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PBDESA 2026\01. POKOK\"/>
    </mc:Choice>
  </mc:AlternateContent>
  <xr:revisionPtr revIDLastSave="0" documentId="13_ncr:1_{F15E11E8-8060-453D-98F1-D2342DDAF2F6}" xr6:coauthVersionLast="47" xr6:coauthVersionMax="47" xr10:uidLastSave="{00000000-0000-0000-0000-000000000000}"/>
  <bookViews>
    <workbookView xWindow="-120" yWindow="-120" windowWidth="20730" windowHeight="11040" tabRatio="649" firstSheet="5" activeTab="7" xr2:uid="{00000000-000D-0000-FFFF-FFFF00000000}"/>
  </bookViews>
  <sheets>
    <sheet name="PEMBIYAAN " sheetId="39" r:id="rId1"/>
    <sheet name="REN" sheetId="38" r:id="rId2"/>
    <sheet name="KEU" sheetId="37" r:id="rId3"/>
    <sheet name="UMUM" sheetId="18" r:id="rId4"/>
    <sheet name="KESRA" sheetId="20" r:id="rId5"/>
    <sheet name="PEMER" sheetId="34" r:id="rId6"/>
    <sheet name="YAN" sheetId="36" r:id="rId7"/>
    <sheet name="REKAP" sheetId="32" r:id="rId8"/>
    <sheet name="POKOK+PER" sheetId="40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\X" localSheetId="2">#REF!</definedName>
    <definedName name="\X" localSheetId="0">#REF!</definedName>
    <definedName name="\X" localSheetId="5">#REF!</definedName>
    <definedName name="\X" localSheetId="1">#REF!</definedName>
    <definedName name="\X" localSheetId="6">#REF!</definedName>
    <definedName name="\X">#REF!</definedName>
    <definedName name="____________________MDE09">[1]Peralatan!$BO$187</definedName>
    <definedName name="____________________MDE10">[1]Peralatan!$BO$207</definedName>
    <definedName name="____________________MDE11">[1]Peralatan!$BO$227</definedName>
    <definedName name="____________________MDE25">[1]Peralatan!$BO$507</definedName>
    <definedName name="____________________ME09">[1]Peralatan!$BO$186</definedName>
    <definedName name="____________________ME10">[1]Peralatan!$BO$206</definedName>
    <definedName name="____________________ME11">[1]Peralatan!$BO$226</definedName>
    <definedName name="____________________ME25">[1]Peralatan!$BO$506</definedName>
    <definedName name="___________________MDE01">[1]Peralatan!$BO$27</definedName>
    <definedName name="___________________MDE02">[1]Peralatan!$BO$47</definedName>
    <definedName name="___________________MDE03">[1]Peralatan!$BO$67</definedName>
    <definedName name="___________________MDE04">[1]Peralatan!$BO$87</definedName>
    <definedName name="___________________MDE05">[1]Peralatan!$BO$107</definedName>
    <definedName name="___________________MDE06">[1]Peralatan!$BO$127</definedName>
    <definedName name="___________________MDE07">[1]Peralatan!$BO$147</definedName>
    <definedName name="___________________MDE08">[1]Peralatan!$BO$167</definedName>
    <definedName name="___________________MDE09">[1]Peralatan!$BO$187</definedName>
    <definedName name="___________________MDE10">[1]Peralatan!$BO$207</definedName>
    <definedName name="___________________MDE11">[1]Peralatan!$BO$227</definedName>
    <definedName name="___________________MDE13">[1]Peralatan!$BO$267</definedName>
    <definedName name="___________________MDE14">[1]Peralatan!$BO$287</definedName>
    <definedName name="___________________MDE15">[1]Peralatan!$BO$307</definedName>
    <definedName name="___________________MDE16">[1]Peralatan!$BO$327</definedName>
    <definedName name="___________________MDE17">[1]Peralatan!$BO$347</definedName>
    <definedName name="___________________MDE18">[1]Peralatan!$BO$367</definedName>
    <definedName name="___________________MDE19">[1]Peralatan!$BO$387</definedName>
    <definedName name="___________________MDE20">[1]Peralatan!$BO$407</definedName>
    <definedName name="___________________MDE21">[1]Peralatan!$BO$427</definedName>
    <definedName name="___________________MDE22">[1]Peralatan!$BO$447</definedName>
    <definedName name="___________________MDE23">[1]Peralatan!$BO$467</definedName>
    <definedName name="___________________MDE24">[1]Peralatan!$BO$487</definedName>
    <definedName name="___________________MDE25">[1]Peralatan!$BO$507</definedName>
    <definedName name="___________________MDE27">[1]Peralatan!$BO$547</definedName>
    <definedName name="___________________MDE28">[1]Peralatan!$BO$567</definedName>
    <definedName name="___________________MDE29">[1]Peralatan!$BO$587</definedName>
    <definedName name="___________________MDE30">[1]Peralatan!$BO$607</definedName>
    <definedName name="___________________MDE31">[1]Peralatan!$BO$627</definedName>
    <definedName name="___________________MDE32">[1]Peralatan!$BO$647</definedName>
    <definedName name="___________________MDE33">[1]Peralatan!$BO$667</definedName>
    <definedName name="___________________MDE34">[1]Peralatan!$BO$698</definedName>
    <definedName name="___________________ME01">[1]Peralatan!$BO$26</definedName>
    <definedName name="___________________ME02">[1]Peralatan!$BO$46</definedName>
    <definedName name="___________________ME03">[1]Peralatan!$BO$66</definedName>
    <definedName name="___________________ME04">[1]Peralatan!$BO$86</definedName>
    <definedName name="___________________ME05">[1]Peralatan!$BO$106</definedName>
    <definedName name="___________________ME06">[1]Peralatan!$BO$126</definedName>
    <definedName name="___________________ME07">[1]Peralatan!$BO$146</definedName>
    <definedName name="___________________ME08">[1]Peralatan!$BO$166</definedName>
    <definedName name="___________________ME09">[1]Peralatan!$BO$186</definedName>
    <definedName name="___________________ME10">[1]Peralatan!$BO$206</definedName>
    <definedName name="___________________ME11">[1]Peralatan!$BO$226</definedName>
    <definedName name="___________________ME13">[1]Peralatan!$BO$266</definedName>
    <definedName name="___________________ME14">[1]Peralatan!$BO$286</definedName>
    <definedName name="___________________ME15">[1]Peralatan!$BO$306</definedName>
    <definedName name="___________________ME16">[1]Peralatan!$BO$326</definedName>
    <definedName name="___________________ME17">[1]Peralatan!$BO$346</definedName>
    <definedName name="___________________ME18">[1]Peralatan!$BO$366</definedName>
    <definedName name="___________________ME19">[1]Peralatan!$BO$386</definedName>
    <definedName name="___________________ME20">[1]Peralatan!$BO$406</definedName>
    <definedName name="___________________ME21">[1]Peralatan!$BO$426</definedName>
    <definedName name="___________________ME22">[1]Peralatan!$BO$446</definedName>
    <definedName name="___________________ME23">[1]Peralatan!$BO$466</definedName>
    <definedName name="___________________ME24">[1]Peralatan!$BO$486</definedName>
    <definedName name="___________________ME25">[1]Peralatan!$BO$506</definedName>
    <definedName name="___________________ME27">[1]Peralatan!$BO$546</definedName>
    <definedName name="___________________ME28">[1]Peralatan!$BO$566</definedName>
    <definedName name="___________________ME29">[1]Peralatan!$BO$586</definedName>
    <definedName name="___________________ME30">[1]Peralatan!$BO$606</definedName>
    <definedName name="___________________ME31">[1]Peralatan!$BO$626</definedName>
    <definedName name="___________________ME32">[1]Peralatan!$BO$646</definedName>
    <definedName name="___________________ME33">[1]Peralatan!$BO$666</definedName>
    <definedName name="___________________ME34">[1]Peralatan!$BO$697</definedName>
    <definedName name="__________________MDE01">[1]Peralatan!$BO$27</definedName>
    <definedName name="__________________MDE02">[1]Peralatan!$BO$47</definedName>
    <definedName name="__________________MDE03">[1]Peralatan!$BO$67</definedName>
    <definedName name="__________________MDE04">[1]Peralatan!$BO$87</definedName>
    <definedName name="__________________MDE05">[1]Peralatan!$BO$107</definedName>
    <definedName name="__________________MDE06">[1]Peralatan!$BO$127</definedName>
    <definedName name="__________________MDE07">[1]Peralatan!$BO$147</definedName>
    <definedName name="__________________MDE08">[1]Peralatan!$BO$167</definedName>
    <definedName name="__________________MDE09">[1]Peralatan!$BO$187</definedName>
    <definedName name="__________________MDE10">[1]Peralatan!$BO$207</definedName>
    <definedName name="__________________MDE11">[1]Peralatan!$BO$227</definedName>
    <definedName name="__________________MDE12">[1]Peralatan!$BO$247</definedName>
    <definedName name="__________________MDE13">[1]Peralatan!$BO$267</definedName>
    <definedName name="__________________MDE14">[1]Peralatan!$BO$287</definedName>
    <definedName name="__________________MDE15">[1]Peralatan!$BO$307</definedName>
    <definedName name="__________________MDE16">[1]Peralatan!$BO$327</definedName>
    <definedName name="__________________MDE17">[1]Peralatan!$BO$347</definedName>
    <definedName name="__________________MDE18">[1]Peralatan!$BO$367</definedName>
    <definedName name="__________________MDE19">[1]Peralatan!$BO$387</definedName>
    <definedName name="__________________MDE20">[1]Peralatan!$BO$407</definedName>
    <definedName name="__________________MDE21">[1]Peralatan!$BO$427</definedName>
    <definedName name="__________________MDE22">[1]Peralatan!$BO$447</definedName>
    <definedName name="__________________MDE23">[1]Peralatan!$BO$467</definedName>
    <definedName name="__________________MDE24">[1]Peralatan!$BO$487</definedName>
    <definedName name="__________________MDE25">[1]Peralatan!$BO$507</definedName>
    <definedName name="__________________MDE26">[1]Peralatan!$BO$527</definedName>
    <definedName name="__________________MDE27">[1]Peralatan!$BO$547</definedName>
    <definedName name="__________________MDE28">[1]Peralatan!$BO$567</definedName>
    <definedName name="__________________MDE29">[1]Peralatan!$BO$587</definedName>
    <definedName name="__________________MDE30">[1]Peralatan!$BO$607</definedName>
    <definedName name="__________________MDE31">[1]Peralatan!$BO$627</definedName>
    <definedName name="__________________MDE32">[1]Peralatan!$BO$647</definedName>
    <definedName name="__________________MDE33">[1]Peralatan!$BO$667</definedName>
    <definedName name="__________________MDE34">[1]Peralatan!$BO$698</definedName>
    <definedName name="__________________ME01">[1]Peralatan!$BO$26</definedName>
    <definedName name="__________________ME02">[1]Peralatan!$BO$46</definedName>
    <definedName name="__________________ME03">[1]Peralatan!$BO$66</definedName>
    <definedName name="__________________ME04">[1]Peralatan!$BO$86</definedName>
    <definedName name="__________________ME05">[1]Peralatan!$BO$106</definedName>
    <definedName name="__________________ME06">[1]Peralatan!$BO$126</definedName>
    <definedName name="__________________ME07">[1]Peralatan!$BO$146</definedName>
    <definedName name="__________________ME08">[1]Peralatan!$BO$166</definedName>
    <definedName name="__________________ME09">[1]Peralatan!$BO$186</definedName>
    <definedName name="__________________ME10">[1]Peralatan!$BO$206</definedName>
    <definedName name="__________________ME11">[1]Peralatan!$BO$226</definedName>
    <definedName name="__________________ME12">[1]Peralatan!$BO$246</definedName>
    <definedName name="__________________ME13">[1]Peralatan!$BO$266</definedName>
    <definedName name="__________________ME14">[1]Peralatan!$BO$286</definedName>
    <definedName name="__________________ME15">[1]Peralatan!$BO$306</definedName>
    <definedName name="__________________ME16">[1]Peralatan!$BO$326</definedName>
    <definedName name="__________________ME17">[1]Peralatan!$BO$346</definedName>
    <definedName name="__________________ME18">[1]Peralatan!$BO$366</definedName>
    <definedName name="__________________ME19">[1]Peralatan!$BO$386</definedName>
    <definedName name="__________________ME20">[1]Peralatan!$BO$406</definedName>
    <definedName name="__________________ME21">[1]Peralatan!$BO$426</definedName>
    <definedName name="__________________ME22">[1]Peralatan!$BO$446</definedName>
    <definedName name="__________________ME23">[1]Peralatan!$BO$466</definedName>
    <definedName name="__________________ME24">[1]Peralatan!$BO$486</definedName>
    <definedName name="__________________ME25">[1]Peralatan!$BO$506</definedName>
    <definedName name="__________________ME26">[1]Peralatan!$BO$526</definedName>
    <definedName name="__________________ME27">[1]Peralatan!$BO$546</definedName>
    <definedName name="__________________ME28">[1]Peralatan!$BO$566</definedName>
    <definedName name="__________________ME29">[1]Peralatan!$BO$586</definedName>
    <definedName name="__________________ME30">[1]Peralatan!$BO$606</definedName>
    <definedName name="__________________ME31">[1]Peralatan!$BO$626</definedName>
    <definedName name="__________________ME32">[1]Peralatan!$BO$646</definedName>
    <definedName name="__________________ME33">[1]Peralatan!$BO$666</definedName>
    <definedName name="__________________ME34">[1]Peralatan!$BO$697</definedName>
    <definedName name="_________________MDE01">[1]Peralatan!$BO$27</definedName>
    <definedName name="_________________MDE02">[1]Peralatan!$BO$47</definedName>
    <definedName name="_________________MDE03">[1]Peralatan!$BO$67</definedName>
    <definedName name="_________________MDE04">[1]Peralatan!$BO$87</definedName>
    <definedName name="_________________MDE05">[1]Peralatan!$BO$107</definedName>
    <definedName name="_________________MDE06">[1]Peralatan!$BO$127</definedName>
    <definedName name="_________________MDE07">[1]Peralatan!$BO$147</definedName>
    <definedName name="_________________MDE08">[1]Peralatan!$BO$167</definedName>
    <definedName name="_________________MDE09">[1]Peralatan!$BO$187</definedName>
    <definedName name="_________________MDE10">[1]Peralatan!$BO$207</definedName>
    <definedName name="_________________MDE11">[1]Peralatan!$BO$227</definedName>
    <definedName name="_________________MDE12">[1]Peralatan!$BO$247</definedName>
    <definedName name="_________________MDE13">[1]Peralatan!$BO$267</definedName>
    <definedName name="_________________MDE14">[1]Peralatan!$BO$287</definedName>
    <definedName name="_________________MDE15">[1]Peralatan!$BO$307</definedName>
    <definedName name="_________________MDE16">[1]Peralatan!$BO$327</definedName>
    <definedName name="_________________MDE17">[1]Peralatan!$BO$347</definedName>
    <definedName name="_________________MDE18">[1]Peralatan!$BO$367</definedName>
    <definedName name="_________________MDE19">[1]Peralatan!$BO$387</definedName>
    <definedName name="_________________MDE20">[1]Peralatan!$BO$407</definedName>
    <definedName name="_________________MDE21">[1]Peralatan!$BO$427</definedName>
    <definedName name="_________________MDE22">[1]Peralatan!$BO$447</definedName>
    <definedName name="_________________MDE23">[1]Peralatan!$BO$467</definedName>
    <definedName name="_________________MDE24">[1]Peralatan!$BO$487</definedName>
    <definedName name="_________________MDE25">[1]Peralatan!$BO$507</definedName>
    <definedName name="_________________MDE26">[1]Peralatan!$BO$527</definedName>
    <definedName name="_________________MDE27">[1]Peralatan!$BO$547</definedName>
    <definedName name="_________________MDE28">[1]Peralatan!$BO$567</definedName>
    <definedName name="_________________MDE29">[1]Peralatan!$BO$587</definedName>
    <definedName name="_________________MDE30">[1]Peralatan!$BO$607</definedName>
    <definedName name="_________________MDE31">[1]Peralatan!$BO$627</definedName>
    <definedName name="_________________MDE32">[1]Peralatan!$BO$647</definedName>
    <definedName name="_________________MDE33">[1]Peralatan!$BO$667</definedName>
    <definedName name="_________________MDE34">[1]Peralatan!$BO$698</definedName>
    <definedName name="_________________ME01">[1]Peralatan!$BO$26</definedName>
    <definedName name="_________________ME02">[1]Peralatan!$BO$46</definedName>
    <definedName name="_________________ME03">[1]Peralatan!$BO$66</definedName>
    <definedName name="_________________ME04">[1]Peralatan!$BO$86</definedName>
    <definedName name="_________________ME05">[1]Peralatan!$BO$106</definedName>
    <definedName name="_________________ME06">[1]Peralatan!$BO$126</definedName>
    <definedName name="_________________ME07">[1]Peralatan!$BO$146</definedName>
    <definedName name="_________________ME08">[1]Peralatan!$BO$166</definedName>
    <definedName name="_________________ME09">[1]Peralatan!$BO$186</definedName>
    <definedName name="_________________ME10">[1]Peralatan!$BO$206</definedName>
    <definedName name="_________________ME11">[1]Peralatan!$BO$226</definedName>
    <definedName name="_________________ME12">[1]Peralatan!$BO$246</definedName>
    <definedName name="_________________ME13">[1]Peralatan!$BO$266</definedName>
    <definedName name="_________________ME14">[1]Peralatan!$BO$286</definedName>
    <definedName name="_________________ME15">[1]Peralatan!$BO$306</definedName>
    <definedName name="_________________ME16">[1]Peralatan!$BO$326</definedName>
    <definedName name="_________________ME17">[1]Peralatan!$BO$346</definedName>
    <definedName name="_________________ME18">[1]Peralatan!$BO$366</definedName>
    <definedName name="_________________ME19">[1]Peralatan!$BO$386</definedName>
    <definedName name="_________________ME20">[1]Peralatan!$BO$406</definedName>
    <definedName name="_________________ME21">[1]Peralatan!$BO$426</definedName>
    <definedName name="_________________ME22">[1]Peralatan!$BO$446</definedName>
    <definedName name="_________________ME23">[1]Peralatan!$BO$466</definedName>
    <definedName name="_________________ME24">[1]Peralatan!$BO$486</definedName>
    <definedName name="_________________ME25">[1]Peralatan!$BO$506</definedName>
    <definedName name="_________________ME26">[1]Peralatan!$BO$526</definedName>
    <definedName name="_________________ME27">[1]Peralatan!$BO$546</definedName>
    <definedName name="_________________ME28">[1]Peralatan!$BO$566</definedName>
    <definedName name="_________________ME29">[1]Peralatan!$BO$586</definedName>
    <definedName name="_________________ME30">[1]Peralatan!$BO$606</definedName>
    <definedName name="_________________ME31">[1]Peralatan!$BO$626</definedName>
    <definedName name="_________________ME32">[1]Peralatan!$BO$646</definedName>
    <definedName name="_________________ME33">[1]Peralatan!$BO$666</definedName>
    <definedName name="_________________ME34">[1]Peralatan!$BO$697</definedName>
    <definedName name="________________MDE01">[1]Peralatan!$BO$27</definedName>
    <definedName name="________________MDE02">[1]Peralatan!$BO$47</definedName>
    <definedName name="________________MDE03">[1]Peralatan!$BO$67</definedName>
    <definedName name="________________MDE04">[1]Peralatan!$BO$87</definedName>
    <definedName name="________________MDE05">[1]Peralatan!$BO$107</definedName>
    <definedName name="________________MDE06">[1]Peralatan!$BO$127</definedName>
    <definedName name="________________MDE07">[1]Peralatan!$BO$147</definedName>
    <definedName name="________________MDE08">[1]Peralatan!$BO$167</definedName>
    <definedName name="________________MDE09">[1]Peralatan!$BO$187</definedName>
    <definedName name="________________MDE10">[1]Peralatan!$BO$207</definedName>
    <definedName name="________________MDE11">[1]Peralatan!$BO$227</definedName>
    <definedName name="________________MDE12">[1]Peralatan!$BO$247</definedName>
    <definedName name="________________MDE13">[1]Peralatan!$BO$267</definedName>
    <definedName name="________________MDE14">[1]Peralatan!$BO$287</definedName>
    <definedName name="________________MDE15">[1]Peralatan!$BO$307</definedName>
    <definedName name="________________MDE16">[1]Peralatan!$BO$327</definedName>
    <definedName name="________________MDE17">[1]Peralatan!$BO$347</definedName>
    <definedName name="________________MDE18">[1]Peralatan!$BO$367</definedName>
    <definedName name="________________MDE19">[1]Peralatan!$BO$387</definedName>
    <definedName name="________________MDE20">[1]Peralatan!$BO$407</definedName>
    <definedName name="________________MDE21">[1]Peralatan!$BO$427</definedName>
    <definedName name="________________MDE22">[1]Peralatan!$BO$447</definedName>
    <definedName name="________________MDE23">[1]Peralatan!$BO$467</definedName>
    <definedName name="________________MDE24">[1]Peralatan!$BO$487</definedName>
    <definedName name="________________MDE25">[1]Peralatan!$BO$507</definedName>
    <definedName name="________________MDE26">[1]Peralatan!$BO$527</definedName>
    <definedName name="________________MDE27">[1]Peralatan!$BO$547</definedName>
    <definedName name="________________MDE28">[1]Peralatan!$BO$567</definedName>
    <definedName name="________________MDE29">[1]Peralatan!$BO$587</definedName>
    <definedName name="________________MDE30">[1]Peralatan!$BO$607</definedName>
    <definedName name="________________MDE31">[1]Peralatan!$BO$627</definedName>
    <definedName name="________________MDE32">[1]Peralatan!$BO$647</definedName>
    <definedName name="________________MDE33">[1]Peralatan!$BO$667</definedName>
    <definedName name="________________MDE34">[1]Peralatan!$BO$698</definedName>
    <definedName name="________________ME01">[1]Peralatan!$BO$26</definedName>
    <definedName name="________________ME02">[1]Peralatan!$BO$46</definedName>
    <definedName name="________________ME03">[1]Peralatan!$BO$66</definedName>
    <definedName name="________________ME04">[1]Peralatan!$BO$86</definedName>
    <definedName name="________________ME05">[1]Peralatan!$BO$106</definedName>
    <definedName name="________________ME06">[1]Peralatan!$BO$126</definedName>
    <definedName name="________________ME07">[1]Peralatan!$BO$146</definedName>
    <definedName name="________________ME08">[1]Peralatan!$BO$166</definedName>
    <definedName name="________________ME09">[1]Peralatan!$BO$186</definedName>
    <definedName name="________________ME10">[1]Peralatan!$BO$206</definedName>
    <definedName name="________________ME11">[1]Peralatan!$BO$226</definedName>
    <definedName name="________________ME12">[1]Peralatan!$BO$246</definedName>
    <definedName name="________________ME13">[1]Peralatan!$BO$266</definedName>
    <definedName name="________________ME14">[1]Peralatan!$BO$286</definedName>
    <definedName name="________________ME15">[1]Peralatan!$BO$306</definedName>
    <definedName name="________________ME16">[1]Peralatan!$BO$326</definedName>
    <definedName name="________________ME17">[1]Peralatan!$BO$346</definedName>
    <definedName name="________________ME18">[1]Peralatan!$BO$366</definedName>
    <definedName name="________________ME19">[1]Peralatan!$BO$386</definedName>
    <definedName name="________________ME20">[1]Peralatan!$BO$406</definedName>
    <definedName name="________________ME21">[1]Peralatan!$BO$426</definedName>
    <definedName name="________________ME22">[1]Peralatan!$BO$446</definedName>
    <definedName name="________________ME23">[1]Peralatan!$BO$466</definedName>
    <definedName name="________________ME24">[1]Peralatan!$BO$486</definedName>
    <definedName name="________________ME25">[1]Peralatan!$BO$506</definedName>
    <definedName name="________________ME26">[1]Peralatan!$BO$526</definedName>
    <definedName name="________________ME27">[1]Peralatan!$BO$546</definedName>
    <definedName name="________________ME28">[1]Peralatan!$BO$566</definedName>
    <definedName name="________________ME29">[1]Peralatan!$BO$586</definedName>
    <definedName name="________________ME30">[1]Peralatan!$BO$606</definedName>
    <definedName name="________________ME31">[1]Peralatan!$BO$626</definedName>
    <definedName name="________________ME32">[1]Peralatan!$BO$646</definedName>
    <definedName name="________________ME33">[1]Peralatan!$BO$666</definedName>
    <definedName name="________________ME34">[1]Peralatan!$BO$697</definedName>
    <definedName name="_______________MDE01">[1]Peralatan!$BO$27</definedName>
    <definedName name="_______________MDE02">[1]Peralatan!$BO$47</definedName>
    <definedName name="_______________MDE03">[1]Peralatan!$BO$67</definedName>
    <definedName name="_______________MDE04">[1]Peralatan!$BO$87</definedName>
    <definedName name="_______________MDE05">[1]Peralatan!$BO$107</definedName>
    <definedName name="_______________MDE06">[1]Peralatan!$BO$127</definedName>
    <definedName name="_______________MDE07">[1]Peralatan!$BO$147</definedName>
    <definedName name="_______________MDE08">[1]Peralatan!$BO$167</definedName>
    <definedName name="_______________MDE09">[1]Peralatan!$BO$187</definedName>
    <definedName name="_______________MDE10">[1]Peralatan!$BO$207</definedName>
    <definedName name="_______________MDE11">[1]Peralatan!$BO$227</definedName>
    <definedName name="_______________MDE12">[1]Peralatan!$BO$247</definedName>
    <definedName name="_______________MDE13">[1]Peralatan!$BO$267</definedName>
    <definedName name="_______________MDE14">[1]Peralatan!$BO$287</definedName>
    <definedName name="_______________MDE15">[1]Peralatan!$BO$307</definedName>
    <definedName name="_______________MDE16">[1]Peralatan!$BO$327</definedName>
    <definedName name="_______________MDE17">[1]Peralatan!$BO$347</definedName>
    <definedName name="_______________MDE18">[1]Peralatan!$BO$367</definedName>
    <definedName name="_______________MDE19">[1]Peralatan!$BO$387</definedName>
    <definedName name="_______________MDE20">[1]Peralatan!$BO$407</definedName>
    <definedName name="_______________MDE21">[1]Peralatan!$BO$427</definedName>
    <definedName name="_______________MDE22">[1]Peralatan!$BO$447</definedName>
    <definedName name="_______________MDE23">[1]Peralatan!$BO$467</definedName>
    <definedName name="_______________MDE24">[1]Peralatan!$BO$487</definedName>
    <definedName name="_______________MDE25">[1]Peralatan!$BO$507</definedName>
    <definedName name="_______________MDE26">[1]Peralatan!$BO$527</definedName>
    <definedName name="_______________MDE27">[1]Peralatan!$BO$547</definedName>
    <definedName name="_______________MDE28">[1]Peralatan!$BO$567</definedName>
    <definedName name="_______________MDE29">[1]Peralatan!$BO$587</definedName>
    <definedName name="_______________MDE30">[1]Peralatan!$BO$607</definedName>
    <definedName name="_______________MDE31">[1]Peralatan!$BO$627</definedName>
    <definedName name="_______________MDE32">[1]Peralatan!$BO$647</definedName>
    <definedName name="_______________MDE33">[1]Peralatan!$BO$667</definedName>
    <definedName name="_______________MDE34">[1]Peralatan!$BO$698</definedName>
    <definedName name="_______________ME01">[1]Peralatan!$BO$26</definedName>
    <definedName name="_______________ME02">[1]Peralatan!$BO$46</definedName>
    <definedName name="_______________ME03">[1]Peralatan!$BO$66</definedName>
    <definedName name="_______________ME04">[1]Peralatan!$BO$86</definedName>
    <definedName name="_______________ME05">[1]Peralatan!$BO$106</definedName>
    <definedName name="_______________ME06">[1]Peralatan!$BO$126</definedName>
    <definedName name="_______________ME07">[1]Peralatan!$BO$146</definedName>
    <definedName name="_______________ME08">[1]Peralatan!$BO$166</definedName>
    <definedName name="_______________ME09">[1]Peralatan!$BO$186</definedName>
    <definedName name="_______________ME10">[1]Peralatan!$BO$206</definedName>
    <definedName name="_______________ME11">[1]Peralatan!$BO$226</definedName>
    <definedName name="_______________ME12">[1]Peralatan!$BO$246</definedName>
    <definedName name="_______________ME13">[1]Peralatan!$BO$266</definedName>
    <definedName name="_______________ME14">[1]Peralatan!$BO$286</definedName>
    <definedName name="_______________ME15">[1]Peralatan!$BO$306</definedName>
    <definedName name="_______________ME16">[1]Peralatan!$BO$326</definedName>
    <definedName name="_______________ME17">[1]Peralatan!$BO$346</definedName>
    <definedName name="_______________ME18">[1]Peralatan!$BO$366</definedName>
    <definedName name="_______________ME19">[1]Peralatan!$BO$386</definedName>
    <definedName name="_______________ME20">[1]Peralatan!$BO$406</definedName>
    <definedName name="_______________ME21">[1]Peralatan!$BO$426</definedName>
    <definedName name="_______________ME22">[1]Peralatan!$BO$446</definedName>
    <definedName name="_______________ME23">[1]Peralatan!$BO$466</definedName>
    <definedName name="_______________ME24">[1]Peralatan!$BO$486</definedName>
    <definedName name="_______________ME25">[1]Peralatan!$BO$506</definedName>
    <definedName name="_______________ME26">[1]Peralatan!$BO$526</definedName>
    <definedName name="_______________ME27">[1]Peralatan!$BO$546</definedName>
    <definedName name="_______________ME28">[1]Peralatan!$BO$566</definedName>
    <definedName name="_______________ME29">[1]Peralatan!$BO$586</definedName>
    <definedName name="_______________ME30">[1]Peralatan!$BO$606</definedName>
    <definedName name="_______________ME31">[1]Peralatan!$BO$626</definedName>
    <definedName name="_______________ME32">[1]Peralatan!$BO$646</definedName>
    <definedName name="_______________ME33">[1]Peralatan!$BO$666</definedName>
    <definedName name="_______________ME34">[1]Peralatan!$BO$697</definedName>
    <definedName name="______________MDE01">[1]Peralatan!$BO$27</definedName>
    <definedName name="______________MDE02">[1]Peralatan!$BO$47</definedName>
    <definedName name="______________MDE03">[1]Peralatan!$BO$67</definedName>
    <definedName name="______________MDE04">[1]Peralatan!$BO$87</definedName>
    <definedName name="______________MDE05">[1]Peralatan!$BO$107</definedName>
    <definedName name="______________MDE06">[1]Peralatan!$BO$127</definedName>
    <definedName name="______________MDE07">[1]Peralatan!$BO$147</definedName>
    <definedName name="______________MDE08">[1]Peralatan!$BO$167</definedName>
    <definedName name="______________MDE09">[1]Peralatan!$BO$187</definedName>
    <definedName name="______________MDE10">[1]Peralatan!$BO$207</definedName>
    <definedName name="______________MDE11">[1]Peralatan!$BO$227</definedName>
    <definedName name="______________MDE12">[1]Peralatan!$BO$247</definedName>
    <definedName name="______________MDE13">[1]Peralatan!$BO$267</definedName>
    <definedName name="______________MDE14">[1]Peralatan!$BO$287</definedName>
    <definedName name="______________MDE15">[1]Peralatan!$BO$307</definedName>
    <definedName name="______________MDE16">[1]Peralatan!$BO$327</definedName>
    <definedName name="______________MDE17">[1]Peralatan!$BO$347</definedName>
    <definedName name="______________MDE18">[1]Peralatan!$BO$367</definedName>
    <definedName name="______________MDE19">[1]Peralatan!$BO$387</definedName>
    <definedName name="______________MDE20">[1]Peralatan!$BO$407</definedName>
    <definedName name="______________MDE21">[1]Peralatan!$BO$427</definedName>
    <definedName name="______________MDE22">[1]Peralatan!$BO$447</definedName>
    <definedName name="______________MDE23">[1]Peralatan!$BO$467</definedName>
    <definedName name="______________MDE24">[1]Peralatan!$BO$487</definedName>
    <definedName name="______________MDE25">[1]Peralatan!$BO$507</definedName>
    <definedName name="______________MDE26">[1]Peralatan!$BO$527</definedName>
    <definedName name="______________MDE27">[1]Peralatan!$BO$547</definedName>
    <definedName name="______________MDE28">[1]Peralatan!$BO$567</definedName>
    <definedName name="______________MDE29">[1]Peralatan!$BO$587</definedName>
    <definedName name="______________MDE30">[1]Peralatan!$BO$607</definedName>
    <definedName name="______________MDE31">[1]Peralatan!$BO$627</definedName>
    <definedName name="______________MDE32">[1]Peralatan!$BO$647</definedName>
    <definedName name="______________MDE33">[1]Peralatan!$BO$667</definedName>
    <definedName name="______________MDE34">[1]Peralatan!$BO$698</definedName>
    <definedName name="______________ME01">[1]Peralatan!$BO$26</definedName>
    <definedName name="______________ME02">[1]Peralatan!$BO$46</definedName>
    <definedName name="______________ME03">[1]Peralatan!$BO$66</definedName>
    <definedName name="______________ME04">[1]Peralatan!$BO$86</definedName>
    <definedName name="______________ME05">[1]Peralatan!$BO$106</definedName>
    <definedName name="______________ME06">[1]Peralatan!$BO$126</definedName>
    <definedName name="______________ME07">[1]Peralatan!$BO$146</definedName>
    <definedName name="______________ME08">[1]Peralatan!$BO$166</definedName>
    <definedName name="______________ME09">[1]Peralatan!$BO$186</definedName>
    <definedName name="______________ME10">[1]Peralatan!$BO$206</definedName>
    <definedName name="______________ME11">[1]Peralatan!$BO$226</definedName>
    <definedName name="______________ME12">[1]Peralatan!$BO$246</definedName>
    <definedName name="______________ME13">[1]Peralatan!$BO$266</definedName>
    <definedName name="______________ME14">[1]Peralatan!$BO$286</definedName>
    <definedName name="______________ME15">[1]Peralatan!$BO$306</definedName>
    <definedName name="______________ME16">[1]Peralatan!$BO$326</definedName>
    <definedName name="______________ME17">[1]Peralatan!$BO$346</definedName>
    <definedName name="______________ME18">[1]Peralatan!$BO$366</definedName>
    <definedName name="______________ME19">[1]Peralatan!$BO$386</definedName>
    <definedName name="______________ME20">[1]Peralatan!$BO$406</definedName>
    <definedName name="______________ME21">[1]Peralatan!$BO$426</definedName>
    <definedName name="______________ME22">[1]Peralatan!$BO$446</definedName>
    <definedName name="______________ME23">[1]Peralatan!$BO$466</definedName>
    <definedName name="______________ME24">[1]Peralatan!$BO$486</definedName>
    <definedName name="______________ME25">[1]Peralatan!$BO$506</definedName>
    <definedName name="______________ME26">[1]Peralatan!$BO$526</definedName>
    <definedName name="______________ME27">[1]Peralatan!$BO$546</definedName>
    <definedName name="______________ME28">[1]Peralatan!$BO$566</definedName>
    <definedName name="______________ME29">[1]Peralatan!$BO$586</definedName>
    <definedName name="______________ME30">[1]Peralatan!$BO$606</definedName>
    <definedName name="______________ME31">[1]Peralatan!$BO$626</definedName>
    <definedName name="______________ME32">[1]Peralatan!$BO$646</definedName>
    <definedName name="______________ME33">[1]Peralatan!$BO$666</definedName>
    <definedName name="______________ME34">[1]Peralatan!$BO$697</definedName>
    <definedName name="_____________MDE01">[1]Peralatan!$BO$27</definedName>
    <definedName name="_____________MDE02">[1]Peralatan!$BO$47</definedName>
    <definedName name="_____________MDE03">[1]Peralatan!$BO$67</definedName>
    <definedName name="_____________MDE04">[1]Peralatan!$BO$87</definedName>
    <definedName name="_____________MDE05">[1]Peralatan!$BO$107</definedName>
    <definedName name="_____________MDE06">[1]Peralatan!$BO$127</definedName>
    <definedName name="_____________MDE07">[1]Peralatan!$BO$147</definedName>
    <definedName name="_____________MDE08">[1]Peralatan!$BO$167</definedName>
    <definedName name="_____________MDE09">[2]Peralatan!$BO$187</definedName>
    <definedName name="_____________MDE10">[2]Peralatan!$BO$207</definedName>
    <definedName name="_____________MDE11">[2]Peralatan!$BO$227</definedName>
    <definedName name="_____________MDE12">[1]Peralatan!$BO$247</definedName>
    <definedName name="_____________MDE13">[1]Peralatan!$BO$267</definedName>
    <definedName name="_____________MDE14">[1]Peralatan!$BO$287</definedName>
    <definedName name="_____________MDE15">[1]Peralatan!$BO$307</definedName>
    <definedName name="_____________MDE16">[1]Peralatan!$BO$327</definedName>
    <definedName name="_____________MDE17">[1]Peralatan!$BO$347</definedName>
    <definedName name="_____________MDE18">[1]Peralatan!$BO$367</definedName>
    <definedName name="_____________MDE19">[1]Peralatan!$BO$387</definedName>
    <definedName name="_____________MDE20">[1]Peralatan!$BO$407</definedName>
    <definedName name="_____________MDE21">[1]Peralatan!$BO$427</definedName>
    <definedName name="_____________MDE22">[1]Peralatan!$BO$447</definedName>
    <definedName name="_____________MDE23">[1]Peralatan!$BO$467</definedName>
    <definedName name="_____________MDE24">[1]Peralatan!$BO$487</definedName>
    <definedName name="_____________MDE25">[2]Peralatan!$BO$507</definedName>
    <definedName name="_____________MDE26">[1]Peralatan!$BO$527</definedName>
    <definedName name="_____________MDE27">[1]Peralatan!$BO$547</definedName>
    <definedName name="_____________MDE28">[1]Peralatan!$BO$567</definedName>
    <definedName name="_____________MDE29">[1]Peralatan!$BO$587</definedName>
    <definedName name="_____________MDE30">[1]Peralatan!$BO$607</definedName>
    <definedName name="_____________MDE31">[1]Peralatan!$BO$627</definedName>
    <definedName name="_____________MDE32">[1]Peralatan!$BO$647</definedName>
    <definedName name="_____________MDE33">[1]Peralatan!$BO$667</definedName>
    <definedName name="_____________MDE34">[1]Peralatan!$BO$698</definedName>
    <definedName name="_____________ME01">[1]Peralatan!$BO$26</definedName>
    <definedName name="_____________ME02">[1]Peralatan!$BO$46</definedName>
    <definedName name="_____________ME03">[1]Peralatan!$BO$66</definedName>
    <definedName name="_____________ME04">[1]Peralatan!$BO$86</definedName>
    <definedName name="_____________ME05">[1]Peralatan!$BO$106</definedName>
    <definedName name="_____________ME06">[1]Peralatan!$BO$126</definedName>
    <definedName name="_____________ME07">[1]Peralatan!$BO$146</definedName>
    <definedName name="_____________ME08">[1]Peralatan!$BO$166</definedName>
    <definedName name="_____________ME09">[2]Peralatan!$BO$186</definedName>
    <definedName name="_____________ME10">[2]Peralatan!$BO$206</definedName>
    <definedName name="_____________ME11">[2]Peralatan!$BO$226</definedName>
    <definedName name="_____________ME12">[1]Peralatan!$BO$246</definedName>
    <definedName name="_____________ME13">[1]Peralatan!$BO$266</definedName>
    <definedName name="_____________ME14">[1]Peralatan!$BO$286</definedName>
    <definedName name="_____________ME15">[1]Peralatan!$BO$306</definedName>
    <definedName name="_____________ME16">[1]Peralatan!$BO$326</definedName>
    <definedName name="_____________ME17">[1]Peralatan!$BO$346</definedName>
    <definedName name="_____________ME18">[1]Peralatan!$BO$366</definedName>
    <definedName name="_____________ME19">[1]Peralatan!$BO$386</definedName>
    <definedName name="_____________ME20">[1]Peralatan!$BO$406</definedName>
    <definedName name="_____________ME21">[1]Peralatan!$BO$426</definedName>
    <definedName name="_____________ME22">[1]Peralatan!$BO$446</definedName>
    <definedName name="_____________ME23">[1]Peralatan!$BO$466</definedName>
    <definedName name="_____________ME24">[1]Peralatan!$BO$486</definedName>
    <definedName name="_____________ME25">[2]Peralatan!$BO$506</definedName>
    <definedName name="_____________ME26">[1]Peralatan!$BO$526</definedName>
    <definedName name="_____________ME27">[1]Peralatan!$BO$546</definedName>
    <definedName name="_____________ME28">[1]Peralatan!$BO$566</definedName>
    <definedName name="_____________ME29">[1]Peralatan!$BO$586</definedName>
    <definedName name="_____________ME30">[1]Peralatan!$BO$606</definedName>
    <definedName name="_____________ME31">[1]Peralatan!$BO$626</definedName>
    <definedName name="_____________ME32">[1]Peralatan!$BO$646</definedName>
    <definedName name="_____________ME33">[1]Peralatan!$BO$666</definedName>
    <definedName name="_____________ME34">[1]Peralatan!$BO$697</definedName>
    <definedName name="____________LLL01" localSheetId="0">#REF!</definedName>
    <definedName name="____________LLL01">#REF!</definedName>
    <definedName name="____________LLL02" localSheetId="0">#REF!</definedName>
    <definedName name="____________LLL02">#REF!</definedName>
    <definedName name="____________LLL03" localSheetId="0">#REF!</definedName>
    <definedName name="____________LLL03">#REF!</definedName>
    <definedName name="____________LLL04" localSheetId="0">#REF!</definedName>
    <definedName name="____________LLL04">#REF!</definedName>
    <definedName name="____________LLL05" localSheetId="0">#REF!</definedName>
    <definedName name="____________LLL05">#REF!</definedName>
    <definedName name="____________LLL06" localSheetId="0">#REF!</definedName>
    <definedName name="____________LLL06">#REF!</definedName>
    <definedName name="____________LLL07" localSheetId="0">#REF!</definedName>
    <definedName name="____________LLL07">#REF!</definedName>
    <definedName name="____________LLL08" localSheetId="0">#REF!</definedName>
    <definedName name="____________LLL08">#REF!</definedName>
    <definedName name="____________LLL09" localSheetId="0">#REF!</definedName>
    <definedName name="____________LLL09">#REF!</definedName>
    <definedName name="____________LLL10" localSheetId="0">#REF!</definedName>
    <definedName name="____________LLL10">#REF!</definedName>
    <definedName name="____________LLL11" localSheetId="0">#REF!</definedName>
    <definedName name="____________LLL11">#REF!</definedName>
    <definedName name="____________MDE01">[2]Peralatan!$BO$27</definedName>
    <definedName name="____________MDE02">[2]Peralatan!$BO$47</definedName>
    <definedName name="____________MDE03">[2]Peralatan!$BO$67</definedName>
    <definedName name="____________MDE04">[2]Peralatan!$BO$87</definedName>
    <definedName name="____________MDE05">[2]Peralatan!$BO$107</definedName>
    <definedName name="____________MDE06">[2]Peralatan!$BO$127</definedName>
    <definedName name="____________MDE07">[2]Peralatan!$BO$147</definedName>
    <definedName name="____________MDE08">[2]Peralatan!$BO$167</definedName>
    <definedName name="____________MDE09">[2]Peralatan!$BO$187</definedName>
    <definedName name="____________MDE10">[2]Peralatan!$BO$207</definedName>
    <definedName name="____________MDE11">[2]Peralatan!$BO$227</definedName>
    <definedName name="____________MDE12">[1]Peralatan!$BO$247</definedName>
    <definedName name="____________MDE13">[2]Peralatan!$BO$267</definedName>
    <definedName name="____________MDE14">[2]Peralatan!$BO$287</definedName>
    <definedName name="____________MDE15">[2]Peralatan!$BO$307</definedName>
    <definedName name="____________MDE16">[2]Peralatan!$BO$327</definedName>
    <definedName name="____________MDE17">[2]Peralatan!$BO$347</definedName>
    <definedName name="____________MDE18">[2]Peralatan!$BO$367</definedName>
    <definedName name="____________MDE19">[2]Peralatan!$BO$387</definedName>
    <definedName name="____________MDE20">[2]Peralatan!$BO$407</definedName>
    <definedName name="____________MDE21">[2]Peralatan!$BO$427</definedName>
    <definedName name="____________MDE22">[2]Peralatan!$BO$447</definedName>
    <definedName name="____________MDE23">[2]Peralatan!$BO$467</definedName>
    <definedName name="____________MDE24">[2]Peralatan!$BO$487</definedName>
    <definedName name="____________MDE25">[2]Peralatan!$BO$507</definedName>
    <definedName name="____________MDE26">[1]Peralatan!$BO$527</definedName>
    <definedName name="____________MDE27">[2]Peralatan!$BO$547</definedName>
    <definedName name="____________MDE28">[2]Peralatan!$BO$567</definedName>
    <definedName name="____________MDE29">[2]Peralatan!$BO$587</definedName>
    <definedName name="____________MDE30">[2]Peralatan!$BO$607</definedName>
    <definedName name="____________MDE31">[2]Peralatan!$BO$627</definedName>
    <definedName name="____________MDE32">[2]Peralatan!$BO$647</definedName>
    <definedName name="____________MDE33">[2]Peralatan!$BO$667</definedName>
    <definedName name="____________MDE34">[2]Peralatan!$BO$698</definedName>
    <definedName name="____________MDE35">'[1]Peralatan (2)'!$R$27</definedName>
    <definedName name="____________ME01">[2]Peralatan!$BO$26</definedName>
    <definedName name="____________ME02">[2]Peralatan!$BO$46</definedName>
    <definedName name="____________ME03">[2]Peralatan!$BO$66</definedName>
    <definedName name="____________ME04">[2]Peralatan!$BO$86</definedName>
    <definedName name="____________ME05">[2]Peralatan!$BO$106</definedName>
    <definedName name="____________ME06">[2]Peralatan!$BO$126</definedName>
    <definedName name="____________ME07">[2]Peralatan!$BO$146</definedName>
    <definedName name="____________ME08">[2]Peralatan!$BO$166</definedName>
    <definedName name="____________ME09">[2]Peralatan!$BO$186</definedName>
    <definedName name="____________ME10">[2]Peralatan!$BO$206</definedName>
    <definedName name="____________ME11">[2]Peralatan!$BO$226</definedName>
    <definedName name="____________ME12">[1]Peralatan!$BO$246</definedName>
    <definedName name="____________ME13">[2]Peralatan!$BO$266</definedName>
    <definedName name="____________ME14">[2]Peralatan!$BO$286</definedName>
    <definedName name="____________ME15">[2]Peralatan!$BO$306</definedName>
    <definedName name="____________ME16">[2]Peralatan!$BO$326</definedName>
    <definedName name="____________ME17">[2]Peralatan!$BO$346</definedName>
    <definedName name="____________ME18">[2]Peralatan!$BO$366</definedName>
    <definedName name="____________ME19">[2]Peralatan!$BO$386</definedName>
    <definedName name="____________ME20">[2]Peralatan!$BO$406</definedName>
    <definedName name="____________ME21">[2]Peralatan!$BO$426</definedName>
    <definedName name="____________ME22">[2]Peralatan!$BO$446</definedName>
    <definedName name="____________ME23">[2]Peralatan!$BO$466</definedName>
    <definedName name="____________ME24">[2]Peralatan!$BO$486</definedName>
    <definedName name="____________ME25">[2]Peralatan!$BO$506</definedName>
    <definedName name="____________ME26">[1]Peralatan!$BO$526</definedName>
    <definedName name="____________ME27">[2]Peralatan!$BO$546</definedName>
    <definedName name="____________ME28">[2]Peralatan!$BO$566</definedName>
    <definedName name="____________ME29">[2]Peralatan!$BO$586</definedName>
    <definedName name="____________ME30">[2]Peralatan!$BO$606</definedName>
    <definedName name="____________ME31">[2]Peralatan!$BO$626</definedName>
    <definedName name="____________ME32">[2]Peralatan!$BO$646</definedName>
    <definedName name="____________ME33">[2]Peralatan!$BO$666</definedName>
    <definedName name="____________ME34">[2]Peralatan!$BO$697</definedName>
    <definedName name="____________ME35">'[1]Peralatan (2)'!$R$26</definedName>
    <definedName name="____________MMM01" localSheetId="0">#REF!</definedName>
    <definedName name="____________MMM01">#REF!</definedName>
    <definedName name="____________MMM02" localSheetId="0">#REF!</definedName>
    <definedName name="____________MMM02">#REF!</definedName>
    <definedName name="____________MMM03" localSheetId="0">#REF!</definedName>
    <definedName name="____________MMM03">#REF!</definedName>
    <definedName name="____________MMM04" localSheetId="0">#REF!</definedName>
    <definedName name="____________MMM04">#REF!</definedName>
    <definedName name="____________MMM05" localSheetId="0">#REF!</definedName>
    <definedName name="____________MMM05">#REF!</definedName>
    <definedName name="____________MMM06" localSheetId="0">#REF!</definedName>
    <definedName name="____________MMM06">#REF!</definedName>
    <definedName name="____________MMM07" localSheetId="0">#REF!</definedName>
    <definedName name="____________MMM07">#REF!</definedName>
    <definedName name="____________MMM08" localSheetId="0">#REF!</definedName>
    <definedName name="____________MMM08">#REF!</definedName>
    <definedName name="____________MMM09" localSheetId="0">#REF!</definedName>
    <definedName name="____________MMM09">#REF!</definedName>
    <definedName name="____________MMM10" localSheetId="0">#REF!</definedName>
    <definedName name="____________MMM10">#REF!</definedName>
    <definedName name="____________MMM11" localSheetId="0">#REF!</definedName>
    <definedName name="____________MMM11">#REF!</definedName>
    <definedName name="____________MMM12" localSheetId="0">#REF!</definedName>
    <definedName name="____________MMM12">#REF!</definedName>
    <definedName name="____________MMM13" localSheetId="0">#REF!</definedName>
    <definedName name="____________MMM13">#REF!</definedName>
    <definedName name="____________MMM14" localSheetId="0">#REF!</definedName>
    <definedName name="____________MMM14">#REF!</definedName>
    <definedName name="____________MMM15" localSheetId="0">#REF!</definedName>
    <definedName name="____________MMM15">#REF!</definedName>
    <definedName name="____________MMM16" localSheetId="0">#REF!</definedName>
    <definedName name="____________MMM16">#REF!</definedName>
    <definedName name="____________MMM17" localSheetId="0">#REF!</definedName>
    <definedName name="____________MMM17">#REF!</definedName>
    <definedName name="____________MMM18" localSheetId="0">#REF!</definedName>
    <definedName name="____________MMM18">#REF!</definedName>
    <definedName name="____________MMM19" localSheetId="0">#REF!</definedName>
    <definedName name="____________MMM19">#REF!</definedName>
    <definedName name="____________MMM20" localSheetId="0">#REF!</definedName>
    <definedName name="____________MMM20">#REF!</definedName>
    <definedName name="____________MMM21" localSheetId="0">#REF!</definedName>
    <definedName name="____________MMM21">#REF!</definedName>
    <definedName name="____________MMM22" localSheetId="0">#REF!</definedName>
    <definedName name="____________MMM22">#REF!</definedName>
    <definedName name="____________MMM23" localSheetId="0">#REF!</definedName>
    <definedName name="____________MMM23">#REF!</definedName>
    <definedName name="____________MMM24" localSheetId="0">#REF!</definedName>
    <definedName name="____________MMM24">#REF!</definedName>
    <definedName name="____________MMM25" localSheetId="0">#REF!</definedName>
    <definedName name="____________MMM25">#REF!</definedName>
    <definedName name="____________MMM26" localSheetId="0">#REF!</definedName>
    <definedName name="____________MMM26">#REF!</definedName>
    <definedName name="____________MMM27" localSheetId="0">#REF!</definedName>
    <definedName name="____________MMM27">#REF!</definedName>
    <definedName name="____________MMM28" localSheetId="0">#REF!</definedName>
    <definedName name="____________MMM28">#REF!</definedName>
    <definedName name="____________MMM29" localSheetId="0">#REF!</definedName>
    <definedName name="____________MMM29">#REF!</definedName>
    <definedName name="____________MMM30" localSheetId="0">#REF!</definedName>
    <definedName name="____________MMM30">#REF!</definedName>
    <definedName name="____________MMM31" localSheetId="0">#REF!</definedName>
    <definedName name="____________MMM31">#REF!</definedName>
    <definedName name="____________MMM32" localSheetId="0">#REF!</definedName>
    <definedName name="____________MMM32">#REF!</definedName>
    <definedName name="____________MMM33" localSheetId="0">#REF!</definedName>
    <definedName name="____________MMM33">#REF!</definedName>
    <definedName name="____________MMM34" localSheetId="0">#REF!</definedName>
    <definedName name="____________MMM34">#REF!</definedName>
    <definedName name="____________MMM35" localSheetId="0">#REF!</definedName>
    <definedName name="____________MMM35">#REF!</definedName>
    <definedName name="____________MMM36" localSheetId="0">#REF!</definedName>
    <definedName name="____________MMM36">#REF!</definedName>
    <definedName name="____________MMM37" localSheetId="0">#REF!</definedName>
    <definedName name="____________MMM37">#REF!</definedName>
    <definedName name="____________MMM38" localSheetId="0">#REF!</definedName>
    <definedName name="____________MMM38">#REF!</definedName>
    <definedName name="____________MMM39" localSheetId="0">#REF!</definedName>
    <definedName name="____________MMM39">#REF!</definedName>
    <definedName name="____________MMM40" localSheetId="0">#REF!</definedName>
    <definedName name="____________MMM40">#REF!</definedName>
    <definedName name="____________MMM41" localSheetId="0">#REF!</definedName>
    <definedName name="____________MMM41">#REF!</definedName>
    <definedName name="____________MMM411" localSheetId="0">#REF!</definedName>
    <definedName name="____________MMM411">#REF!</definedName>
    <definedName name="____________MMM42" localSheetId="0">#REF!</definedName>
    <definedName name="____________MMM42">#REF!</definedName>
    <definedName name="____________MMM43" localSheetId="0">#REF!</definedName>
    <definedName name="____________MMM43">#REF!</definedName>
    <definedName name="____________MMM44" localSheetId="0">#REF!</definedName>
    <definedName name="____________MMM44">#REF!</definedName>
    <definedName name="____________MMM45" localSheetId="0">#REF!</definedName>
    <definedName name="____________MMM45">#REF!</definedName>
    <definedName name="____________MMM46" localSheetId="0">#REF!</definedName>
    <definedName name="____________MMM46">#REF!</definedName>
    <definedName name="____________MMM47" localSheetId="0">#REF!</definedName>
    <definedName name="____________MMM47">#REF!</definedName>
    <definedName name="____________MMM48" localSheetId="0">#REF!</definedName>
    <definedName name="____________MMM48">#REF!</definedName>
    <definedName name="____________MMM49" localSheetId="0">#REF!</definedName>
    <definedName name="____________MMM49">#REF!</definedName>
    <definedName name="____________MMM50" localSheetId="0">#REF!</definedName>
    <definedName name="____________MMM50">#REF!</definedName>
    <definedName name="____________MMM51" localSheetId="0">#REF!</definedName>
    <definedName name="____________MMM51">#REF!</definedName>
    <definedName name="____________MMM52" localSheetId="0">#REF!</definedName>
    <definedName name="____________MMM52">#REF!</definedName>
    <definedName name="____________MMM53" localSheetId="0">#REF!</definedName>
    <definedName name="____________MMM53">#REF!</definedName>
    <definedName name="____________MMM54" localSheetId="0">#REF!</definedName>
    <definedName name="____________MMM54">#REF!</definedName>
    <definedName name="___________LLL01" localSheetId="0">#REF!</definedName>
    <definedName name="___________LLL01">#REF!</definedName>
    <definedName name="___________LLL02" localSheetId="0">#REF!</definedName>
    <definedName name="___________LLL02">#REF!</definedName>
    <definedName name="___________LLL03" localSheetId="0">#REF!</definedName>
    <definedName name="___________LLL03">#REF!</definedName>
    <definedName name="___________LLL04" localSheetId="0">#REF!</definedName>
    <definedName name="___________LLL04">#REF!</definedName>
    <definedName name="___________LLL05" localSheetId="0">#REF!</definedName>
    <definedName name="___________LLL05">#REF!</definedName>
    <definedName name="___________LLL06" localSheetId="0">#REF!</definedName>
    <definedName name="___________LLL06">#REF!</definedName>
    <definedName name="___________LLL07" localSheetId="0">#REF!</definedName>
    <definedName name="___________LLL07">#REF!</definedName>
    <definedName name="___________LLL08" localSheetId="0">#REF!</definedName>
    <definedName name="___________LLL08">#REF!</definedName>
    <definedName name="___________LLL09" localSheetId="0">#REF!</definedName>
    <definedName name="___________LLL09">#REF!</definedName>
    <definedName name="___________LLL10" localSheetId="0">#REF!</definedName>
    <definedName name="___________LLL10">#REF!</definedName>
    <definedName name="___________LLL11" localSheetId="0">#REF!</definedName>
    <definedName name="___________LLL11">#REF!</definedName>
    <definedName name="___________MDE01">[2]Peralatan!$BO$27</definedName>
    <definedName name="___________MDE02">[2]Peralatan!$BO$47</definedName>
    <definedName name="___________MDE03">[2]Peralatan!$BO$67</definedName>
    <definedName name="___________MDE04">[2]Peralatan!$BO$87</definedName>
    <definedName name="___________MDE05">[2]Peralatan!$BO$107</definedName>
    <definedName name="___________MDE06">[2]Peralatan!$BO$127</definedName>
    <definedName name="___________MDE07">[2]Peralatan!$BO$147</definedName>
    <definedName name="___________MDE08">[2]Peralatan!$BO$167</definedName>
    <definedName name="___________MDE09">[2]Peralatan!$BO$187</definedName>
    <definedName name="___________MDE10">[2]Peralatan!$BO$207</definedName>
    <definedName name="___________MDE11">[2]Peralatan!$BO$227</definedName>
    <definedName name="___________MDE12">[2]Peralatan!$BO$247</definedName>
    <definedName name="___________MDE13">[2]Peralatan!$BO$267</definedName>
    <definedName name="___________MDE14">[2]Peralatan!$BO$287</definedName>
    <definedName name="___________MDE15">[2]Peralatan!$BO$307</definedName>
    <definedName name="___________MDE16">[2]Peralatan!$BO$327</definedName>
    <definedName name="___________MDE17">[2]Peralatan!$BO$347</definedName>
    <definedName name="___________MDE18">[2]Peralatan!$BO$367</definedName>
    <definedName name="___________MDE19">[2]Peralatan!$BO$387</definedName>
    <definedName name="___________MDE20">[2]Peralatan!$BO$407</definedName>
    <definedName name="___________MDE21">[2]Peralatan!$BO$427</definedName>
    <definedName name="___________MDE22">[2]Peralatan!$BO$447</definedName>
    <definedName name="___________MDE23">[2]Peralatan!$BO$467</definedName>
    <definedName name="___________MDE24">[2]Peralatan!$BO$487</definedName>
    <definedName name="___________MDE25">[2]Peralatan!$BO$507</definedName>
    <definedName name="___________MDE26">[2]Peralatan!$BO$527</definedName>
    <definedName name="___________MDE27">[2]Peralatan!$BO$547</definedName>
    <definedName name="___________MDE28">[2]Peralatan!$BO$567</definedName>
    <definedName name="___________MDE29">[2]Peralatan!$BO$587</definedName>
    <definedName name="___________MDE30">[2]Peralatan!$BO$607</definedName>
    <definedName name="___________MDE31">[2]Peralatan!$BO$627</definedName>
    <definedName name="___________MDE32">[2]Peralatan!$BO$647</definedName>
    <definedName name="___________MDE33">[2]Peralatan!$BO$667</definedName>
    <definedName name="___________MDE34">[2]Peralatan!$BO$698</definedName>
    <definedName name="___________MDE35">'[1]Peralatan (2)'!$R$27</definedName>
    <definedName name="___________ME01">[2]Peralatan!$BO$26</definedName>
    <definedName name="___________ME02">[2]Peralatan!$BO$46</definedName>
    <definedName name="___________ME03">[2]Peralatan!$BO$66</definedName>
    <definedName name="___________ME04">[2]Peralatan!$BO$86</definedName>
    <definedName name="___________ME05">[2]Peralatan!$BO$106</definedName>
    <definedName name="___________ME06">[2]Peralatan!$BO$126</definedName>
    <definedName name="___________ME07">[2]Peralatan!$BO$146</definedName>
    <definedName name="___________ME08">[2]Peralatan!$BO$166</definedName>
    <definedName name="___________ME09">[2]Peralatan!$BO$186</definedName>
    <definedName name="___________ME10">[2]Peralatan!$BO$206</definedName>
    <definedName name="___________ME11">[2]Peralatan!$BO$226</definedName>
    <definedName name="___________ME12">[2]Peralatan!$BO$246</definedName>
    <definedName name="___________ME13">[2]Peralatan!$BO$266</definedName>
    <definedName name="___________ME14">[2]Peralatan!$BO$286</definedName>
    <definedName name="___________ME15">[2]Peralatan!$BO$306</definedName>
    <definedName name="___________ME16">[2]Peralatan!$BO$326</definedName>
    <definedName name="___________ME17">[2]Peralatan!$BO$346</definedName>
    <definedName name="___________ME18">[2]Peralatan!$BO$366</definedName>
    <definedName name="___________ME19">[2]Peralatan!$BO$386</definedName>
    <definedName name="___________ME20">[2]Peralatan!$BO$406</definedName>
    <definedName name="___________ME21">[2]Peralatan!$BO$426</definedName>
    <definedName name="___________ME22">[2]Peralatan!$BO$446</definedName>
    <definedName name="___________ME23">[2]Peralatan!$BO$466</definedName>
    <definedName name="___________ME24">[2]Peralatan!$BO$486</definedName>
    <definedName name="___________ME25">[2]Peralatan!$BO$506</definedName>
    <definedName name="___________ME26">[2]Peralatan!$BO$526</definedName>
    <definedName name="___________ME27">[2]Peralatan!$BO$546</definedName>
    <definedName name="___________ME28">[2]Peralatan!$BO$566</definedName>
    <definedName name="___________ME29">[2]Peralatan!$BO$586</definedName>
    <definedName name="___________ME30">[2]Peralatan!$BO$606</definedName>
    <definedName name="___________ME31">[2]Peralatan!$BO$626</definedName>
    <definedName name="___________ME32">[2]Peralatan!$BO$646</definedName>
    <definedName name="___________ME33">[2]Peralatan!$BO$666</definedName>
    <definedName name="___________ME34">[2]Peralatan!$BO$697</definedName>
    <definedName name="___________ME35">'[1]Peralatan (2)'!$R$26</definedName>
    <definedName name="___________MMM01" localSheetId="0">#REF!</definedName>
    <definedName name="___________MMM01">#REF!</definedName>
    <definedName name="___________MMM02" localSheetId="0">#REF!</definedName>
    <definedName name="___________MMM02">#REF!</definedName>
    <definedName name="___________MMM03" localSheetId="0">#REF!</definedName>
    <definedName name="___________MMM03">#REF!</definedName>
    <definedName name="___________MMM04" localSheetId="0">#REF!</definedName>
    <definedName name="___________MMM04">#REF!</definedName>
    <definedName name="___________MMM05" localSheetId="0">#REF!</definedName>
    <definedName name="___________MMM05">#REF!</definedName>
    <definedName name="___________MMM06" localSheetId="0">#REF!</definedName>
    <definedName name="___________MMM06">#REF!</definedName>
    <definedName name="___________MMM07" localSheetId="0">#REF!</definedName>
    <definedName name="___________MMM07">#REF!</definedName>
    <definedName name="___________MMM08" localSheetId="0">#REF!</definedName>
    <definedName name="___________MMM08">#REF!</definedName>
    <definedName name="___________MMM09" localSheetId="0">#REF!</definedName>
    <definedName name="___________MMM09">#REF!</definedName>
    <definedName name="___________MMM10" localSheetId="0">#REF!</definedName>
    <definedName name="___________MMM10">#REF!</definedName>
    <definedName name="___________MMM11" localSheetId="0">#REF!</definedName>
    <definedName name="___________MMM11">#REF!</definedName>
    <definedName name="___________MMM12" localSheetId="0">#REF!</definedName>
    <definedName name="___________MMM12">#REF!</definedName>
    <definedName name="___________MMM13" localSheetId="0">#REF!</definedName>
    <definedName name="___________MMM13">#REF!</definedName>
    <definedName name="___________MMM14" localSheetId="0">#REF!</definedName>
    <definedName name="___________MMM14">#REF!</definedName>
    <definedName name="___________MMM15" localSheetId="0">#REF!</definedName>
    <definedName name="___________MMM15">#REF!</definedName>
    <definedName name="___________MMM16" localSheetId="0">#REF!</definedName>
    <definedName name="___________MMM16">#REF!</definedName>
    <definedName name="___________MMM17" localSheetId="0">#REF!</definedName>
    <definedName name="___________MMM17">#REF!</definedName>
    <definedName name="___________MMM18" localSheetId="0">#REF!</definedName>
    <definedName name="___________MMM18">#REF!</definedName>
    <definedName name="___________MMM19" localSheetId="0">#REF!</definedName>
    <definedName name="___________MMM19">#REF!</definedName>
    <definedName name="___________MMM20" localSheetId="0">#REF!</definedName>
    <definedName name="___________MMM20">#REF!</definedName>
    <definedName name="___________MMM21" localSheetId="0">#REF!</definedName>
    <definedName name="___________MMM21">#REF!</definedName>
    <definedName name="___________MMM22" localSheetId="0">#REF!</definedName>
    <definedName name="___________MMM22">#REF!</definedName>
    <definedName name="___________MMM23" localSheetId="0">#REF!</definedName>
    <definedName name="___________MMM23">#REF!</definedName>
    <definedName name="___________MMM24" localSheetId="0">#REF!</definedName>
    <definedName name="___________MMM24">#REF!</definedName>
    <definedName name="___________MMM25" localSheetId="0">#REF!</definedName>
    <definedName name="___________MMM25">#REF!</definedName>
    <definedName name="___________MMM26" localSheetId="0">#REF!</definedName>
    <definedName name="___________MMM26">#REF!</definedName>
    <definedName name="___________MMM27" localSheetId="0">#REF!</definedName>
    <definedName name="___________MMM27">#REF!</definedName>
    <definedName name="___________MMM28" localSheetId="0">#REF!</definedName>
    <definedName name="___________MMM28">#REF!</definedName>
    <definedName name="___________MMM29" localSheetId="0">#REF!</definedName>
    <definedName name="___________MMM29">#REF!</definedName>
    <definedName name="___________MMM30" localSheetId="0">#REF!</definedName>
    <definedName name="___________MMM30">#REF!</definedName>
    <definedName name="___________MMM31" localSheetId="0">#REF!</definedName>
    <definedName name="___________MMM31">#REF!</definedName>
    <definedName name="___________MMM32" localSheetId="0">#REF!</definedName>
    <definedName name="___________MMM32">#REF!</definedName>
    <definedName name="___________MMM33" localSheetId="0">#REF!</definedName>
    <definedName name="___________MMM33">#REF!</definedName>
    <definedName name="___________MMM34" localSheetId="0">#REF!</definedName>
    <definedName name="___________MMM34">#REF!</definedName>
    <definedName name="___________MMM35" localSheetId="0">#REF!</definedName>
    <definedName name="___________MMM35">#REF!</definedName>
    <definedName name="___________MMM36" localSheetId="0">#REF!</definedName>
    <definedName name="___________MMM36">#REF!</definedName>
    <definedName name="___________MMM37" localSheetId="0">#REF!</definedName>
    <definedName name="___________MMM37">#REF!</definedName>
    <definedName name="___________MMM38" localSheetId="0">#REF!</definedName>
    <definedName name="___________MMM38">#REF!</definedName>
    <definedName name="___________MMM39" localSheetId="0">#REF!</definedName>
    <definedName name="___________MMM39">#REF!</definedName>
    <definedName name="___________MMM40" localSheetId="0">#REF!</definedName>
    <definedName name="___________MMM40">#REF!</definedName>
    <definedName name="___________MMM41" localSheetId="0">#REF!</definedName>
    <definedName name="___________MMM41">#REF!</definedName>
    <definedName name="___________MMM411" localSheetId="0">#REF!</definedName>
    <definedName name="___________MMM411">#REF!</definedName>
    <definedName name="___________MMM42" localSheetId="0">#REF!</definedName>
    <definedName name="___________MMM42">#REF!</definedName>
    <definedName name="___________MMM43" localSheetId="0">#REF!</definedName>
    <definedName name="___________MMM43">#REF!</definedName>
    <definedName name="___________MMM44" localSheetId="0">#REF!</definedName>
    <definedName name="___________MMM44">#REF!</definedName>
    <definedName name="___________MMM45" localSheetId="0">#REF!</definedName>
    <definedName name="___________MMM45">#REF!</definedName>
    <definedName name="___________MMM46" localSheetId="0">#REF!</definedName>
    <definedName name="___________MMM46">#REF!</definedName>
    <definedName name="___________MMM47" localSheetId="0">#REF!</definedName>
    <definedName name="___________MMM47">#REF!</definedName>
    <definedName name="___________MMM48" localSheetId="0">#REF!</definedName>
    <definedName name="___________MMM48">#REF!</definedName>
    <definedName name="___________MMM49" localSheetId="0">#REF!</definedName>
    <definedName name="___________MMM49">#REF!</definedName>
    <definedName name="___________MMM50" localSheetId="0">#REF!</definedName>
    <definedName name="___________MMM50">#REF!</definedName>
    <definedName name="___________MMM51" localSheetId="0">#REF!</definedName>
    <definedName name="___________MMM51">#REF!</definedName>
    <definedName name="___________MMM52" localSheetId="0">#REF!</definedName>
    <definedName name="___________MMM52">#REF!</definedName>
    <definedName name="___________MMM53" localSheetId="0">#REF!</definedName>
    <definedName name="___________MMM53">#REF!</definedName>
    <definedName name="___________MMM54" localSheetId="0">#REF!</definedName>
    <definedName name="___________MMM54">#REF!</definedName>
    <definedName name="__________LLL01" localSheetId="0">#REF!</definedName>
    <definedName name="__________LLL01">#REF!</definedName>
    <definedName name="__________LLL02" localSheetId="0">#REF!</definedName>
    <definedName name="__________LLL02">#REF!</definedName>
    <definedName name="__________LLL03" localSheetId="0">#REF!</definedName>
    <definedName name="__________LLL03">#REF!</definedName>
    <definedName name="__________LLL04" localSheetId="0">#REF!</definedName>
    <definedName name="__________LLL04">#REF!</definedName>
    <definedName name="__________LLL05" localSheetId="0">#REF!</definedName>
    <definedName name="__________LLL05">#REF!</definedName>
    <definedName name="__________LLL06" localSheetId="0">#REF!</definedName>
    <definedName name="__________LLL06">#REF!</definedName>
    <definedName name="__________LLL07" localSheetId="0">#REF!</definedName>
    <definedName name="__________LLL07">#REF!</definedName>
    <definedName name="__________LLL08" localSheetId="0">#REF!</definedName>
    <definedName name="__________LLL08">#REF!</definedName>
    <definedName name="__________LLL09" localSheetId="0">#REF!</definedName>
    <definedName name="__________LLL09">#REF!</definedName>
    <definedName name="__________LLL10" localSheetId="0">#REF!</definedName>
    <definedName name="__________LLL10">#REF!</definedName>
    <definedName name="__________LLL11" localSheetId="0">#REF!</definedName>
    <definedName name="__________LLL11">#REF!</definedName>
    <definedName name="__________MDE01">[2]Peralatan!$BO$27</definedName>
    <definedName name="__________MDE02">[2]Peralatan!$BO$47</definedName>
    <definedName name="__________MDE03">[2]Peralatan!$BO$67</definedName>
    <definedName name="__________MDE04">[2]Peralatan!$BO$87</definedName>
    <definedName name="__________MDE05">[2]Peralatan!$BO$107</definedName>
    <definedName name="__________MDE06">[2]Peralatan!$BO$127</definedName>
    <definedName name="__________MDE07">[2]Peralatan!$BO$147</definedName>
    <definedName name="__________MDE08">[2]Peralatan!$BO$167</definedName>
    <definedName name="__________MDE09">[3]Peralatan!$BO$187</definedName>
    <definedName name="__________MDE10">[3]Peralatan!$BO$207</definedName>
    <definedName name="__________MDE11">[3]Peralatan!$BO$227</definedName>
    <definedName name="__________MDE12">[2]Peralatan!$BO$247</definedName>
    <definedName name="__________MDE13">[2]Peralatan!$BO$267</definedName>
    <definedName name="__________MDE14">[2]Peralatan!$BO$287</definedName>
    <definedName name="__________MDE15">[2]Peralatan!$BO$307</definedName>
    <definedName name="__________MDE16">[2]Peralatan!$BO$327</definedName>
    <definedName name="__________MDE17">[2]Peralatan!$BO$347</definedName>
    <definedName name="__________MDE18">[2]Peralatan!$BO$367</definedName>
    <definedName name="__________MDE19">[2]Peralatan!$BO$387</definedName>
    <definedName name="__________MDE20">[2]Peralatan!$BO$407</definedName>
    <definedName name="__________MDE21">[2]Peralatan!$BO$427</definedName>
    <definedName name="__________MDE22">[2]Peralatan!$BO$447</definedName>
    <definedName name="__________MDE23">[2]Peralatan!$BO$467</definedName>
    <definedName name="__________MDE24">[2]Peralatan!$BO$487</definedName>
    <definedName name="__________MDE25">[3]Peralatan!$BO$507</definedName>
    <definedName name="__________MDE26">[2]Peralatan!$BO$527</definedName>
    <definedName name="__________MDE27">[2]Peralatan!$BO$547</definedName>
    <definedName name="__________MDE28">[2]Peralatan!$BO$567</definedName>
    <definedName name="__________MDE29">[2]Peralatan!$BO$587</definedName>
    <definedName name="__________MDE30">[2]Peralatan!$BO$607</definedName>
    <definedName name="__________MDE31">[2]Peralatan!$BO$627</definedName>
    <definedName name="__________MDE32">[2]Peralatan!$BO$647</definedName>
    <definedName name="__________MDE33">[2]Peralatan!$BO$667</definedName>
    <definedName name="__________MDE34">[2]Peralatan!$BO$698</definedName>
    <definedName name="__________MDE35">'[1]Peralatan (2)'!$R$27</definedName>
    <definedName name="__________ME01">[2]Peralatan!$BO$26</definedName>
    <definedName name="__________ME02">[2]Peralatan!$BO$46</definedName>
    <definedName name="__________ME03">[2]Peralatan!$BO$66</definedName>
    <definedName name="__________ME04">[2]Peralatan!$BO$86</definedName>
    <definedName name="__________ME05">[2]Peralatan!$BO$106</definedName>
    <definedName name="__________ME06">[2]Peralatan!$BO$126</definedName>
    <definedName name="__________ME07">[2]Peralatan!$BO$146</definedName>
    <definedName name="__________ME08">[2]Peralatan!$BO$166</definedName>
    <definedName name="__________ME09">[3]Peralatan!$BO$186</definedName>
    <definedName name="__________ME10">[3]Peralatan!$BO$206</definedName>
    <definedName name="__________ME11">[3]Peralatan!$BO$226</definedName>
    <definedName name="__________ME12">[2]Peralatan!$BO$246</definedName>
    <definedName name="__________ME13">[2]Peralatan!$BO$266</definedName>
    <definedName name="__________ME14">[2]Peralatan!$BO$286</definedName>
    <definedName name="__________ME15">[2]Peralatan!$BO$306</definedName>
    <definedName name="__________ME16">[2]Peralatan!$BO$326</definedName>
    <definedName name="__________ME17">[2]Peralatan!$BO$346</definedName>
    <definedName name="__________ME18">[2]Peralatan!$BO$366</definedName>
    <definedName name="__________ME19">[2]Peralatan!$BO$386</definedName>
    <definedName name="__________ME20">[2]Peralatan!$BO$406</definedName>
    <definedName name="__________ME21">[2]Peralatan!$BO$426</definedName>
    <definedName name="__________ME22">[2]Peralatan!$BO$446</definedName>
    <definedName name="__________ME23">[2]Peralatan!$BO$466</definedName>
    <definedName name="__________ME24">[2]Peralatan!$BO$486</definedName>
    <definedName name="__________ME25">[3]Peralatan!$BO$506</definedName>
    <definedName name="__________ME26">[2]Peralatan!$BO$526</definedName>
    <definedName name="__________ME27">[2]Peralatan!$BO$546</definedName>
    <definedName name="__________ME28">[2]Peralatan!$BO$566</definedName>
    <definedName name="__________ME29">[2]Peralatan!$BO$586</definedName>
    <definedName name="__________ME30">[2]Peralatan!$BO$606</definedName>
    <definedName name="__________ME31">[2]Peralatan!$BO$626</definedName>
    <definedName name="__________ME32">[2]Peralatan!$BO$646</definedName>
    <definedName name="__________ME33">[2]Peralatan!$BO$666</definedName>
    <definedName name="__________ME34">[2]Peralatan!$BO$697</definedName>
    <definedName name="__________ME35">'[1]Peralatan (2)'!$R$26</definedName>
    <definedName name="__________MMM01" localSheetId="0">#REF!</definedName>
    <definedName name="__________MMM01">#REF!</definedName>
    <definedName name="__________MMM02" localSheetId="0">#REF!</definedName>
    <definedName name="__________MMM02">#REF!</definedName>
    <definedName name="__________MMM03" localSheetId="0">#REF!</definedName>
    <definedName name="__________MMM03">#REF!</definedName>
    <definedName name="__________MMM04" localSheetId="0">#REF!</definedName>
    <definedName name="__________MMM04">#REF!</definedName>
    <definedName name="__________MMM05" localSheetId="0">#REF!</definedName>
    <definedName name="__________MMM05">#REF!</definedName>
    <definedName name="__________MMM06" localSheetId="0">#REF!</definedName>
    <definedName name="__________MMM06">#REF!</definedName>
    <definedName name="__________MMM07" localSheetId="0">#REF!</definedName>
    <definedName name="__________MMM07">#REF!</definedName>
    <definedName name="__________MMM08" localSheetId="0">#REF!</definedName>
    <definedName name="__________MMM08">#REF!</definedName>
    <definedName name="__________MMM09" localSheetId="0">#REF!</definedName>
    <definedName name="__________MMM09">#REF!</definedName>
    <definedName name="__________MMM10" localSheetId="0">#REF!</definedName>
    <definedName name="__________MMM10">#REF!</definedName>
    <definedName name="__________MMM11" localSheetId="0">#REF!</definedName>
    <definedName name="__________MMM11">#REF!</definedName>
    <definedName name="__________MMM12" localSheetId="0">#REF!</definedName>
    <definedName name="__________MMM12">#REF!</definedName>
    <definedName name="__________MMM13" localSheetId="0">#REF!</definedName>
    <definedName name="__________MMM13">#REF!</definedName>
    <definedName name="__________MMM14" localSheetId="0">#REF!</definedName>
    <definedName name="__________MMM14">#REF!</definedName>
    <definedName name="__________MMM15" localSheetId="0">#REF!</definedName>
    <definedName name="__________MMM15">#REF!</definedName>
    <definedName name="__________MMM16" localSheetId="0">#REF!</definedName>
    <definedName name="__________MMM16">#REF!</definedName>
    <definedName name="__________MMM17" localSheetId="0">#REF!</definedName>
    <definedName name="__________MMM17">#REF!</definedName>
    <definedName name="__________MMM18" localSheetId="0">#REF!</definedName>
    <definedName name="__________MMM18">#REF!</definedName>
    <definedName name="__________MMM19" localSheetId="0">#REF!</definedName>
    <definedName name="__________MMM19">#REF!</definedName>
    <definedName name="__________MMM20" localSheetId="0">#REF!</definedName>
    <definedName name="__________MMM20">#REF!</definedName>
    <definedName name="__________MMM21" localSheetId="0">#REF!</definedName>
    <definedName name="__________MMM21">#REF!</definedName>
    <definedName name="__________MMM22" localSheetId="0">#REF!</definedName>
    <definedName name="__________MMM22">#REF!</definedName>
    <definedName name="__________MMM23" localSheetId="0">#REF!</definedName>
    <definedName name="__________MMM23">#REF!</definedName>
    <definedName name="__________MMM24" localSheetId="0">#REF!</definedName>
    <definedName name="__________MMM24">#REF!</definedName>
    <definedName name="__________MMM25" localSheetId="0">#REF!</definedName>
    <definedName name="__________MMM25">#REF!</definedName>
    <definedName name="__________MMM26" localSheetId="0">#REF!</definedName>
    <definedName name="__________MMM26">#REF!</definedName>
    <definedName name="__________MMM27" localSheetId="0">#REF!</definedName>
    <definedName name="__________MMM27">#REF!</definedName>
    <definedName name="__________MMM28" localSheetId="0">#REF!</definedName>
    <definedName name="__________MMM28">#REF!</definedName>
    <definedName name="__________MMM29" localSheetId="0">#REF!</definedName>
    <definedName name="__________MMM29">#REF!</definedName>
    <definedName name="__________MMM30" localSheetId="0">#REF!</definedName>
    <definedName name="__________MMM30">#REF!</definedName>
    <definedName name="__________MMM31" localSheetId="0">#REF!</definedName>
    <definedName name="__________MMM31">#REF!</definedName>
    <definedName name="__________MMM32" localSheetId="0">#REF!</definedName>
    <definedName name="__________MMM32">#REF!</definedName>
    <definedName name="__________MMM33" localSheetId="0">#REF!</definedName>
    <definedName name="__________MMM33">#REF!</definedName>
    <definedName name="__________MMM34" localSheetId="0">#REF!</definedName>
    <definedName name="__________MMM34">#REF!</definedName>
    <definedName name="__________MMM35" localSheetId="0">#REF!</definedName>
    <definedName name="__________MMM35">#REF!</definedName>
    <definedName name="__________MMM36" localSheetId="0">#REF!</definedName>
    <definedName name="__________MMM36">#REF!</definedName>
    <definedName name="__________MMM37" localSheetId="0">#REF!</definedName>
    <definedName name="__________MMM37">#REF!</definedName>
    <definedName name="__________MMM38" localSheetId="0">#REF!</definedName>
    <definedName name="__________MMM38">#REF!</definedName>
    <definedName name="__________MMM39" localSheetId="0">#REF!</definedName>
    <definedName name="__________MMM39">#REF!</definedName>
    <definedName name="__________MMM40" localSheetId="0">#REF!</definedName>
    <definedName name="__________MMM40">#REF!</definedName>
    <definedName name="__________MMM41" localSheetId="0">#REF!</definedName>
    <definedName name="__________MMM41">#REF!</definedName>
    <definedName name="__________MMM411" localSheetId="0">#REF!</definedName>
    <definedName name="__________MMM411">#REF!</definedName>
    <definedName name="__________MMM42" localSheetId="0">#REF!</definedName>
    <definedName name="__________MMM42">#REF!</definedName>
    <definedName name="__________MMM43" localSheetId="0">#REF!</definedName>
    <definedName name="__________MMM43">#REF!</definedName>
    <definedName name="__________MMM44" localSheetId="0">#REF!</definedName>
    <definedName name="__________MMM44">#REF!</definedName>
    <definedName name="__________MMM45" localSheetId="0">#REF!</definedName>
    <definedName name="__________MMM45">#REF!</definedName>
    <definedName name="__________MMM46" localSheetId="0">#REF!</definedName>
    <definedName name="__________MMM46">#REF!</definedName>
    <definedName name="__________MMM47" localSheetId="0">#REF!</definedName>
    <definedName name="__________MMM47">#REF!</definedName>
    <definedName name="__________MMM48" localSheetId="0">#REF!</definedName>
    <definedName name="__________MMM48">#REF!</definedName>
    <definedName name="__________MMM49" localSheetId="0">#REF!</definedName>
    <definedName name="__________MMM49">#REF!</definedName>
    <definedName name="__________MMM50" localSheetId="0">#REF!</definedName>
    <definedName name="__________MMM50">#REF!</definedName>
    <definedName name="__________MMM51" localSheetId="0">#REF!</definedName>
    <definedName name="__________MMM51">#REF!</definedName>
    <definedName name="__________MMM52" localSheetId="0">#REF!</definedName>
    <definedName name="__________MMM52">#REF!</definedName>
    <definedName name="__________MMM53" localSheetId="0">#REF!</definedName>
    <definedName name="__________MMM53">#REF!</definedName>
    <definedName name="__________MMM54" localSheetId="0">#REF!</definedName>
    <definedName name="__________MMM54">#REF!</definedName>
    <definedName name="_________LLL01" localSheetId="0">#REF!</definedName>
    <definedName name="_________LLL01">#REF!</definedName>
    <definedName name="_________LLL02" localSheetId="0">#REF!</definedName>
    <definedName name="_________LLL02">#REF!</definedName>
    <definedName name="_________LLL03" localSheetId="0">#REF!</definedName>
    <definedName name="_________LLL03">#REF!</definedName>
    <definedName name="_________LLL04" localSheetId="0">#REF!</definedName>
    <definedName name="_________LLL04">#REF!</definedName>
    <definedName name="_________LLL05" localSheetId="0">#REF!</definedName>
    <definedName name="_________LLL05">#REF!</definedName>
    <definedName name="_________LLL06" localSheetId="0">#REF!</definedName>
    <definedName name="_________LLL06">#REF!</definedName>
    <definedName name="_________LLL07" localSheetId="0">#REF!</definedName>
    <definedName name="_________LLL07">#REF!</definedName>
    <definedName name="_________LLL08" localSheetId="0">#REF!</definedName>
    <definedName name="_________LLL08">#REF!</definedName>
    <definedName name="_________LLL09" localSheetId="0">#REF!</definedName>
    <definedName name="_________LLL09">#REF!</definedName>
    <definedName name="_________LLL10" localSheetId="0">#REF!</definedName>
    <definedName name="_________LLL10">#REF!</definedName>
    <definedName name="_________LLL11" localSheetId="0">#REF!</definedName>
    <definedName name="_________LLL11">#REF!</definedName>
    <definedName name="_________MDE01">[2]Peralatan!$BO$27</definedName>
    <definedName name="_________MDE02">[2]Peralatan!$BO$47</definedName>
    <definedName name="_________MDE03">[2]Peralatan!$BO$67</definedName>
    <definedName name="_________MDE04">[2]Peralatan!$BO$87</definedName>
    <definedName name="_________MDE05">[2]Peralatan!$BO$107</definedName>
    <definedName name="_________MDE06">[2]Peralatan!$BO$127</definedName>
    <definedName name="_________MDE07">[2]Peralatan!$BO$147</definedName>
    <definedName name="_________MDE08">[2]Peralatan!$BO$167</definedName>
    <definedName name="_________MDE09" localSheetId="0">'[4]AN. ALAT'!#REF!</definedName>
    <definedName name="_________MDE09">'[4]AN. ALAT'!#REF!</definedName>
    <definedName name="_________MDE10" localSheetId="0">'[4]AN. ALAT'!#REF!</definedName>
    <definedName name="_________MDE10">'[4]AN. ALAT'!#REF!</definedName>
    <definedName name="_________MDE11" localSheetId="0">'[4]AN. ALAT'!#REF!</definedName>
    <definedName name="_________MDE11">'[4]AN. ALAT'!#REF!</definedName>
    <definedName name="_________MDE12">[2]Peralatan!$BO$247</definedName>
    <definedName name="_________MDE13">[2]Peralatan!$BO$267</definedName>
    <definedName name="_________MDE14">[2]Peralatan!$BO$287</definedName>
    <definedName name="_________MDE15">[2]Peralatan!$BO$307</definedName>
    <definedName name="_________MDE16">[2]Peralatan!$BO$327</definedName>
    <definedName name="_________MDE17">[2]Peralatan!$BO$347</definedName>
    <definedName name="_________MDE18">[2]Peralatan!$BO$367</definedName>
    <definedName name="_________MDE19">[2]Peralatan!$BO$387</definedName>
    <definedName name="_________MDE20">[2]Peralatan!$BO$407</definedName>
    <definedName name="_________MDE21">[2]Peralatan!$BO$427</definedName>
    <definedName name="_________MDE22">[2]Peralatan!$BO$447</definedName>
    <definedName name="_________MDE23">[2]Peralatan!$BO$467</definedName>
    <definedName name="_________MDE24">[2]Peralatan!$BO$487</definedName>
    <definedName name="_________MDE25" localSheetId="0">'[4]AN. ALAT'!#REF!</definedName>
    <definedName name="_________MDE25">'[4]AN. ALAT'!#REF!</definedName>
    <definedName name="_________MDE26">[2]Peralatan!$BO$527</definedName>
    <definedName name="_________MDE27">[2]Peralatan!$BO$547</definedName>
    <definedName name="_________MDE28">[2]Peralatan!$BO$567</definedName>
    <definedName name="_________MDE29">[2]Peralatan!$BO$587</definedName>
    <definedName name="_________MDE30">[2]Peralatan!$BO$607</definedName>
    <definedName name="_________MDE31">[2]Peralatan!$BO$627</definedName>
    <definedName name="_________MDE32">[2]Peralatan!$BO$647</definedName>
    <definedName name="_________MDE33">[2]Peralatan!$BO$667</definedName>
    <definedName name="_________MDE34">[2]Peralatan!$BO$698</definedName>
    <definedName name="_________MDE35">'[1]Peralatan (2)'!$R$27</definedName>
    <definedName name="_________ME01">[2]Peralatan!$BO$26</definedName>
    <definedName name="_________ME02">[2]Peralatan!$BO$46</definedName>
    <definedName name="_________ME03">[2]Peralatan!$BO$66</definedName>
    <definedName name="_________ME04">[2]Peralatan!$BO$86</definedName>
    <definedName name="_________ME05">[2]Peralatan!$BO$106</definedName>
    <definedName name="_________ME06">[2]Peralatan!$BO$126</definedName>
    <definedName name="_________ME07">[2]Peralatan!$BO$146</definedName>
    <definedName name="_________ME08">[2]Peralatan!$BO$166</definedName>
    <definedName name="_________ME09" localSheetId="0">'[4]AN. ALAT'!#REF!</definedName>
    <definedName name="_________ME09">'[4]AN. ALAT'!#REF!</definedName>
    <definedName name="_________ME10" localSheetId="0">'[4]AN. ALAT'!#REF!</definedName>
    <definedName name="_________ME10">'[4]AN. ALAT'!#REF!</definedName>
    <definedName name="_________ME11" localSheetId="0">'[4]AN. ALAT'!#REF!</definedName>
    <definedName name="_________ME11">'[4]AN. ALAT'!#REF!</definedName>
    <definedName name="_________ME12">[2]Peralatan!$BO$246</definedName>
    <definedName name="_________ME13">[2]Peralatan!$BO$266</definedName>
    <definedName name="_________ME14">[2]Peralatan!$BO$286</definedName>
    <definedName name="_________ME15">[2]Peralatan!$BO$306</definedName>
    <definedName name="_________ME16">[2]Peralatan!$BO$326</definedName>
    <definedName name="_________ME17">[2]Peralatan!$BO$346</definedName>
    <definedName name="_________ME18">[2]Peralatan!$BO$366</definedName>
    <definedName name="_________ME19">[2]Peralatan!$BO$386</definedName>
    <definedName name="_________ME20">[2]Peralatan!$BO$406</definedName>
    <definedName name="_________ME21">[2]Peralatan!$BO$426</definedName>
    <definedName name="_________ME22">[2]Peralatan!$BO$446</definedName>
    <definedName name="_________ME23">[2]Peralatan!$BO$466</definedName>
    <definedName name="_________ME24">[2]Peralatan!$BO$486</definedName>
    <definedName name="_________ME25" localSheetId="0">'[4]AN. ALAT'!#REF!</definedName>
    <definedName name="_________ME25">'[4]AN. ALAT'!#REF!</definedName>
    <definedName name="_________ME26">[2]Peralatan!$BO$526</definedName>
    <definedName name="_________ME27">[2]Peralatan!$BO$546</definedName>
    <definedName name="_________ME28">[2]Peralatan!$BO$566</definedName>
    <definedName name="_________ME29">[2]Peralatan!$BO$586</definedName>
    <definedName name="_________ME30">[2]Peralatan!$BO$606</definedName>
    <definedName name="_________ME31">[2]Peralatan!$BO$626</definedName>
    <definedName name="_________ME32">[2]Peralatan!$BO$646</definedName>
    <definedName name="_________ME33">[2]Peralatan!$BO$666</definedName>
    <definedName name="_________ME34">[2]Peralatan!$BO$697</definedName>
    <definedName name="_________ME35">'[1]Peralatan (2)'!$R$26</definedName>
    <definedName name="_________MMM01" localSheetId="0">#REF!</definedName>
    <definedName name="_________MMM01">#REF!</definedName>
    <definedName name="_________MMM02" localSheetId="0">#REF!</definedName>
    <definedName name="_________MMM02">#REF!</definedName>
    <definedName name="_________MMM03" localSheetId="0">#REF!</definedName>
    <definedName name="_________MMM03">#REF!</definedName>
    <definedName name="_________MMM04" localSheetId="0">#REF!</definedName>
    <definedName name="_________MMM04">#REF!</definedName>
    <definedName name="_________MMM05" localSheetId="0">#REF!</definedName>
    <definedName name="_________MMM05">#REF!</definedName>
    <definedName name="_________MMM06" localSheetId="0">#REF!</definedName>
    <definedName name="_________MMM06">#REF!</definedName>
    <definedName name="_________MMM07" localSheetId="0">#REF!</definedName>
    <definedName name="_________MMM07">#REF!</definedName>
    <definedName name="_________MMM08" localSheetId="0">#REF!</definedName>
    <definedName name="_________MMM08">#REF!</definedName>
    <definedName name="_________MMM09" localSheetId="0">#REF!</definedName>
    <definedName name="_________MMM09">#REF!</definedName>
    <definedName name="_________MMM10" localSheetId="0">#REF!</definedName>
    <definedName name="_________MMM10">#REF!</definedName>
    <definedName name="_________MMM11" localSheetId="0">#REF!</definedName>
    <definedName name="_________MMM11">#REF!</definedName>
    <definedName name="_________MMM12" localSheetId="0">#REF!</definedName>
    <definedName name="_________MMM12">#REF!</definedName>
    <definedName name="_________MMM13" localSheetId="0">#REF!</definedName>
    <definedName name="_________MMM13">#REF!</definedName>
    <definedName name="_________MMM14" localSheetId="0">#REF!</definedName>
    <definedName name="_________MMM14">#REF!</definedName>
    <definedName name="_________MMM15" localSheetId="0">#REF!</definedName>
    <definedName name="_________MMM15">#REF!</definedName>
    <definedName name="_________MMM16" localSheetId="0">#REF!</definedName>
    <definedName name="_________MMM16">#REF!</definedName>
    <definedName name="_________MMM17" localSheetId="0">#REF!</definedName>
    <definedName name="_________MMM17">#REF!</definedName>
    <definedName name="_________MMM18" localSheetId="0">#REF!</definedName>
    <definedName name="_________MMM18">#REF!</definedName>
    <definedName name="_________MMM19" localSheetId="0">#REF!</definedName>
    <definedName name="_________MMM19">#REF!</definedName>
    <definedName name="_________MMM20" localSheetId="0">#REF!</definedName>
    <definedName name="_________MMM20">#REF!</definedName>
    <definedName name="_________MMM21" localSheetId="0">#REF!</definedName>
    <definedName name="_________MMM21">#REF!</definedName>
    <definedName name="_________MMM22" localSheetId="0">#REF!</definedName>
    <definedName name="_________MMM22">#REF!</definedName>
    <definedName name="_________MMM23" localSheetId="0">#REF!</definedName>
    <definedName name="_________MMM23">#REF!</definedName>
    <definedName name="_________MMM24" localSheetId="0">#REF!</definedName>
    <definedName name="_________MMM24">#REF!</definedName>
    <definedName name="_________MMM25" localSheetId="0">#REF!</definedName>
    <definedName name="_________MMM25">#REF!</definedName>
    <definedName name="_________MMM26" localSheetId="0">#REF!</definedName>
    <definedName name="_________MMM26">#REF!</definedName>
    <definedName name="_________MMM27" localSheetId="0">#REF!</definedName>
    <definedName name="_________MMM27">#REF!</definedName>
    <definedName name="_________MMM28" localSheetId="0">#REF!</definedName>
    <definedName name="_________MMM28">#REF!</definedName>
    <definedName name="_________MMM29" localSheetId="0">#REF!</definedName>
    <definedName name="_________MMM29">#REF!</definedName>
    <definedName name="_________MMM30" localSheetId="0">#REF!</definedName>
    <definedName name="_________MMM30">#REF!</definedName>
    <definedName name="_________MMM31" localSheetId="0">#REF!</definedName>
    <definedName name="_________MMM31">#REF!</definedName>
    <definedName name="_________MMM32" localSheetId="0">#REF!</definedName>
    <definedName name="_________MMM32">#REF!</definedName>
    <definedName name="_________MMM33" localSheetId="0">#REF!</definedName>
    <definedName name="_________MMM33">#REF!</definedName>
    <definedName name="_________MMM34" localSheetId="0">#REF!</definedName>
    <definedName name="_________MMM34">#REF!</definedName>
    <definedName name="_________MMM35" localSheetId="0">#REF!</definedName>
    <definedName name="_________MMM35">#REF!</definedName>
    <definedName name="_________MMM36" localSheetId="0">#REF!</definedName>
    <definedName name="_________MMM36">#REF!</definedName>
    <definedName name="_________MMM37" localSheetId="0">#REF!</definedName>
    <definedName name="_________MMM37">#REF!</definedName>
    <definedName name="_________MMM38" localSheetId="0">#REF!</definedName>
    <definedName name="_________MMM38">#REF!</definedName>
    <definedName name="_________MMM39" localSheetId="0">#REF!</definedName>
    <definedName name="_________MMM39">#REF!</definedName>
    <definedName name="_________MMM40" localSheetId="0">#REF!</definedName>
    <definedName name="_________MMM40">#REF!</definedName>
    <definedName name="_________MMM41" localSheetId="0">#REF!</definedName>
    <definedName name="_________MMM41">#REF!</definedName>
    <definedName name="_________MMM411" localSheetId="0">#REF!</definedName>
    <definedName name="_________MMM411">#REF!</definedName>
    <definedName name="_________MMM42" localSheetId="0">#REF!</definedName>
    <definedName name="_________MMM42">#REF!</definedName>
    <definedName name="_________MMM43" localSheetId="0">#REF!</definedName>
    <definedName name="_________MMM43">#REF!</definedName>
    <definedName name="_________MMM44" localSheetId="0">#REF!</definedName>
    <definedName name="_________MMM44">#REF!</definedName>
    <definedName name="_________MMM45" localSheetId="0">#REF!</definedName>
    <definedName name="_________MMM45">#REF!</definedName>
    <definedName name="_________MMM46" localSheetId="0">#REF!</definedName>
    <definedName name="_________MMM46">#REF!</definedName>
    <definedName name="_________MMM47" localSheetId="0">#REF!</definedName>
    <definedName name="_________MMM47">#REF!</definedName>
    <definedName name="_________MMM48" localSheetId="0">#REF!</definedName>
    <definedName name="_________MMM48">#REF!</definedName>
    <definedName name="_________MMM49" localSheetId="0">#REF!</definedName>
    <definedName name="_________MMM49">#REF!</definedName>
    <definedName name="_________MMM50" localSheetId="0">#REF!</definedName>
    <definedName name="_________MMM50">#REF!</definedName>
    <definedName name="_________MMM51" localSheetId="0">#REF!</definedName>
    <definedName name="_________MMM51">#REF!</definedName>
    <definedName name="_________MMM52" localSheetId="0">#REF!</definedName>
    <definedName name="_________MMM52">#REF!</definedName>
    <definedName name="_________MMM53" localSheetId="0">#REF!</definedName>
    <definedName name="_________MMM53">#REF!</definedName>
    <definedName name="_________MMM54" localSheetId="0">#REF!</definedName>
    <definedName name="_________MMM54">#REF!</definedName>
    <definedName name="________LLL01" localSheetId="0">#REF!</definedName>
    <definedName name="________LLL01">#REF!</definedName>
    <definedName name="________LLL02" localSheetId="0">#REF!</definedName>
    <definedName name="________LLL02">#REF!</definedName>
    <definedName name="________LLL03" localSheetId="0">#REF!</definedName>
    <definedName name="________LLL03">#REF!</definedName>
    <definedName name="________LLL04" localSheetId="0">#REF!</definedName>
    <definedName name="________LLL04">#REF!</definedName>
    <definedName name="________LLL05" localSheetId="0">#REF!</definedName>
    <definedName name="________LLL05">#REF!</definedName>
    <definedName name="________LLL06" localSheetId="0">#REF!</definedName>
    <definedName name="________LLL06">#REF!</definedName>
    <definedName name="________LLL07" localSheetId="0">#REF!</definedName>
    <definedName name="________LLL07">#REF!</definedName>
    <definedName name="________LLL08" localSheetId="0">#REF!</definedName>
    <definedName name="________LLL08">#REF!</definedName>
    <definedName name="________LLL09" localSheetId="0">#REF!</definedName>
    <definedName name="________LLL09">#REF!</definedName>
    <definedName name="________LLL10" localSheetId="0">#REF!</definedName>
    <definedName name="________LLL10">#REF!</definedName>
    <definedName name="________LLL11" localSheetId="0">#REF!</definedName>
    <definedName name="________LLL11">#REF!</definedName>
    <definedName name="________MDE01">[2]Peralatan!$BO$27</definedName>
    <definedName name="________MDE02">[3]Peralatan!$BO$47</definedName>
    <definedName name="________MDE03">[3]Peralatan!$BO$67</definedName>
    <definedName name="________MDE04">[3]Peralatan!$BO$87</definedName>
    <definedName name="________MDE05">[3]Peralatan!$BO$107</definedName>
    <definedName name="________MDE06">[3]Peralatan!$BO$127</definedName>
    <definedName name="________MDE07">[3]Peralatan!$BO$147</definedName>
    <definedName name="________MDE08">[3]Peralatan!$BO$167</definedName>
    <definedName name="________MDE09">[2]Peralatan!$BO$187</definedName>
    <definedName name="________MDE10">[2]Peralatan!$BO$207</definedName>
    <definedName name="________MDE11">[2]Peralatan!$BO$227</definedName>
    <definedName name="________MDE12">[2]Peralatan!$BO$247</definedName>
    <definedName name="________MDE13">[3]Peralatan!$BO$267</definedName>
    <definedName name="________MDE14">[3]Peralatan!$BO$287</definedName>
    <definedName name="________MDE15">[3]Peralatan!$BO$307</definedName>
    <definedName name="________MDE16">[3]Peralatan!$BO$327</definedName>
    <definedName name="________MDE17">[3]Peralatan!$BO$347</definedName>
    <definedName name="________MDE18">[3]Peralatan!$BO$367</definedName>
    <definedName name="________MDE19">[3]Peralatan!$BO$387</definedName>
    <definedName name="________MDE20">[3]Peralatan!$BO$407</definedName>
    <definedName name="________MDE21">[3]Peralatan!$BO$427</definedName>
    <definedName name="________MDE22">[3]Peralatan!$BO$447</definedName>
    <definedName name="________MDE23">[3]Peralatan!$BO$467</definedName>
    <definedName name="________MDE24">[3]Peralatan!$BO$487</definedName>
    <definedName name="________MDE25">[2]Peralatan!$BO$507</definedName>
    <definedName name="________MDE26">[1]Peralatan!$BO$527</definedName>
    <definedName name="________MDE27">[3]Peralatan!$BO$547</definedName>
    <definedName name="________MDE28">[3]Peralatan!$BO$567</definedName>
    <definedName name="________MDE29">[3]Peralatan!$BO$587</definedName>
    <definedName name="________MDE30">[3]Peralatan!$BO$607</definedName>
    <definedName name="________MDE31">[3]Peralatan!$BO$627</definedName>
    <definedName name="________MDE32">[3]Peralatan!$BO$647</definedName>
    <definedName name="________MDE33">[3]Peralatan!$BO$667</definedName>
    <definedName name="________MDE34">[3]Peralatan!$BO$698</definedName>
    <definedName name="________MDE35">'[1]Peralatan (2)'!$R$27</definedName>
    <definedName name="________ME01">[3]Peralatan!$BO$26</definedName>
    <definedName name="________ME02">[3]Peralatan!$BO$46</definedName>
    <definedName name="________ME03">[3]Peralatan!$BO$66</definedName>
    <definedName name="________ME04">[3]Peralatan!$BO$86</definedName>
    <definedName name="________ME05">[3]Peralatan!$BO$106</definedName>
    <definedName name="________ME06">[3]Peralatan!$BO$126</definedName>
    <definedName name="________ME07">[3]Peralatan!$BO$146</definedName>
    <definedName name="________ME08">[3]Peralatan!$BO$166</definedName>
    <definedName name="________ME09">[2]Peralatan!$BO$186</definedName>
    <definedName name="________ME10">[2]Peralatan!$BO$206</definedName>
    <definedName name="________ME11">[2]Peralatan!$BO$226</definedName>
    <definedName name="________ME12">[2]Peralatan!$BO$246</definedName>
    <definedName name="________ME13">[3]Peralatan!$BO$266</definedName>
    <definedName name="________ME14">[3]Peralatan!$BO$286</definedName>
    <definedName name="________ME15">[3]Peralatan!$BO$306</definedName>
    <definedName name="________ME16">[3]Peralatan!$BO$326</definedName>
    <definedName name="________ME17">[3]Peralatan!$BO$346</definedName>
    <definedName name="________ME18">[3]Peralatan!$BO$366</definedName>
    <definedName name="________ME19">[3]Peralatan!$BO$386</definedName>
    <definedName name="________ME20">[3]Peralatan!$BO$406</definedName>
    <definedName name="________ME21">[3]Peralatan!$BO$426</definedName>
    <definedName name="________ME22">[3]Peralatan!$BO$446</definedName>
    <definedName name="________ME23">[3]Peralatan!$BO$466</definedName>
    <definedName name="________ME24">[3]Peralatan!$BO$486</definedName>
    <definedName name="________ME25">[2]Peralatan!$BO$506</definedName>
    <definedName name="________ME26">[1]Peralatan!$BO$526</definedName>
    <definedName name="________ME27">[3]Peralatan!$BO$546</definedName>
    <definedName name="________ME28">[3]Peralatan!$BO$566</definedName>
    <definedName name="________ME29">[3]Peralatan!$BO$586</definedName>
    <definedName name="________ME30">[3]Peralatan!$BO$606</definedName>
    <definedName name="________ME31">[3]Peralatan!$BO$626</definedName>
    <definedName name="________ME32">[3]Peralatan!$BO$646</definedName>
    <definedName name="________ME33">[3]Peralatan!$BO$666</definedName>
    <definedName name="________ME34">[3]Peralatan!$BO$697</definedName>
    <definedName name="________ME35">'[1]Peralatan (2)'!$R$26</definedName>
    <definedName name="________MMM01" localSheetId="0">#REF!</definedName>
    <definedName name="________MMM01">#REF!</definedName>
    <definedName name="________MMM02" localSheetId="0">#REF!</definedName>
    <definedName name="________MMM02">#REF!</definedName>
    <definedName name="________MMM03" localSheetId="0">#REF!</definedName>
    <definedName name="________MMM03">#REF!</definedName>
    <definedName name="________MMM04" localSheetId="0">#REF!</definedName>
    <definedName name="________MMM04">#REF!</definedName>
    <definedName name="________MMM05" localSheetId="0">#REF!</definedName>
    <definedName name="________MMM05">#REF!</definedName>
    <definedName name="________MMM06" localSheetId="0">#REF!</definedName>
    <definedName name="________MMM06">#REF!</definedName>
    <definedName name="________MMM07" localSheetId="0">#REF!</definedName>
    <definedName name="________MMM07">#REF!</definedName>
    <definedName name="________MMM08" localSheetId="0">#REF!</definedName>
    <definedName name="________MMM08">#REF!</definedName>
    <definedName name="________MMM09" localSheetId="0">#REF!</definedName>
    <definedName name="________MMM09">#REF!</definedName>
    <definedName name="________MMM10" localSheetId="0">#REF!</definedName>
    <definedName name="________MMM10">#REF!</definedName>
    <definedName name="________MMM11" localSheetId="0">#REF!</definedName>
    <definedName name="________MMM11">#REF!</definedName>
    <definedName name="________MMM12" localSheetId="0">#REF!</definedName>
    <definedName name="________MMM12">#REF!</definedName>
    <definedName name="________MMM13" localSheetId="0">#REF!</definedName>
    <definedName name="________MMM13">#REF!</definedName>
    <definedName name="________MMM14" localSheetId="0">#REF!</definedName>
    <definedName name="________MMM14">#REF!</definedName>
    <definedName name="________MMM15" localSheetId="0">#REF!</definedName>
    <definedName name="________MMM15">#REF!</definedName>
    <definedName name="________MMM16" localSheetId="0">#REF!</definedName>
    <definedName name="________MMM16">#REF!</definedName>
    <definedName name="________MMM17" localSheetId="0">#REF!</definedName>
    <definedName name="________MMM17">#REF!</definedName>
    <definedName name="________MMM18" localSheetId="0">#REF!</definedName>
    <definedName name="________MMM18">#REF!</definedName>
    <definedName name="________MMM19" localSheetId="0">#REF!</definedName>
    <definedName name="________MMM19">#REF!</definedName>
    <definedName name="________MMM20" localSheetId="0">#REF!</definedName>
    <definedName name="________MMM20">#REF!</definedName>
    <definedName name="________MMM21" localSheetId="0">#REF!</definedName>
    <definedName name="________MMM21">#REF!</definedName>
    <definedName name="________MMM22" localSheetId="0">#REF!</definedName>
    <definedName name="________MMM22">#REF!</definedName>
    <definedName name="________MMM23" localSheetId="0">#REF!</definedName>
    <definedName name="________MMM23">#REF!</definedName>
    <definedName name="________MMM24" localSheetId="0">#REF!</definedName>
    <definedName name="________MMM24">#REF!</definedName>
    <definedName name="________MMM25" localSheetId="0">#REF!</definedName>
    <definedName name="________MMM25">#REF!</definedName>
    <definedName name="________MMM26" localSheetId="0">#REF!</definedName>
    <definedName name="________MMM26">#REF!</definedName>
    <definedName name="________MMM27" localSheetId="0">#REF!</definedName>
    <definedName name="________MMM27">#REF!</definedName>
    <definedName name="________MMM28" localSheetId="0">#REF!</definedName>
    <definedName name="________MMM28">#REF!</definedName>
    <definedName name="________MMM29" localSheetId="0">#REF!</definedName>
    <definedName name="________MMM29">#REF!</definedName>
    <definedName name="________MMM30" localSheetId="0">#REF!</definedName>
    <definedName name="________MMM30">#REF!</definedName>
    <definedName name="________MMM31" localSheetId="0">#REF!</definedName>
    <definedName name="________MMM31">#REF!</definedName>
    <definedName name="________MMM32" localSheetId="0">#REF!</definedName>
    <definedName name="________MMM32">#REF!</definedName>
    <definedName name="________MMM33" localSheetId="0">#REF!</definedName>
    <definedName name="________MMM33">#REF!</definedName>
    <definedName name="________MMM34" localSheetId="0">#REF!</definedName>
    <definedName name="________MMM34">#REF!</definedName>
    <definedName name="________MMM35" localSheetId="0">#REF!</definedName>
    <definedName name="________MMM35">#REF!</definedName>
    <definedName name="________MMM36" localSheetId="0">#REF!</definedName>
    <definedName name="________MMM36">#REF!</definedName>
    <definedName name="________MMM37" localSheetId="0">#REF!</definedName>
    <definedName name="________MMM37">#REF!</definedName>
    <definedName name="________MMM38" localSheetId="0">#REF!</definedName>
    <definedName name="________MMM38">#REF!</definedName>
    <definedName name="________MMM39" localSheetId="0">#REF!</definedName>
    <definedName name="________MMM39">#REF!</definedName>
    <definedName name="________MMM40" localSheetId="0">#REF!</definedName>
    <definedName name="________MMM40">#REF!</definedName>
    <definedName name="________MMM41" localSheetId="0">#REF!</definedName>
    <definedName name="________MMM41">#REF!</definedName>
    <definedName name="________MMM411" localSheetId="0">#REF!</definedName>
    <definedName name="________MMM411">#REF!</definedName>
    <definedName name="________MMM42" localSheetId="0">#REF!</definedName>
    <definedName name="________MMM42">#REF!</definedName>
    <definedName name="________MMM43" localSheetId="0">#REF!</definedName>
    <definedName name="________MMM43">#REF!</definedName>
    <definedName name="________MMM44" localSheetId="0">#REF!</definedName>
    <definedName name="________MMM44">#REF!</definedName>
    <definedName name="________MMM45" localSheetId="0">#REF!</definedName>
    <definedName name="________MMM45">#REF!</definedName>
    <definedName name="________MMM46" localSheetId="0">#REF!</definedName>
    <definedName name="________MMM46">#REF!</definedName>
    <definedName name="________MMM47" localSheetId="0">#REF!</definedName>
    <definedName name="________MMM47">#REF!</definedName>
    <definedName name="________MMM48" localSheetId="0">#REF!</definedName>
    <definedName name="________MMM48">#REF!</definedName>
    <definedName name="________MMM49" localSheetId="0">#REF!</definedName>
    <definedName name="________MMM49">#REF!</definedName>
    <definedName name="________MMM50" localSheetId="0">#REF!</definedName>
    <definedName name="________MMM50">#REF!</definedName>
    <definedName name="________MMM51" localSheetId="0">#REF!</definedName>
    <definedName name="________MMM51">#REF!</definedName>
    <definedName name="________MMM52" localSheetId="0">#REF!</definedName>
    <definedName name="________MMM52">#REF!</definedName>
    <definedName name="________MMM53" localSheetId="0">#REF!</definedName>
    <definedName name="________MMM53">#REF!</definedName>
    <definedName name="________MMM54" localSheetId="0">#REF!</definedName>
    <definedName name="________MMM54">#REF!</definedName>
    <definedName name="________xlnm.Print_Area">"#ref!"</definedName>
    <definedName name="_______LLL01" localSheetId="0">#REF!</definedName>
    <definedName name="_______LLL01">#REF!</definedName>
    <definedName name="_______LLL02" localSheetId="0">#REF!</definedName>
    <definedName name="_______LLL02">#REF!</definedName>
    <definedName name="_______LLL03" localSheetId="0">#REF!</definedName>
    <definedName name="_______LLL03">#REF!</definedName>
    <definedName name="_______LLL04" localSheetId="0">#REF!</definedName>
    <definedName name="_______LLL04">#REF!</definedName>
    <definedName name="_______LLL05" localSheetId="0">#REF!</definedName>
    <definedName name="_______LLL05">#REF!</definedName>
    <definedName name="_______LLL06" localSheetId="0">#REF!</definedName>
    <definedName name="_______LLL06">#REF!</definedName>
    <definedName name="_______LLL07" localSheetId="0">#REF!</definedName>
    <definedName name="_______LLL07">#REF!</definedName>
    <definedName name="_______LLL08" localSheetId="0">#REF!</definedName>
    <definedName name="_______LLL08">#REF!</definedName>
    <definedName name="_______LLL09" localSheetId="0">#REF!</definedName>
    <definedName name="_______LLL09">#REF!</definedName>
    <definedName name="_______LLL10" localSheetId="0">#REF!</definedName>
    <definedName name="_______LLL10">#REF!</definedName>
    <definedName name="_______LLL11" localSheetId="0">#REF!</definedName>
    <definedName name="_______LLL11">#REF!</definedName>
    <definedName name="_______MDE01">[3]Peralatan!$BO$27</definedName>
    <definedName name="_______MDE02">[5]Peralatan!$BO$47</definedName>
    <definedName name="_______MDE03">[5]Peralatan!$BO$67</definedName>
    <definedName name="_______MDE04">[5]Peralatan!$BO$87</definedName>
    <definedName name="_______MDE05">[5]Peralatan!$BO$107</definedName>
    <definedName name="_______MDE06">[5]Peralatan!$BO$127</definedName>
    <definedName name="_______MDE07">[5]Peralatan!$BO$147</definedName>
    <definedName name="_______MDE08">[5]Peralatan!$BO$167</definedName>
    <definedName name="_______MDE09" localSheetId="0">'[4]AN. ALAT'!#REF!</definedName>
    <definedName name="_______MDE09">'[4]AN. ALAT'!#REF!</definedName>
    <definedName name="_______MDE10" localSheetId="0">'[4]AN. ALAT'!#REF!</definedName>
    <definedName name="_______MDE10">'[4]AN. ALAT'!#REF!</definedName>
    <definedName name="_______MDE11" localSheetId="0">'[4]AN. ALAT'!#REF!</definedName>
    <definedName name="_______MDE11">'[4]AN. ALAT'!#REF!</definedName>
    <definedName name="_______MDE12">[5]Peralatan!$BO$247</definedName>
    <definedName name="_______MDE13">[5]Peralatan!$BO$267</definedName>
    <definedName name="_______MDE14">[5]Peralatan!$BO$287</definedName>
    <definedName name="_______MDE15">[5]Peralatan!$BO$307</definedName>
    <definedName name="_______MDE16">[5]Peralatan!$BO$327</definedName>
    <definedName name="_______MDE17">[5]Peralatan!$BO$347</definedName>
    <definedName name="_______MDE18">[5]Peralatan!$BO$367</definedName>
    <definedName name="_______MDE19">[5]Peralatan!$BO$387</definedName>
    <definedName name="_______MDE20">[5]Peralatan!$BO$407</definedName>
    <definedName name="_______MDE21">[5]Peralatan!$BO$427</definedName>
    <definedName name="_______MDE22">[5]Peralatan!$BO$447</definedName>
    <definedName name="_______MDE23">[5]Peralatan!$BO$467</definedName>
    <definedName name="_______MDE24">[5]Peralatan!$BO$487</definedName>
    <definedName name="_______MDE25" localSheetId="0">'[4]AN. ALAT'!#REF!</definedName>
    <definedName name="_______MDE25">'[4]AN. ALAT'!#REF!</definedName>
    <definedName name="_______MDE26">[1]Peralatan!$BO$527</definedName>
    <definedName name="_______MDE27">[5]Peralatan!$BO$547</definedName>
    <definedName name="_______MDE28">[5]Peralatan!$BO$567</definedName>
    <definedName name="_______MDE29">[5]Peralatan!$BO$587</definedName>
    <definedName name="_______MDE30">[5]Peralatan!$BO$607</definedName>
    <definedName name="_______MDE31">[5]Peralatan!$BO$627</definedName>
    <definedName name="_______MDE32">[5]Peralatan!$BO$647</definedName>
    <definedName name="_______MDE33">[5]Peralatan!$BO$667</definedName>
    <definedName name="_______MDE34">[5]Peralatan!$BO$698</definedName>
    <definedName name="_______MDE35">'[1]Peralatan (2)'!$R$27</definedName>
    <definedName name="_______ME01">[5]Peralatan!$BO$26</definedName>
    <definedName name="_______ME02">[5]Peralatan!$BO$46</definedName>
    <definedName name="_______ME03">[5]Peralatan!$BO$66</definedName>
    <definedName name="_______ME04">[5]Peralatan!$BO$86</definedName>
    <definedName name="_______ME05">[5]Peralatan!$BO$106</definedName>
    <definedName name="_______ME06">[5]Peralatan!$BO$126</definedName>
    <definedName name="_______ME07">[5]Peralatan!$BO$146</definedName>
    <definedName name="_______ME08">[5]Peralatan!$BO$166</definedName>
    <definedName name="_______ME09" localSheetId="0">'[4]AN. ALAT'!#REF!</definedName>
    <definedName name="_______ME09">'[4]AN. ALAT'!#REF!</definedName>
    <definedName name="_______ME10" localSheetId="0">'[4]AN. ALAT'!#REF!</definedName>
    <definedName name="_______ME10">'[4]AN. ALAT'!#REF!</definedName>
    <definedName name="_______ME11" localSheetId="0">'[4]AN. ALAT'!#REF!</definedName>
    <definedName name="_______ME11">'[4]AN. ALAT'!#REF!</definedName>
    <definedName name="_______ME12">[5]Peralatan!$BO$246</definedName>
    <definedName name="_______ME13">[5]Peralatan!$BO$266</definedName>
    <definedName name="_______ME14">[5]Peralatan!$BO$286</definedName>
    <definedName name="_______ME15">[5]Peralatan!$BO$306</definedName>
    <definedName name="_______ME16">[5]Peralatan!$BO$326</definedName>
    <definedName name="_______ME17">[5]Peralatan!$BO$346</definedName>
    <definedName name="_______ME18">[5]Peralatan!$BO$366</definedName>
    <definedName name="_______ME19">[5]Peralatan!$BO$386</definedName>
    <definedName name="_______ME20">[5]Peralatan!$BO$406</definedName>
    <definedName name="_______ME21">[5]Peralatan!$BO$426</definedName>
    <definedName name="_______ME22">[5]Peralatan!$BO$446</definedName>
    <definedName name="_______ME23">[5]Peralatan!$BO$466</definedName>
    <definedName name="_______ME24">[5]Peralatan!$BO$486</definedName>
    <definedName name="_______ME25" localSheetId="0">'[4]AN. ALAT'!#REF!</definedName>
    <definedName name="_______ME25">'[4]AN. ALAT'!#REF!</definedName>
    <definedName name="_______ME26">[1]Peralatan!$BO$526</definedName>
    <definedName name="_______ME27">[5]Peralatan!$BO$546</definedName>
    <definedName name="_______ME28">[5]Peralatan!$BO$566</definedName>
    <definedName name="_______ME29">[5]Peralatan!$BO$586</definedName>
    <definedName name="_______ME30">[5]Peralatan!$BO$606</definedName>
    <definedName name="_______ME31">[5]Peralatan!$BO$626</definedName>
    <definedName name="_______ME32">[5]Peralatan!$BO$646</definedName>
    <definedName name="_______ME33">[5]Peralatan!$BO$666</definedName>
    <definedName name="_______ME34">[5]Peralatan!$BO$697</definedName>
    <definedName name="_______ME35">'[1]Peralatan (2)'!$R$26</definedName>
    <definedName name="_______MMM01" localSheetId="0">#REF!</definedName>
    <definedName name="_______MMM01">#REF!</definedName>
    <definedName name="_______MMM02" localSheetId="0">#REF!</definedName>
    <definedName name="_______MMM02">#REF!</definedName>
    <definedName name="_______MMM03" localSheetId="0">#REF!</definedName>
    <definedName name="_______MMM03">#REF!</definedName>
    <definedName name="_______MMM04" localSheetId="0">#REF!</definedName>
    <definedName name="_______MMM04">#REF!</definedName>
    <definedName name="_______MMM05" localSheetId="0">#REF!</definedName>
    <definedName name="_______MMM05">#REF!</definedName>
    <definedName name="_______MMM06" localSheetId="0">#REF!</definedName>
    <definedName name="_______MMM06">#REF!</definedName>
    <definedName name="_______MMM07" localSheetId="0">#REF!</definedName>
    <definedName name="_______MMM07">#REF!</definedName>
    <definedName name="_______MMM08" localSheetId="0">#REF!</definedName>
    <definedName name="_______MMM08">#REF!</definedName>
    <definedName name="_______MMM09" localSheetId="0">#REF!</definedName>
    <definedName name="_______MMM09">#REF!</definedName>
    <definedName name="_______MMM10" localSheetId="0">#REF!</definedName>
    <definedName name="_______MMM10">#REF!</definedName>
    <definedName name="_______MMM11" localSheetId="0">#REF!</definedName>
    <definedName name="_______MMM11">#REF!</definedName>
    <definedName name="_______MMM12" localSheetId="0">#REF!</definedName>
    <definedName name="_______MMM12">#REF!</definedName>
    <definedName name="_______MMM13" localSheetId="0">#REF!</definedName>
    <definedName name="_______MMM13">#REF!</definedName>
    <definedName name="_______MMM14" localSheetId="0">#REF!</definedName>
    <definedName name="_______MMM14">#REF!</definedName>
    <definedName name="_______MMM15" localSheetId="0">#REF!</definedName>
    <definedName name="_______MMM15">#REF!</definedName>
    <definedName name="_______MMM16" localSheetId="0">#REF!</definedName>
    <definedName name="_______MMM16">#REF!</definedName>
    <definedName name="_______MMM17" localSheetId="0">#REF!</definedName>
    <definedName name="_______MMM17">#REF!</definedName>
    <definedName name="_______MMM18" localSheetId="0">#REF!</definedName>
    <definedName name="_______MMM18">#REF!</definedName>
    <definedName name="_______MMM19" localSheetId="0">#REF!</definedName>
    <definedName name="_______MMM19">#REF!</definedName>
    <definedName name="_______MMM20" localSheetId="0">#REF!</definedName>
    <definedName name="_______MMM20">#REF!</definedName>
    <definedName name="_______MMM21" localSheetId="0">#REF!</definedName>
    <definedName name="_______MMM21">#REF!</definedName>
    <definedName name="_______MMM22" localSheetId="0">#REF!</definedName>
    <definedName name="_______MMM22">#REF!</definedName>
    <definedName name="_______MMM23" localSheetId="0">#REF!</definedName>
    <definedName name="_______MMM23">#REF!</definedName>
    <definedName name="_______MMM24" localSheetId="0">#REF!</definedName>
    <definedName name="_______MMM24">#REF!</definedName>
    <definedName name="_______MMM25" localSheetId="0">#REF!</definedName>
    <definedName name="_______MMM25">#REF!</definedName>
    <definedName name="_______MMM26" localSheetId="0">#REF!</definedName>
    <definedName name="_______MMM26">#REF!</definedName>
    <definedName name="_______MMM27" localSheetId="0">#REF!</definedName>
    <definedName name="_______MMM27">#REF!</definedName>
    <definedName name="_______MMM28" localSheetId="0">#REF!</definedName>
    <definedName name="_______MMM28">#REF!</definedName>
    <definedName name="_______MMM29" localSheetId="0">#REF!</definedName>
    <definedName name="_______MMM29">#REF!</definedName>
    <definedName name="_______MMM30" localSheetId="0">#REF!</definedName>
    <definedName name="_______MMM30">#REF!</definedName>
    <definedName name="_______MMM31" localSheetId="0">#REF!</definedName>
    <definedName name="_______MMM31">#REF!</definedName>
    <definedName name="_______MMM32" localSheetId="0">#REF!</definedName>
    <definedName name="_______MMM32">#REF!</definedName>
    <definedName name="_______MMM33" localSheetId="0">#REF!</definedName>
    <definedName name="_______MMM33">#REF!</definedName>
    <definedName name="_______MMM34" localSheetId="0">#REF!</definedName>
    <definedName name="_______MMM34">#REF!</definedName>
    <definedName name="_______MMM35" localSheetId="0">#REF!</definedName>
    <definedName name="_______MMM35">#REF!</definedName>
    <definedName name="_______MMM36" localSheetId="0">#REF!</definedName>
    <definedName name="_______MMM36">#REF!</definedName>
    <definedName name="_______MMM37" localSheetId="0">#REF!</definedName>
    <definedName name="_______MMM37">#REF!</definedName>
    <definedName name="_______MMM38" localSheetId="0">#REF!</definedName>
    <definedName name="_______MMM38">#REF!</definedName>
    <definedName name="_______MMM39" localSheetId="0">#REF!</definedName>
    <definedName name="_______MMM39">#REF!</definedName>
    <definedName name="_______MMM40" localSheetId="0">#REF!</definedName>
    <definedName name="_______MMM40">#REF!</definedName>
    <definedName name="_______MMM41" localSheetId="0">#REF!</definedName>
    <definedName name="_______MMM41">#REF!</definedName>
    <definedName name="_______MMM411" localSheetId="0">#REF!</definedName>
    <definedName name="_______MMM411">#REF!</definedName>
    <definedName name="_______MMM42" localSheetId="0">#REF!</definedName>
    <definedName name="_______MMM42">#REF!</definedName>
    <definedName name="_______MMM43" localSheetId="0">#REF!</definedName>
    <definedName name="_______MMM43">#REF!</definedName>
    <definedName name="_______MMM44" localSheetId="0">#REF!</definedName>
    <definedName name="_______MMM44">#REF!</definedName>
    <definedName name="_______MMM45" localSheetId="0">#REF!</definedName>
    <definedName name="_______MMM45">#REF!</definedName>
    <definedName name="_______MMM46" localSheetId="0">#REF!</definedName>
    <definedName name="_______MMM46">#REF!</definedName>
    <definedName name="_______MMM47" localSheetId="0">#REF!</definedName>
    <definedName name="_______MMM47">#REF!</definedName>
    <definedName name="_______MMM48" localSheetId="0">#REF!</definedName>
    <definedName name="_______MMM48">#REF!</definedName>
    <definedName name="_______MMM49" localSheetId="0">#REF!</definedName>
    <definedName name="_______MMM49">#REF!</definedName>
    <definedName name="_______MMM50" localSheetId="0">#REF!</definedName>
    <definedName name="_______MMM50">#REF!</definedName>
    <definedName name="_______MMM51" localSheetId="0">#REF!</definedName>
    <definedName name="_______MMM51">#REF!</definedName>
    <definedName name="_______MMM52" localSheetId="0">#REF!</definedName>
    <definedName name="_______MMM52">#REF!</definedName>
    <definedName name="_______MMM53" localSheetId="0">#REF!</definedName>
    <definedName name="_______MMM53">#REF!</definedName>
    <definedName name="_______MMM54" localSheetId="0">#REF!</definedName>
    <definedName name="_______MMM54">#REF!</definedName>
    <definedName name="______HAL2" localSheetId="0">[4]Mobilisasi!#REF!</definedName>
    <definedName name="______HAL2">[4]Mobilisasi!#REF!</definedName>
    <definedName name="______LLL01" localSheetId="0">#REF!</definedName>
    <definedName name="______LLL01">#REF!</definedName>
    <definedName name="______LLL02" localSheetId="0">#REF!</definedName>
    <definedName name="______LLL02">#REF!</definedName>
    <definedName name="______LLL03" localSheetId="0">#REF!</definedName>
    <definedName name="______LLL03">#REF!</definedName>
    <definedName name="______LLL04" localSheetId="0">#REF!</definedName>
    <definedName name="______LLL04">#REF!</definedName>
    <definedName name="______LLL05" localSheetId="0">#REF!</definedName>
    <definedName name="______LLL05">#REF!</definedName>
    <definedName name="______LLL06" localSheetId="0">#REF!</definedName>
    <definedName name="______LLL06">#REF!</definedName>
    <definedName name="______LLL07" localSheetId="0">#REF!</definedName>
    <definedName name="______LLL07">#REF!</definedName>
    <definedName name="______LLL08" localSheetId="0">#REF!</definedName>
    <definedName name="______LLL08">#REF!</definedName>
    <definedName name="______LLL09" localSheetId="0">#REF!</definedName>
    <definedName name="______LLL09">#REF!</definedName>
    <definedName name="______LLL10" localSheetId="0">#REF!</definedName>
    <definedName name="______LLL10">#REF!</definedName>
    <definedName name="______LLL11" localSheetId="0">#REF!</definedName>
    <definedName name="______LLL11">#REF!</definedName>
    <definedName name="______MDE01">[5]Peralatan!$BO$27</definedName>
    <definedName name="______MDE02">[5]Peralatan!$BO$47</definedName>
    <definedName name="______MDE03">[5]Peralatan!$BO$67</definedName>
    <definedName name="______MDE04">[5]Peralatan!$BO$87</definedName>
    <definedName name="______MDE05">[5]Peralatan!$BO$107</definedName>
    <definedName name="______MDE06">[5]Peralatan!$BO$127</definedName>
    <definedName name="______MDE07">[5]Peralatan!$BO$147</definedName>
    <definedName name="______MDE08">[5]Peralatan!$BO$167</definedName>
    <definedName name="______MDE09">[2]Peralatan!$BO$187</definedName>
    <definedName name="______MDE10">[2]Peralatan!$BO$207</definedName>
    <definedName name="______MDE11">[2]Peralatan!$BO$227</definedName>
    <definedName name="______MDE12">[5]Peralatan!$BO$247</definedName>
    <definedName name="______MDE13">[5]Peralatan!$BO$267</definedName>
    <definedName name="______MDE14">[5]Peralatan!$BO$287</definedName>
    <definedName name="______MDE15">[5]Peralatan!$BO$307</definedName>
    <definedName name="______MDE16">[5]Peralatan!$BO$327</definedName>
    <definedName name="______MDE17">[5]Peralatan!$BO$347</definedName>
    <definedName name="______MDE18">[5]Peralatan!$BO$367</definedName>
    <definedName name="______MDE19">[5]Peralatan!$BO$387</definedName>
    <definedName name="______MDE20">[5]Peralatan!$BO$407</definedName>
    <definedName name="______MDE21">[5]Peralatan!$BO$427</definedName>
    <definedName name="______MDE22">[5]Peralatan!$BO$447</definedName>
    <definedName name="______MDE23">[5]Peralatan!$BO$467</definedName>
    <definedName name="______MDE24">[5]Peralatan!$BO$487</definedName>
    <definedName name="______MDE25">[2]Peralatan!$BO$507</definedName>
    <definedName name="______MDE26">[1]Peralatan!$BO$527</definedName>
    <definedName name="______MDE27">[5]Peralatan!$BO$547</definedName>
    <definedName name="______MDE28">[5]Peralatan!$BO$567</definedName>
    <definedName name="______MDE29">[5]Peralatan!$BO$587</definedName>
    <definedName name="______MDE30">[5]Peralatan!$BO$607</definedName>
    <definedName name="______MDE31">[5]Peralatan!$BO$627</definedName>
    <definedName name="______MDE32">[5]Peralatan!$BO$647</definedName>
    <definedName name="______MDE33">[5]Peralatan!$BO$667</definedName>
    <definedName name="______MDE34">[5]Peralatan!$BO$698</definedName>
    <definedName name="______MDE35">'[1]Peralatan (2)'!$R$27</definedName>
    <definedName name="______ME01">[5]Peralatan!$BO$26</definedName>
    <definedName name="______ME02">[5]Peralatan!$BO$46</definedName>
    <definedName name="______ME03">[5]Peralatan!$BO$66</definedName>
    <definedName name="______ME04">[5]Peralatan!$BO$86</definedName>
    <definedName name="______ME05">[5]Peralatan!$BO$106</definedName>
    <definedName name="______ME06">[5]Peralatan!$BO$126</definedName>
    <definedName name="______ME07">[5]Peralatan!$BO$146</definedName>
    <definedName name="______ME08">[5]Peralatan!$BO$166</definedName>
    <definedName name="______ME09">[2]Peralatan!$BO$186</definedName>
    <definedName name="______ME10">[2]Peralatan!$BO$206</definedName>
    <definedName name="______ME11">[2]Peralatan!$BO$226</definedName>
    <definedName name="______ME12">[5]Peralatan!$BO$246</definedName>
    <definedName name="______ME13">[5]Peralatan!$BO$266</definedName>
    <definedName name="______ME14">[5]Peralatan!$BO$286</definedName>
    <definedName name="______ME15">[5]Peralatan!$BO$306</definedName>
    <definedName name="______ME16">[5]Peralatan!$BO$326</definedName>
    <definedName name="______ME17">[5]Peralatan!$BO$346</definedName>
    <definedName name="______ME18">[5]Peralatan!$BO$366</definedName>
    <definedName name="______ME19">[5]Peralatan!$BO$386</definedName>
    <definedName name="______ME20">[5]Peralatan!$BO$406</definedName>
    <definedName name="______ME21">[5]Peralatan!$BO$426</definedName>
    <definedName name="______ME22">[5]Peralatan!$BO$446</definedName>
    <definedName name="______ME23">[5]Peralatan!$BO$466</definedName>
    <definedName name="______ME24">[5]Peralatan!$BO$486</definedName>
    <definedName name="______ME25">[2]Peralatan!$BO$506</definedName>
    <definedName name="______ME26">[1]Peralatan!$BO$526</definedName>
    <definedName name="______ME27">[5]Peralatan!$BO$546</definedName>
    <definedName name="______ME28">[5]Peralatan!$BO$566</definedName>
    <definedName name="______ME29">[5]Peralatan!$BO$586</definedName>
    <definedName name="______ME30">[5]Peralatan!$BO$606</definedName>
    <definedName name="______ME31">[5]Peralatan!$BO$626</definedName>
    <definedName name="______ME32">[5]Peralatan!$BO$646</definedName>
    <definedName name="______ME33">[5]Peralatan!$BO$666</definedName>
    <definedName name="______ME34">[5]Peralatan!$BO$697</definedName>
    <definedName name="______ME35">'[1]Peralatan (2)'!$R$26</definedName>
    <definedName name="______MMM01" localSheetId="0">#REF!</definedName>
    <definedName name="______MMM01">#REF!</definedName>
    <definedName name="______MMM02" localSheetId="0">#REF!</definedName>
    <definedName name="______MMM02">#REF!</definedName>
    <definedName name="______MMM03" localSheetId="0">#REF!</definedName>
    <definedName name="______MMM03">#REF!</definedName>
    <definedName name="______MMM04" localSheetId="0">#REF!</definedName>
    <definedName name="______MMM04">#REF!</definedName>
    <definedName name="______MMM05" localSheetId="0">#REF!</definedName>
    <definedName name="______MMM05">#REF!</definedName>
    <definedName name="______MMM06" localSheetId="0">#REF!</definedName>
    <definedName name="______MMM06">#REF!</definedName>
    <definedName name="______MMM07" localSheetId="0">#REF!</definedName>
    <definedName name="______MMM07">#REF!</definedName>
    <definedName name="______MMM08" localSheetId="0">#REF!</definedName>
    <definedName name="______MMM08">#REF!</definedName>
    <definedName name="______MMM09" localSheetId="0">#REF!</definedName>
    <definedName name="______MMM09">#REF!</definedName>
    <definedName name="______MMM10" localSheetId="0">#REF!</definedName>
    <definedName name="______MMM10">#REF!</definedName>
    <definedName name="______MMM11" localSheetId="0">#REF!</definedName>
    <definedName name="______MMM11">#REF!</definedName>
    <definedName name="______MMM12" localSheetId="0">#REF!</definedName>
    <definedName name="______MMM12">#REF!</definedName>
    <definedName name="______MMM13" localSheetId="0">#REF!</definedName>
    <definedName name="______MMM13">#REF!</definedName>
    <definedName name="______MMM14" localSheetId="0">#REF!</definedName>
    <definedName name="______MMM14">#REF!</definedName>
    <definedName name="______MMM15" localSheetId="0">#REF!</definedName>
    <definedName name="______MMM15">#REF!</definedName>
    <definedName name="______MMM16" localSheetId="0">#REF!</definedName>
    <definedName name="______MMM16">#REF!</definedName>
    <definedName name="______MMM17" localSheetId="0">#REF!</definedName>
    <definedName name="______MMM17">#REF!</definedName>
    <definedName name="______MMM18" localSheetId="0">#REF!</definedName>
    <definedName name="______MMM18">#REF!</definedName>
    <definedName name="______MMM19" localSheetId="0">#REF!</definedName>
    <definedName name="______MMM19">#REF!</definedName>
    <definedName name="______MMM20" localSheetId="0">#REF!</definedName>
    <definedName name="______MMM20">#REF!</definedName>
    <definedName name="______MMM21" localSheetId="0">#REF!</definedName>
    <definedName name="______MMM21">#REF!</definedName>
    <definedName name="______MMM22" localSheetId="0">#REF!</definedName>
    <definedName name="______MMM22">#REF!</definedName>
    <definedName name="______MMM23" localSheetId="0">#REF!</definedName>
    <definedName name="______MMM23">#REF!</definedName>
    <definedName name="______MMM24" localSheetId="0">#REF!</definedName>
    <definedName name="______MMM24">#REF!</definedName>
    <definedName name="______MMM25" localSheetId="0">#REF!</definedName>
    <definedName name="______MMM25">#REF!</definedName>
    <definedName name="______MMM26" localSheetId="0">#REF!</definedName>
    <definedName name="______MMM26">#REF!</definedName>
    <definedName name="______MMM27" localSheetId="0">#REF!</definedName>
    <definedName name="______MMM27">#REF!</definedName>
    <definedName name="______MMM28" localSheetId="0">#REF!</definedName>
    <definedName name="______MMM28">#REF!</definedName>
    <definedName name="______MMM29" localSheetId="0">#REF!</definedName>
    <definedName name="______MMM29">#REF!</definedName>
    <definedName name="______MMM30" localSheetId="0">#REF!</definedName>
    <definedName name="______MMM30">#REF!</definedName>
    <definedName name="______MMM31" localSheetId="0">#REF!</definedName>
    <definedName name="______MMM31">#REF!</definedName>
    <definedName name="______MMM32" localSheetId="0">#REF!</definedName>
    <definedName name="______MMM32">#REF!</definedName>
    <definedName name="______MMM33" localSheetId="0">#REF!</definedName>
    <definedName name="______MMM33">#REF!</definedName>
    <definedName name="______MMM34" localSheetId="0">#REF!</definedName>
    <definedName name="______MMM34">#REF!</definedName>
    <definedName name="______MMM35" localSheetId="0">#REF!</definedName>
    <definedName name="______MMM35">#REF!</definedName>
    <definedName name="______MMM36" localSheetId="0">#REF!</definedName>
    <definedName name="______MMM36">#REF!</definedName>
    <definedName name="______MMM37" localSheetId="0">#REF!</definedName>
    <definedName name="______MMM37">#REF!</definedName>
    <definedName name="______MMM38" localSheetId="0">#REF!</definedName>
    <definedName name="______MMM38">#REF!</definedName>
    <definedName name="______MMM39" localSheetId="0">#REF!</definedName>
    <definedName name="______MMM39">#REF!</definedName>
    <definedName name="______MMM40" localSheetId="0">#REF!</definedName>
    <definedName name="______MMM40">#REF!</definedName>
    <definedName name="______MMM41" localSheetId="0">#REF!</definedName>
    <definedName name="______MMM41">#REF!</definedName>
    <definedName name="______MMM411" localSheetId="0">#REF!</definedName>
    <definedName name="______MMM411">#REF!</definedName>
    <definedName name="______MMM42" localSheetId="0">#REF!</definedName>
    <definedName name="______MMM42">#REF!</definedName>
    <definedName name="______MMM43" localSheetId="0">#REF!</definedName>
    <definedName name="______MMM43">#REF!</definedName>
    <definedName name="______MMM44" localSheetId="0">#REF!</definedName>
    <definedName name="______MMM44">#REF!</definedName>
    <definedName name="______MMM45" localSheetId="0">#REF!</definedName>
    <definedName name="______MMM45">#REF!</definedName>
    <definedName name="______MMM46" localSheetId="0">#REF!</definedName>
    <definedName name="______MMM46">#REF!</definedName>
    <definedName name="______MMM47" localSheetId="0">#REF!</definedName>
    <definedName name="______MMM47">#REF!</definedName>
    <definedName name="______MMM48" localSheetId="0">#REF!</definedName>
    <definedName name="______MMM48">#REF!</definedName>
    <definedName name="______MMM49" localSheetId="0">#REF!</definedName>
    <definedName name="______MMM49">#REF!</definedName>
    <definedName name="______MMM50" localSheetId="0">#REF!</definedName>
    <definedName name="______MMM50">#REF!</definedName>
    <definedName name="______MMM51" localSheetId="0">#REF!</definedName>
    <definedName name="______MMM51">#REF!</definedName>
    <definedName name="______MMM52" localSheetId="0">#REF!</definedName>
    <definedName name="______MMM52">#REF!</definedName>
    <definedName name="______MMM53" localSheetId="0">#REF!</definedName>
    <definedName name="______MMM53">#REF!</definedName>
    <definedName name="______MMM54" localSheetId="0">#REF!</definedName>
    <definedName name="______MMM54">#REF!</definedName>
    <definedName name="______xlnm.Print_Area">"#ref!"</definedName>
    <definedName name="_____LLL01" localSheetId="0">#REF!</definedName>
    <definedName name="_____LLL01">#REF!</definedName>
    <definedName name="_____LLL02" localSheetId="0">#REF!</definedName>
    <definedName name="_____LLL02">#REF!</definedName>
    <definedName name="_____LLL03" localSheetId="0">#REF!</definedName>
    <definedName name="_____LLL03">#REF!</definedName>
    <definedName name="_____LLL04" localSheetId="0">#REF!</definedName>
    <definedName name="_____LLL04">#REF!</definedName>
    <definedName name="_____LLL05" localSheetId="0">#REF!</definedName>
    <definedName name="_____LLL05">#REF!</definedName>
    <definedName name="_____LLL06" localSheetId="0">#REF!</definedName>
    <definedName name="_____LLL06">#REF!</definedName>
    <definedName name="_____LLL07" localSheetId="0">#REF!</definedName>
    <definedName name="_____LLL07">#REF!</definedName>
    <definedName name="_____LLL08" localSheetId="0">#REF!</definedName>
    <definedName name="_____LLL08">#REF!</definedName>
    <definedName name="_____LLL09" localSheetId="0">#REF!</definedName>
    <definedName name="_____LLL09">#REF!</definedName>
    <definedName name="_____LLL10" localSheetId="0">#REF!</definedName>
    <definedName name="_____LLL10">#REF!</definedName>
    <definedName name="_____LLL11" localSheetId="0">#REF!</definedName>
    <definedName name="_____LLL11">#REF!</definedName>
    <definedName name="_____MDE01">[1]Peralatan!$BO$27</definedName>
    <definedName name="_____MDE02">[1]Peralatan!$BO$47</definedName>
    <definedName name="_____MDE03">[1]Peralatan!$BO$67</definedName>
    <definedName name="_____MDE04">[1]Peralatan!$BO$87</definedName>
    <definedName name="_____MDE05">[1]Peralatan!$BO$107</definedName>
    <definedName name="_____MDE06">[1]Peralatan!$BO$127</definedName>
    <definedName name="_____MDE07">[1]Peralatan!$BO$147</definedName>
    <definedName name="_____MDE08">[1]Peralatan!$BO$167</definedName>
    <definedName name="_____MDE09">[1]Peralatan!$BO$187</definedName>
    <definedName name="_____MDE10">[1]Peralatan!$BO$207</definedName>
    <definedName name="_____MDE11">[1]Peralatan!$BO$227</definedName>
    <definedName name="_____MDE12">[1]Peralatan!$BO$247</definedName>
    <definedName name="_____MDE13">[1]Peralatan!$BO$267</definedName>
    <definedName name="_____MDE14">[1]Peralatan!$BO$287</definedName>
    <definedName name="_____MDE15">[1]Peralatan!$BO$307</definedName>
    <definedName name="_____MDE16">[1]Peralatan!$BO$327</definedName>
    <definedName name="_____MDE17">[1]Peralatan!$BO$347</definedName>
    <definedName name="_____MDE18">[1]Peralatan!$BO$367</definedName>
    <definedName name="_____MDE19">[1]Peralatan!$BO$387</definedName>
    <definedName name="_____MDE20">[1]Peralatan!$BO$407</definedName>
    <definedName name="_____MDE21">[1]Peralatan!$BO$427</definedName>
    <definedName name="_____MDE22">[1]Peralatan!$BO$447</definedName>
    <definedName name="_____MDE23">[1]Peralatan!$BO$467</definedName>
    <definedName name="_____MDE24">[1]Peralatan!$BO$487</definedName>
    <definedName name="_____MDE25">[1]Peralatan!$BO$507</definedName>
    <definedName name="_____MDE26">[1]Peralatan!$BO$527</definedName>
    <definedName name="_____MDE27">[1]Peralatan!$BO$547</definedName>
    <definedName name="_____MDE28">[1]Peralatan!$BO$567</definedName>
    <definedName name="_____MDE29">[1]Peralatan!$BO$587</definedName>
    <definedName name="_____MDE30">[1]Peralatan!$BO$607</definedName>
    <definedName name="_____MDE31">[1]Peralatan!$BO$627</definedName>
    <definedName name="_____MDE32">[1]Peralatan!$BO$647</definedName>
    <definedName name="_____MDE33">[1]Peralatan!$BO$667</definedName>
    <definedName name="_____MDE34">[1]Peralatan!$BO$698</definedName>
    <definedName name="_____MDE35">'[1]Peralatan (2)'!$R$27</definedName>
    <definedName name="_____ME01">[1]Peralatan!$BO$26</definedName>
    <definedName name="_____ME02">[1]Peralatan!$BO$46</definedName>
    <definedName name="_____ME03">[1]Peralatan!$BO$66</definedName>
    <definedName name="_____ME04">[1]Peralatan!$BO$86</definedName>
    <definedName name="_____ME05">[1]Peralatan!$BO$106</definedName>
    <definedName name="_____ME06">[1]Peralatan!$BO$126</definedName>
    <definedName name="_____ME07">[1]Peralatan!$BO$146</definedName>
    <definedName name="_____ME08">[1]Peralatan!$BO$166</definedName>
    <definedName name="_____ME09">[1]Peralatan!$BO$186</definedName>
    <definedName name="_____ME10">[1]Peralatan!$BO$206</definedName>
    <definedName name="_____ME11">[1]Peralatan!$BO$226</definedName>
    <definedName name="_____ME12">[1]Peralatan!$BO$246</definedName>
    <definedName name="_____ME13">[1]Peralatan!$BO$266</definedName>
    <definedName name="_____ME14">[1]Peralatan!$BO$286</definedName>
    <definedName name="_____ME15">[1]Peralatan!$BO$306</definedName>
    <definedName name="_____ME16">[1]Peralatan!$BO$326</definedName>
    <definedName name="_____ME17">[1]Peralatan!$BO$346</definedName>
    <definedName name="_____ME18">[1]Peralatan!$BO$366</definedName>
    <definedName name="_____ME19">[1]Peralatan!$BO$386</definedName>
    <definedName name="_____ME20">[1]Peralatan!$BO$406</definedName>
    <definedName name="_____ME21">[1]Peralatan!$BO$426</definedName>
    <definedName name="_____ME22">[1]Peralatan!$BO$446</definedName>
    <definedName name="_____ME23">[1]Peralatan!$BO$466</definedName>
    <definedName name="_____ME24">[1]Peralatan!$BO$486</definedName>
    <definedName name="_____ME25">[1]Peralatan!$BO$506</definedName>
    <definedName name="_____ME26">[1]Peralatan!$BO$526</definedName>
    <definedName name="_____ME27">[1]Peralatan!$BO$546</definedName>
    <definedName name="_____ME28">[1]Peralatan!$BO$566</definedName>
    <definedName name="_____ME29">[1]Peralatan!$BO$586</definedName>
    <definedName name="_____ME30">[1]Peralatan!$BO$606</definedName>
    <definedName name="_____ME31">[1]Peralatan!$BO$626</definedName>
    <definedName name="_____ME32">[1]Peralatan!$BO$646</definedName>
    <definedName name="_____ME33">[1]Peralatan!$BO$666</definedName>
    <definedName name="_____ME34">[1]Peralatan!$BO$697</definedName>
    <definedName name="_____ME35">'[1]Peralatan (2)'!$R$26</definedName>
    <definedName name="_____MMM01" localSheetId="0">#REF!</definedName>
    <definedName name="_____MMM01">#REF!</definedName>
    <definedName name="_____MMM02" localSheetId="0">#REF!</definedName>
    <definedName name="_____MMM02">#REF!</definedName>
    <definedName name="_____MMM03" localSheetId="0">#REF!</definedName>
    <definedName name="_____MMM03">#REF!</definedName>
    <definedName name="_____MMM04" localSheetId="0">#REF!</definedName>
    <definedName name="_____MMM04">#REF!</definedName>
    <definedName name="_____MMM05" localSheetId="0">#REF!</definedName>
    <definedName name="_____MMM05">#REF!</definedName>
    <definedName name="_____MMM06" localSheetId="0">#REF!</definedName>
    <definedName name="_____MMM06">#REF!</definedName>
    <definedName name="_____MMM07" localSheetId="0">#REF!</definedName>
    <definedName name="_____MMM07">#REF!</definedName>
    <definedName name="_____MMM08" localSheetId="0">#REF!</definedName>
    <definedName name="_____MMM08">#REF!</definedName>
    <definedName name="_____MMM09" localSheetId="0">#REF!</definedName>
    <definedName name="_____MMM09">#REF!</definedName>
    <definedName name="_____MMM10" localSheetId="0">#REF!</definedName>
    <definedName name="_____MMM10">#REF!</definedName>
    <definedName name="_____MMM11" localSheetId="0">#REF!</definedName>
    <definedName name="_____MMM11">#REF!</definedName>
    <definedName name="_____MMM12" localSheetId="0">#REF!</definedName>
    <definedName name="_____MMM12">#REF!</definedName>
    <definedName name="_____MMM13" localSheetId="0">#REF!</definedName>
    <definedName name="_____MMM13">#REF!</definedName>
    <definedName name="_____MMM14" localSheetId="0">#REF!</definedName>
    <definedName name="_____MMM14">#REF!</definedName>
    <definedName name="_____MMM15" localSheetId="0">#REF!</definedName>
    <definedName name="_____MMM15">#REF!</definedName>
    <definedName name="_____MMM16" localSheetId="0">#REF!</definedName>
    <definedName name="_____MMM16">#REF!</definedName>
    <definedName name="_____MMM17" localSheetId="0">#REF!</definedName>
    <definedName name="_____MMM17">#REF!</definedName>
    <definedName name="_____MMM18" localSheetId="0">#REF!</definedName>
    <definedName name="_____MMM18">#REF!</definedName>
    <definedName name="_____MMM19" localSheetId="0">#REF!</definedName>
    <definedName name="_____MMM19">#REF!</definedName>
    <definedName name="_____MMM20" localSheetId="0">#REF!</definedName>
    <definedName name="_____MMM20">#REF!</definedName>
    <definedName name="_____MMM21" localSheetId="0">#REF!</definedName>
    <definedName name="_____MMM21">#REF!</definedName>
    <definedName name="_____MMM22" localSheetId="0">#REF!</definedName>
    <definedName name="_____MMM22">#REF!</definedName>
    <definedName name="_____MMM23" localSheetId="0">#REF!</definedName>
    <definedName name="_____MMM23">#REF!</definedName>
    <definedName name="_____MMM24" localSheetId="0">#REF!</definedName>
    <definedName name="_____MMM24">#REF!</definedName>
    <definedName name="_____MMM25" localSheetId="0">#REF!</definedName>
    <definedName name="_____MMM25">#REF!</definedName>
    <definedName name="_____MMM26" localSheetId="0">#REF!</definedName>
    <definedName name="_____MMM26">#REF!</definedName>
    <definedName name="_____MMM27" localSheetId="0">#REF!</definedName>
    <definedName name="_____MMM27">#REF!</definedName>
    <definedName name="_____MMM28" localSheetId="0">#REF!</definedName>
    <definedName name="_____MMM28">#REF!</definedName>
    <definedName name="_____MMM29" localSheetId="0">#REF!</definedName>
    <definedName name="_____MMM29">#REF!</definedName>
    <definedName name="_____MMM30" localSheetId="0">#REF!</definedName>
    <definedName name="_____MMM30">#REF!</definedName>
    <definedName name="_____MMM31" localSheetId="0">#REF!</definedName>
    <definedName name="_____MMM31">#REF!</definedName>
    <definedName name="_____MMM32" localSheetId="0">#REF!</definedName>
    <definedName name="_____MMM32">#REF!</definedName>
    <definedName name="_____MMM33" localSheetId="0">#REF!</definedName>
    <definedName name="_____MMM33">#REF!</definedName>
    <definedName name="_____MMM34" localSheetId="0">#REF!</definedName>
    <definedName name="_____MMM34">#REF!</definedName>
    <definedName name="_____MMM35" localSheetId="0">#REF!</definedName>
    <definedName name="_____MMM35">#REF!</definedName>
    <definedName name="_____MMM36" localSheetId="0">#REF!</definedName>
    <definedName name="_____MMM36">#REF!</definedName>
    <definedName name="_____MMM37" localSheetId="0">#REF!</definedName>
    <definedName name="_____MMM37">#REF!</definedName>
    <definedName name="_____MMM38" localSheetId="0">#REF!</definedName>
    <definedName name="_____MMM38">#REF!</definedName>
    <definedName name="_____MMM39" localSheetId="0">#REF!</definedName>
    <definedName name="_____MMM39">#REF!</definedName>
    <definedName name="_____MMM40" localSheetId="0">#REF!</definedName>
    <definedName name="_____MMM40">#REF!</definedName>
    <definedName name="_____MMM41" localSheetId="0">#REF!</definedName>
    <definedName name="_____MMM41">#REF!</definedName>
    <definedName name="_____MMM411" localSheetId="0">#REF!</definedName>
    <definedName name="_____MMM411">#REF!</definedName>
    <definedName name="_____MMM42" localSheetId="0">#REF!</definedName>
    <definedName name="_____MMM42">#REF!</definedName>
    <definedName name="_____MMM43" localSheetId="0">#REF!</definedName>
    <definedName name="_____MMM43">#REF!</definedName>
    <definedName name="_____MMM44" localSheetId="0">#REF!</definedName>
    <definedName name="_____MMM44">#REF!</definedName>
    <definedName name="_____MMM45" localSheetId="0">#REF!</definedName>
    <definedName name="_____MMM45">#REF!</definedName>
    <definedName name="_____MMM46" localSheetId="0">#REF!</definedName>
    <definedName name="_____MMM46">#REF!</definedName>
    <definedName name="_____MMM47" localSheetId="0">#REF!</definedName>
    <definedName name="_____MMM47">#REF!</definedName>
    <definedName name="_____MMM48" localSheetId="0">#REF!</definedName>
    <definedName name="_____MMM48">#REF!</definedName>
    <definedName name="_____MMM49" localSheetId="0">#REF!</definedName>
    <definedName name="_____MMM49">#REF!</definedName>
    <definedName name="_____MMM50" localSheetId="0">#REF!</definedName>
    <definedName name="_____MMM50">#REF!</definedName>
    <definedName name="_____MMM51" localSheetId="0">#REF!</definedName>
    <definedName name="_____MMM51">#REF!</definedName>
    <definedName name="_____MMM52" localSheetId="0">#REF!</definedName>
    <definedName name="_____MMM52">#REF!</definedName>
    <definedName name="_____MMM53" localSheetId="0">#REF!</definedName>
    <definedName name="_____MMM53">#REF!</definedName>
    <definedName name="_____MMM54" localSheetId="0">#REF!</definedName>
    <definedName name="_____MMM54">#REF!</definedName>
    <definedName name="_____xlnm.Print_Area">"#ref!"</definedName>
    <definedName name="____DIV4" hidden="1">[6]Div2!$I$12:$I$20</definedName>
    <definedName name="____DIV5" hidden="1">[6]Div2!$H$12:$H$20</definedName>
    <definedName name="____HAL2" localSheetId="0">[4]Mobilisasi!#REF!</definedName>
    <definedName name="____HAL2">[4]Mobilisasi!#REF!</definedName>
    <definedName name="____LLL01" localSheetId="0">#REF!</definedName>
    <definedName name="____LLL01">#REF!</definedName>
    <definedName name="____LLL02" localSheetId="0">#REF!</definedName>
    <definedName name="____LLL02">#REF!</definedName>
    <definedName name="____LLL03" localSheetId="0">#REF!</definedName>
    <definedName name="____LLL03">#REF!</definedName>
    <definedName name="____LLL04" localSheetId="0">#REF!</definedName>
    <definedName name="____LLL04">#REF!</definedName>
    <definedName name="____LLL05" localSheetId="0">#REF!</definedName>
    <definedName name="____LLL05">#REF!</definedName>
    <definedName name="____LLL06" localSheetId="0">#REF!</definedName>
    <definedName name="____LLL06">#REF!</definedName>
    <definedName name="____LLL07" localSheetId="0">#REF!</definedName>
    <definedName name="____LLL07">#REF!</definedName>
    <definedName name="____LLL08" localSheetId="0">#REF!</definedName>
    <definedName name="____LLL08">#REF!</definedName>
    <definedName name="____LLL09" localSheetId="0">#REF!</definedName>
    <definedName name="____LLL09">#REF!</definedName>
    <definedName name="____LLL10" localSheetId="0">#REF!</definedName>
    <definedName name="____LLL10">#REF!</definedName>
    <definedName name="____LLL11" localSheetId="0">#REF!</definedName>
    <definedName name="____LLL11">#REF!</definedName>
    <definedName name="____MDE01">[1]Peralatan!$BO$27</definedName>
    <definedName name="____MDE02">[1]Peralatan!$BO$47</definedName>
    <definedName name="____MDE03">[1]Peralatan!$BO$67</definedName>
    <definedName name="____MDE04">[1]Peralatan!$BO$87</definedName>
    <definedName name="____MDE05">[1]Peralatan!$BO$107</definedName>
    <definedName name="____MDE06">[1]Peralatan!$BO$127</definedName>
    <definedName name="____MDE07">[1]Peralatan!$BO$147</definedName>
    <definedName name="____MDE08">[1]Peralatan!$BO$167</definedName>
    <definedName name="____MDE09">[1]Peralatan!$BO$187</definedName>
    <definedName name="____MDE10">[1]Peralatan!$BO$207</definedName>
    <definedName name="____MDE11">[1]Peralatan!$BO$227</definedName>
    <definedName name="____MDE12">[1]Peralatan!$BO$247</definedName>
    <definedName name="____MDE13">[1]Peralatan!$BO$267</definedName>
    <definedName name="____MDE14">[1]Peralatan!$BO$287</definedName>
    <definedName name="____MDE15">[1]Peralatan!$BO$307</definedName>
    <definedName name="____MDE16">[1]Peralatan!$BO$327</definedName>
    <definedName name="____MDE17">[1]Peralatan!$BO$347</definedName>
    <definedName name="____MDE18">[1]Peralatan!$BO$367</definedName>
    <definedName name="____MDE19">[1]Peralatan!$BO$387</definedName>
    <definedName name="____MDE20">[1]Peralatan!$BO$407</definedName>
    <definedName name="____MDE21">[1]Peralatan!$BO$427</definedName>
    <definedName name="____MDE22">[1]Peralatan!$BO$447</definedName>
    <definedName name="____MDE23">[1]Peralatan!$BO$467</definedName>
    <definedName name="____MDE24">[1]Peralatan!$BO$487</definedName>
    <definedName name="____MDE25">[1]Peralatan!$BO$507</definedName>
    <definedName name="____MDE26">[1]Peralatan!$BO$527</definedName>
    <definedName name="____MDE27">[1]Peralatan!$BO$547</definedName>
    <definedName name="____MDE28">[1]Peralatan!$BO$567</definedName>
    <definedName name="____MDE29">[1]Peralatan!$BO$587</definedName>
    <definedName name="____MDE30">[1]Peralatan!$BO$607</definedName>
    <definedName name="____MDE31">[1]Peralatan!$BO$627</definedName>
    <definedName name="____MDE32">[1]Peralatan!$BO$647</definedName>
    <definedName name="____MDE33">[1]Peralatan!$BO$667</definedName>
    <definedName name="____MDE34">[1]Peralatan!$BO$698</definedName>
    <definedName name="____MDE35">'[1]Peralatan (2)'!$R$27</definedName>
    <definedName name="____ME01">[1]Peralatan!$BO$26</definedName>
    <definedName name="____ME02">[1]Peralatan!$BO$46</definedName>
    <definedName name="____ME03">[1]Peralatan!$BO$66</definedName>
    <definedName name="____ME04">[1]Peralatan!$BO$86</definedName>
    <definedName name="____ME05">[1]Peralatan!$BO$106</definedName>
    <definedName name="____ME06">[1]Peralatan!$BO$126</definedName>
    <definedName name="____ME07">[1]Peralatan!$BO$146</definedName>
    <definedName name="____ME08">[1]Peralatan!$BO$166</definedName>
    <definedName name="____ME09">[1]Peralatan!$BO$186</definedName>
    <definedName name="____ME10">[1]Peralatan!$BO$206</definedName>
    <definedName name="____ME11">[1]Peralatan!$BO$226</definedName>
    <definedName name="____ME12">[1]Peralatan!$BO$246</definedName>
    <definedName name="____ME13">[1]Peralatan!$BO$266</definedName>
    <definedName name="____ME14">[1]Peralatan!$BO$286</definedName>
    <definedName name="____ME15">[1]Peralatan!$BO$306</definedName>
    <definedName name="____ME16">[1]Peralatan!$BO$326</definedName>
    <definedName name="____ME17">[1]Peralatan!$BO$346</definedName>
    <definedName name="____ME18">[1]Peralatan!$BO$366</definedName>
    <definedName name="____ME19">[1]Peralatan!$BO$386</definedName>
    <definedName name="____ME20">[1]Peralatan!$BO$406</definedName>
    <definedName name="____ME21">[1]Peralatan!$BO$426</definedName>
    <definedName name="____ME22">[1]Peralatan!$BO$446</definedName>
    <definedName name="____ME23">[1]Peralatan!$BO$466</definedName>
    <definedName name="____ME24">[1]Peralatan!$BO$486</definedName>
    <definedName name="____ME25">[1]Peralatan!$BO$506</definedName>
    <definedName name="____ME26">[1]Peralatan!$BO$526</definedName>
    <definedName name="____ME27">[1]Peralatan!$BO$546</definedName>
    <definedName name="____ME28">[1]Peralatan!$BO$566</definedName>
    <definedName name="____ME29">[1]Peralatan!$BO$586</definedName>
    <definedName name="____ME30">[1]Peralatan!$BO$606</definedName>
    <definedName name="____ME31">[1]Peralatan!$BO$626</definedName>
    <definedName name="____ME32">[1]Peralatan!$BO$646</definedName>
    <definedName name="____ME33">[1]Peralatan!$BO$666</definedName>
    <definedName name="____ME34">[1]Peralatan!$BO$697</definedName>
    <definedName name="____ME35">'[1]Peralatan (2)'!$R$26</definedName>
    <definedName name="____MMM01" localSheetId="0">#REF!</definedName>
    <definedName name="____MMM01">#REF!</definedName>
    <definedName name="____MMM02" localSheetId="0">#REF!</definedName>
    <definedName name="____MMM02">#REF!</definedName>
    <definedName name="____MMM03" localSheetId="0">#REF!</definedName>
    <definedName name="____MMM03">#REF!</definedName>
    <definedName name="____MMM04" localSheetId="0">#REF!</definedName>
    <definedName name="____MMM04">#REF!</definedName>
    <definedName name="____MMM05" localSheetId="0">#REF!</definedName>
    <definedName name="____MMM05">#REF!</definedName>
    <definedName name="____MMM06" localSheetId="0">#REF!</definedName>
    <definedName name="____MMM06">#REF!</definedName>
    <definedName name="____MMM07" localSheetId="0">#REF!</definedName>
    <definedName name="____MMM07">#REF!</definedName>
    <definedName name="____MMM08" localSheetId="0">#REF!</definedName>
    <definedName name="____MMM08">#REF!</definedName>
    <definedName name="____MMM09" localSheetId="0">#REF!</definedName>
    <definedName name="____MMM09">#REF!</definedName>
    <definedName name="____MMM10" localSheetId="0">#REF!</definedName>
    <definedName name="____MMM10">#REF!</definedName>
    <definedName name="____MMM11" localSheetId="0">#REF!</definedName>
    <definedName name="____MMM11">#REF!</definedName>
    <definedName name="____MMM12" localSheetId="0">#REF!</definedName>
    <definedName name="____MMM12">#REF!</definedName>
    <definedName name="____MMM13" localSheetId="0">#REF!</definedName>
    <definedName name="____MMM13">#REF!</definedName>
    <definedName name="____MMM14" localSheetId="0">#REF!</definedName>
    <definedName name="____MMM14">#REF!</definedName>
    <definedName name="____MMM15" localSheetId="0">#REF!</definedName>
    <definedName name="____MMM15">#REF!</definedName>
    <definedName name="____MMM16" localSheetId="0">#REF!</definedName>
    <definedName name="____MMM16">#REF!</definedName>
    <definedName name="____MMM17" localSheetId="0">#REF!</definedName>
    <definedName name="____MMM17">#REF!</definedName>
    <definedName name="____MMM18" localSheetId="0">#REF!</definedName>
    <definedName name="____MMM18">#REF!</definedName>
    <definedName name="____MMM19" localSheetId="0">#REF!</definedName>
    <definedName name="____MMM19">#REF!</definedName>
    <definedName name="____MMM20" localSheetId="0">#REF!</definedName>
    <definedName name="____MMM20">#REF!</definedName>
    <definedName name="____MMM21" localSheetId="0">#REF!</definedName>
    <definedName name="____MMM21">#REF!</definedName>
    <definedName name="____MMM22" localSheetId="0">#REF!</definedName>
    <definedName name="____MMM22">#REF!</definedName>
    <definedName name="____MMM23" localSheetId="0">#REF!</definedName>
    <definedName name="____MMM23">#REF!</definedName>
    <definedName name="____MMM24" localSheetId="0">#REF!</definedName>
    <definedName name="____MMM24">#REF!</definedName>
    <definedName name="____MMM25" localSheetId="0">#REF!</definedName>
    <definedName name="____MMM25">#REF!</definedName>
    <definedName name="____MMM26" localSheetId="0">#REF!</definedName>
    <definedName name="____MMM26">#REF!</definedName>
    <definedName name="____MMM27" localSheetId="0">#REF!</definedName>
    <definedName name="____MMM27">#REF!</definedName>
    <definedName name="____MMM28" localSheetId="0">#REF!</definedName>
    <definedName name="____MMM28">#REF!</definedName>
    <definedName name="____MMM29" localSheetId="0">#REF!</definedName>
    <definedName name="____MMM29">#REF!</definedName>
    <definedName name="____MMM30" localSheetId="0">#REF!</definedName>
    <definedName name="____MMM30">#REF!</definedName>
    <definedName name="____MMM31" localSheetId="0">#REF!</definedName>
    <definedName name="____MMM31">#REF!</definedName>
    <definedName name="____MMM32" localSheetId="0">#REF!</definedName>
    <definedName name="____MMM32">#REF!</definedName>
    <definedName name="____MMM33" localSheetId="0">#REF!</definedName>
    <definedName name="____MMM33">#REF!</definedName>
    <definedName name="____MMM34" localSheetId="0">#REF!</definedName>
    <definedName name="____MMM34">#REF!</definedName>
    <definedName name="____MMM35" localSheetId="0">#REF!</definedName>
    <definedName name="____MMM35">#REF!</definedName>
    <definedName name="____MMM36" localSheetId="0">#REF!</definedName>
    <definedName name="____MMM36">#REF!</definedName>
    <definedName name="____MMM37" localSheetId="0">#REF!</definedName>
    <definedName name="____MMM37">#REF!</definedName>
    <definedName name="____MMM38" localSheetId="0">#REF!</definedName>
    <definedName name="____MMM38">#REF!</definedName>
    <definedName name="____MMM39" localSheetId="0">#REF!</definedName>
    <definedName name="____MMM39">#REF!</definedName>
    <definedName name="____MMM40" localSheetId="0">#REF!</definedName>
    <definedName name="____MMM40">#REF!</definedName>
    <definedName name="____MMM41" localSheetId="0">#REF!</definedName>
    <definedName name="____MMM41">#REF!</definedName>
    <definedName name="____MMM411" localSheetId="0">#REF!</definedName>
    <definedName name="____MMM411">#REF!</definedName>
    <definedName name="____MMM42" localSheetId="0">#REF!</definedName>
    <definedName name="____MMM42">#REF!</definedName>
    <definedName name="____MMM43" localSheetId="0">#REF!</definedName>
    <definedName name="____MMM43">#REF!</definedName>
    <definedName name="____MMM44" localSheetId="0">#REF!</definedName>
    <definedName name="____MMM44">#REF!</definedName>
    <definedName name="____MMM45" localSheetId="0">#REF!</definedName>
    <definedName name="____MMM45">#REF!</definedName>
    <definedName name="____MMM46" localSheetId="0">#REF!</definedName>
    <definedName name="____MMM46">#REF!</definedName>
    <definedName name="____MMM47" localSheetId="0">#REF!</definedName>
    <definedName name="____MMM47">#REF!</definedName>
    <definedName name="____MMM48" localSheetId="0">#REF!</definedName>
    <definedName name="____MMM48">#REF!</definedName>
    <definedName name="____MMM49" localSheetId="0">#REF!</definedName>
    <definedName name="____MMM49">#REF!</definedName>
    <definedName name="____MMM50" localSheetId="0">#REF!</definedName>
    <definedName name="____MMM50">#REF!</definedName>
    <definedName name="____MMM51" localSheetId="0">#REF!</definedName>
    <definedName name="____MMM51">#REF!</definedName>
    <definedName name="____MMM52" localSheetId="0">#REF!</definedName>
    <definedName name="____MMM52">#REF!</definedName>
    <definedName name="____MMM53" localSheetId="0">#REF!</definedName>
    <definedName name="____MMM53">#REF!</definedName>
    <definedName name="____MMM54" localSheetId="0">#REF!</definedName>
    <definedName name="____MMM54">#REF!</definedName>
    <definedName name="____xlnm.Print_Area">"#ref!"</definedName>
    <definedName name="____xlnm_Print_Area">"#ref!"</definedName>
    <definedName name="___HAL2" localSheetId="0">[4]Mobilisasi!#REF!</definedName>
    <definedName name="___HAL2">[4]Mobilisasi!#REF!</definedName>
    <definedName name="___LLL01">#N/A</definedName>
    <definedName name="___LLL02">#N/A</definedName>
    <definedName name="___LLL03">#N/A</definedName>
    <definedName name="___LLL04">#N/A</definedName>
    <definedName name="___LLL05">#N/A</definedName>
    <definedName name="___LLL06">#N/A</definedName>
    <definedName name="___LLL07">#N/A</definedName>
    <definedName name="___LLL08">#N/A</definedName>
    <definedName name="___LLL09">#N/A</definedName>
    <definedName name="___LLL10">#N/A</definedName>
    <definedName name="___LLL11">#N/A</definedName>
    <definedName name="___MDE01">[1]Peralatan!$BO$27</definedName>
    <definedName name="___MDE02">[1]Peralatan!$BO$47</definedName>
    <definedName name="___MDE03">[1]Peralatan!$BO$67</definedName>
    <definedName name="___MDE04">[1]Peralatan!$BO$87</definedName>
    <definedName name="___MDE05">[1]Peralatan!$BO$107</definedName>
    <definedName name="___MDE06">[1]Peralatan!$BO$127</definedName>
    <definedName name="___MDE07">[1]Peralatan!$BO$147</definedName>
    <definedName name="___MDE08">[1]Peralatan!$BO$167</definedName>
    <definedName name="___MDE09">[1]Peralatan!$BO$187</definedName>
    <definedName name="___MDE10">[1]Peralatan!$BO$207</definedName>
    <definedName name="___MDE11">[1]Peralatan!$BO$227</definedName>
    <definedName name="___MDE12">[1]Peralatan!$BO$247</definedName>
    <definedName name="___MDE13">[1]Peralatan!$BO$267</definedName>
    <definedName name="___MDE14">[1]Peralatan!$BO$287</definedName>
    <definedName name="___MDE15">[1]Peralatan!$BO$307</definedName>
    <definedName name="___MDE16">[1]Peralatan!$BO$327</definedName>
    <definedName name="___MDE17">[1]Peralatan!$BO$347</definedName>
    <definedName name="___MDE18">[1]Peralatan!$BO$367</definedName>
    <definedName name="___MDE19">[1]Peralatan!$BO$387</definedName>
    <definedName name="___MDE20">[1]Peralatan!$BO$407</definedName>
    <definedName name="___MDE21">[1]Peralatan!$BO$427</definedName>
    <definedName name="___MDE22">[1]Peralatan!$BO$447</definedName>
    <definedName name="___MDE23">[1]Peralatan!$BO$467</definedName>
    <definedName name="___MDE24">[1]Peralatan!$BO$487</definedName>
    <definedName name="___MDE25">[1]Peralatan!$BO$507</definedName>
    <definedName name="___MDE26" localSheetId="0">#REF!</definedName>
    <definedName name="___MDE26">#REF!</definedName>
    <definedName name="___MDE27">[1]Peralatan!$BO$547</definedName>
    <definedName name="___MDE28">[1]Peralatan!$BO$567</definedName>
    <definedName name="___MDE29">[1]Peralatan!$BO$587</definedName>
    <definedName name="___MDE30">[1]Peralatan!$BO$607</definedName>
    <definedName name="___MDE31">[1]Peralatan!$BO$627</definedName>
    <definedName name="___MDE32">[1]Peralatan!$BO$647</definedName>
    <definedName name="___MDE33">[1]Peralatan!$BO$667</definedName>
    <definedName name="___MDE34">[1]Peralatan!$BO$698</definedName>
    <definedName name="___MDE35">'[1]Peralatan (2)'!$R$27</definedName>
    <definedName name="___ME01">[1]Peralatan!$BO$26</definedName>
    <definedName name="___ME02">[1]Peralatan!$BO$46</definedName>
    <definedName name="___ME03">[1]Peralatan!$BO$66</definedName>
    <definedName name="___ME04">[1]Peralatan!$BO$86</definedName>
    <definedName name="___ME05">[1]Peralatan!$BO$106</definedName>
    <definedName name="___ME06">[1]Peralatan!$BO$126</definedName>
    <definedName name="___ME07">[1]Peralatan!$BO$146</definedName>
    <definedName name="___ME08">[1]Peralatan!$BO$166</definedName>
    <definedName name="___ME09">[1]Peralatan!$BO$186</definedName>
    <definedName name="___ME10">[1]Peralatan!$BO$206</definedName>
    <definedName name="___ME11">[1]Peralatan!$BO$226</definedName>
    <definedName name="___ME12">[1]Peralatan!$BO$246</definedName>
    <definedName name="___ME13">[1]Peralatan!$BO$266</definedName>
    <definedName name="___ME14">[1]Peralatan!$BO$286</definedName>
    <definedName name="___ME15">[1]Peralatan!$BO$306</definedName>
    <definedName name="___ME16">[1]Peralatan!$BO$326</definedName>
    <definedName name="___ME17">[1]Peralatan!$BO$346</definedName>
    <definedName name="___ME18">[1]Peralatan!$BO$366</definedName>
    <definedName name="___ME19">[1]Peralatan!$BO$386</definedName>
    <definedName name="___ME20">[1]Peralatan!$BO$406</definedName>
    <definedName name="___ME21">[1]Peralatan!$BO$426</definedName>
    <definedName name="___ME22">[1]Peralatan!$BO$446</definedName>
    <definedName name="___ME23">[1]Peralatan!$BO$466</definedName>
    <definedName name="___ME24">[1]Peralatan!$BO$486</definedName>
    <definedName name="___ME25">[1]Peralatan!$BO$506</definedName>
    <definedName name="___ME26" localSheetId="0">#REF!</definedName>
    <definedName name="___ME26">#REF!</definedName>
    <definedName name="___ME27">[1]Peralatan!$BO$546</definedName>
    <definedName name="___ME28">[1]Peralatan!$BO$566</definedName>
    <definedName name="___ME29">[1]Peralatan!$BO$586</definedName>
    <definedName name="___ME30">[1]Peralatan!$BO$606</definedName>
    <definedName name="___ME31">[1]Peralatan!$BO$626</definedName>
    <definedName name="___ME32">[1]Peralatan!$BO$646</definedName>
    <definedName name="___ME33">[1]Peralatan!$BO$666</definedName>
    <definedName name="___ME34">[1]Peralatan!$BO$697</definedName>
    <definedName name="___ME35">'[1]Peralatan (2)'!$R$26</definedName>
    <definedName name="___MMM01">#N/A</definedName>
    <definedName name="___MMM02">#N/A</definedName>
    <definedName name="___MMM03">#N/A</definedName>
    <definedName name="___MMM04">#N/A</definedName>
    <definedName name="___MMM05">#N/A</definedName>
    <definedName name="___MMM06">#N/A</definedName>
    <definedName name="___MMM07">#N/A</definedName>
    <definedName name="___MMM08">#N/A</definedName>
    <definedName name="___MMM09">#N/A</definedName>
    <definedName name="___MMM10">#N/A</definedName>
    <definedName name="___MMM11">#N/A</definedName>
    <definedName name="___MMM12">#N/A</definedName>
    <definedName name="___MMM13">#N/A</definedName>
    <definedName name="___MMM14">#N/A</definedName>
    <definedName name="___MMM15">#N/A</definedName>
    <definedName name="___MMM16">#N/A</definedName>
    <definedName name="___MMM17">#N/A</definedName>
    <definedName name="___MMM18">#N/A</definedName>
    <definedName name="___MMM19">#N/A</definedName>
    <definedName name="___MMM20">#N/A</definedName>
    <definedName name="___MMM21">#N/A</definedName>
    <definedName name="___MMM22">#N/A</definedName>
    <definedName name="___MMM23">#N/A</definedName>
    <definedName name="___MMM24">#N/A</definedName>
    <definedName name="___MMM25">#N/A</definedName>
    <definedName name="___MMM26">#N/A</definedName>
    <definedName name="___MMM27">#N/A</definedName>
    <definedName name="___MMM28">#N/A</definedName>
    <definedName name="___MMM29">#N/A</definedName>
    <definedName name="___MMM30">#N/A</definedName>
    <definedName name="___MMM31">#N/A</definedName>
    <definedName name="___MMM32">#N/A</definedName>
    <definedName name="___MMM33">#N/A</definedName>
    <definedName name="___MMM34">#N/A</definedName>
    <definedName name="___MMM35">#N/A</definedName>
    <definedName name="___MMM36">#N/A</definedName>
    <definedName name="___MMM37">#N/A</definedName>
    <definedName name="___MMM38">#N/A</definedName>
    <definedName name="___MMM39">#N/A</definedName>
    <definedName name="___MMM40">#N/A</definedName>
    <definedName name="___MMM41">#N/A</definedName>
    <definedName name="___MMM411">#N/A</definedName>
    <definedName name="___MMM42">#N/A</definedName>
    <definedName name="___MMM43">#N/A</definedName>
    <definedName name="___MMM44">#N/A</definedName>
    <definedName name="___MMM45">#N/A</definedName>
    <definedName name="___MMM46">#N/A</definedName>
    <definedName name="___MMM47">#N/A</definedName>
    <definedName name="___MMM48">#N/A</definedName>
    <definedName name="___MMM49">#N/A</definedName>
    <definedName name="___MMM50">#N/A</definedName>
    <definedName name="___MMM51">#N/A</definedName>
    <definedName name="___MMM52">#N/A</definedName>
    <definedName name="___MMM53">#N/A</definedName>
    <definedName name="___MMM54">#N/A</definedName>
    <definedName name="___xlnm.Print_Area">"#ref!"</definedName>
    <definedName name="__123Graph_A" hidden="1">[7]S_Suramadu!$H$72:$CD$72</definedName>
    <definedName name="__123Graph_B" hidden="1">[7]S_Suramadu!$H$74:$CD$74</definedName>
    <definedName name="__123Graph_X" hidden="1">'[8]JAD-PEL'!$L$173:$BF$173</definedName>
    <definedName name="__DIV1">[9]RAB!$J$29</definedName>
    <definedName name="__DIV10" localSheetId="0">'[10]Kuantitas &amp; Harga'!#REF!</definedName>
    <definedName name="__DIV10">'[10]Kuantitas &amp; Harga'!#REF!</definedName>
    <definedName name="__DIV11" localSheetId="0">'[10]Kuantitas &amp; Harga'!#REF!</definedName>
    <definedName name="__DIV11">'[10]Kuantitas &amp; Harga'!#REF!</definedName>
    <definedName name="__div2" localSheetId="0">'[10]Rekap Biaya'!#REF!</definedName>
    <definedName name="__div2">'[10]Rekap Biaya'!#REF!</definedName>
    <definedName name="__DIV3">[9]RAB!$J$85</definedName>
    <definedName name="__DIV4" localSheetId="0">'[10]Kuantitas &amp; Harga'!#REF!</definedName>
    <definedName name="__DIV4">'[10]Kuantitas &amp; Harga'!#REF!</definedName>
    <definedName name="__DIV5" localSheetId="0">'[10]Kuantitas &amp; Harga'!#REF!</definedName>
    <definedName name="__DIV5">'[10]Kuantitas &amp; Harga'!#REF!</definedName>
    <definedName name="__DIV6" localSheetId="0">'[10]Kuantitas &amp; Harga'!#REF!</definedName>
    <definedName name="__DIV6">'[10]Kuantitas &amp; Harga'!#REF!</definedName>
    <definedName name="__DIV7" localSheetId="0">'[10]Kuantitas &amp; Harga'!#REF!</definedName>
    <definedName name="__DIV7">'[10]Kuantitas &amp; Harga'!#REF!</definedName>
    <definedName name="__DIV8" localSheetId="0">'[10]Kuantitas &amp; Harga'!#REF!</definedName>
    <definedName name="__DIV8">'[10]Kuantitas &amp; Harga'!#REF!</definedName>
    <definedName name="__DIV9" localSheetId="0">'[10]Kuantitas &amp; Harga'!#REF!</definedName>
    <definedName name="__DIV9">'[10]Kuantitas &amp; Harga'!#REF!</definedName>
    <definedName name="__EEE02">'[11]5-Alt(1)'!$AW$9</definedName>
    <definedName name="__EEE05">'[11]5-Alt(1)'!$AW$12</definedName>
    <definedName name="__EEE06">'[11]5-Alt(1)'!$AW$13</definedName>
    <definedName name="__EEE07">'[11]5-Alt(1)'!$AW$14</definedName>
    <definedName name="__EEE08">'[11]5-Alt(1)'!$AW$15</definedName>
    <definedName name="__EEE09">'[11]5-Alt(1)'!$AW$16</definedName>
    <definedName name="__EEE10">'[11]5-Alt(1)'!$AW$17</definedName>
    <definedName name="__EEE11">'[11]5-Alt(1)'!$AW$18</definedName>
    <definedName name="__EEE13">'[11]5-Alt(1)'!$AW$20</definedName>
    <definedName name="__EEE16">'[11]5-Alt(1)'!$AW$23</definedName>
    <definedName name="__EEE17">'[11]5-Alt(1)'!$AW$24</definedName>
    <definedName name="__EEE23">'[11]5-Alt(1)'!$AW$30</definedName>
    <definedName name="__EEE27">'[11]5-Alt(1)'!$AW$34</definedName>
    <definedName name="__EEE29">'[11]5-Alt(1)'!$AW$36</definedName>
    <definedName name="__EEE31">'[11]5-Alt(1)'!$AW$38</definedName>
    <definedName name="__HAL1" localSheetId="0">#REF!</definedName>
    <definedName name="__HAL1">#REF!</definedName>
    <definedName name="__HAL2" localSheetId="0">'[10]Kuantitas &amp; Harga'!#REF!</definedName>
    <definedName name="__HAL2">'[10]Kuantitas &amp; Harga'!#REF!</definedName>
    <definedName name="__HAL3" localSheetId="0">'[10]Kuantitas &amp; Harga'!#REF!</definedName>
    <definedName name="__HAL3">'[10]Kuantitas &amp; Harga'!#REF!</definedName>
    <definedName name="__HAL4" localSheetId="0">'[10]Kuantitas &amp; Harga'!#REF!</definedName>
    <definedName name="__HAL4">'[10]Kuantitas &amp; Harga'!#REF!</definedName>
    <definedName name="__HAL5" localSheetId="0">'[10]Kuantitas &amp; Harga'!#REF!</definedName>
    <definedName name="__HAL5">'[10]Kuantitas &amp; Harga'!#REF!</definedName>
    <definedName name="__HAL6" localSheetId="0">'[10]Kuantitas &amp; Harga'!#REF!</definedName>
    <definedName name="__HAL6">'[10]Kuantitas &amp; Harga'!#REF!</definedName>
    <definedName name="__HAL7" localSheetId="0">'[10]Kuantitas &amp; Harga'!#REF!</definedName>
    <definedName name="__HAL7">'[10]Kuantitas &amp; Harga'!#REF!</definedName>
    <definedName name="__HAL8" localSheetId="0">'[10]Kuantitas &amp; Harga'!#REF!</definedName>
    <definedName name="__HAL8">'[10]Kuantitas &amp; Harga'!#REF!</definedName>
    <definedName name="__LLL01">"#ref!"</definedName>
    <definedName name="__LLL02">"#ref!"</definedName>
    <definedName name="__LLL03">"#ref!"</definedName>
    <definedName name="__LLL04">"#ref!"</definedName>
    <definedName name="__LLL05">"#ref!"</definedName>
    <definedName name="__LLL06">"#ref!"</definedName>
    <definedName name="__LLL07">"#ref!"</definedName>
    <definedName name="__LLL08">"#ref!"</definedName>
    <definedName name="__LLL09">"#ref!"</definedName>
    <definedName name="__LLL10">"#ref!"</definedName>
    <definedName name="__LLL11">"#ref!"</definedName>
    <definedName name="__MDE01">[1]Peralatan!$BO$27</definedName>
    <definedName name="__MDE02">[1]Peralatan!$BO$47</definedName>
    <definedName name="__MDE03">[1]Peralatan!$BO$67</definedName>
    <definedName name="__MDE04">[1]Peralatan!$BO$87</definedName>
    <definedName name="__MDE05">[1]Peralatan!$BO$107</definedName>
    <definedName name="__MDE06">[1]Peralatan!$BO$127</definedName>
    <definedName name="__MDE07">[1]Peralatan!$BO$147</definedName>
    <definedName name="__MDE08">[1]Peralatan!$BO$167</definedName>
    <definedName name="__MDE09">[1]Peralatan!$BO$187</definedName>
    <definedName name="__MDE10">[1]Peralatan!$BO$207</definedName>
    <definedName name="__MDE11">[1]Peralatan!$BO$227</definedName>
    <definedName name="__MDE12">[1]Peralatan!$BO$247</definedName>
    <definedName name="__MDE13">[1]Peralatan!$BO$267</definedName>
    <definedName name="__MDE14">[1]Peralatan!$BO$287</definedName>
    <definedName name="__MDE15">[1]Peralatan!$BO$307</definedName>
    <definedName name="__MDE16">[1]Peralatan!$BO$327</definedName>
    <definedName name="__MDE17">[1]Peralatan!$BO$347</definedName>
    <definedName name="__MDE18">[1]Peralatan!$BO$367</definedName>
    <definedName name="__MDE19">[1]Peralatan!$BO$387</definedName>
    <definedName name="__MDE20">[1]Peralatan!$BO$407</definedName>
    <definedName name="__MDE21">[1]Peralatan!$BO$427</definedName>
    <definedName name="__MDE22">[1]Peralatan!$BO$447</definedName>
    <definedName name="__MDE23">[1]Peralatan!$BO$467</definedName>
    <definedName name="__MDE24">[1]Peralatan!$BO$487</definedName>
    <definedName name="__MDE25">[1]Peralatan!$BO$507</definedName>
    <definedName name="__MDE26" localSheetId="0">#REF!</definedName>
    <definedName name="__MDE26">#REF!</definedName>
    <definedName name="__MDE27">[1]Peralatan!$BO$547</definedName>
    <definedName name="__MDE28">[1]Peralatan!$BO$567</definedName>
    <definedName name="__MDE29">[1]Peralatan!$BO$587</definedName>
    <definedName name="__MDE30">[1]Peralatan!$BO$607</definedName>
    <definedName name="__MDE31">[1]Peralatan!$BO$627</definedName>
    <definedName name="__MDE32">[1]Peralatan!$BO$647</definedName>
    <definedName name="__MDE33">[1]Peralatan!$BO$667</definedName>
    <definedName name="__MDE34">[1]Peralatan!$BO$698</definedName>
    <definedName name="__MDE35">'[1]Peralatan (2)'!$R$27</definedName>
    <definedName name="__ME01">[1]Peralatan!$BO$26</definedName>
    <definedName name="__ME02">[1]Peralatan!$BO$46</definedName>
    <definedName name="__ME03">[1]Peralatan!$BO$66</definedName>
    <definedName name="__ME04">[1]Peralatan!$BO$86</definedName>
    <definedName name="__ME05">[1]Peralatan!$BO$106</definedName>
    <definedName name="__ME06">[1]Peralatan!$BO$126</definedName>
    <definedName name="__ME07">[1]Peralatan!$BO$146</definedName>
    <definedName name="__ME08">[1]Peralatan!$BO$166</definedName>
    <definedName name="__ME09">[1]Peralatan!$BO$186</definedName>
    <definedName name="__ME10">[1]Peralatan!$BO$206</definedName>
    <definedName name="__ME11">[1]Peralatan!$BO$226</definedName>
    <definedName name="__ME12">[1]Peralatan!$BO$246</definedName>
    <definedName name="__ME13">[1]Peralatan!$BO$266</definedName>
    <definedName name="__ME14">[1]Peralatan!$BO$286</definedName>
    <definedName name="__ME15">[1]Peralatan!$BO$306</definedName>
    <definedName name="__ME16">[1]Peralatan!$BO$326</definedName>
    <definedName name="__ME17">[1]Peralatan!$BO$346</definedName>
    <definedName name="__ME18">[1]Peralatan!$BO$366</definedName>
    <definedName name="__ME19">[1]Peralatan!$BO$386</definedName>
    <definedName name="__ME20">[1]Peralatan!$BO$406</definedName>
    <definedName name="__ME21">[1]Peralatan!$BO$426</definedName>
    <definedName name="__ME22">[1]Peralatan!$BO$446</definedName>
    <definedName name="__ME23">[1]Peralatan!$BO$466</definedName>
    <definedName name="__ME24">[1]Peralatan!$BO$486</definedName>
    <definedName name="__ME25">[1]Peralatan!$BO$506</definedName>
    <definedName name="__ME26" localSheetId="0">#REF!</definedName>
    <definedName name="__ME26">#REF!</definedName>
    <definedName name="__ME27">[1]Peralatan!$BO$546</definedName>
    <definedName name="__ME28">[1]Peralatan!$BO$566</definedName>
    <definedName name="__ME29">[1]Peralatan!$BO$586</definedName>
    <definedName name="__ME30">[1]Peralatan!$BO$606</definedName>
    <definedName name="__ME31">[1]Peralatan!$BO$626</definedName>
    <definedName name="__ME32">[1]Peralatan!$BO$646</definedName>
    <definedName name="__ME33">[1]Peralatan!$BO$666</definedName>
    <definedName name="__ME34">[1]Peralatan!$BO$697</definedName>
    <definedName name="__ME35">'[1]Peralatan (2)'!$R$26</definedName>
    <definedName name="__MMM01">"#ref!"</definedName>
    <definedName name="__MMM02">"#ref!"</definedName>
    <definedName name="__MMM03">"#ref!"</definedName>
    <definedName name="__MMM04">"#ref!"</definedName>
    <definedName name="__MMM05">"#ref!"</definedName>
    <definedName name="__MMM06">"#ref!"</definedName>
    <definedName name="__MMM07">"#ref!"</definedName>
    <definedName name="__MMM08">"#ref!"</definedName>
    <definedName name="__MMM09">"#ref!"</definedName>
    <definedName name="__MMM10">"#ref!"</definedName>
    <definedName name="__MMM11">"#ref!"</definedName>
    <definedName name="__MMM12">"#ref!"</definedName>
    <definedName name="__MMM13">"#ref!"</definedName>
    <definedName name="__MMM14">"#ref!"</definedName>
    <definedName name="__MMM15">"#ref!"</definedName>
    <definedName name="__MMM16">"#ref!"</definedName>
    <definedName name="__MMM17">"#ref!"</definedName>
    <definedName name="__MMM18">"#ref!"</definedName>
    <definedName name="__MMM19">"#ref!"</definedName>
    <definedName name="__MMM20">"#ref!"</definedName>
    <definedName name="__MMM21">"#ref!"</definedName>
    <definedName name="__MMM22">"#ref!"</definedName>
    <definedName name="__MMM23">"#ref!"</definedName>
    <definedName name="__MMM24">"#ref!"</definedName>
    <definedName name="__MMM25">"#ref!"</definedName>
    <definedName name="__MMM26">"#ref!"</definedName>
    <definedName name="__MMM27">"#ref!"</definedName>
    <definedName name="__MMM28">"#ref!"</definedName>
    <definedName name="__MMM29">"#ref!"</definedName>
    <definedName name="__MMM30">"#ref!"</definedName>
    <definedName name="__MMM31">"#ref!"</definedName>
    <definedName name="__MMM32">"#ref!"</definedName>
    <definedName name="__MMM33">"#ref!"</definedName>
    <definedName name="__MMM34">"#ref!"</definedName>
    <definedName name="__MMM35">"#ref!"</definedName>
    <definedName name="__MMM36">"#ref!"</definedName>
    <definedName name="__MMM37">"#ref!"</definedName>
    <definedName name="__MMM38">"#ref!"</definedName>
    <definedName name="__MMM39">"#ref!"</definedName>
    <definedName name="__MMM40">"#ref!"</definedName>
    <definedName name="__MMM41">"#ref!"</definedName>
    <definedName name="__MMM411">"#ref!"</definedName>
    <definedName name="__MMM42">"#ref!"</definedName>
    <definedName name="__MMM43">"#ref!"</definedName>
    <definedName name="__MMM44">"#ref!"</definedName>
    <definedName name="__MMM45">"#ref!"</definedName>
    <definedName name="__MMM46">"#ref!"</definedName>
    <definedName name="__MMM47">"#ref!"</definedName>
    <definedName name="__MMM48">"#ref!"</definedName>
    <definedName name="__MMM49">"#ref!"</definedName>
    <definedName name="__MMM50">"#ref!"</definedName>
    <definedName name="__MMM51">"#ref!"</definedName>
    <definedName name="__MMM52">"#ref!"</definedName>
    <definedName name="__MMM53">"#ref!"</definedName>
    <definedName name="__MMM54">"#ref!"</definedName>
    <definedName name="__shared_12_0_0">"d1"*"a1"</definedName>
    <definedName name="__shared_12_1_0">"e1"*"a1"</definedName>
    <definedName name="__shared_12_10_0">"d1"*"a1"</definedName>
    <definedName name="__shared_12_100_0">"d1"*"a1"</definedName>
    <definedName name="__shared_12_101_0">"d1"*"a1"</definedName>
    <definedName name="__shared_12_102_0">"d1"*"a1"</definedName>
    <definedName name="__shared_12_103_0">"d1"*"a1"</definedName>
    <definedName name="__shared_12_104_0">"d1"*"a1"</definedName>
    <definedName name="__shared_12_105_0">"d1"*"a1"</definedName>
    <definedName name="__shared_12_106_0">"d1"*"a1"</definedName>
    <definedName name="__shared_12_107_0">"d1"*"a1"</definedName>
    <definedName name="__shared_12_108_0">"d1"*"a1"</definedName>
    <definedName name="__shared_12_109_0">"d1"*"a1"</definedName>
    <definedName name="__shared_12_11_0">"d1"*"a1"</definedName>
    <definedName name="__shared_12_110_0">"d1"*"a1"</definedName>
    <definedName name="__shared_12_111_0">"d1"*"a1"</definedName>
    <definedName name="__shared_12_112_0">"a1"</definedName>
    <definedName name="__shared_12_113_0">"d1"*"a1"</definedName>
    <definedName name="__shared_12_114_0">"d1"*"a1"</definedName>
    <definedName name="__shared_12_115_0">"d1"*"a1"</definedName>
    <definedName name="__shared_12_116_0">"d1"*"a1"</definedName>
    <definedName name="__shared_12_117_0">"d1"*"a1"</definedName>
    <definedName name="__shared_12_118_0">"d1"*"a1"</definedName>
    <definedName name="__shared_12_119_0">"d1"*"a1"</definedName>
    <definedName name="__shared_12_12_0">"a1"</definedName>
    <definedName name="__shared_12_120_0">"d1"*"a1"</definedName>
    <definedName name="__shared_12_121_0">"d1"*"a1"</definedName>
    <definedName name="__shared_12_122_0">"d1"*"a1"</definedName>
    <definedName name="__shared_12_123_0">"d1"*"a1"</definedName>
    <definedName name="__shared_12_124_0">"d1"*"a1"</definedName>
    <definedName name="__shared_12_125_0">"d1"*"a1"</definedName>
    <definedName name="__shared_12_126_0">"d1"*"a1"</definedName>
    <definedName name="__shared_12_127_0">"d1"*"a1"</definedName>
    <definedName name="__shared_12_128_0">"d1"*"a1"</definedName>
    <definedName name="__shared_12_129_0">"d1"*"a1"</definedName>
    <definedName name="__shared_12_13_0">"d1"*"a1"</definedName>
    <definedName name="__shared_12_130_0">"d1"*"a1"</definedName>
    <definedName name="__shared_12_131_0">"d1"*"a1"</definedName>
    <definedName name="__shared_12_132_0">"d1"*"a1"</definedName>
    <definedName name="__shared_12_133_0">"d1"*"a1"</definedName>
    <definedName name="__shared_12_134_0">"a1"</definedName>
    <definedName name="__shared_12_135_0">"d1"*"a1"</definedName>
    <definedName name="__shared_12_136_0">"a1"</definedName>
    <definedName name="__shared_12_137_0">"d1"*"a1"</definedName>
    <definedName name="__shared_12_138_0">"a1"</definedName>
    <definedName name="__shared_12_139_0">"d1"*"a1"</definedName>
    <definedName name="__shared_12_14_0">"d1"*"a1"</definedName>
    <definedName name="__shared_12_140_0">"a1"</definedName>
    <definedName name="__shared_12_141_0">"d1"*"a1"</definedName>
    <definedName name="__shared_12_142_0">"a1"</definedName>
    <definedName name="__shared_12_143_0">"d1"*"a1"</definedName>
    <definedName name="__shared_12_144_0">"d1"*"a1"</definedName>
    <definedName name="__shared_12_145_0">"d1"*"a1"</definedName>
    <definedName name="__shared_12_146_0">"d1"*"a1"</definedName>
    <definedName name="__shared_12_147_0">"a1"</definedName>
    <definedName name="__shared_12_148_0">"d1"*"a1"</definedName>
    <definedName name="__shared_12_149_0">"a1"</definedName>
    <definedName name="__shared_12_15_0">"e1"*"a1"</definedName>
    <definedName name="__shared_12_150_0">"d1"*"a1"</definedName>
    <definedName name="__shared_12_151_0">"d1"*"a1"</definedName>
    <definedName name="__shared_12_152_0">"d1"*"a1"</definedName>
    <definedName name="__shared_12_153_0">"d1"*"a1"</definedName>
    <definedName name="__shared_12_154_0">"d1"*"a1"</definedName>
    <definedName name="__shared_12_155_0">"d1"*"a1"</definedName>
    <definedName name="__shared_12_156_0">"d1"*"a1"</definedName>
    <definedName name="__shared_12_157_0">"d1"*"a1"</definedName>
    <definedName name="__shared_12_158_0">"d1"*"a1"</definedName>
    <definedName name="__shared_12_159_0">"d1"*"a1"</definedName>
    <definedName name="__shared_12_16_0">"d1"*"a1"</definedName>
    <definedName name="__shared_12_160_0">"d1"*"a1"</definedName>
    <definedName name="__shared_12_161_0">"d1"*"a1"</definedName>
    <definedName name="__shared_12_162_0">"d1"*"a1"</definedName>
    <definedName name="__shared_12_163_0">"d1"*"a1"</definedName>
    <definedName name="__shared_12_164_0">"d1"*"a1"</definedName>
    <definedName name="__shared_12_165_0">"a1"</definedName>
    <definedName name="__shared_12_166_0">"d1"*"a1"</definedName>
    <definedName name="__shared_12_167_0">"a1"</definedName>
    <definedName name="__shared_12_168_0">"d1"*"a1"</definedName>
    <definedName name="__shared_12_169_0">"d1"*"a1"</definedName>
    <definedName name="__shared_12_17_0">"d1"*"a1"</definedName>
    <definedName name="__shared_12_170_0">"d1"*"a1"</definedName>
    <definedName name="__shared_12_171_0">"d1"*"a1"</definedName>
    <definedName name="__shared_12_172_0">"d1"*"a1"</definedName>
    <definedName name="__shared_12_173_0">"d1"*"a1"</definedName>
    <definedName name="__shared_12_174_0">"d1"*"a1"</definedName>
    <definedName name="__shared_12_175_0">"d1"*"a1"</definedName>
    <definedName name="__shared_12_176_0">"d1"*"a1"</definedName>
    <definedName name="__shared_12_177_0">"d1"*"a1"</definedName>
    <definedName name="__shared_12_178_0">"d1"*"a1"</definedName>
    <definedName name="__shared_12_179_0">"a1"</definedName>
    <definedName name="__shared_12_18_0">"a1"</definedName>
    <definedName name="__shared_12_180_0">"d1"*"a1"</definedName>
    <definedName name="__shared_12_181_0">"d1"*"a1"</definedName>
    <definedName name="__shared_12_182_0">"d1"*"a1"</definedName>
    <definedName name="__shared_12_183_0">"d1"*"a1"</definedName>
    <definedName name="__shared_12_184_0">"d1"*"a1"</definedName>
    <definedName name="__shared_12_185_0">"d1"*"a1"</definedName>
    <definedName name="__shared_12_19_0">"d1"*"a1"</definedName>
    <definedName name="__shared_12_2_0">"e1"*"a1"</definedName>
    <definedName name="__shared_12_20_0">"a1"</definedName>
    <definedName name="__shared_12_21_0">"d1"*"a1"</definedName>
    <definedName name="__shared_12_22_0">"a1"</definedName>
    <definedName name="__shared_12_23_0">"d1"*"a1"</definedName>
    <definedName name="__shared_12_24_0">"d1"*"a1"</definedName>
    <definedName name="__shared_12_25_0">"d1"*"a1"</definedName>
    <definedName name="__shared_12_26_0">"a1"</definedName>
    <definedName name="__shared_12_27_0">"d1"*"a1"</definedName>
    <definedName name="__shared_12_28_0">"a1"</definedName>
    <definedName name="__shared_12_29_0">"d1"*"a1"</definedName>
    <definedName name="__shared_12_3_0">"e1"*"a1"</definedName>
    <definedName name="__shared_12_30_0">"a1"</definedName>
    <definedName name="__shared_12_31_0">"d1"*"a1"</definedName>
    <definedName name="__shared_12_32_0">"d1"*"a1"</definedName>
    <definedName name="__shared_12_33_0">"d1"*"a1"</definedName>
    <definedName name="__shared_12_34_0">"d1"*"a1"</definedName>
    <definedName name="__shared_12_35_0">50/20*"a1"</definedName>
    <definedName name="__shared_12_36_0">"a1"</definedName>
    <definedName name="__shared_12_37_0">"d1"*"a1"</definedName>
    <definedName name="__shared_12_38_0">"a1"</definedName>
    <definedName name="__shared_12_39_0">"d1"*"a1"</definedName>
    <definedName name="__shared_12_4_0">"e1"*"a1"</definedName>
    <definedName name="__shared_12_40_0">"a1"</definedName>
    <definedName name="__shared_12_41_0">"d1"*"a1"</definedName>
    <definedName name="__shared_12_42_0">"b1"*"a1"</definedName>
    <definedName name="__shared_12_43_0">"d1"*"a1"</definedName>
    <definedName name="__shared_12_44_0">"a1"</definedName>
    <definedName name="__shared_12_45_0">"d1"*"a1"</definedName>
    <definedName name="__shared_12_46_0">"d1"*"a1"</definedName>
    <definedName name="__shared_12_47_0">"d1"*"a1"</definedName>
    <definedName name="__shared_12_48_0">"a1"</definedName>
    <definedName name="__shared_12_49_0">"d1"*"a1"</definedName>
    <definedName name="__shared_12_5_0">"d1"*"a1"</definedName>
    <definedName name="__shared_12_50_0">"d1"*"a1"</definedName>
    <definedName name="__shared_12_51_0">"a1"</definedName>
    <definedName name="__shared_12_52_0">"d1"*"a1"</definedName>
    <definedName name="__shared_12_53_0">"a1"</definedName>
    <definedName name="__shared_12_54_0">"d1"*"a1"</definedName>
    <definedName name="__shared_12_55_0">"a1"</definedName>
    <definedName name="__shared_12_56_0">"d1"*"a1"</definedName>
    <definedName name="__shared_12_57_0">"d1"*"a1"</definedName>
    <definedName name="__shared_12_58_0">"d1"*"a1"</definedName>
    <definedName name="__shared_12_59_0">"a1"</definedName>
    <definedName name="__shared_12_6_0">"d1"*"a1"</definedName>
    <definedName name="__shared_12_60_0">"d1"*"a1"</definedName>
    <definedName name="__shared_12_61_0">"a1"</definedName>
    <definedName name="__shared_12_62_0">"d1"*"a1"</definedName>
    <definedName name="__shared_12_63_0">"d1"*"a1"</definedName>
    <definedName name="__shared_12_64_0">"d1"*"a1"</definedName>
    <definedName name="__shared_12_65_0">"a1"</definedName>
    <definedName name="__shared_12_66_0">"d1"*"a1"</definedName>
    <definedName name="__shared_12_67_0">"a1"</definedName>
    <definedName name="__shared_12_68_0">"a1"</definedName>
    <definedName name="__shared_12_69_0">"d1"*"a1"</definedName>
    <definedName name="__shared_12_7_0">"e1"*"a1"</definedName>
    <definedName name="__shared_12_70_0">"d1"*"a1"</definedName>
    <definedName name="__shared_12_71_0">"d1"*"a1"</definedName>
    <definedName name="__shared_12_72_0">"d1"*"a1"</definedName>
    <definedName name="__shared_12_73_0">"d1"*"a1"</definedName>
    <definedName name="__shared_12_74_0">"d1"*"a1"</definedName>
    <definedName name="__shared_12_75_0">"d1"*"a1"</definedName>
    <definedName name="__shared_12_76_0">"d1"*"a1"</definedName>
    <definedName name="__shared_12_77_0">"d1"*"a1"</definedName>
    <definedName name="__shared_12_78_0">"d1"*"a1"</definedName>
    <definedName name="__shared_12_79_0">"d1"*"a1"</definedName>
    <definedName name="__shared_12_8_0">"d1"*"a1"</definedName>
    <definedName name="__shared_12_80_0">"a1"</definedName>
    <definedName name="__shared_12_81_0">"d1"*"a1"</definedName>
    <definedName name="__shared_12_82_0">"d1"*"a1"</definedName>
    <definedName name="__shared_12_83_0">"d1"*"a1"</definedName>
    <definedName name="__shared_12_84_0">"d1"*"a1"</definedName>
    <definedName name="__shared_12_85_0">"d1"*"a1"</definedName>
    <definedName name="__shared_12_86_0">"d1"*"a1"</definedName>
    <definedName name="__shared_12_87_0">"d1"*"a1"</definedName>
    <definedName name="__shared_12_88_0">"a1"</definedName>
    <definedName name="__shared_12_89_0">"d1"*"a1"</definedName>
    <definedName name="__shared_12_9_0">"a1"</definedName>
    <definedName name="__shared_12_90_0">"a1"*50/100</definedName>
    <definedName name="__shared_12_91_0">"d1"*"a1"</definedName>
    <definedName name="__shared_12_92_0">"d1"*"a1"</definedName>
    <definedName name="__shared_12_93_0">"d1"*"a1"</definedName>
    <definedName name="__shared_12_94_0">"d1"*"a1"</definedName>
    <definedName name="__shared_12_95_0">"d1"*"a1"</definedName>
    <definedName name="__shared_12_96_0">"d1"*"a1"</definedName>
    <definedName name="__shared_12_97_0">"d1"*"a1"</definedName>
    <definedName name="__shared_12_98_0">"d1"*"a1"</definedName>
    <definedName name="__shared_12_99_0">"d1"*"a1"</definedName>
    <definedName name="__shared_13_0_0" localSheetId="2">SUM("a1"*"c1")</definedName>
    <definedName name="__shared_13_0_0" localSheetId="8">SUM("a1"*"c1")</definedName>
    <definedName name="__shared_13_0_0">SUM("a1"*"c1")</definedName>
    <definedName name="__shared_13_1_0" localSheetId="2">SUM("a1"*"c1")</definedName>
    <definedName name="__shared_13_1_0" localSheetId="8">SUM("a1"*"c1")</definedName>
    <definedName name="__shared_13_1_0">SUM("a1"*"c1")</definedName>
    <definedName name="__shared_15_0_0" localSheetId="2">SUM("a1"*"c1")</definedName>
    <definedName name="__shared_15_0_0" localSheetId="8">SUM("a1"*"c1")</definedName>
    <definedName name="__shared_15_0_0">SUM("a1"*"c1")</definedName>
    <definedName name="__shared_15_1_0" localSheetId="2">SUM("a1"*"c1")</definedName>
    <definedName name="__shared_15_1_0" localSheetId="8">SUM("a1"*"c1")</definedName>
    <definedName name="__shared_15_1_0">SUM("a1"*"c1")</definedName>
    <definedName name="__shared_15_2_0" localSheetId="2">SUM("a1"*"c1")</definedName>
    <definedName name="__shared_15_2_0" localSheetId="8">SUM("a1"*"c1")</definedName>
    <definedName name="__shared_15_2_0">SUM("a1"*"c1")</definedName>
    <definedName name="__shared_15_3_0" localSheetId="2">SUM("a1"*"c1")</definedName>
    <definedName name="__shared_15_3_0" localSheetId="8">SUM("a1"*"c1")</definedName>
    <definedName name="__shared_15_3_0">SUM("a1"*"c1")</definedName>
    <definedName name="__shared_15_4_0" localSheetId="2">SUM("a1"*"c1")</definedName>
    <definedName name="__shared_15_4_0" localSheetId="8">SUM("a1"*"c1")</definedName>
    <definedName name="__shared_15_4_0">SUM("a1"*"c1")</definedName>
    <definedName name="__shared_15_5_0" localSheetId="2">SUM("a1"*"c1")</definedName>
    <definedName name="__shared_15_5_0" localSheetId="8">SUM("a1"*"c1")</definedName>
    <definedName name="__shared_15_5_0">SUM("a1"*"c1")</definedName>
    <definedName name="__shared_17_0_0" localSheetId="2">SUM("a1"*"c1")</definedName>
    <definedName name="__shared_17_0_0" localSheetId="8">SUM("a1"*"c1")</definedName>
    <definedName name="__shared_17_0_0">SUM("a1"*"c1")</definedName>
    <definedName name="__shared_17_1_0" localSheetId="2">SUM("a1"*"c1")</definedName>
    <definedName name="__shared_17_1_0" localSheetId="8">SUM("a1"*"c1")</definedName>
    <definedName name="__shared_17_1_0">SUM("a1"*"c1")</definedName>
    <definedName name="__shared_17_10_0" localSheetId="2">SUM("a1"*"c1")</definedName>
    <definedName name="__shared_17_10_0" localSheetId="8">SUM("a1"*"c1")</definedName>
    <definedName name="__shared_17_10_0">SUM("a1"*"c1")</definedName>
    <definedName name="__shared_17_11_0" localSheetId="2">SUM("a1"*"c1")</definedName>
    <definedName name="__shared_17_11_0" localSheetId="8">SUM("a1"*"c1")</definedName>
    <definedName name="__shared_17_11_0">SUM("a1"*"c1")</definedName>
    <definedName name="__shared_17_12_0" localSheetId="2">SUM("a1"*"c1")</definedName>
    <definedName name="__shared_17_12_0" localSheetId="8">SUM("a1"*"c1")</definedName>
    <definedName name="__shared_17_12_0">SUM("a1"*"c1")</definedName>
    <definedName name="__shared_17_13_0" localSheetId="2">SUM("a1"*"c1")</definedName>
    <definedName name="__shared_17_13_0" localSheetId="8">SUM("a1"*"c1")</definedName>
    <definedName name="__shared_17_13_0">SUM("a1"*"c1")</definedName>
    <definedName name="__shared_17_2_0" localSheetId="2">SUM("a1"*"c1")</definedName>
    <definedName name="__shared_17_2_0" localSheetId="8">SUM("a1"*"c1")</definedName>
    <definedName name="__shared_17_2_0">SUM("a1"*"c1")</definedName>
    <definedName name="__shared_17_3_0" localSheetId="2">SUM("a1"*"c1")</definedName>
    <definedName name="__shared_17_3_0" localSheetId="8">SUM("a1"*"c1")</definedName>
    <definedName name="__shared_17_3_0">SUM("a1"*"c1")</definedName>
    <definedName name="__shared_17_4_0" localSheetId="2">SUM("a1"*"c1")</definedName>
    <definedName name="__shared_17_4_0" localSheetId="8">SUM("a1"*"c1")</definedName>
    <definedName name="__shared_17_4_0">SUM("a1"*"c1")</definedName>
    <definedName name="__shared_17_5_0" localSheetId="2">SUM("a1"*"c1")</definedName>
    <definedName name="__shared_17_5_0" localSheetId="8">SUM("a1"*"c1")</definedName>
    <definedName name="__shared_17_5_0">SUM("a1"*"c1")</definedName>
    <definedName name="__shared_17_6_0" localSheetId="2">SUM("a1"*"c1")</definedName>
    <definedName name="__shared_17_6_0" localSheetId="8">SUM("a1"*"c1")</definedName>
    <definedName name="__shared_17_6_0">SUM("a1"*"c1")</definedName>
    <definedName name="__shared_17_7_0" localSheetId="2">SUM("a1"*"c1")</definedName>
    <definedName name="__shared_17_7_0" localSheetId="8">SUM("a1"*"c1")</definedName>
    <definedName name="__shared_17_7_0">SUM("a1"*"c1")</definedName>
    <definedName name="__shared_17_8_0" localSheetId="2">SUM("a1"*"c1")</definedName>
    <definedName name="__shared_17_8_0" localSheetId="8">SUM("a1"*"c1")</definedName>
    <definedName name="__shared_17_8_0">SUM("a1"*"c1")</definedName>
    <definedName name="__shared_17_9_0" localSheetId="2">SUM("a1"*"c1")</definedName>
    <definedName name="__shared_17_9_0" localSheetId="8">SUM("a1"*"c1")</definedName>
    <definedName name="__shared_17_9_0">SUM("a1"*"c1")</definedName>
    <definedName name="__shared_19_0_0" localSheetId="2">SUM("a1"*"c1")</definedName>
    <definedName name="__shared_19_0_0" localSheetId="8">SUM("a1"*"c1")</definedName>
    <definedName name="__shared_19_0_0">SUM("a1"*"c1")</definedName>
    <definedName name="__shared_19_1_0" localSheetId="2">SUM("a1"*"c1")</definedName>
    <definedName name="__shared_19_1_0" localSheetId="8">SUM("a1"*"c1")</definedName>
    <definedName name="__shared_19_1_0">SUM("a1"*"c1")</definedName>
    <definedName name="__shared_19_2_0" localSheetId="2">SUM("a1"*"c1")</definedName>
    <definedName name="__shared_19_2_0" localSheetId="8">SUM("a1"*"c1")</definedName>
    <definedName name="__shared_19_2_0">SUM("a1"*"c1")</definedName>
    <definedName name="__shared_21_0_0" localSheetId="2">SUM("a1"*"c1")</definedName>
    <definedName name="__shared_21_0_0" localSheetId="8">SUM("a1"*"c1")</definedName>
    <definedName name="__shared_21_0_0">SUM("a1"*"c1")</definedName>
    <definedName name="__shared_21_1_0" localSheetId="2">SUM("a1"*"c1")</definedName>
    <definedName name="__shared_21_1_0" localSheetId="8">SUM("a1"*"c1")</definedName>
    <definedName name="__shared_21_1_0">SUM("a1"*"c1")</definedName>
    <definedName name="__shared_21_2_0" localSheetId="2">SUM("a1"*"c1")</definedName>
    <definedName name="__shared_21_2_0" localSheetId="8">SUM("a1"*"c1")</definedName>
    <definedName name="__shared_21_2_0">SUM("a1"*"c1")</definedName>
    <definedName name="__shared_22_0_0" localSheetId="2">SUM("a1"*"c1")</definedName>
    <definedName name="__shared_22_0_0" localSheetId="8">SUM("a1"*"c1")</definedName>
    <definedName name="__shared_22_0_0">SUM("a1"*"c1")</definedName>
    <definedName name="__shared_22_1_0" localSheetId="2">SUM("a1"*"c1")</definedName>
    <definedName name="__shared_22_1_0" localSheetId="8">SUM("a1"*"c1")</definedName>
    <definedName name="__shared_22_1_0">SUM("a1"*"c1")</definedName>
    <definedName name="__shared_22_10_0" localSheetId="2">SUM("a1"*"c1")</definedName>
    <definedName name="__shared_22_10_0" localSheetId="8">SUM("a1"*"c1")</definedName>
    <definedName name="__shared_22_10_0">SUM("a1"*"c1")</definedName>
    <definedName name="__shared_22_11_0" localSheetId="2">SUM("a1"*"c1")</definedName>
    <definedName name="__shared_22_11_0" localSheetId="8">SUM("a1"*"c1")</definedName>
    <definedName name="__shared_22_11_0">SUM("a1"*"c1")</definedName>
    <definedName name="__shared_22_2_0" localSheetId="2">SUM("a1"*"c1")</definedName>
    <definedName name="__shared_22_2_0" localSheetId="8">SUM("a1"*"c1")</definedName>
    <definedName name="__shared_22_2_0">SUM("a1"*"c1")</definedName>
    <definedName name="__shared_22_3_0" localSheetId="2">SUM("a1"*"c1")</definedName>
    <definedName name="__shared_22_3_0" localSheetId="8">SUM("a1"*"c1")</definedName>
    <definedName name="__shared_22_3_0">SUM("a1"*"c1")</definedName>
    <definedName name="__shared_22_4_0" localSheetId="2">SUM("a1"*"c1")</definedName>
    <definedName name="__shared_22_4_0" localSheetId="8">SUM("a1"*"c1")</definedName>
    <definedName name="__shared_22_4_0">SUM("a1"*"c1")</definedName>
    <definedName name="__shared_22_5_0" localSheetId="2">SUM("a1"*"c1")</definedName>
    <definedName name="__shared_22_5_0" localSheetId="8">SUM("a1"*"c1")</definedName>
    <definedName name="__shared_22_5_0">SUM("a1"*"c1")</definedName>
    <definedName name="__shared_22_6_0" localSheetId="2">SUM("a1"*"c1")</definedName>
    <definedName name="__shared_22_6_0" localSheetId="8">SUM("a1"*"c1")</definedName>
    <definedName name="__shared_22_6_0">SUM("a1"*"c1")</definedName>
    <definedName name="__shared_22_7_0" localSheetId="2">SUM("a1"*"c1")</definedName>
    <definedName name="__shared_22_7_0" localSheetId="8">SUM("a1"*"c1")</definedName>
    <definedName name="__shared_22_7_0">SUM("a1"*"c1")</definedName>
    <definedName name="__shared_22_8_0" localSheetId="2">SUM("a1"*"c1")</definedName>
    <definedName name="__shared_22_8_0" localSheetId="8">SUM("a1"*"c1")</definedName>
    <definedName name="__shared_22_8_0">SUM("a1"*"c1")</definedName>
    <definedName name="__shared_22_9_0" localSheetId="2">SUM("a1"*"c1")</definedName>
    <definedName name="__shared_22_9_0" localSheetId="8">SUM("a1"*"c1")</definedName>
    <definedName name="__shared_22_9_0">SUM("a1"*"c1")</definedName>
    <definedName name="__shared_24_0_0" localSheetId="2">SUM("a1"*"c1")</definedName>
    <definedName name="__shared_24_0_0" localSheetId="8">SUM("a1"*"c1")</definedName>
    <definedName name="__shared_24_0_0">SUM("a1"*"c1")</definedName>
    <definedName name="__shared_24_1_0" localSheetId="2">SUM("a1"*"c1")</definedName>
    <definedName name="__shared_24_1_0" localSheetId="8">SUM("a1"*"c1")</definedName>
    <definedName name="__shared_24_1_0">SUM("a1"*"c1")</definedName>
    <definedName name="__shared_24_10_0" localSheetId="2">SUM("a1"*"c1")</definedName>
    <definedName name="__shared_24_10_0" localSheetId="8">SUM("a1"*"c1")</definedName>
    <definedName name="__shared_24_10_0">SUM("a1"*"c1")</definedName>
    <definedName name="__shared_24_11_0" localSheetId="2">SUM("a1"*"c1")</definedName>
    <definedName name="__shared_24_11_0" localSheetId="8">SUM("a1"*"c1")</definedName>
    <definedName name="__shared_24_11_0">SUM("a1"*"c1")</definedName>
    <definedName name="__shared_24_2_0" localSheetId="2">SUM("a1"*"c1")</definedName>
    <definedName name="__shared_24_2_0" localSheetId="8">SUM("a1"*"c1")</definedName>
    <definedName name="__shared_24_2_0">SUM("a1"*"c1")</definedName>
    <definedName name="__shared_24_3_0" localSheetId="2">SUM("a1"*"c1")</definedName>
    <definedName name="__shared_24_3_0" localSheetId="8">SUM("a1"*"c1")</definedName>
    <definedName name="__shared_24_3_0">SUM("a1"*"c1")</definedName>
    <definedName name="__shared_24_4_0" localSheetId="2">SUM("a1"*"c1")</definedName>
    <definedName name="__shared_24_4_0" localSheetId="8">SUM("a1"*"c1")</definedName>
    <definedName name="__shared_24_4_0">SUM("a1"*"c1")</definedName>
    <definedName name="__shared_24_5_0" localSheetId="2">SUM("a1"*"c1")</definedName>
    <definedName name="__shared_24_5_0" localSheetId="8">SUM("a1"*"c1")</definedName>
    <definedName name="__shared_24_5_0">SUM("a1"*"c1")</definedName>
    <definedName name="__shared_24_6_0" localSheetId="2">SUM("a1"*"c1")</definedName>
    <definedName name="__shared_24_6_0" localSheetId="8">SUM("a1"*"c1")</definedName>
    <definedName name="__shared_24_6_0">SUM("a1"*"c1")</definedName>
    <definedName name="__shared_24_7_0" localSheetId="2">SUM("a1"*"c1")</definedName>
    <definedName name="__shared_24_7_0" localSheetId="8">SUM("a1"*"c1")</definedName>
    <definedName name="__shared_24_7_0">SUM("a1"*"c1")</definedName>
    <definedName name="__shared_24_8_0" localSheetId="2">SUM("a1"*"c1")</definedName>
    <definedName name="__shared_24_8_0" localSheetId="8">SUM("a1"*"c1")</definedName>
    <definedName name="__shared_24_8_0">SUM("a1"*"c1")</definedName>
    <definedName name="__shared_24_9_0" localSheetId="2">SUM("a1"*"c1")</definedName>
    <definedName name="__shared_24_9_0" localSheetId="8">SUM("a1"*"c1")</definedName>
    <definedName name="__shared_24_9_0">SUM("a1"*"c1")</definedName>
    <definedName name="__shared_26_0_0" localSheetId="2">SUM("a1"*"c1")</definedName>
    <definedName name="__shared_26_0_0" localSheetId="8">SUM("a1"*"c1")</definedName>
    <definedName name="__shared_26_0_0">SUM("a1"*"c1")</definedName>
    <definedName name="__shared_26_1_0" localSheetId="2">SUM("a1"*"c1")</definedName>
    <definedName name="__shared_26_1_0" localSheetId="8">SUM("a1"*"c1")</definedName>
    <definedName name="__shared_26_1_0">SUM("a1"*"c1")</definedName>
    <definedName name="__shared_26_10_0" localSheetId="2">SUM("a1"*"c1")</definedName>
    <definedName name="__shared_26_10_0" localSheetId="8">SUM("a1"*"c1")</definedName>
    <definedName name="__shared_26_10_0">SUM("a1"*"c1")</definedName>
    <definedName name="__shared_26_11_0" localSheetId="2">SUM("a1"*"c1")</definedName>
    <definedName name="__shared_26_11_0" localSheetId="8">SUM("a1"*"c1")</definedName>
    <definedName name="__shared_26_11_0">SUM("a1"*"c1")</definedName>
    <definedName name="__shared_26_12_0" localSheetId="2">SUM("a1"*"c1")</definedName>
    <definedName name="__shared_26_12_0" localSheetId="8">SUM("a1"*"c1")</definedName>
    <definedName name="__shared_26_12_0">SUM("a1"*"c1")</definedName>
    <definedName name="__shared_26_13_0" localSheetId="2">SUM("a1"*"c1")</definedName>
    <definedName name="__shared_26_13_0" localSheetId="8">SUM("a1"*"c1")</definedName>
    <definedName name="__shared_26_13_0">SUM("a1"*"c1")</definedName>
    <definedName name="__shared_26_2_0" localSheetId="2">SUM("a1"*"c1")</definedName>
    <definedName name="__shared_26_2_0" localSheetId="8">SUM("a1"*"c1")</definedName>
    <definedName name="__shared_26_2_0">SUM("a1"*"c1")</definedName>
    <definedName name="__shared_26_3_0" localSheetId="2">SUM("a1"*"c1")</definedName>
    <definedName name="__shared_26_3_0" localSheetId="8">SUM("a1"*"c1")</definedName>
    <definedName name="__shared_26_3_0">SUM("a1"*"c1")</definedName>
    <definedName name="__shared_26_4_0" localSheetId="2">SUM("a1"*"c1")</definedName>
    <definedName name="__shared_26_4_0" localSheetId="8">SUM("a1"*"c1")</definedName>
    <definedName name="__shared_26_4_0">SUM("a1"*"c1")</definedName>
    <definedName name="__shared_26_5_0" localSheetId="2">SUM("a1"*"c1")</definedName>
    <definedName name="__shared_26_5_0" localSheetId="8">SUM("a1"*"c1")</definedName>
    <definedName name="__shared_26_5_0">SUM("a1"*"c1")</definedName>
    <definedName name="__shared_26_6_0" localSheetId="2">SUM("a1"*"c1")</definedName>
    <definedName name="__shared_26_6_0" localSheetId="8">SUM("a1"*"c1")</definedName>
    <definedName name="__shared_26_6_0">SUM("a1"*"c1")</definedName>
    <definedName name="__shared_26_7_0" localSheetId="2">SUM("a1"*"c1")</definedName>
    <definedName name="__shared_26_7_0" localSheetId="8">SUM("a1"*"c1")</definedName>
    <definedName name="__shared_26_7_0">SUM("a1"*"c1")</definedName>
    <definedName name="__shared_26_8_0" localSheetId="2">SUM("a1"*"c1")</definedName>
    <definedName name="__shared_26_8_0" localSheetId="8">SUM("a1"*"c1")</definedName>
    <definedName name="__shared_26_8_0">SUM("a1"*"c1")</definedName>
    <definedName name="__shared_26_9_0" localSheetId="2">SUM("a1"*"c1")</definedName>
    <definedName name="__shared_26_9_0" localSheetId="8">SUM("a1"*"c1")</definedName>
    <definedName name="__shared_26_9_0">SUM("a1"*"c1")</definedName>
    <definedName name="__shared_28_0_0" localSheetId="2">SUM("a1"*"c1")</definedName>
    <definedName name="__shared_28_0_0" localSheetId="8">SUM("a1"*"c1")</definedName>
    <definedName name="__shared_28_0_0">SUM("a1"*"c1")</definedName>
    <definedName name="__shared_28_1_0" localSheetId="2">SUM("a1"*"c1")</definedName>
    <definedName name="__shared_28_1_0" localSheetId="8">SUM("a1"*"c1")</definedName>
    <definedName name="__shared_28_1_0">SUM("a1"*"c1")</definedName>
    <definedName name="__shared_28_10_0" localSheetId="2">SUM("a1"*"c1")</definedName>
    <definedName name="__shared_28_10_0" localSheetId="8">SUM("a1"*"c1")</definedName>
    <definedName name="__shared_28_10_0">SUM("a1"*"c1")</definedName>
    <definedName name="__shared_28_11_0" localSheetId="2">SUM("a1"*"c1")</definedName>
    <definedName name="__shared_28_11_0" localSheetId="8">SUM("a1"*"c1")</definedName>
    <definedName name="__shared_28_11_0">SUM("a1"*"c1")</definedName>
    <definedName name="__shared_28_12_0" localSheetId="2">SUM("a1"*"c1")</definedName>
    <definedName name="__shared_28_12_0" localSheetId="8">SUM("a1"*"c1")</definedName>
    <definedName name="__shared_28_12_0">SUM("a1"*"c1")</definedName>
    <definedName name="__shared_28_2_0" localSheetId="2">SUM("a1"*"c1")</definedName>
    <definedName name="__shared_28_2_0" localSheetId="8">SUM("a1"*"c1")</definedName>
    <definedName name="__shared_28_2_0">SUM("a1"*"c1")</definedName>
    <definedName name="__shared_28_3_0" localSheetId="2">SUM("a1"*"c1")</definedName>
    <definedName name="__shared_28_3_0" localSheetId="8">SUM("a1"*"c1")</definedName>
    <definedName name="__shared_28_3_0">SUM("a1"*"c1")</definedName>
    <definedName name="__shared_28_4_0" localSheetId="2">SUM("a1"*"c1")</definedName>
    <definedName name="__shared_28_4_0" localSheetId="8">SUM("a1"*"c1")</definedName>
    <definedName name="__shared_28_4_0">SUM("a1"*"c1")</definedName>
    <definedName name="__shared_28_5_0" localSheetId="2">SUM("a1"*"c1")</definedName>
    <definedName name="__shared_28_5_0" localSheetId="8">SUM("a1"*"c1")</definedName>
    <definedName name="__shared_28_5_0">SUM("a1"*"c1")</definedName>
    <definedName name="__shared_28_6_0" localSheetId="2">SUM("a1"*"c1")</definedName>
    <definedName name="__shared_28_6_0" localSheetId="8">SUM("a1"*"c1")</definedName>
    <definedName name="__shared_28_6_0">SUM("a1"*"c1")</definedName>
    <definedName name="__shared_28_7_0" localSheetId="2">SUM("a1"*"c1")</definedName>
    <definedName name="__shared_28_7_0" localSheetId="8">SUM("a1"*"c1")</definedName>
    <definedName name="__shared_28_7_0">SUM("a1"*"c1")</definedName>
    <definedName name="__shared_28_8_0" localSheetId="2">SUM("a1"*"c1")</definedName>
    <definedName name="__shared_28_8_0" localSheetId="8">SUM("a1"*"c1")</definedName>
    <definedName name="__shared_28_8_0">SUM("a1"*"c1")</definedName>
    <definedName name="__shared_28_9_0" localSheetId="2">SUM("a1"*"c1")</definedName>
    <definedName name="__shared_28_9_0" localSheetId="8">SUM("a1"*"c1")</definedName>
    <definedName name="__shared_28_9_0">SUM("a1"*"c1")</definedName>
    <definedName name="__shared_30_0_0" localSheetId="2">SUM("a1"*"c1")</definedName>
    <definedName name="__shared_30_0_0" localSheetId="8">SUM("a1"*"c1")</definedName>
    <definedName name="__shared_30_0_0">SUM("a1"*"c1")</definedName>
    <definedName name="__shared_30_1_0" localSheetId="2">SUM("a1"*"c1")</definedName>
    <definedName name="__shared_30_1_0" localSheetId="8">SUM("a1"*"c1")</definedName>
    <definedName name="__shared_30_1_0">SUM("a1"*"c1")</definedName>
    <definedName name="__shared_30_10_0" localSheetId="2">SUM("a1"*"c1")</definedName>
    <definedName name="__shared_30_10_0" localSheetId="8">SUM("a1"*"c1")</definedName>
    <definedName name="__shared_30_10_0">SUM("a1"*"c1")</definedName>
    <definedName name="__shared_30_2_0" localSheetId="2">SUM("a1"*"c1")</definedName>
    <definedName name="__shared_30_2_0" localSheetId="8">SUM("a1"*"c1")</definedName>
    <definedName name="__shared_30_2_0">SUM("a1"*"c1")</definedName>
    <definedName name="__shared_30_3_0" localSheetId="2">SUM("a1"*"c1")</definedName>
    <definedName name="__shared_30_3_0" localSheetId="8">SUM("a1"*"c1")</definedName>
    <definedName name="__shared_30_3_0">SUM("a1"*"c1")</definedName>
    <definedName name="__shared_30_4_0" localSheetId="2">SUM("a1"*"c1")</definedName>
    <definedName name="__shared_30_4_0" localSheetId="8">SUM("a1"*"c1")</definedName>
    <definedName name="__shared_30_4_0">SUM("a1"*"c1")</definedName>
    <definedName name="__shared_30_5_0" localSheetId="2">SUM("a1"*"c1")</definedName>
    <definedName name="__shared_30_5_0" localSheetId="8">SUM("a1"*"c1")</definedName>
    <definedName name="__shared_30_5_0">SUM("a1"*"c1")</definedName>
    <definedName name="__shared_30_6_0" localSheetId="2">SUM("a1"*"c1")</definedName>
    <definedName name="__shared_30_6_0" localSheetId="8">SUM("a1"*"c1")</definedName>
    <definedName name="__shared_30_6_0">SUM("a1"*"c1")</definedName>
    <definedName name="__shared_30_7_0" localSheetId="2">SUM("a1"*"c1")</definedName>
    <definedName name="__shared_30_7_0" localSheetId="8">SUM("a1"*"c1")</definedName>
    <definedName name="__shared_30_7_0">SUM("a1"*"c1")</definedName>
    <definedName name="__shared_30_8_0" localSheetId="2">SUM("a1"*"c1")</definedName>
    <definedName name="__shared_30_8_0" localSheetId="8">SUM("a1"*"c1")</definedName>
    <definedName name="__shared_30_8_0">SUM("a1"*"c1")</definedName>
    <definedName name="__shared_30_9_0" localSheetId="2">SUM("a1"*"c1")</definedName>
    <definedName name="__shared_30_9_0" localSheetId="8">SUM("a1"*"c1")</definedName>
    <definedName name="__shared_30_9_0">SUM("a1"*"c1")</definedName>
    <definedName name="__shared_32_0_0" localSheetId="2">SUM("a1"*"c1")</definedName>
    <definedName name="__shared_32_0_0" localSheetId="8">SUM("a1"*"c1")</definedName>
    <definedName name="__shared_32_0_0">SUM("a1"*"c1")</definedName>
    <definedName name="__shared_32_1_0" localSheetId="2">SUM("a1"*"c1")</definedName>
    <definedName name="__shared_32_1_0" localSheetId="8">SUM("a1"*"c1")</definedName>
    <definedName name="__shared_32_1_0">SUM("a1"*"c1")</definedName>
    <definedName name="__shared_32_10_0" localSheetId="2">SUM("a1"*"c1")</definedName>
    <definedName name="__shared_32_10_0" localSheetId="8">SUM("a1"*"c1")</definedName>
    <definedName name="__shared_32_10_0">SUM("a1"*"c1")</definedName>
    <definedName name="__shared_32_2_0" localSheetId="2">SUM("a1"*"c1")</definedName>
    <definedName name="__shared_32_2_0" localSheetId="8">SUM("a1"*"c1")</definedName>
    <definedName name="__shared_32_2_0">SUM("a1"*"c1")</definedName>
    <definedName name="__shared_32_3_0" localSheetId="2">SUM("a1"*"c1")</definedName>
    <definedName name="__shared_32_3_0" localSheetId="8">SUM("a1"*"c1")</definedName>
    <definedName name="__shared_32_3_0">SUM("a1"*"c1")</definedName>
    <definedName name="__shared_32_4_0" localSheetId="2">SUM("a1"*"c1")</definedName>
    <definedName name="__shared_32_4_0" localSheetId="8">SUM("a1"*"c1")</definedName>
    <definedName name="__shared_32_4_0">SUM("a1"*"c1")</definedName>
    <definedName name="__shared_32_5_0" localSheetId="2">SUM("a1"*"c1")</definedName>
    <definedName name="__shared_32_5_0" localSheetId="8">SUM("a1"*"c1")</definedName>
    <definedName name="__shared_32_5_0">SUM("a1"*"c1")</definedName>
    <definedName name="__shared_32_6_0" localSheetId="2">SUM("a1"*"c1")</definedName>
    <definedName name="__shared_32_6_0" localSheetId="8">SUM("a1"*"c1")</definedName>
    <definedName name="__shared_32_6_0">SUM("a1"*"c1")</definedName>
    <definedName name="__shared_32_7_0" localSheetId="2">SUM("a1"*"c1")</definedName>
    <definedName name="__shared_32_7_0" localSheetId="8">SUM("a1"*"c1")</definedName>
    <definedName name="__shared_32_7_0">SUM("a1"*"c1")</definedName>
    <definedName name="__shared_32_8_0" localSheetId="2">SUM("a1"*"c1")</definedName>
    <definedName name="__shared_32_8_0" localSheetId="8">SUM("a1"*"c1")</definedName>
    <definedName name="__shared_32_8_0">SUM("a1"*"c1")</definedName>
    <definedName name="__shared_32_9_0" localSheetId="2">SUM("a1"*"c1")</definedName>
    <definedName name="__shared_32_9_0" localSheetId="8">SUM("a1"*"c1")</definedName>
    <definedName name="__shared_32_9_0">SUM("a1"*"c1")</definedName>
    <definedName name="__shared_34_0_0" localSheetId="2">SUM("a1"*"c1")</definedName>
    <definedName name="__shared_34_0_0" localSheetId="8">SUM("a1"*"c1")</definedName>
    <definedName name="__shared_34_0_0">SUM("a1"*"c1")</definedName>
    <definedName name="__shared_34_1_0" localSheetId="2">SUM("a1"*"c1")</definedName>
    <definedName name="__shared_34_1_0" localSheetId="8">SUM("a1"*"c1")</definedName>
    <definedName name="__shared_34_1_0">SUM("a1"*"c1")</definedName>
    <definedName name="__shared_34_2_0" localSheetId="2">SUM("a1"*"c1")</definedName>
    <definedName name="__shared_34_2_0" localSheetId="8">SUM("a1"*"c1")</definedName>
    <definedName name="__shared_34_2_0">SUM("a1"*"c1")</definedName>
    <definedName name="__shared_34_3_0" localSheetId="2">SUM("a1"*"c1")</definedName>
    <definedName name="__shared_34_3_0" localSheetId="8">SUM("a1"*"c1")</definedName>
    <definedName name="__shared_34_3_0">SUM("a1"*"c1")</definedName>
    <definedName name="__shared_34_4_0" localSheetId="2">SUM("a1"*"c1")</definedName>
    <definedName name="__shared_34_4_0" localSheetId="8">SUM("a1"*"c1")</definedName>
    <definedName name="__shared_34_4_0">SUM("a1"*"c1")</definedName>
    <definedName name="__shared_34_5_0" localSheetId="2">SUM("a1"*"c1")</definedName>
    <definedName name="__shared_34_5_0" localSheetId="8">SUM("a1"*"c1")</definedName>
    <definedName name="__shared_34_5_0">SUM("a1"*"c1")</definedName>
    <definedName name="__shared_34_6_0" localSheetId="2">SUM("a1"*"c1")</definedName>
    <definedName name="__shared_34_6_0" localSheetId="8">SUM("a1"*"c1")</definedName>
    <definedName name="__shared_34_6_0">SUM("a1"*"c1")</definedName>
    <definedName name="__shared_34_7_0" localSheetId="2">SUM("a1"*"c1")</definedName>
    <definedName name="__shared_34_7_0" localSheetId="8">SUM("a1"*"c1")</definedName>
    <definedName name="__shared_34_7_0">SUM("a1"*"c1")</definedName>
    <definedName name="__shared_34_8_0" localSheetId="2">SUM("a1"*"c1")</definedName>
    <definedName name="__shared_34_8_0" localSheetId="8">SUM("a1"*"c1")</definedName>
    <definedName name="__shared_34_8_0">SUM("a1"*"c1")</definedName>
    <definedName name="__shared_40_0_0">"a1"*"g1"</definedName>
    <definedName name="__shared_40_1_0">"a1"*"g1"</definedName>
    <definedName name="__shared_40_10_0">"a1"*"g1"</definedName>
    <definedName name="__shared_40_11_0">"a1"*"g1"</definedName>
    <definedName name="__shared_40_12_0">"a1"*"g1"</definedName>
    <definedName name="__shared_40_13_0">"a1"*"g1"</definedName>
    <definedName name="__shared_40_14_0">"a1"*"g1"</definedName>
    <definedName name="__shared_40_15_0">"a1"*"g1"</definedName>
    <definedName name="__shared_40_16_0">"a1"*"g1"</definedName>
    <definedName name="__shared_40_17_0">"a1"*"g1"</definedName>
    <definedName name="__shared_40_18_0">"a1"*"g1"</definedName>
    <definedName name="__shared_40_19_0">"a1"*"g1"</definedName>
    <definedName name="__shared_40_2_0">"a1"*"g1"</definedName>
    <definedName name="__shared_40_20_0">"a1"*"g1"</definedName>
    <definedName name="__shared_40_21_0">"a1"*"g1"</definedName>
    <definedName name="__shared_40_22_0">"a1"*"g1"</definedName>
    <definedName name="__shared_40_23_0">"a1"*"g1"</definedName>
    <definedName name="__shared_40_24_0">"a1"*"g1"</definedName>
    <definedName name="__shared_40_25_0">"a1"*"g1"</definedName>
    <definedName name="__shared_40_26_0">"a1"*"g1"</definedName>
    <definedName name="__shared_40_27_0">"a1"*"g1"</definedName>
    <definedName name="__shared_40_28_0">"a1"*"g1"</definedName>
    <definedName name="__shared_40_29_0">"a1"*"g1"</definedName>
    <definedName name="__shared_40_3_0">"a1"*"g1"</definedName>
    <definedName name="__shared_40_30_0">"a1"*"g1"</definedName>
    <definedName name="__shared_40_31_0">"a1"*"g1"</definedName>
    <definedName name="__shared_40_32_0">"a1"*"g1"</definedName>
    <definedName name="__shared_40_33_0">"a1"*"g1"</definedName>
    <definedName name="__shared_40_34_0">"a1"*"g1"</definedName>
    <definedName name="__shared_40_35_0">"a1"*"g1"</definedName>
    <definedName name="__shared_40_36_0">"a1"*"g1"</definedName>
    <definedName name="__shared_40_37_0">"a1"*"g1"</definedName>
    <definedName name="__shared_40_38_0">"a1"*"g1"</definedName>
    <definedName name="__shared_40_39_0">"a1"*"g1"</definedName>
    <definedName name="__shared_40_4_0">"a1"*"g1"</definedName>
    <definedName name="__shared_40_40_0">"a1"*"g1"</definedName>
    <definedName name="__shared_40_41_0">"a1"*"g1"</definedName>
    <definedName name="__shared_40_42_0">"a1"*"g1"</definedName>
    <definedName name="__shared_40_43_0">"a1"*"g1"</definedName>
    <definedName name="__shared_40_44_0">"a1"*"g1"</definedName>
    <definedName name="__shared_40_45_0">"a1"*"g1"</definedName>
    <definedName name="__shared_40_46_0">"a1"*"g1"</definedName>
    <definedName name="__shared_40_47_0">"a1"*"g1"</definedName>
    <definedName name="__shared_40_48_0">"a1"*"g1"</definedName>
    <definedName name="__shared_40_49_0">"a1"*"g1"</definedName>
    <definedName name="__shared_40_5_0">"a1"*"g1"</definedName>
    <definedName name="__shared_40_50_0">"a1"*"g1"</definedName>
    <definedName name="__shared_40_51_0" localSheetId="2">SUM("a1"*"g1")</definedName>
    <definedName name="__shared_40_51_0" localSheetId="8">SUM("a1"*"g1")</definedName>
    <definedName name="__shared_40_51_0">SUM("a1"*"g1")</definedName>
    <definedName name="__shared_40_52_0">"a1"*"g1"</definedName>
    <definedName name="__shared_40_53_0">"a1"*"g1"</definedName>
    <definedName name="__shared_40_54_0">"a1"*"g1"</definedName>
    <definedName name="__shared_40_55_0">"a1"*"g1"</definedName>
    <definedName name="__shared_40_56_0">"a1"</definedName>
    <definedName name="__shared_40_57_0">"a1"</definedName>
    <definedName name="__shared_40_58_0">"a1"</definedName>
    <definedName name="__shared_40_59_0" localSheetId="2">SUM("a1"*"g1")</definedName>
    <definedName name="__shared_40_59_0" localSheetId="8">SUM("a1"*"g1")</definedName>
    <definedName name="__shared_40_59_0">SUM("a1"*"g1")</definedName>
    <definedName name="__shared_40_6_0">"a1"*"g1"</definedName>
    <definedName name="__shared_40_60_0">"a1"</definedName>
    <definedName name="__shared_40_61_0" localSheetId="2">SUM("a1"*"g1")</definedName>
    <definedName name="__shared_40_61_0" localSheetId="8">SUM("a1"*"g1")</definedName>
    <definedName name="__shared_40_61_0">SUM("a1"*"g1")</definedName>
    <definedName name="__shared_40_62_0">"a1"</definedName>
    <definedName name="__shared_40_63_0" localSheetId="2">SUM("a1"*"g1")</definedName>
    <definedName name="__shared_40_63_0" localSheetId="8">SUM("a1"*"g1")</definedName>
    <definedName name="__shared_40_63_0">SUM("a1"*"g1")</definedName>
    <definedName name="__shared_40_7_0">"a1"*"g1"</definedName>
    <definedName name="__shared_40_8_0">"a1"*"g1"</definedName>
    <definedName name="__shared_40_9_0">"a1"*"g1"</definedName>
    <definedName name="__shared_41_0_0">"a1"*"g1"</definedName>
    <definedName name="__shared_41_1_0">"a1"*"g1"</definedName>
    <definedName name="__shared_41_10_0">"a1"*"g1"</definedName>
    <definedName name="__shared_41_11_0">"a1"*"g1"</definedName>
    <definedName name="__shared_41_12_0">"a1"*"g1"</definedName>
    <definedName name="__shared_41_13_0">"a1"*"g1"</definedName>
    <definedName name="__shared_41_14_0">"a1"*"g1"</definedName>
    <definedName name="__shared_41_15_0">"a1"*"g1"</definedName>
    <definedName name="__shared_41_16_0">"a1"*"g1"</definedName>
    <definedName name="__shared_41_17_0">"a1"*"g1"</definedName>
    <definedName name="__shared_41_18_0">"a1"*"g1"</definedName>
    <definedName name="__shared_41_19_0">"a1"*"g1"</definedName>
    <definedName name="__shared_41_2_0">"a1"*"g1"</definedName>
    <definedName name="__shared_41_20_0">"a1"*"g1"</definedName>
    <definedName name="__shared_41_21_0">"a1"*"g1"</definedName>
    <definedName name="__shared_41_22_0">"a1"*"g1"</definedName>
    <definedName name="__shared_41_23_0">"a1"*"g1"</definedName>
    <definedName name="__shared_41_24_0">"a1"*"g1"</definedName>
    <definedName name="__shared_41_25_0">"a1"*"g1"</definedName>
    <definedName name="__shared_41_26_0">"a1"*"g1"</definedName>
    <definedName name="__shared_41_27_0">"a1"*"g1"</definedName>
    <definedName name="__shared_41_28_0">"a1"*"g1"</definedName>
    <definedName name="__shared_41_29_0">"a1"*"g1"</definedName>
    <definedName name="__shared_41_3_0">"a1"*"g1"</definedName>
    <definedName name="__shared_41_30_0">"a1"*"g1"</definedName>
    <definedName name="__shared_41_31_0">"a1"*"g1"</definedName>
    <definedName name="__shared_41_32_0">"a1"*"g1"</definedName>
    <definedName name="__shared_41_33_0">"a1"*"g1"</definedName>
    <definedName name="__shared_41_34_0">"a1"*"g1"</definedName>
    <definedName name="__shared_41_35_0">"a1"*"g1"</definedName>
    <definedName name="__shared_41_36_0">"a1"*"g1"</definedName>
    <definedName name="__shared_41_37_0">"a1"*"g1"</definedName>
    <definedName name="__shared_41_38_0">"a1"*"g1"</definedName>
    <definedName name="__shared_41_39_0">"a1"*"g1"</definedName>
    <definedName name="__shared_41_4_0">"a1"*"g1"</definedName>
    <definedName name="__shared_41_40_0">"a1"*"g1"</definedName>
    <definedName name="__shared_41_41_0">"a1"*"g1"</definedName>
    <definedName name="__shared_41_42_0">"a1"*"g1"</definedName>
    <definedName name="__shared_41_43_0">"a1"*"g1"</definedName>
    <definedName name="__shared_41_44_0">"a1"*"g1"</definedName>
    <definedName name="__shared_41_45_0">"a1"*"g1"</definedName>
    <definedName name="__shared_41_46_0">"a1"*"g1"</definedName>
    <definedName name="__shared_41_47_0" localSheetId="2">SUM("a1"*"g1")</definedName>
    <definedName name="__shared_41_47_0" localSheetId="8">SUM("a1"*"g1")</definedName>
    <definedName name="__shared_41_47_0">SUM("a1"*"g1")</definedName>
    <definedName name="__shared_41_48_0">"a1"*"g1"</definedName>
    <definedName name="__shared_41_49_0">"a1"*"g1"</definedName>
    <definedName name="__shared_41_5_0">"a1"*"g1"</definedName>
    <definedName name="__shared_41_50_0">"a1"*"g1"</definedName>
    <definedName name="__shared_41_51_0">"a1"*"g1"</definedName>
    <definedName name="__shared_41_52_0">"a1"</definedName>
    <definedName name="__shared_41_53_0">"a1"</definedName>
    <definedName name="__shared_41_54_0">"a1"</definedName>
    <definedName name="__shared_41_55_0" localSheetId="2">SUM("a1"*"g1")</definedName>
    <definedName name="__shared_41_55_0" localSheetId="8">SUM("a1"*"g1")</definedName>
    <definedName name="__shared_41_55_0">SUM("a1"*"g1")</definedName>
    <definedName name="__shared_41_56_0">"a1"</definedName>
    <definedName name="__shared_41_57_0" localSheetId="2">SUM("a1"*"g1")</definedName>
    <definedName name="__shared_41_57_0" localSheetId="8">SUM("a1"*"g1")</definedName>
    <definedName name="__shared_41_57_0">SUM("a1"*"g1")</definedName>
    <definedName name="__shared_41_58_0">"a1"</definedName>
    <definedName name="__shared_41_59_0" localSheetId="2">SUM("a1"*"g1")</definedName>
    <definedName name="__shared_41_59_0" localSheetId="8">SUM("a1"*"g1")</definedName>
    <definedName name="__shared_41_59_0">SUM("a1"*"g1")</definedName>
    <definedName name="__shared_41_6_0">"a1"*"g1"</definedName>
    <definedName name="__shared_41_7_0">"a1"*"g1"</definedName>
    <definedName name="__shared_41_8_0">"a1"*"g1"</definedName>
    <definedName name="__shared_41_9_0">"a1"*"g1"</definedName>
    <definedName name="__shared_42_0_0" localSheetId="2">SUM("a1"*"c1")</definedName>
    <definedName name="__shared_42_0_0" localSheetId="8">SUM("a1"*"c1")</definedName>
    <definedName name="__shared_42_0_0">SUM("a1"*"c1")</definedName>
    <definedName name="__shared_42_1_0" localSheetId="2">SUM("a1"*"c1")</definedName>
    <definedName name="__shared_42_1_0" localSheetId="8">SUM("a1"*"c1")</definedName>
    <definedName name="__shared_42_1_0">SUM("a1"*"c1")</definedName>
    <definedName name="__shared_42_2_0" localSheetId="2">SUM("a1"*"c1")</definedName>
    <definedName name="__shared_42_2_0" localSheetId="8">SUM("a1"*"c1")</definedName>
    <definedName name="__shared_42_2_0">SUM("a1"*"c1")</definedName>
    <definedName name="__shared_42_3_0" localSheetId="2">SUM("a1"*"c1")</definedName>
    <definedName name="__shared_42_3_0" localSheetId="8">SUM("a1"*"c1")</definedName>
    <definedName name="__shared_42_3_0">SUM("a1"*"c1")</definedName>
    <definedName name="__shared_42_4_0" localSheetId="2">SUM("a1"*"c1")</definedName>
    <definedName name="__shared_42_4_0" localSheetId="8">SUM("a1"*"c1")</definedName>
    <definedName name="__shared_42_4_0">SUM("a1"*"c1")</definedName>
    <definedName name="__shared_42_5_0" localSheetId="2">SUM("a1"*"c1")</definedName>
    <definedName name="__shared_42_5_0" localSheetId="8">SUM("a1"*"c1")</definedName>
    <definedName name="__shared_42_5_0">SUM("a1"*"c1")</definedName>
    <definedName name="__shared_42_6_0" localSheetId="2">SUM("a1"*"c1")</definedName>
    <definedName name="__shared_42_6_0" localSheetId="8">SUM("a1"*"c1")</definedName>
    <definedName name="__shared_42_6_0">SUM("a1"*"c1")</definedName>
    <definedName name="__shared_42_7_0" localSheetId="2">SUM("a1"*"c1")</definedName>
    <definedName name="__shared_42_7_0" localSheetId="8">SUM("a1"*"c1")</definedName>
    <definedName name="__shared_42_7_0">SUM("a1"*"c1")</definedName>
    <definedName name="__shared_42_8_0" localSheetId="2">SUM("a1"*"c1")</definedName>
    <definedName name="__shared_42_8_0" localSheetId="8">SUM("a1"*"c1")</definedName>
    <definedName name="__shared_42_8_0">SUM("a1"*"c1")</definedName>
    <definedName name="__shared_44_0_0" localSheetId="2">SUM("a1"*"c1")</definedName>
    <definedName name="__shared_44_0_0" localSheetId="8">SUM("a1"*"c1")</definedName>
    <definedName name="__shared_44_0_0">SUM("a1"*"c1")</definedName>
    <definedName name="__shared_44_1_0" localSheetId="2">SUM("a1"*"c1")</definedName>
    <definedName name="__shared_44_1_0" localSheetId="8">SUM("a1"*"c1")</definedName>
    <definedName name="__shared_44_1_0">SUM("a1"*"c1")</definedName>
    <definedName name="__shared_44_2_0" localSheetId="2">SUM("a1"*"c1")</definedName>
    <definedName name="__shared_44_2_0" localSheetId="8">SUM("a1"*"c1")</definedName>
    <definedName name="__shared_44_2_0">SUM("a1"*"c1")</definedName>
    <definedName name="__shared_44_3_0" localSheetId="2">SUM("a1"*"c1")</definedName>
    <definedName name="__shared_44_3_0" localSheetId="8">SUM("a1"*"c1")</definedName>
    <definedName name="__shared_44_3_0">SUM("a1"*"c1")</definedName>
    <definedName name="__shared_44_4_0" localSheetId="2">SUM("a1"*"c1")</definedName>
    <definedName name="__shared_44_4_0" localSheetId="8">SUM("a1"*"c1")</definedName>
    <definedName name="__shared_44_4_0">SUM("a1"*"c1")</definedName>
    <definedName name="__shared_44_5_0" localSheetId="2">SUM("a1"*"c1")</definedName>
    <definedName name="__shared_44_5_0" localSheetId="8">SUM("a1"*"c1")</definedName>
    <definedName name="__shared_44_5_0">SUM("a1"*"c1")</definedName>
    <definedName name="__shared_44_6_0" localSheetId="2">SUM("a1"*"c1")</definedName>
    <definedName name="__shared_44_6_0" localSheetId="8">SUM("a1"*"c1")</definedName>
    <definedName name="__shared_44_6_0">SUM("a1"*"c1")</definedName>
    <definedName name="__shared_44_7_0" localSheetId="2">SUM("a1"*"c1")</definedName>
    <definedName name="__shared_44_7_0" localSheetId="8">SUM("a1"*"c1")</definedName>
    <definedName name="__shared_44_7_0">SUM("a1"*"c1")</definedName>
    <definedName name="__shared_44_8_0" localSheetId="2">SUM("a1"*"c1")</definedName>
    <definedName name="__shared_44_8_0" localSheetId="8">SUM("a1"*"c1")</definedName>
    <definedName name="__shared_44_8_0">SUM("a1"*"c1")</definedName>
    <definedName name="__shared_45_0_0" localSheetId="2">SUM("a1"*"c1")</definedName>
    <definedName name="__shared_45_0_0" localSheetId="8">SUM("a1"*"c1")</definedName>
    <definedName name="__shared_45_0_0">SUM("a1"*"c1")</definedName>
    <definedName name="__shared_45_1_0" localSheetId="2">SUM("a1"*"c1")</definedName>
    <definedName name="__shared_45_1_0" localSheetId="8">SUM("a1"*"c1")</definedName>
    <definedName name="__shared_45_1_0">SUM("a1"*"c1")</definedName>
    <definedName name="__shared_45_2_0" localSheetId="2">SUM("a1"*"c1")</definedName>
    <definedName name="__shared_45_2_0" localSheetId="8">SUM("a1"*"c1")</definedName>
    <definedName name="__shared_45_2_0">SUM("a1"*"c1")</definedName>
    <definedName name="__shared_45_3_0" localSheetId="2">SUM("a1"*"c1")</definedName>
    <definedName name="__shared_45_3_0" localSheetId="8">SUM("a1"*"c1")</definedName>
    <definedName name="__shared_45_3_0">SUM("a1"*"c1")</definedName>
    <definedName name="__shared_45_4_0" localSheetId="2">SUM("a1"*"c1")</definedName>
    <definedName name="__shared_45_4_0" localSheetId="8">SUM("a1"*"c1")</definedName>
    <definedName name="__shared_45_4_0">SUM("a1"*"c1")</definedName>
    <definedName name="__shared_45_5_0" localSheetId="2">SUM("a1"*"c1")</definedName>
    <definedName name="__shared_45_5_0" localSheetId="8">SUM("a1"*"c1")</definedName>
    <definedName name="__shared_45_5_0">SUM("a1"*"c1")</definedName>
    <definedName name="__shared_45_6_0" localSheetId="2">SUM("a1"*"c1")</definedName>
    <definedName name="__shared_45_6_0" localSheetId="8">SUM("a1"*"c1")</definedName>
    <definedName name="__shared_45_6_0">SUM("a1"*"c1")</definedName>
    <definedName name="__shared_45_7_0" localSheetId="2">SUM("a1"*"c1")</definedName>
    <definedName name="__shared_45_7_0" localSheetId="8">SUM("a1"*"c1")</definedName>
    <definedName name="__shared_45_7_0">SUM("a1"*"c1")</definedName>
    <definedName name="__shared_47_0_0" localSheetId="2">SUM("a1"*"c1")</definedName>
    <definedName name="__shared_47_0_0" localSheetId="8">SUM("a1"*"c1")</definedName>
    <definedName name="__shared_47_0_0">SUM("a1"*"c1")</definedName>
    <definedName name="__shared_47_1_0" localSheetId="2">SUM("a1"*"c1")</definedName>
    <definedName name="__shared_47_1_0" localSheetId="8">SUM("a1"*"c1")</definedName>
    <definedName name="__shared_47_1_0">SUM("a1"*"c1")</definedName>
    <definedName name="__shared_47_10_0" localSheetId="2">SUM("a1"*"c1")</definedName>
    <definedName name="__shared_47_10_0" localSheetId="8">SUM("a1"*"c1")</definedName>
    <definedName name="__shared_47_10_0">SUM("a1"*"c1")</definedName>
    <definedName name="__shared_47_11_0" localSheetId="2">SUM("a1"*"c1")</definedName>
    <definedName name="__shared_47_11_0" localSheetId="8">SUM("a1"*"c1")</definedName>
    <definedName name="__shared_47_11_0">SUM("a1"*"c1")</definedName>
    <definedName name="__shared_47_12_0" localSheetId="2">SUM("a1"*"c1")</definedName>
    <definedName name="__shared_47_12_0" localSheetId="8">SUM("a1"*"c1")</definedName>
    <definedName name="__shared_47_12_0">SUM("a1"*"c1")</definedName>
    <definedName name="__shared_47_13_0" localSheetId="2">SUM("a1"*"c1")</definedName>
    <definedName name="__shared_47_13_0" localSheetId="8">SUM("a1"*"c1")</definedName>
    <definedName name="__shared_47_13_0">SUM("a1"*"c1")</definedName>
    <definedName name="__shared_47_14_0" localSheetId="2">SUM("a1"*"c1")</definedName>
    <definedName name="__shared_47_14_0" localSheetId="8">SUM("a1"*"c1")</definedName>
    <definedName name="__shared_47_14_0">SUM("a1"*"c1")</definedName>
    <definedName name="__shared_47_15_0" localSheetId="2">SUM("a1"*"c1")</definedName>
    <definedName name="__shared_47_15_0" localSheetId="8">SUM("a1"*"c1")</definedName>
    <definedName name="__shared_47_15_0">SUM("a1"*"c1")</definedName>
    <definedName name="__shared_47_16_0" localSheetId="2">SUM("a1"*"c1")</definedName>
    <definedName name="__shared_47_16_0" localSheetId="8">SUM("a1"*"c1")</definedName>
    <definedName name="__shared_47_16_0">SUM("a1"*"c1")</definedName>
    <definedName name="__shared_47_17_0" localSheetId="2">SUM("a1"*"c1")</definedName>
    <definedName name="__shared_47_17_0" localSheetId="8">SUM("a1"*"c1")</definedName>
    <definedName name="__shared_47_17_0">SUM("a1"*"c1")</definedName>
    <definedName name="__shared_47_18_0" localSheetId="2">SUM("a1"*"c1")</definedName>
    <definedName name="__shared_47_18_0" localSheetId="8">SUM("a1"*"c1")</definedName>
    <definedName name="__shared_47_18_0">SUM("a1"*"c1")</definedName>
    <definedName name="__shared_47_19_0" localSheetId="2">SUM("a1"*"c1")</definedName>
    <definedName name="__shared_47_19_0" localSheetId="8">SUM("a1"*"c1")</definedName>
    <definedName name="__shared_47_19_0">SUM("a1"*"c1")</definedName>
    <definedName name="__shared_47_2_0" localSheetId="2">SUM("a1"*"c1")</definedName>
    <definedName name="__shared_47_2_0" localSheetId="8">SUM("a1"*"c1")</definedName>
    <definedName name="__shared_47_2_0">SUM("a1"*"c1")</definedName>
    <definedName name="__shared_47_20_0" localSheetId="2">SUM("a1"*"c1")</definedName>
    <definedName name="__shared_47_20_0" localSheetId="8">SUM("a1"*"c1")</definedName>
    <definedName name="__shared_47_20_0">SUM("a1"*"c1")</definedName>
    <definedName name="__shared_47_21_0" localSheetId="2">SUM("a1"*"c1")</definedName>
    <definedName name="__shared_47_21_0" localSheetId="8">SUM("a1"*"c1")</definedName>
    <definedName name="__shared_47_21_0">SUM("a1"*"c1")</definedName>
    <definedName name="__shared_47_22_0" localSheetId="2">SUM("a1"*"c1")</definedName>
    <definedName name="__shared_47_22_0" localSheetId="8">SUM("a1"*"c1")</definedName>
    <definedName name="__shared_47_22_0">SUM("a1"*"c1")</definedName>
    <definedName name="__shared_47_23_0" localSheetId="2">SUM("a1"*"c1")</definedName>
    <definedName name="__shared_47_23_0" localSheetId="8">SUM("a1"*"c1")</definedName>
    <definedName name="__shared_47_23_0">SUM("a1"*"c1")</definedName>
    <definedName name="__shared_47_24_0" localSheetId="2">SUM("a1"*"c1")</definedName>
    <definedName name="__shared_47_24_0" localSheetId="8">SUM("a1"*"c1")</definedName>
    <definedName name="__shared_47_24_0">SUM("a1"*"c1")</definedName>
    <definedName name="__shared_47_25_0" localSheetId="2">SUM("a1"*"c1")</definedName>
    <definedName name="__shared_47_25_0" localSheetId="8">SUM("a1"*"c1")</definedName>
    <definedName name="__shared_47_25_0">SUM("a1"*"c1")</definedName>
    <definedName name="__shared_47_26_0" localSheetId="2">SUM("a1"*"c1")</definedName>
    <definedName name="__shared_47_26_0" localSheetId="8">SUM("a1"*"c1")</definedName>
    <definedName name="__shared_47_26_0">SUM("a1"*"c1")</definedName>
    <definedName name="__shared_47_27_0" localSheetId="2">SUM("a1"*"c1")</definedName>
    <definedName name="__shared_47_27_0" localSheetId="8">SUM("a1"*"c1")</definedName>
    <definedName name="__shared_47_27_0">SUM("a1"*"c1")</definedName>
    <definedName name="__shared_47_3_0" localSheetId="2">SUM("a1"*"c1")</definedName>
    <definedName name="__shared_47_3_0" localSheetId="8">SUM("a1"*"c1")</definedName>
    <definedName name="__shared_47_3_0">SUM("a1"*"c1")</definedName>
    <definedName name="__shared_47_4_0" localSheetId="2">SUM("a1"*"c1")</definedName>
    <definedName name="__shared_47_4_0" localSheetId="8">SUM("a1"*"c1")</definedName>
    <definedName name="__shared_47_4_0">SUM("a1"*"c1")</definedName>
    <definedName name="__shared_47_5_0" localSheetId="2">SUM("a1"*"c1")</definedName>
    <definedName name="__shared_47_5_0" localSheetId="8">SUM("a1"*"c1")</definedName>
    <definedName name="__shared_47_5_0">SUM("a1"*"c1")</definedName>
    <definedName name="__shared_47_6_0" localSheetId="2">SUM("a1"*"c1")</definedName>
    <definedName name="__shared_47_6_0" localSheetId="8">SUM("a1"*"c1")</definedName>
    <definedName name="__shared_47_6_0">SUM("a1"*"c1")</definedName>
    <definedName name="__shared_47_7_0" localSheetId="2">SUM("a1"*"c1")</definedName>
    <definedName name="__shared_47_7_0" localSheetId="8">SUM("a1"*"c1")</definedName>
    <definedName name="__shared_47_7_0">SUM("a1"*"c1")</definedName>
    <definedName name="__shared_47_8_0" localSheetId="2">SUM("a1"*"c1")</definedName>
    <definedName name="__shared_47_8_0" localSheetId="8">SUM("a1"*"c1")</definedName>
    <definedName name="__shared_47_8_0">SUM("a1"*"c1")</definedName>
    <definedName name="__shared_47_9_0" localSheetId="2">SUM("a1"*"c1")</definedName>
    <definedName name="__shared_47_9_0" localSheetId="8">SUM("a1"*"c1")</definedName>
    <definedName name="__shared_47_9_0">SUM("a1"*"c1")</definedName>
    <definedName name="__shared_49_0_0">"c1"*"a1"</definedName>
    <definedName name="__shared_49_1_0" localSheetId="2">SUM("a1"*"c1")</definedName>
    <definedName name="__shared_49_1_0" localSheetId="8">SUM("a1"*"c1")</definedName>
    <definedName name="__shared_49_1_0">SUM("a1"*"c1")</definedName>
    <definedName name="__shared_49_10_0" localSheetId="2">SUM("a1"*"c1")</definedName>
    <definedName name="__shared_49_10_0" localSheetId="8">SUM("a1"*"c1")</definedName>
    <definedName name="__shared_49_10_0">SUM("a1"*"c1")</definedName>
    <definedName name="__shared_49_11_0" localSheetId="2">SUM("a1"*"c1")</definedName>
    <definedName name="__shared_49_11_0" localSheetId="8">SUM("a1"*"c1")</definedName>
    <definedName name="__shared_49_11_0">SUM("a1"*"c1")</definedName>
    <definedName name="__shared_49_12_0" localSheetId="2">SUM("a1"*"c1")</definedName>
    <definedName name="__shared_49_12_0" localSheetId="8">SUM("a1"*"c1")</definedName>
    <definedName name="__shared_49_12_0">SUM("a1"*"c1")</definedName>
    <definedName name="__shared_49_13_0">"c1"*"a1"</definedName>
    <definedName name="__shared_49_14_0">"c1"*"a1"</definedName>
    <definedName name="__shared_49_15_0" localSheetId="2">SUM("a1"*"c1")</definedName>
    <definedName name="__shared_49_15_0" localSheetId="8">SUM("a1"*"c1")</definedName>
    <definedName name="__shared_49_15_0">SUM("a1"*"c1")</definedName>
    <definedName name="__shared_49_16_0" localSheetId="2">SUM("a1"*"c1")</definedName>
    <definedName name="__shared_49_16_0" localSheetId="8">SUM("a1"*"c1")</definedName>
    <definedName name="__shared_49_16_0">SUM("a1"*"c1")</definedName>
    <definedName name="__shared_49_17_0" localSheetId="2">SUM("a1"*"c1")</definedName>
    <definedName name="__shared_49_17_0" localSheetId="8">SUM("a1"*"c1")</definedName>
    <definedName name="__shared_49_17_0">SUM("a1"*"c1")</definedName>
    <definedName name="__shared_49_18_0" localSheetId="2">SUM("a1"*"c1")</definedName>
    <definedName name="__shared_49_18_0" localSheetId="8">SUM("a1"*"c1")</definedName>
    <definedName name="__shared_49_18_0">SUM("a1"*"c1")</definedName>
    <definedName name="__shared_49_19_0" localSheetId="2">SUM("a1"*"c1")</definedName>
    <definedName name="__shared_49_19_0" localSheetId="8">SUM("a1"*"c1")</definedName>
    <definedName name="__shared_49_19_0">SUM("a1"*"c1")</definedName>
    <definedName name="__shared_49_2_0">"c1"*"a1"</definedName>
    <definedName name="__shared_49_20_0" localSheetId="2">SUM("a1"*"c1")</definedName>
    <definedName name="__shared_49_20_0" localSheetId="8">SUM("a1"*"c1")</definedName>
    <definedName name="__shared_49_20_0">SUM("a1"*"c1")</definedName>
    <definedName name="__shared_49_21_0" localSheetId="2">SUM("a1"*"c1")</definedName>
    <definedName name="__shared_49_21_0" localSheetId="8">SUM("a1"*"c1")</definedName>
    <definedName name="__shared_49_21_0">SUM("a1"*"c1")</definedName>
    <definedName name="__shared_49_22_0" localSheetId="2">SUM("a1"*"c1")</definedName>
    <definedName name="__shared_49_22_0" localSheetId="8">SUM("a1"*"c1")</definedName>
    <definedName name="__shared_49_22_0">SUM("a1"*"c1")</definedName>
    <definedName name="__shared_49_23_0" localSheetId="2">SUM("a1"*"c1")</definedName>
    <definedName name="__shared_49_23_0" localSheetId="8">SUM("a1"*"c1")</definedName>
    <definedName name="__shared_49_23_0">SUM("a1"*"c1")</definedName>
    <definedName name="__shared_49_24_0" localSheetId="2">SUM("a1"*"c1")</definedName>
    <definedName name="__shared_49_24_0" localSheetId="8">SUM("a1"*"c1")</definedName>
    <definedName name="__shared_49_24_0">SUM("a1"*"c1")</definedName>
    <definedName name="__shared_49_25_0">"c1"*"a1"</definedName>
    <definedName name="__shared_49_26_0">"c1"*"a1"</definedName>
    <definedName name="__shared_49_27_0" localSheetId="2">SUM("a1"*"c1")</definedName>
    <definedName name="__shared_49_27_0" localSheetId="8">SUM("a1"*"c1")</definedName>
    <definedName name="__shared_49_27_0">SUM("a1"*"c1")</definedName>
    <definedName name="__shared_49_3_0" localSheetId="2">SUM("a1"*"c1")</definedName>
    <definedName name="__shared_49_3_0" localSheetId="8">SUM("a1"*"c1")</definedName>
    <definedName name="__shared_49_3_0">SUM("a1"*"c1")</definedName>
    <definedName name="__shared_49_4_0" localSheetId="2">SUM("a1"*"c1")</definedName>
    <definedName name="__shared_49_4_0" localSheetId="8">SUM("a1"*"c1")</definedName>
    <definedName name="__shared_49_4_0">SUM("a1"*"c1")</definedName>
    <definedName name="__shared_49_5_0" localSheetId="2">SUM("a1"*"c1")</definedName>
    <definedName name="__shared_49_5_0" localSheetId="8">SUM("a1"*"c1")</definedName>
    <definedName name="__shared_49_5_0">SUM("a1"*"c1")</definedName>
    <definedName name="__shared_49_6_0" localSheetId="2">SUM("a1"*"c1")</definedName>
    <definedName name="__shared_49_6_0" localSheetId="8">SUM("a1"*"c1")</definedName>
    <definedName name="__shared_49_6_0">SUM("a1"*"c1")</definedName>
    <definedName name="__shared_49_7_0" localSheetId="2">SUM("a1"*"c1")</definedName>
    <definedName name="__shared_49_7_0" localSheetId="8">SUM("a1"*"c1")</definedName>
    <definedName name="__shared_49_7_0">SUM("a1"*"c1")</definedName>
    <definedName name="__shared_49_8_0" localSheetId="2">SUM("a1"*"c1")</definedName>
    <definedName name="__shared_49_8_0" localSheetId="8">SUM("a1"*"c1")</definedName>
    <definedName name="__shared_49_8_0">SUM("a1"*"c1")</definedName>
    <definedName name="__shared_49_9_0" localSheetId="2">SUM("a1"*"c1")</definedName>
    <definedName name="__shared_49_9_0" localSheetId="8">SUM("a1"*"c1")</definedName>
    <definedName name="__shared_49_9_0">SUM("a1"*"c1")</definedName>
    <definedName name="__shared_51_0_0">"c1"*"a1"</definedName>
    <definedName name="__shared_51_1_0">"c1"*"a1"</definedName>
    <definedName name="__shared_51_2_0" localSheetId="2">SUM("a1"*"c1")</definedName>
    <definedName name="__shared_51_2_0" localSheetId="8">SUM("a1"*"c1")</definedName>
    <definedName name="__shared_51_2_0">SUM("a1"*"c1")</definedName>
    <definedName name="__shared_51_3_0">"c1"*"a1"</definedName>
    <definedName name="__shared_51_4_0">"c1"*"a1"</definedName>
    <definedName name="__shared_51_5_0" localSheetId="2">SUM("a1"*"c1")</definedName>
    <definedName name="__shared_51_5_0" localSheetId="8">SUM("a1"*"c1")</definedName>
    <definedName name="__shared_51_5_0">SUM("a1"*"c1")</definedName>
    <definedName name="__shared_51_6_0" localSheetId="2">SUM("a1"*"c1")</definedName>
    <definedName name="__shared_51_6_0" localSheetId="8">SUM("a1"*"c1")</definedName>
    <definedName name="__shared_51_6_0">SUM("a1"*"c1")</definedName>
    <definedName name="__shared_51_7_0" localSheetId="2">SUM("a1"*"c1")</definedName>
    <definedName name="__shared_51_7_0" localSheetId="8">SUM("a1"*"c1")</definedName>
    <definedName name="__shared_51_7_0">SUM("a1"*"c1")</definedName>
    <definedName name="__shared_53_0_0" localSheetId="2">SUM("a1"*"c1")</definedName>
    <definedName name="__shared_53_0_0" localSheetId="8">SUM("a1"*"c1")</definedName>
    <definedName name="__shared_53_0_0">SUM("a1"*"c1")</definedName>
    <definedName name="__shared_53_1_0" localSheetId="2">SUM("a1"*"c1")</definedName>
    <definedName name="__shared_53_1_0" localSheetId="8">SUM("a1"*"c1")</definedName>
    <definedName name="__shared_53_1_0">SUM("a1"*"c1")</definedName>
    <definedName name="__shared_53_2_0" localSheetId="2">SUM("a1"*"c1")</definedName>
    <definedName name="__shared_53_2_0" localSheetId="8">SUM("a1"*"c1")</definedName>
    <definedName name="__shared_53_2_0">SUM("a1"*"c1")</definedName>
    <definedName name="__shared_53_3_0" localSheetId="2">SUM("a1"*"c1")</definedName>
    <definedName name="__shared_53_3_0" localSheetId="8">SUM("a1"*"c1")</definedName>
    <definedName name="__shared_53_3_0">SUM("a1"*"c1")</definedName>
    <definedName name="__shared_53_4_0" localSheetId="2">SUM("a1"*"c1")</definedName>
    <definedName name="__shared_53_4_0" localSheetId="8">SUM("a1"*"c1")</definedName>
    <definedName name="__shared_53_4_0">SUM("a1"*"c1")</definedName>
    <definedName name="__shared_53_5_0" localSheetId="2">SUM("a1"*"c1")</definedName>
    <definedName name="__shared_53_5_0" localSheetId="8">SUM("a1"*"c1")</definedName>
    <definedName name="__shared_53_5_0">SUM("a1"*"c1")</definedName>
    <definedName name="__shared_53_6_0" localSheetId="2">SUM("a1"*"c1")</definedName>
    <definedName name="__shared_53_6_0" localSheetId="8">SUM("a1"*"c1")</definedName>
    <definedName name="__shared_53_6_0">SUM("a1"*"c1")</definedName>
    <definedName name="__shared_53_7_0" localSheetId="2">SUM("a1"*"c1")</definedName>
    <definedName name="__shared_53_7_0" localSheetId="8">SUM("a1"*"c1")</definedName>
    <definedName name="__shared_53_7_0">SUM("a1"*"c1")</definedName>
    <definedName name="__shared_53_8_0" localSheetId="2">SUM("a1"*"c1")</definedName>
    <definedName name="__shared_53_8_0" localSheetId="8">SUM("a1"*"c1")</definedName>
    <definedName name="__shared_53_8_0">SUM("a1"*"c1")</definedName>
    <definedName name="__shared_55_0_0" localSheetId="2">SUM("a1"*"c1")</definedName>
    <definedName name="__shared_55_0_0" localSheetId="8">SUM("a1"*"c1")</definedName>
    <definedName name="__shared_55_0_0">SUM("a1"*"c1")</definedName>
    <definedName name="__shared_55_1_0" localSheetId="2">SUM("a1"*"c1")</definedName>
    <definedName name="__shared_55_1_0" localSheetId="8">SUM("a1"*"c1")</definedName>
    <definedName name="__shared_55_1_0">SUM("a1"*"c1")</definedName>
    <definedName name="__shared_57_0_0" localSheetId="2">SUM("a1"*"c1")</definedName>
    <definedName name="__shared_57_0_0" localSheetId="8">SUM("a1"*"c1")</definedName>
    <definedName name="__shared_57_0_0">SUM("a1"*"c1")</definedName>
    <definedName name="__shared_57_1_0" localSheetId="2">SUM("a1"*"c1")</definedName>
    <definedName name="__shared_57_1_0" localSheetId="8">SUM("a1"*"c1")</definedName>
    <definedName name="__shared_57_1_0">SUM("a1"*"c1")</definedName>
    <definedName name="__shared_57_10_0" localSheetId="2">SUM("a1"*"c1")</definedName>
    <definedName name="__shared_57_10_0" localSheetId="8">SUM("a1"*"c1")</definedName>
    <definedName name="__shared_57_10_0">SUM("a1"*"c1")</definedName>
    <definedName name="__shared_57_11_0" localSheetId="2">SUM("a1"*"c1")</definedName>
    <definedName name="__shared_57_11_0" localSheetId="8">SUM("a1"*"c1")</definedName>
    <definedName name="__shared_57_11_0">SUM("a1"*"c1")</definedName>
    <definedName name="__shared_57_12_0" localSheetId="2">SUM("a1"*"c1")</definedName>
    <definedName name="__shared_57_12_0" localSheetId="8">SUM("a1"*"c1")</definedName>
    <definedName name="__shared_57_12_0">SUM("a1"*"c1")</definedName>
    <definedName name="__shared_57_2_0" localSheetId="2">SUM("a1"*"c1")</definedName>
    <definedName name="__shared_57_2_0" localSheetId="8">SUM("a1"*"c1")</definedName>
    <definedName name="__shared_57_2_0">SUM("a1"*"c1")</definedName>
    <definedName name="__shared_57_3_0" localSheetId="2">SUM("a1"*"c1")</definedName>
    <definedName name="__shared_57_3_0" localSheetId="8">SUM("a1"*"c1")</definedName>
    <definedName name="__shared_57_3_0">SUM("a1"*"c1")</definedName>
    <definedName name="__shared_57_4_0" localSheetId="2">SUM("a1"*"c1")</definedName>
    <definedName name="__shared_57_4_0" localSheetId="8">SUM("a1"*"c1")</definedName>
    <definedName name="__shared_57_4_0">SUM("a1"*"c1")</definedName>
    <definedName name="__shared_57_5_0" localSheetId="2">SUM("a1"*"c1")</definedName>
    <definedName name="__shared_57_5_0" localSheetId="8">SUM("a1"*"c1")</definedName>
    <definedName name="__shared_57_5_0">SUM("a1"*"c1")</definedName>
    <definedName name="__shared_57_6_0" localSheetId="2">SUM("a1"*"c1")</definedName>
    <definedName name="__shared_57_6_0" localSheetId="8">SUM("a1"*"c1")</definedName>
    <definedName name="__shared_57_6_0">SUM("a1"*"c1")</definedName>
    <definedName name="__shared_57_7_0" localSheetId="2">SUM("a1"*"c1")</definedName>
    <definedName name="__shared_57_7_0" localSheetId="8">SUM("a1"*"c1")</definedName>
    <definedName name="__shared_57_7_0">SUM("a1"*"c1")</definedName>
    <definedName name="__shared_57_8_0" localSheetId="2">SUM("a1"*"c1")</definedName>
    <definedName name="__shared_57_8_0" localSheetId="8">SUM("a1"*"c1")</definedName>
    <definedName name="__shared_57_8_0">SUM("a1"*"c1")</definedName>
    <definedName name="__shared_57_9_0" localSheetId="2">SUM("a1"*"c1")</definedName>
    <definedName name="__shared_57_9_0" localSheetId="8">SUM("a1"*"c1")</definedName>
    <definedName name="__shared_57_9_0">SUM("a1"*"c1")</definedName>
    <definedName name="__shared_59_0_0" localSheetId="2">SUM("a1"*"c1")</definedName>
    <definedName name="__shared_59_0_0" localSheetId="8">SUM("a1"*"c1")</definedName>
    <definedName name="__shared_59_0_0">SUM("a1"*"c1")</definedName>
    <definedName name="__shared_59_1_0" localSheetId="2">SUM("a1"*"c1")</definedName>
    <definedName name="__shared_59_1_0" localSheetId="8">SUM("a1"*"c1")</definedName>
    <definedName name="__shared_59_1_0">SUM("a1"*"c1")</definedName>
    <definedName name="__shared_59_10_0" localSheetId="2">SUM("a1"*"c1")</definedName>
    <definedName name="__shared_59_10_0" localSheetId="8">SUM("a1"*"c1")</definedName>
    <definedName name="__shared_59_10_0">SUM("a1"*"c1")</definedName>
    <definedName name="__shared_59_11_0" localSheetId="2">SUM("a1"*"c1")</definedName>
    <definedName name="__shared_59_11_0" localSheetId="8">SUM("a1"*"c1")</definedName>
    <definedName name="__shared_59_11_0">SUM("a1"*"c1")</definedName>
    <definedName name="__shared_59_2_0" localSheetId="2">SUM("a1"*"c1")</definedName>
    <definedName name="__shared_59_2_0" localSheetId="8">SUM("a1"*"c1")</definedName>
    <definedName name="__shared_59_2_0">SUM("a1"*"c1")</definedName>
    <definedName name="__shared_59_3_0" localSheetId="2">SUM("a1"*"c1")</definedName>
    <definedName name="__shared_59_3_0" localSheetId="8">SUM("a1"*"c1")</definedName>
    <definedName name="__shared_59_3_0">SUM("a1"*"c1")</definedName>
    <definedName name="__shared_59_4_0" localSheetId="2">SUM("a1"*"c1")</definedName>
    <definedName name="__shared_59_4_0" localSheetId="8">SUM("a1"*"c1")</definedName>
    <definedName name="__shared_59_4_0">SUM("a1"*"c1")</definedName>
    <definedName name="__shared_59_5_0" localSheetId="2">SUM("a1"*"c1")</definedName>
    <definedName name="__shared_59_5_0" localSheetId="8">SUM("a1"*"c1")</definedName>
    <definedName name="__shared_59_5_0">SUM("a1"*"c1")</definedName>
    <definedName name="__shared_59_6_0" localSheetId="2">SUM("a1"*"c1")</definedName>
    <definedName name="__shared_59_6_0" localSheetId="8">SUM("a1"*"c1")</definedName>
    <definedName name="__shared_59_6_0">SUM("a1"*"c1")</definedName>
    <definedName name="__shared_59_7_0" localSheetId="2">SUM("a1"*"c1")</definedName>
    <definedName name="__shared_59_7_0" localSheetId="8">SUM("a1"*"c1")</definedName>
    <definedName name="__shared_59_7_0">SUM("a1"*"c1")</definedName>
    <definedName name="__shared_59_8_0" localSheetId="2">SUM("a1"*"c1")</definedName>
    <definedName name="__shared_59_8_0" localSheetId="8">SUM("a1"*"c1")</definedName>
    <definedName name="__shared_59_8_0">SUM("a1"*"c1")</definedName>
    <definedName name="__shared_59_9_0" localSheetId="2">SUM("a1"*"c1")</definedName>
    <definedName name="__shared_59_9_0" localSheetId="8">SUM("a1"*"c1")</definedName>
    <definedName name="__shared_59_9_0">SUM("a1"*"c1")</definedName>
    <definedName name="__shared_61_0_0" localSheetId="2">SUM("a1"*"c1")</definedName>
    <definedName name="__shared_61_0_0" localSheetId="8">SUM("a1"*"c1")</definedName>
    <definedName name="__shared_61_0_0">SUM("a1"*"c1")</definedName>
    <definedName name="__shared_61_1_0" localSheetId="2">SUM("a1"*"c1")</definedName>
    <definedName name="__shared_61_1_0" localSheetId="8">SUM("a1"*"c1")</definedName>
    <definedName name="__shared_61_1_0">SUM("a1"*"c1")</definedName>
    <definedName name="__shared_61_10_0" localSheetId="2">SUM("a1"*"c1")</definedName>
    <definedName name="__shared_61_10_0" localSheetId="8">SUM("a1"*"c1")</definedName>
    <definedName name="__shared_61_10_0">SUM("a1"*"c1")</definedName>
    <definedName name="__shared_61_2_0" localSheetId="2">SUM("a1"*"c1")</definedName>
    <definedName name="__shared_61_2_0" localSheetId="8">SUM("a1"*"c1")</definedName>
    <definedName name="__shared_61_2_0">SUM("a1"*"c1")</definedName>
    <definedName name="__shared_61_3_0" localSheetId="2">SUM("a1"*"c1")</definedName>
    <definedName name="__shared_61_3_0" localSheetId="8">SUM("a1"*"c1")</definedName>
    <definedName name="__shared_61_3_0">SUM("a1"*"c1")</definedName>
    <definedName name="__shared_61_4_0" localSheetId="2">SUM("a1"*"c1")</definedName>
    <definedName name="__shared_61_4_0" localSheetId="8">SUM("a1"*"c1")</definedName>
    <definedName name="__shared_61_4_0">SUM("a1"*"c1")</definedName>
    <definedName name="__shared_61_5_0" localSheetId="2">SUM("a1"*"c1")</definedName>
    <definedName name="__shared_61_5_0" localSheetId="8">SUM("a1"*"c1")</definedName>
    <definedName name="__shared_61_5_0">SUM("a1"*"c1")</definedName>
    <definedName name="__shared_61_6_0" localSheetId="2">SUM("a1"*"c1")</definedName>
    <definedName name="__shared_61_6_0" localSheetId="8">SUM("a1"*"c1")</definedName>
    <definedName name="__shared_61_6_0">SUM("a1"*"c1")</definedName>
    <definedName name="__shared_61_7_0" localSheetId="2">SUM("a1"*"c1")</definedName>
    <definedName name="__shared_61_7_0" localSheetId="8">SUM("a1"*"c1")</definedName>
    <definedName name="__shared_61_7_0">SUM("a1"*"c1")</definedName>
    <definedName name="__shared_61_8_0" localSheetId="2">SUM("a1"*"c1")</definedName>
    <definedName name="__shared_61_8_0" localSheetId="8">SUM("a1"*"c1")</definedName>
    <definedName name="__shared_61_8_0">SUM("a1"*"c1")</definedName>
    <definedName name="__shared_61_9_0" localSheetId="2">SUM("a1"*"c1")</definedName>
    <definedName name="__shared_61_9_0" localSheetId="8">SUM("a1"*"c1")</definedName>
    <definedName name="__shared_61_9_0">SUM("a1"*"c1")</definedName>
    <definedName name="__shared_63_0_0" localSheetId="2">SUM("a1"*"c1")</definedName>
    <definedName name="__shared_63_0_0" localSheetId="8">SUM("a1"*"c1")</definedName>
    <definedName name="__shared_63_0_0">SUM("a1"*"c1")</definedName>
    <definedName name="__shared_63_1_0" localSheetId="2">SUM("a1"*"c1")</definedName>
    <definedName name="__shared_63_1_0" localSheetId="8">SUM("a1"*"c1")</definedName>
    <definedName name="__shared_63_1_0">SUM("a1"*"c1")</definedName>
    <definedName name="__shared_63_10_0" localSheetId="2">SUM("a1"*"c1")</definedName>
    <definedName name="__shared_63_10_0" localSheetId="8">SUM("a1"*"c1")</definedName>
    <definedName name="__shared_63_10_0">SUM("a1"*"c1")</definedName>
    <definedName name="__shared_63_2_0" localSheetId="2">SUM("a1"*"c1")</definedName>
    <definedName name="__shared_63_2_0" localSheetId="8">SUM("a1"*"c1")</definedName>
    <definedName name="__shared_63_2_0">SUM("a1"*"c1")</definedName>
    <definedName name="__shared_63_3_0" localSheetId="2">SUM("a1"*"c1")</definedName>
    <definedName name="__shared_63_3_0" localSheetId="8">SUM("a1"*"c1")</definedName>
    <definedName name="__shared_63_3_0">SUM("a1"*"c1")</definedName>
    <definedName name="__shared_63_4_0" localSheetId="2">SUM("a1"*"c1")</definedName>
    <definedName name="__shared_63_4_0" localSheetId="8">SUM("a1"*"c1")</definedName>
    <definedName name="__shared_63_4_0">SUM("a1"*"c1")</definedName>
    <definedName name="__shared_63_5_0" localSheetId="2">SUM("a1"*"c1")</definedName>
    <definedName name="__shared_63_5_0" localSheetId="8">SUM("a1"*"c1")</definedName>
    <definedName name="__shared_63_5_0">SUM("a1"*"c1")</definedName>
    <definedName name="__shared_63_6_0" localSheetId="2">SUM("a1"*"c1")</definedName>
    <definedName name="__shared_63_6_0" localSheetId="8">SUM("a1"*"c1")</definedName>
    <definedName name="__shared_63_6_0">SUM("a1"*"c1")</definedName>
    <definedName name="__shared_63_7_0" localSheetId="2">SUM("a1"*"c1")</definedName>
    <definedName name="__shared_63_7_0" localSheetId="8">SUM("a1"*"c1")</definedName>
    <definedName name="__shared_63_7_0">SUM("a1"*"c1")</definedName>
    <definedName name="__shared_63_8_0" localSheetId="2">SUM("a1"*"c1")</definedName>
    <definedName name="__shared_63_8_0" localSheetId="8">SUM("a1"*"c1")</definedName>
    <definedName name="__shared_63_8_0">SUM("a1"*"c1")</definedName>
    <definedName name="__shared_63_9_0" localSheetId="2">SUM("a1"*"c1")</definedName>
    <definedName name="__shared_63_9_0" localSheetId="8">SUM("a1"*"c1")</definedName>
    <definedName name="__shared_63_9_0">SUM("a1"*"c1")</definedName>
    <definedName name="__shared_65_0_0" localSheetId="2">SUM("a1"*"c1")</definedName>
    <definedName name="__shared_65_0_0" localSheetId="8">SUM("a1"*"c1")</definedName>
    <definedName name="__shared_65_0_0">SUM("a1"*"c1")</definedName>
    <definedName name="__shared_65_1_0" localSheetId="2">SUM("a1"*"c1")</definedName>
    <definedName name="__shared_65_1_0" localSheetId="8">SUM("a1"*"c1")</definedName>
    <definedName name="__shared_65_1_0">SUM("a1"*"c1")</definedName>
    <definedName name="__shared_65_2_0" localSheetId="2">SUM("a1"*"c1")</definedName>
    <definedName name="__shared_65_2_0" localSheetId="8">SUM("a1"*"c1")</definedName>
    <definedName name="__shared_65_2_0">SUM("a1"*"c1")</definedName>
    <definedName name="__shared_65_3_0" localSheetId="2">SUM("a1"*"c1")</definedName>
    <definedName name="__shared_65_3_0" localSheetId="8">SUM("a1"*"c1")</definedName>
    <definedName name="__shared_65_3_0">SUM("a1"*"c1")</definedName>
    <definedName name="__shared_65_4_0" localSheetId="2">SUM("a1"*"c1")</definedName>
    <definedName name="__shared_65_4_0" localSheetId="8">SUM("a1"*"c1")</definedName>
    <definedName name="__shared_65_4_0">SUM("a1"*"c1")</definedName>
    <definedName name="__shared_65_5_0" localSheetId="2">SUM("a1"*"c1")</definedName>
    <definedName name="__shared_65_5_0" localSheetId="8">SUM("a1"*"c1")</definedName>
    <definedName name="__shared_65_5_0">SUM("a1"*"c1")</definedName>
    <definedName name="__shared_65_6_0" localSheetId="2">SUM("a1"*"c1")</definedName>
    <definedName name="__shared_65_6_0" localSheetId="8">SUM("a1"*"c1")</definedName>
    <definedName name="__shared_65_6_0">SUM("a1"*"c1")</definedName>
    <definedName name="__shared_65_7_0" localSheetId="2">SUM("a1"*"c1")</definedName>
    <definedName name="__shared_65_7_0" localSheetId="8">SUM("a1"*"c1")</definedName>
    <definedName name="__shared_65_7_0">SUM("a1"*"c1")</definedName>
    <definedName name="__shared_66_0_0" localSheetId="2">SUM("a1"*"c1")</definedName>
    <definedName name="__shared_66_0_0" localSheetId="8">SUM("a1"*"c1")</definedName>
    <definedName name="__shared_66_0_0">SUM("a1"*"c1")</definedName>
    <definedName name="__shared_66_1_0" localSheetId="2">SUM("a1"*"c1")</definedName>
    <definedName name="__shared_66_1_0" localSheetId="8">SUM("a1"*"c1")</definedName>
    <definedName name="__shared_66_1_0">SUM("a1"*"c1")</definedName>
    <definedName name="__shared_66_10_0" localSheetId="2">SUM("a1"*"c1")</definedName>
    <definedName name="__shared_66_10_0" localSheetId="8">SUM("a1"*"c1")</definedName>
    <definedName name="__shared_66_10_0">SUM("a1"*"c1")</definedName>
    <definedName name="__shared_66_11_0" localSheetId="2">SUM("a1"*"c1")</definedName>
    <definedName name="__shared_66_11_0" localSheetId="8">SUM("a1"*"c1")</definedName>
    <definedName name="__shared_66_11_0">SUM("a1"*"c1")</definedName>
    <definedName name="__shared_66_12_0" localSheetId="2">SUM("a1"*"c1")</definedName>
    <definedName name="__shared_66_12_0" localSheetId="8">SUM("a1"*"c1")</definedName>
    <definedName name="__shared_66_12_0">SUM("a1"*"c1")</definedName>
    <definedName name="__shared_66_13_0" localSheetId="2">SUM("a1"*"c1")</definedName>
    <definedName name="__shared_66_13_0" localSheetId="8">SUM("a1"*"c1")</definedName>
    <definedName name="__shared_66_13_0">SUM("a1"*"c1")</definedName>
    <definedName name="__shared_66_14_0" localSheetId="2">SUM("a1"*"c1")</definedName>
    <definedName name="__shared_66_14_0" localSheetId="8">SUM("a1"*"c1")</definedName>
    <definedName name="__shared_66_14_0">SUM("a1"*"c1")</definedName>
    <definedName name="__shared_66_15_0" localSheetId="2">SUM("a1"*"c1")</definedName>
    <definedName name="__shared_66_15_0" localSheetId="8">SUM("a1"*"c1")</definedName>
    <definedName name="__shared_66_15_0">SUM("a1"*"c1")</definedName>
    <definedName name="__shared_66_2_0" localSheetId="2">SUM("a1"*"c1")</definedName>
    <definedName name="__shared_66_2_0" localSheetId="8">SUM("a1"*"c1")</definedName>
    <definedName name="__shared_66_2_0">SUM("a1"*"c1")</definedName>
    <definedName name="__shared_66_3_0" localSheetId="2">SUM("a1"*"c1")</definedName>
    <definedName name="__shared_66_3_0" localSheetId="8">SUM("a1"*"c1")</definedName>
    <definedName name="__shared_66_3_0">SUM("a1"*"c1")</definedName>
    <definedName name="__shared_66_4_0" localSheetId="2">SUM("a1"*"c1")</definedName>
    <definedName name="__shared_66_4_0" localSheetId="8">SUM("a1"*"c1")</definedName>
    <definedName name="__shared_66_4_0">SUM("a1"*"c1")</definedName>
    <definedName name="__shared_66_5_0" localSheetId="2">SUM("a1"*"c1")</definedName>
    <definedName name="__shared_66_5_0" localSheetId="8">SUM("a1"*"c1")</definedName>
    <definedName name="__shared_66_5_0">SUM("a1"*"c1")</definedName>
    <definedName name="__shared_66_6_0" localSheetId="2">SUM("a1"*"c1")</definedName>
    <definedName name="__shared_66_6_0" localSheetId="8">SUM("a1"*"c1")</definedName>
    <definedName name="__shared_66_6_0">SUM("a1"*"c1")</definedName>
    <definedName name="__shared_66_7_0" localSheetId="2">SUM("a1"*"c1")</definedName>
    <definedName name="__shared_66_7_0" localSheetId="8">SUM("a1"*"c1")</definedName>
    <definedName name="__shared_66_7_0">SUM("a1"*"c1")</definedName>
    <definedName name="__shared_66_8_0" localSheetId="2">SUM("a1"*"c1")</definedName>
    <definedName name="__shared_66_8_0" localSheetId="8">SUM("a1"*"c1")</definedName>
    <definedName name="__shared_66_8_0">SUM("a1"*"c1")</definedName>
    <definedName name="__shared_66_9_0" localSheetId="2">SUM("a1"*"c1")</definedName>
    <definedName name="__shared_66_9_0" localSheetId="8">SUM("a1"*"c1")</definedName>
    <definedName name="__shared_66_9_0">SUM("a1"*"c1")</definedName>
    <definedName name="__shared_68_0_0" localSheetId="2">SUM("a1"*"c1")</definedName>
    <definedName name="__shared_68_0_0" localSheetId="8">SUM("a1"*"c1")</definedName>
    <definedName name="__shared_68_0_0">SUM("a1"*"c1")</definedName>
    <definedName name="__shared_68_1_0" localSheetId="2">SUM("a1"*"c1")</definedName>
    <definedName name="__shared_68_1_0" localSheetId="8">SUM("a1"*"c1")</definedName>
    <definedName name="__shared_68_1_0">SUM("a1"*"c1")</definedName>
    <definedName name="__shared_68_10_0" localSheetId="2">SUM("a1"*"c1")</definedName>
    <definedName name="__shared_68_10_0" localSheetId="8">SUM("a1"*"c1")</definedName>
    <definedName name="__shared_68_10_0">SUM("a1"*"c1")</definedName>
    <definedName name="__shared_68_11_0" localSheetId="2">SUM("a1"*"c1")</definedName>
    <definedName name="__shared_68_11_0" localSheetId="8">SUM("a1"*"c1")</definedName>
    <definedName name="__shared_68_11_0">SUM("a1"*"c1")</definedName>
    <definedName name="__shared_68_12_0" localSheetId="2">SUM("a1"*"c1")</definedName>
    <definedName name="__shared_68_12_0" localSheetId="8">SUM("a1"*"c1")</definedName>
    <definedName name="__shared_68_12_0">SUM("a1"*"c1")</definedName>
    <definedName name="__shared_68_13_0" localSheetId="2">SUM("a1"*"c1")</definedName>
    <definedName name="__shared_68_13_0" localSheetId="8">SUM("a1"*"c1")</definedName>
    <definedName name="__shared_68_13_0">SUM("a1"*"c1")</definedName>
    <definedName name="__shared_68_14_0" localSheetId="2">SUM("a1"*"c1")</definedName>
    <definedName name="__shared_68_14_0" localSheetId="8">SUM("a1"*"c1")</definedName>
    <definedName name="__shared_68_14_0">SUM("a1"*"c1")</definedName>
    <definedName name="__shared_68_15_0" localSheetId="2">SUM("a1"*"c1")</definedName>
    <definedName name="__shared_68_15_0" localSheetId="8">SUM("a1"*"c1")</definedName>
    <definedName name="__shared_68_15_0">SUM("a1"*"c1")</definedName>
    <definedName name="__shared_68_16_0" localSheetId="2">SUM("a1"*"c1")</definedName>
    <definedName name="__shared_68_16_0" localSheetId="8">SUM("a1"*"c1")</definedName>
    <definedName name="__shared_68_16_0">SUM("a1"*"c1")</definedName>
    <definedName name="__shared_68_2_0" localSheetId="2">SUM("a1"*"c1")</definedName>
    <definedName name="__shared_68_2_0" localSheetId="8">SUM("a1"*"c1")</definedName>
    <definedName name="__shared_68_2_0">SUM("a1"*"c1")</definedName>
    <definedName name="__shared_68_3_0" localSheetId="2">SUM("a1"*"c1")</definedName>
    <definedName name="__shared_68_3_0" localSheetId="8">SUM("a1"*"c1")</definedName>
    <definedName name="__shared_68_3_0">SUM("a1"*"c1")</definedName>
    <definedName name="__shared_68_4_0" localSheetId="2">SUM("a1"*"c1")</definedName>
    <definedName name="__shared_68_4_0" localSheetId="8">SUM("a1"*"c1")</definedName>
    <definedName name="__shared_68_4_0">SUM("a1"*"c1")</definedName>
    <definedName name="__shared_68_5_0" localSheetId="2">SUM("a1"*"c1")</definedName>
    <definedName name="__shared_68_5_0" localSheetId="8">SUM("a1"*"c1")</definedName>
    <definedName name="__shared_68_5_0">SUM("a1"*"c1")</definedName>
    <definedName name="__shared_68_6_0" localSheetId="2">SUM("a1"*"c1")</definedName>
    <definedName name="__shared_68_6_0" localSheetId="8">SUM("a1"*"c1")</definedName>
    <definedName name="__shared_68_6_0">SUM("a1"*"c1")</definedName>
    <definedName name="__shared_68_7_0" localSheetId="2">SUM("a1"*"c1")</definedName>
    <definedName name="__shared_68_7_0" localSheetId="8">SUM("a1"*"c1")</definedName>
    <definedName name="__shared_68_7_0">SUM("a1"*"c1")</definedName>
    <definedName name="__shared_68_8_0" localSheetId="2">SUM("a1"*"c1")</definedName>
    <definedName name="__shared_68_8_0" localSheetId="8">SUM("a1"*"c1")</definedName>
    <definedName name="__shared_68_8_0">SUM("a1"*"c1")</definedName>
    <definedName name="__shared_68_9_0" localSheetId="2">SUM("a1"*"c1")</definedName>
    <definedName name="__shared_68_9_0" localSheetId="8">SUM("a1"*"c1")</definedName>
    <definedName name="__shared_68_9_0">SUM("a1"*"c1")</definedName>
    <definedName name="__shared_70_0_0" localSheetId="2">SUM("a1"*"c1")</definedName>
    <definedName name="__shared_70_0_0" localSheetId="8">SUM("a1"*"c1")</definedName>
    <definedName name="__shared_70_0_0">SUM("a1"*"c1")</definedName>
    <definedName name="__shared_70_1_0" localSheetId="2">SUM("a1"*"c1")</definedName>
    <definedName name="__shared_70_1_0" localSheetId="8">SUM("a1"*"c1")</definedName>
    <definedName name="__shared_70_1_0">SUM("a1"*"c1")</definedName>
    <definedName name="__shared_70_10_0" localSheetId="2">SUM("a1"*"c1")</definedName>
    <definedName name="__shared_70_10_0" localSheetId="8">SUM("a1"*"c1")</definedName>
    <definedName name="__shared_70_10_0">SUM("a1"*"c1")</definedName>
    <definedName name="__shared_70_11_0" localSheetId="2">SUM("a1"*"c1")</definedName>
    <definedName name="__shared_70_11_0" localSheetId="8">SUM("a1"*"c1")</definedName>
    <definedName name="__shared_70_11_0">SUM("a1"*"c1")</definedName>
    <definedName name="__shared_70_12_0" localSheetId="2">SUM("a1"*"c1")</definedName>
    <definedName name="__shared_70_12_0" localSheetId="8">SUM("a1"*"c1")</definedName>
    <definedName name="__shared_70_12_0">SUM("a1"*"c1")</definedName>
    <definedName name="__shared_70_13_0" localSheetId="2">SUM("a1"*"c1")</definedName>
    <definedName name="__shared_70_13_0" localSheetId="8">SUM("a1"*"c1")</definedName>
    <definedName name="__shared_70_13_0">SUM("a1"*"c1")</definedName>
    <definedName name="__shared_70_14_0" localSheetId="2">SUM("a1"*"c1")</definedName>
    <definedName name="__shared_70_14_0" localSheetId="8">SUM("a1"*"c1")</definedName>
    <definedName name="__shared_70_14_0">SUM("a1"*"c1")</definedName>
    <definedName name="__shared_70_15_0" localSheetId="2">SUM("a1"*"c1")</definedName>
    <definedName name="__shared_70_15_0" localSheetId="8">SUM("a1"*"c1")</definedName>
    <definedName name="__shared_70_15_0">SUM("a1"*"c1")</definedName>
    <definedName name="__shared_70_16_0" localSheetId="2">SUM("a1"*"c1")</definedName>
    <definedName name="__shared_70_16_0" localSheetId="8">SUM("a1"*"c1")</definedName>
    <definedName name="__shared_70_16_0">SUM("a1"*"c1")</definedName>
    <definedName name="__shared_70_2_0" localSheetId="2">SUM("a1"*"c1")</definedName>
    <definedName name="__shared_70_2_0" localSheetId="8">SUM("a1"*"c1")</definedName>
    <definedName name="__shared_70_2_0">SUM("a1"*"c1")</definedName>
    <definedName name="__shared_70_3_0" localSheetId="2">SUM("a1"*"c1")</definedName>
    <definedName name="__shared_70_3_0" localSheetId="8">SUM("a1"*"c1")</definedName>
    <definedName name="__shared_70_3_0">SUM("a1"*"c1")</definedName>
    <definedName name="__shared_70_4_0" localSheetId="2">SUM("a1"*"c1")</definedName>
    <definedName name="__shared_70_4_0" localSheetId="8">SUM("a1"*"c1")</definedName>
    <definedName name="__shared_70_4_0">SUM("a1"*"c1")</definedName>
    <definedName name="__shared_70_5_0" localSheetId="2">SUM("a1"*"c1")</definedName>
    <definedName name="__shared_70_5_0" localSheetId="8">SUM("a1"*"c1")</definedName>
    <definedName name="__shared_70_5_0">SUM("a1"*"c1")</definedName>
    <definedName name="__shared_70_6_0" localSheetId="2">SUM("a1"*"c1")</definedName>
    <definedName name="__shared_70_6_0" localSheetId="8">SUM("a1"*"c1")</definedName>
    <definedName name="__shared_70_6_0">SUM("a1"*"c1")</definedName>
    <definedName name="__shared_70_7_0" localSheetId="2">SUM("a1"*"c1")</definedName>
    <definedName name="__shared_70_7_0" localSheetId="8">SUM("a1"*"c1")</definedName>
    <definedName name="__shared_70_7_0">SUM("a1"*"c1")</definedName>
    <definedName name="__shared_70_8_0" localSheetId="2">SUM("a1"*"c1")</definedName>
    <definedName name="__shared_70_8_0" localSheetId="8">SUM("a1"*"c1")</definedName>
    <definedName name="__shared_70_8_0">SUM("a1"*"c1")</definedName>
    <definedName name="__shared_70_9_0" localSheetId="2">SUM("a1"*"c1")</definedName>
    <definedName name="__shared_70_9_0" localSheetId="8">SUM("a1"*"c1")</definedName>
    <definedName name="__shared_70_9_0">SUM("a1"*"c1")</definedName>
    <definedName name="__shared_71_0_0" localSheetId="2">SUM("a1"*"c1")</definedName>
    <definedName name="__shared_71_0_0" localSheetId="8">SUM("a1"*"c1")</definedName>
    <definedName name="__shared_71_0_0">SUM("a1"*"c1")</definedName>
    <definedName name="__shared_71_1_0" localSheetId="2">SUM("a1"*"c1")</definedName>
    <definedName name="__shared_71_1_0" localSheetId="8">SUM("a1"*"c1")</definedName>
    <definedName name="__shared_71_1_0">SUM("a1"*"c1")</definedName>
    <definedName name="__shared_71_10_0" localSheetId="2">SUM("a1"*"c1")</definedName>
    <definedName name="__shared_71_10_0" localSheetId="8">SUM("a1"*"c1")</definedName>
    <definedName name="__shared_71_10_0">SUM("a1"*"c1")</definedName>
    <definedName name="__shared_71_11_0" localSheetId="2">SUM("a1"*"c1")</definedName>
    <definedName name="__shared_71_11_0" localSheetId="8">SUM("a1"*"c1")</definedName>
    <definedName name="__shared_71_11_0">SUM("a1"*"c1")</definedName>
    <definedName name="__shared_71_12_0" localSheetId="2">SUM("a1"*"c1")</definedName>
    <definedName name="__shared_71_12_0" localSheetId="8">SUM("a1"*"c1")</definedName>
    <definedName name="__shared_71_12_0">SUM("a1"*"c1")</definedName>
    <definedName name="__shared_71_13_0" localSheetId="2">SUM("a1"*"c1")</definedName>
    <definedName name="__shared_71_13_0" localSheetId="8">SUM("a1"*"c1")</definedName>
    <definedName name="__shared_71_13_0">SUM("a1"*"c1")</definedName>
    <definedName name="__shared_71_14_0" localSheetId="2">SUM("a1"*"c1")</definedName>
    <definedName name="__shared_71_14_0" localSheetId="8">SUM("a1"*"c1")</definedName>
    <definedName name="__shared_71_14_0">SUM("a1"*"c1")</definedName>
    <definedName name="__shared_71_15_0" localSheetId="2">SUM("a1"*"c1")</definedName>
    <definedName name="__shared_71_15_0" localSheetId="8">SUM("a1"*"c1")</definedName>
    <definedName name="__shared_71_15_0">SUM("a1"*"c1")</definedName>
    <definedName name="__shared_71_16_0" localSheetId="2">SUM("a1"*"c1")</definedName>
    <definedName name="__shared_71_16_0" localSheetId="8">SUM("a1"*"c1")</definedName>
    <definedName name="__shared_71_16_0">SUM("a1"*"c1")</definedName>
    <definedName name="__shared_71_17_0" localSheetId="2">SUM("a1"*"c1")</definedName>
    <definedName name="__shared_71_17_0" localSheetId="8">SUM("a1"*"c1")</definedName>
    <definedName name="__shared_71_17_0">SUM("a1"*"c1")</definedName>
    <definedName name="__shared_71_2_0" localSheetId="2">SUM("a1"*"c1")</definedName>
    <definedName name="__shared_71_2_0" localSheetId="8">SUM("a1"*"c1")</definedName>
    <definedName name="__shared_71_2_0">SUM("a1"*"c1")</definedName>
    <definedName name="__shared_71_3_0" localSheetId="2">SUM("a1"*"c1")</definedName>
    <definedName name="__shared_71_3_0" localSheetId="8">SUM("a1"*"c1")</definedName>
    <definedName name="__shared_71_3_0">SUM("a1"*"c1")</definedName>
    <definedName name="__shared_71_4_0" localSheetId="2">SUM("a1"*"c1")</definedName>
    <definedName name="__shared_71_4_0" localSheetId="8">SUM("a1"*"c1")</definedName>
    <definedName name="__shared_71_4_0">SUM("a1"*"c1")</definedName>
    <definedName name="__shared_71_5_0" localSheetId="2">SUM("a1"*"c1")</definedName>
    <definedName name="__shared_71_5_0" localSheetId="8">SUM("a1"*"c1")</definedName>
    <definedName name="__shared_71_5_0">SUM("a1"*"c1")</definedName>
    <definedName name="__shared_71_6_0" localSheetId="2">SUM("a1"*"c1")</definedName>
    <definedName name="__shared_71_6_0" localSheetId="8">SUM("a1"*"c1")</definedName>
    <definedName name="__shared_71_6_0">SUM("a1"*"c1")</definedName>
    <definedName name="__shared_71_7_0" localSheetId="2">SUM("a1"*"c1")</definedName>
    <definedName name="__shared_71_7_0" localSheetId="8">SUM("a1"*"c1")</definedName>
    <definedName name="__shared_71_7_0">SUM("a1"*"c1")</definedName>
    <definedName name="__shared_71_8_0" localSheetId="2">SUM("a1"*"c1")</definedName>
    <definedName name="__shared_71_8_0" localSheetId="8">SUM("a1"*"c1")</definedName>
    <definedName name="__shared_71_8_0">SUM("a1"*"c1")</definedName>
    <definedName name="__shared_71_9_0" localSheetId="2">SUM("a1"*"c1")</definedName>
    <definedName name="__shared_71_9_0" localSheetId="8">SUM("a1"*"c1")</definedName>
    <definedName name="__shared_71_9_0">SUM("a1"*"c1")</definedName>
    <definedName name="__shared_73_0_0" localSheetId="2">SUM("a1"*"c1")</definedName>
    <definedName name="__shared_73_0_0" localSheetId="8">SUM("a1"*"c1")</definedName>
    <definedName name="__shared_73_0_0">SUM("a1"*"c1")</definedName>
    <definedName name="__shared_73_1_0" localSheetId="2">SUM("a1"*"c1")</definedName>
    <definedName name="__shared_73_1_0" localSheetId="8">SUM("a1"*"c1")</definedName>
    <definedName name="__shared_73_1_0">SUM("a1"*"c1")</definedName>
    <definedName name="__shared_73_2_0" localSheetId="2">SUM("a1"*"c1")</definedName>
    <definedName name="__shared_73_2_0" localSheetId="8">SUM("a1"*"c1")</definedName>
    <definedName name="__shared_73_2_0">SUM("a1"*"c1")</definedName>
    <definedName name="__shared_73_3_0" localSheetId="2">SUM("a1"*"c1")</definedName>
    <definedName name="__shared_73_3_0" localSheetId="8">SUM("a1"*"c1")</definedName>
    <definedName name="__shared_73_3_0">SUM("a1"*"c1")</definedName>
    <definedName name="__sp606" localSheetId="0">#REF!</definedName>
    <definedName name="__sp606">#REF!</definedName>
    <definedName name="__xlnm.Print_Area">"#ref!"</definedName>
    <definedName name="__xlnm_Print_Area">"#ref!"</definedName>
    <definedName name="_110" localSheetId="0">#REF!</definedName>
    <definedName name="_110">#REF!</definedName>
    <definedName name="_210" localSheetId="0">#REF!</definedName>
    <definedName name="_210">#REF!</definedName>
    <definedName name="_224" localSheetId="0">#REF!</definedName>
    <definedName name="_224">#REF!</definedName>
    <definedName name="_225" localSheetId="0">#REF!</definedName>
    <definedName name="_225">#REF!</definedName>
    <definedName name="_310" localSheetId="0">#REF!</definedName>
    <definedName name="_310">#REF!</definedName>
    <definedName name="_410" localSheetId="0">#REF!</definedName>
    <definedName name="_410">#REF!</definedName>
    <definedName name="_424" localSheetId="0">#REF!</definedName>
    <definedName name="_424">#REF!</definedName>
    <definedName name="_514" localSheetId="0">#REF!</definedName>
    <definedName name="_514">#REF!</definedName>
    <definedName name="_7.1__2" localSheetId="0">'[11]D7(1)'!#REF!</definedName>
    <definedName name="_7.1__2">'[11]D7(1)'!#REF!</definedName>
    <definedName name="_705" localSheetId="0">#REF!</definedName>
    <definedName name="_705">#REF!</definedName>
    <definedName name="_DIV1">[9]RAB!$J$29</definedName>
    <definedName name="_DIV10" localSheetId="0">'[10]Kuantitas &amp; Harga'!#REF!</definedName>
    <definedName name="_DIV10">'[10]Kuantitas &amp; Harga'!#REF!</definedName>
    <definedName name="_DIV11" localSheetId="0">'[10]Kuantitas &amp; Harga'!#REF!</definedName>
    <definedName name="_DIV11">'[10]Kuantitas &amp; Harga'!#REF!</definedName>
    <definedName name="_div2" localSheetId="0">'[10]Rekap Biaya'!#REF!</definedName>
    <definedName name="_div2">'[10]Rekap Biaya'!#REF!</definedName>
    <definedName name="_DIV3" hidden="1">[6]Div2!$G$12:$G$20</definedName>
    <definedName name="_DIV4" localSheetId="0">'[10]Kuantitas &amp; Harga'!#REF!</definedName>
    <definedName name="_DIV4">'[10]Kuantitas &amp; Harga'!#REF!</definedName>
    <definedName name="_DIV5" localSheetId="0">'[10]Kuantitas &amp; Harga'!#REF!</definedName>
    <definedName name="_DIV5">'[10]Kuantitas &amp; Harga'!#REF!</definedName>
    <definedName name="_DIV6" localSheetId="0">'[10]Kuantitas &amp; Harga'!#REF!</definedName>
    <definedName name="_DIV6">'[10]Kuantitas &amp; Harga'!#REF!</definedName>
    <definedName name="_DIV7" localSheetId="0">'[10]Kuantitas &amp; Harga'!#REF!</definedName>
    <definedName name="_DIV7">'[10]Kuantitas &amp; Harga'!#REF!</definedName>
    <definedName name="_DIV8" localSheetId="0">'[10]Kuantitas &amp; Harga'!#REF!</definedName>
    <definedName name="_DIV8">'[10]Kuantitas &amp; Harga'!#REF!</definedName>
    <definedName name="_DIV9" localSheetId="0">'[10]Kuantitas &amp; Harga'!#REF!</definedName>
    <definedName name="_DIV9">'[10]Kuantitas &amp; Harga'!#REF!</definedName>
    <definedName name="_EEE01" localSheetId="0">#REF!</definedName>
    <definedName name="_EEE01">#REF!</definedName>
    <definedName name="_EEE02">'[11]5-Alt(1)'!$AW$9</definedName>
    <definedName name="_EEE03" localSheetId="0">#REF!</definedName>
    <definedName name="_EEE03">#REF!</definedName>
    <definedName name="_EEE04" localSheetId="0">#REF!</definedName>
    <definedName name="_EEE04">#REF!</definedName>
    <definedName name="_EEE05">'[11]5-Alt(1)'!$AW$12</definedName>
    <definedName name="_EEE06">'[11]5-Alt(1)'!$AW$13</definedName>
    <definedName name="_EEE07">'[11]5-Alt(1)'!$AW$14</definedName>
    <definedName name="_EEE08">'[11]5-Alt(1)'!$AW$15</definedName>
    <definedName name="_EEE09">'[11]5-Alt(1)'!$AW$16</definedName>
    <definedName name="_EEE10">'[11]5-Alt(1)'!$AW$17</definedName>
    <definedName name="_EEE11">'[11]5-Alt(1)'!$AW$18</definedName>
    <definedName name="_EEE12" localSheetId="0">#REF!</definedName>
    <definedName name="_EEE12">#REF!</definedName>
    <definedName name="_EEE13">'[11]5-Alt(1)'!$AW$20</definedName>
    <definedName name="_EEE14" localSheetId="0">#REF!</definedName>
    <definedName name="_EEE14">#REF!</definedName>
    <definedName name="_EEE15" localSheetId="0">#REF!</definedName>
    <definedName name="_EEE15">#REF!</definedName>
    <definedName name="_EEE16">'[11]5-Alt(1)'!$AW$23</definedName>
    <definedName name="_EEE17">'[11]5-Alt(1)'!$AW$24</definedName>
    <definedName name="_EEE18" localSheetId="0">#REF!</definedName>
    <definedName name="_EEE18">#REF!</definedName>
    <definedName name="_EEE19" localSheetId="0">#REF!</definedName>
    <definedName name="_EEE19">#REF!</definedName>
    <definedName name="_EEE20" localSheetId="0">#REF!</definedName>
    <definedName name="_EEE20">#REF!</definedName>
    <definedName name="_EEE21" localSheetId="0">#REF!</definedName>
    <definedName name="_EEE21">#REF!</definedName>
    <definedName name="_EEE22" localSheetId="0">#REF!</definedName>
    <definedName name="_EEE22">#REF!</definedName>
    <definedName name="_EEE23">'[11]5-Alt(1)'!$AW$30</definedName>
    <definedName name="_EEE24" localSheetId="0">#REF!</definedName>
    <definedName name="_EEE24">#REF!</definedName>
    <definedName name="_EEE25" localSheetId="0">#REF!</definedName>
    <definedName name="_EEE25">#REF!</definedName>
    <definedName name="_EEE26" localSheetId="0">#REF!</definedName>
    <definedName name="_EEE26">#REF!</definedName>
    <definedName name="_EEE27">'[11]5-Alt(1)'!$AW$34</definedName>
    <definedName name="_EEE28" localSheetId="0">#REF!</definedName>
    <definedName name="_EEE28">#REF!</definedName>
    <definedName name="_EEE29">'[11]5-Alt(1)'!$AW$36</definedName>
    <definedName name="_EEE30" localSheetId="0">#REF!</definedName>
    <definedName name="_EEE30">#REF!</definedName>
    <definedName name="_EEE31">'[11]5-Alt(1)'!$AW$38</definedName>
    <definedName name="_EEE32" localSheetId="0">#REF!</definedName>
    <definedName name="_EEE32">#REF!</definedName>
    <definedName name="_EEE33" localSheetId="0">#REF!</definedName>
    <definedName name="_EEE33">#REF!</definedName>
    <definedName name="_Fill" localSheetId="0" hidden="1">#REF!</definedName>
    <definedName name="_Fill" hidden="1">#REF!</definedName>
    <definedName name="_xlnm._FilterDatabase" hidden="1">[12]REKAP!$A$1:$H$53</definedName>
    <definedName name="_HAL1" localSheetId="2">#REF!</definedName>
    <definedName name="_HAL1" localSheetId="0">#REF!</definedName>
    <definedName name="_HAL1" localSheetId="5">#REF!</definedName>
    <definedName name="_HAL1" localSheetId="1">#REF!</definedName>
    <definedName name="_HAL1" localSheetId="6">#REF!</definedName>
    <definedName name="_HAL1">#REF!</definedName>
    <definedName name="_HAL2" localSheetId="0">'[10]Kuantitas &amp; Harga'!#REF!</definedName>
    <definedName name="_HAL2">'[10]Kuantitas &amp; Harga'!#REF!</definedName>
    <definedName name="_HAL3" localSheetId="0">'[10]Kuantitas &amp; Harga'!#REF!</definedName>
    <definedName name="_HAL3">'[10]Kuantitas &amp; Harga'!#REF!</definedName>
    <definedName name="_HAL4" localSheetId="0">'[10]Kuantitas &amp; Harga'!#REF!</definedName>
    <definedName name="_HAL4">'[10]Kuantitas &amp; Harga'!#REF!</definedName>
    <definedName name="_HAL5" localSheetId="0">'[10]Kuantitas &amp; Harga'!#REF!</definedName>
    <definedName name="_HAL5">'[10]Kuantitas &amp; Harga'!#REF!</definedName>
    <definedName name="_HAL6" localSheetId="0">'[10]Kuantitas &amp; Harga'!#REF!</definedName>
    <definedName name="_HAL6">'[10]Kuantitas &amp; Harga'!#REF!</definedName>
    <definedName name="_HAL7" localSheetId="0">'[10]Kuantitas &amp; Harga'!#REF!</definedName>
    <definedName name="_HAL7">'[10]Kuantitas &amp; Harga'!#REF!</definedName>
    <definedName name="_HAL8" localSheetId="0">'[10]Kuantitas &amp; Harga'!#REF!</definedName>
    <definedName name="_HAL8">'[10]Kuantitas &amp; Harga'!#REF!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LLL01">"#ref!"</definedName>
    <definedName name="_LLL02">"#ref!"</definedName>
    <definedName name="_LLL03">"#ref!"</definedName>
    <definedName name="_LLL04">"#ref!"</definedName>
    <definedName name="_LLL05">"#ref!"</definedName>
    <definedName name="_LLL06">"#ref!"</definedName>
    <definedName name="_LLL07">"#ref!"</definedName>
    <definedName name="_LLL08">"#ref!"</definedName>
    <definedName name="_LLL09">"#ref!"</definedName>
    <definedName name="_LLL10">"#ref!"</definedName>
    <definedName name="_LLL11">"#ref!"</definedName>
    <definedName name="_MDE01">[1]Peralatan!$BO$27</definedName>
    <definedName name="_MDE02">[1]Peralatan!$BO$47</definedName>
    <definedName name="_MDE03">[1]Peralatan!$BO$67</definedName>
    <definedName name="_MDE04">[1]Peralatan!$BO$87</definedName>
    <definedName name="_MDE05">[1]Peralatan!$BO$107</definedName>
    <definedName name="_MDE06">[1]Peralatan!$BO$127</definedName>
    <definedName name="_MDE07">[1]Peralatan!$BO$147</definedName>
    <definedName name="_MDE08">[1]Peralatan!$BO$167</definedName>
    <definedName name="_MDE09">[1]Peralatan!$BO$187</definedName>
    <definedName name="_MDE10">[1]Peralatan!$BO$207</definedName>
    <definedName name="_MDE11">[1]Peralatan!$BO$227</definedName>
    <definedName name="_MDE12">[1]Peralatan!$BO$247</definedName>
    <definedName name="_MDE13">[1]Peralatan!$BO$267</definedName>
    <definedName name="_MDE14">[1]Peralatan!$BO$287</definedName>
    <definedName name="_MDE15">[1]Peralatan!$BO$307</definedName>
    <definedName name="_MDE16">[1]Peralatan!$BO$327</definedName>
    <definedName name="_MDE17">[1]Peralatan!$BO$347</definedName>
    <definedName name="_MDE18">[1]Peralatan!$BO$367</definedName>
    <definedName name="_MDE19">[1]Peralatan!$BO$387</definedName>
    <definedName name="_MDE20">[1]Peralatan!$BO$407</definedName>
    <definedName name="_MDE21">[1]Peralatan!$BO$427</definedName>
    <definedName name="_MDE22">[1]Peralatan!$BO$447</definedName>
    <definedName name="_MDE23">[1]Peralatan!$BO$467</definedName>
    <definedName name="_MDE24">[1]Peralatan!$BO$487</definedName>
    <definedName name="_MDE25">[1]Peralatan!$BO$507</definedName>
    <definedName name="_MDE26" localSheetId="0">#REF!</definedName>
    <definedName name="_MDE26">#REF!</definedName>
    <definedName name="_MDE27">[1]Peralatan!$BO$547</definedName>
    <definedName name="_MDE28">[1]Peralatan!$BO$567</definedName>
    <definedName name="_MDE29">[1]Peralatan!$BO$587</definedName>
    <definedName name="_MDE30">[1]Peralatan!$BO$607</definedName>
    <definedName name="_MDE31">[1]Peralatan!$BO$627</definedName>
    <definedName name="_MDE32">[1]Peralatan!$BO$647</definedName>
    <definedName name="_MDE33">[1]Peralatan!$BO$667</definedName>
    <definedName name="_MDE34">[1]Peralatan!$BO$698</definedName>
    <definedName name="_MDE35">'[1]Peralatan (2)'!$R$27</definedName>
    <definedName name="_ME01">[1]Peralatan!$BO$26</definedName>
    <definedName name="_ME02">[1]Peralatan!$BO$46</definedName>
    <definedName name="_ME03">[1]Peralatan!$BO$66</definedName>
    <definedName name="_ME04">[1]Peralatan!$BO$86</definedName>
    <definedName name="_ME05">[1]Peralatan!$BO$106</definedName>
    <definedName name="_ME06">[1]Peralatan!$BO$126</definedName>
    <definedName name="_ME07">[1]Peralatan!$BO$146</definedName>
    <definedName name="_ME08">[1]Peralatan!$BO$166</definedName>
    <definedName name="_ME09">[1]Peralatan!$BO$186</definedName>
    <definedName name="_ME10">[1]Peralatan!$BO$206</definedName>
    <definedName name="_ME11">[1]Peralatan!$BO$226</definedName>
    <definedName name="_ME12">[1]Peralatan!$BO$246</definedName>
    <definedName name="_ME13">[1]Peralatan!$BO$266</definedName>
    <definedName name="_ME14">[1]Peralatan!$BO$286</definedName>
    <definedName name="_ME15">[1]Peralatan!$BO$306</definedName>
    <definedName name="_ME16">[1]Peralatan!$BO$326</definedName>
    <definedName name="_ME17">[1]Peralatan!$BO$346</definedName>
    <definedName name="_ME18">[1]Peralatan!$BO$366</definedName>
    <definedName name="_ME19">[1]Peralatan!$BO$386</definedName>
    <definedName name="_ME20">[1]Peralatan!$BO$406</definedName>
    <definedName name="_ME21">[1]Peralatan!$BO$426</definedName>
    <definedName name="_ME22">[1]Peralatan!$BO$446</definedName>
    <definedName name="_ME23">[1]Peralatan!$BO$466</definedName>
    <definedName name="_ME24">[1]Peralatan!$BO$486</definedName>
    <definedName name="_ME25">[1]Peralatan!$BO$506</definedName>
    <definedName name="_ME26" localSheetId="0">#REF!</definedName>
    <definedName name="_ME26">#REF!</definedName>
    <definedName name="_ME27">[1]Peralatan!$BO$546</definedName>
    <definedName name="_ME28">[1]Peralatan!$BO$566</definedName>
    <definedName name="_ME29">[1]Peralatan!$BO$586</definedName>
    <definedName name="_ME30">[1]Peralatan!$BO$606</definedName>
    <definedName name="_ME31">[1]Peralatan!$BO$626</definedName>
    <definedName name="_ME32">[1]Peralatan!$BO$646</definedName>
    <definedName name="_ME33">[1]Peralatan!$BO$666</definedName>
    <definedName name="_ME34">[1]Peralatan!$BO$697</definedName>
    <definedName name="_ME35">'[1]Peralatan (2)'!$R$26</definedName>
    <definedName name="_MMM01">"#ref!"</definedName>
    <definedName name="_MMM02">"#ref!"</definedName>
    <definedName name="_MMM03">"#ref!"</definedName>
    <definedName name="_MMM04">"#ref!"</definedName>
    <definedName name="_MMM05">"#ref!"</definedName>
    <definedName name="_MMM06">"#ref!"</definedName>
    <definedName name="_MMM07">"#ref!"</definedName>
    <definedName name="_MMM08">"#ref!"</definedName>
    <definedName name="_MMM09">"#ref!"</definedName>
    <definedName name="_MMM10">"#ref!"</definedName>
    <definedName name="_MMM11">"#ref!"</definedName>
    <definedName name="_MMM12">"#ref!"</definedName>
    <definedName name="_MMM13">"#ref!"</definedName>
    <definedName name="_MMM14">"#ref!"</definedName>
    <definedName name="_MMM15">"#ref!"</definedName>
    <definedName name="_MMM16">"#ref!"</definedName>
    <definedName name="_MMM17">"#ref!"</definedName>
    <definedName name="_MMM18">"#ref!"</definedName>
    <definedName name="_MMM19">"#ref!"</definedName>
    <definedName name="_MMM20">"#ref!"</definedName>
    <definedName name="_MMM21">"#ref!"</definedName>
    <definedName name="_MMM22">"#ref!"</definedName>
    <definedName name="_MMM23">"#ref!"</definedName>
    <definedName name="_MMM24">"#ref!"</definedName>
    <definedName name="_MMM25">"#ref!"</definedName>
    <definedName name="_MMM26">"#ref!"</definedName>
    <definedName name="_MMM27">"#ref!"</definedName>
    <definedName name="_MMM28">"#ref!"</definedName>
    <definedName name="_MMM29">"#ref!"</definedName>
    <definedName name="_MMM30">"#ref!"</definedName>
    <definedName name="_MMM31">"#ref!"</definedName>
    <definedName name="_MMM32">"#ref!"</definedName>
    <definedName name="_MMM33">"#ref!"</definedName>
    <definedName name="_MMM34">"#ref!"</definedName>
    <definedName name="_MMM35">"#ref!"</definedName>
    <definedName name="_MMM36">"#ref!"</definedName>
    <definedName name="_MMM37">"#ref!"</definedName>
    <definedName name="_MMM38">"#ref!"</definedName>
    <definedName name="_MMM39">"#ref!"</definedName>
    <definedName name="_MMM40">"#ref!"</definedName>
    <definedName name="_MMM41">"#ref!"</definedName>
    <definedName name="_MMM411">"#ref!"</definedName>
    <definedName name="_MMM42">"#ref!"</definedName>
    <definedName name="_MMM43">"#ref!"</definedName>
    <definedName name="_MMM44">"#ref!"</definedName>
    <definedName name="_MMM45">"#ref!"</definedName>
    <definedName name="_MMM46">"#ref!"</definedName>
    <definedName name="_MMM47">"#ref!"</definedName>
    <definedName name="_MMM48">"#ref!"</definedName>
    <definedName name="_MMM49">"#ref!"</definedName>
    <definedName name="_MMM50">"#ref!"</definedName>
    <definedName name="_MMM51">"#ref!"</definedName>
    <definedName name="_MMM52">"#ref!"</definedName>
    <definedName name="_MMM53">"#ref!"</definedName>
    <definedName name="_MMM54">"#ref!"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sp606" localSheetId="0">#REF!</definedName>
    <definedName name="_sp606">#REF!</definedName>
    <definedName name="_Table1_In1" localSheetId="0" hidden="1">#REF!</definedName>
    <definedName name="_Table1_In1" hidden="1">#REF!</definedName>
    <definedName name="_Table1_Out" localSheetId="0" hidden="1">#REF!</definedName>
    <definedName name="_Table1_Out" hidden="1">#REF!</definedName>
    <definedName name="_Table2_In1" localSheetId="0" hidden="1">#REF!</definedName>
    <definedName name="_Table2_In1" hidden="1">#REF!</definedName>
    <definedName name="_Table2_In2" localSheetId="0" hidden="1">#REF!</definedName>
    <definedName name="_Table2_In2" hidden="1">#REF!</definedName>
    <definedName name="_Table2_Out" localSheetId="0" hidden="1">#REF!</definedName>
    <definedName name="_Table2_Out" hidden="1">#REF!</definedName>
    <definedName name="a" localSheetId="0">[13]RAB!#REF!</definedName>
    <definedName name="a">[13]RAB!#REF!</definedName>
    <definedName name="A.1" localSheetId="2">#REF!</definedName>
    <definedName name="A.1" localSheetId="0">#REF!</definedName>
    <definedName name="A.1" localSheetId="5">#REF!</definedName>
    <definedName name="A.1" localSheetId="1">#REF!</definedName>
    <definedName name="A.1" localSheetId="6">#REF!</definedName>
    <definedName name="A.1">#REF!</definedName>
    <definedName name="A.16" localSheetId="2">#REF!</definedName>
    <definedName name="A.16" localSheetId="0">#REF!</definedName>
    <definedName name="A.16" localSheetId="5">#REF!</definedName>
    <definedName name="A.16" localSheetId="1">#REF!</definedName>
    <definedName name="A.16" localSheetId="6">#REF!</definedName>
    <definedName name="A.16">#REF!</definedName>
    <definedName name="A.18_PASIR" localSheetId="2">#REF!</definedName>
    <definedName name="A.18_PASIR" localSheetId="0">#REF!</definedName>
    <definedName name="A.18_PASIR" localSheetId="5">#REF!</definedName>
    <definedName name="A.18_PASIR" localSheetId="1">#REF!</definedName>
    <definedName name="A.18_PASIR" localSheetId="6">#REF!</definedName>
    <definedName name="A.18_PASIR">#REF!</definedName>
    <definedName name="A.18_TANAH" localSheetId="0">#REF!</definedName>
    <definedName name="A.18_TANAH">#REF!</definedName>
    <definedName name="A.2" localSheetId="0">#REF!</definedName>
    <definedName name="A.2">#REF!</definedName>
    <definedName name="A.4" localSheetId="0">#REF!</definedName>
    <definedName name="A.4">#REF!</definedName>
    <definedName name="A.4A">[14]Analisa!$H$57</definedName>
    <definedName name="A_1" localSheetId="2">#REF!</definedName>
    <definedName name="A_1" localSheetId="0">#REF!</definedName>
    <definedName name="A_1" localSheetId="5">#REF!</definedName>
    <definedName name="A_1" localSheetId="1">#REF!</definedName>
    <definedName name="A_1" localSheetId="6">#REF!</definedName>
    <definedName name="A_1">#REF!</definedName>
    <definedName name="A_AMP">"#ref!"</definedName>
    <definedName name="A_DumpTruck">"#ref!"</definedName>
    <definedName name="A_Excavator">"#ref!"</definedName>
    <definedName name="A_Finisher">"#ref!"</definedName>
    <definedName name="A_MotorGreder">"#ref!"</definedName>
    <definedName name="A_WaterTank">#N/A</definedName>
    <definedName name="A_WheelLoader">#N/A</definedName>
    <definedName name="aa" localSheetId="0">'[15]Analisa K'!#REF!</definedName>
    <definedName name="aa">'[15]Analisa K'!#REF!</definedName>
    <definedName name="AAA" localSheetId="2">#REF!</definedName>
    <definedName name="AAA" localSheetId="0">#REF!</definedName>
    <definedName name="AAA" localSheetId="5">#REF!</definedName>
    <definedName name="AAA" localSheetId="1">#REF!</definedName>
    <definedName name="AAA" localSheetId="6">#REF!</definedName>
    <definedName name="AAA">#REF!</definedName>
    <definedName name="ab" localSheetId="2">[14]RAB!#REF!</definedName>
    <definedName name="ab" localSheetId="0">[14]RAB!#REF!</definedName>
    <definedName name="ab">[14]RAB!#REF!</definedName>
    <definedName name="AC_GENERAL" localSheetId="2">'[16]Hrg Bahan'!#REF!</definedName>
    <definedName name="AC_GENERAL" localSheetId="0">'[16]Hrg Bahan'!#REF!</definedName>
    <definedName name="AC_GENERAL">'[16]Hrg Bahan'!#REF!</definedName>
    <definedName name="AC_TOSHIBA" localSheetId="2">'[16]Hrg Bahan'!#REF!</definedName>
    <definedName name="AC_TOSHIBA" localSheetId="0">'[16]Hrg Bahan'!#REF!</definedName>
    <definedName name="AC_TOSHIBA">'[16]Hrg Bahan'!#REF!</definedName>
    <definedName name="AD">'[17]D. Upah'!$E$7:$G$18</definedName>
    <definedName name="adsdsd" localSheetId="2">#REF!</definedName>
    <definedName name="adsdsd" localSheetId="0">#REF!</definedName>
    <definedName name="adsdsd" localSheetId="5">#REF!</definedName>
    <definedName name="adsdsd" localSheetId="1">#REF!</definedName>
    <definedName name="adsdsd" localSheetId="6">#REF!</definedName>
    <definedName name="adsdsd">#REF!</definedName>
    <definedName name="AGREGAT" localSheetId="2">'[10]Kuantitas &amp; Harga'!#REF!</definedName>
    <definedName name="AGREGAT" localSheetId="0">'[10]Kuantitas &amp; Harga'!#REF!</definedName>
    <definedName name="AGREGAT">'[10]Kuantitas &amp; Harga'!#REF!</definedName>
    <definedName name="AIR_VALVE_DIA.1" localSheetId="2">'[16]Hrg Bahan'!#REF!</definedName>
    <definedName name="AIR_VALVE_DIA.1" localSheetId="0">'[16]Hrg Bahan'!#REF!</definedName>
    <definedName name="AIR_VALVE_DIA.1">'[16]Hrg Bahan'!#REF!</definedName>
    <definedName name="AKUSTIK" localSheetId="0">'[16]Hrg Bahan'!#REF!</definedName>
    <definedName name="AKUSTIK">'[16]Hrg Bahan'!#REF!</definedName>
    <definedName name="alat" localSheetId="2">#REF!</definedName>
    <definedName name="alat" localSheetId="0">#REF!</definedName>
    <definedName name="alat" localSheetId="5">#REF!</definedName>
    <definedName name="alat" localSheetId="1">#REF!</definedName>
    <definedName name="alat" localSheetId="6">#REF!</definedName>
    <definedName name="alat">#REF!</definedName>
    <definedName name="ALAT_BANTU">'[16]Hrg Bahan'!$N$122</definedName>
    <definedName name="ALATUTAMA" localSheetId="2">#REF!</definedName>
    <definedName name="ALATUTAMA" localSheetId="0">#REF!</definedName>
    <definedName name="ALATUTAMA" localSheetId="5">#REF!</definedName>
    <definedName name="ALATUTAMA" localSheetId="1">#REF!</definedName>
    <definedName name="ALATUTAMA" localSheetId="6">#REF!</definedName>
    <definedName name="ALATUTAMA">#REF!</definedName>
    <definedName name="ALT">'[18]daft sewa alt'!$C$4:$E$11</definedName>
    <definedName name="ALUMINIUM_U" localSheetId="0">'[16]Hrg Bahan'!#REF!</definedName>
    <definedName name="ALUMINIUM_U">'[16]Hrg Bahan'!#REF!</definedName>
    <definedName name="AMP" localSheetId="2">#REF!</definedName>
    <definedName name="AMP" localSheetId="0">#REF!</definedName>
    <definedName name="AMP" localSheetId="5">#REF!</definedName>
    <definedName name="AMP" localSheetId="1">#REF!</definedName>
    <definedName name="AMP" localSheetId="6">#REF!</definedName>
    <definedName name="AMP">#REF!</definedName>
    <definedName name="AMPLAS_KASAR" localSheetId="2">'[16]Hrg Bahan'!#REF!</definedName>
    <definedName name="AMPLAS_KASAR" localSheetId="0">'[16]Hrg Bahan'!#REF!</definedName>
    <definedName name="AMPLAS_KASAR">'[16]Hrg Bahan'!#REF!</definedName>
    <definedName name="AN.1" localSheetId="2">#REF!</definedName>
    <definedName name="AN.1" localSheetId="0">#REF!</definedName>
    <definedName name="AN.1" localSheetId="5">#REF!</definedName>
    <definedName name="AN.1" localSheetId="1">#REF!</definedName>
    <definedName name="AN.1" localSheetId="6">#REF!</definedName>
    <definedName name="AN.1">#REF!</definedName>
    <definedName name="andi">'[17]Daftar Bahan'!$F$6:$J$45</definedName>
    <definedName name="Anl.G50c_voeg_hal.18">'[19]Hrg.sat.'!$I$1213</definedName>
    <definedName name="Anl.G50m_plesteran_hal.18">'[19]Hrg.sat.'!$I$1198</definedName>
    <definedName name="Apr_All">"#ref!"</definedName>
    <definedName name="Apr_Bahapal">"#ref!"</definedName>
    <definedName name="Apr_Barumun">"#ref!"</definedName>
    <definedName name="Apr_Buaya">"#ref!"</definedName>
    <definedName name="Apr_Dua1">"#ref!"</definedName>
    <definedName name="Apr_Dua2">"#ref!"</definedName>
    <definedName name="Apr_Hantu">"#ref!"</definedName>
    <definedName name="Apr_Pane">"#ref!"</definedName>
    <definedName name="Apr_Poncan">"#ref!"</definedName>
    <definedName name="Apr_Raso">"#ref!"</definedName>
    <definedName name="Apr_Sibintang">"#ref!"</definedName>
    <definedName name="Apr_Sibuluh">"#ref!"</definedName>
    <definedName name="Apr_Ujung">"#ref!"</definedName>
    <definedName name="april" localSheetId="0">#REF!</definedName>
    <definedName name="april">#REF!</definedName>
    <definedName name="ASBER_GELOMBANG">'[16]Hrg Bahan'!$N$166</definedName>
    <definedName name="ASBES_GENTENG" localSheetId="0">'[16]Hrg Bahan'!#REF!</definedName>
    <definedName name="ASBES_GENTENG">'[16]Hrg Bahan'!#REF!</definedName>
    <definedName name="ASBES_PLAT_HAPL" localSheetId="0">'[16]Hrg Bahan'!#REF!</definedName>
    <definedName name="ASBES_PLAT_HAPL">'[16]Hrg Bahan'!#REF!</definedName>
    <definedName name="asdasd" localSheetId="2">#REF!</definedName>
    <definedName name="asdasd" localSheetId="0">#REF!</definedName>
    <definedName name="asdasd" localSheetId="5">#REF!</definedName>
    <definedName name="asdasd" localSheetId="1">#REF!</definedName>
    <definedName name="asdasd" localSheetId="6">#REF!</definedName>
    <definedName name="asdasd">#REF!</definedName>
    <definedName name="ASPAL" localSheetId="2">'[10]Kuantitas &amp; Harga'!#REF!</definedName>
    <definedName name="ASPAL" localSheetId="0">'[10]Kuantitas &amp; Harga'!#REF!</definedName>
    <definedName name="ASPAL">'[10]Kuantitas &amp; Harga'!#REF!</definedName>
    <definedName name="ATAP" localSheetId="2">#REF!</definedName>
    <definedName name="ATAP" localSheetId="0">#REF!</definedName>
    <definedName name="ATAP">#REF!</definedName>
    <definedName name="ATAP_GENTENG" localSheetId="2">[16]Analisa!#REF!</definedName>
    <definedName name="ATAP_GENTENG" localSheetId="0">[16]Analisa!#REF!</definedName>
    <definedName name="ATAP_GENTENG">[16]Analisa!#REF!</definedName>
    <definedName name="ATAP_SPANDEK" localSheetId="2">'[16]Hrg Bahan'!#REF!</definedName>
    <definedName name="ATAP_SPANDEK" localSheetId="0">'[16]Hrg Bahan'!#REF!</definedName>
    <definedName name="ATAP_SPANDEK">'[16]Hrg Bahan'!#REF!</definedName>
    <definedName name="ATAP_TLS" localSheetId="2">'[16]Hrg Bahan'!#REF!</definedName>
    <definedName name="ATAP_TLS" localSheetId="0">'[16]Hrg Bahan'!#REF!</definedName>
    <definedName name="ATAP_TLS">'[16]Hrg Bahan'!#REF!</definedName>
    <definedName name="ATB_Hampar">#N/A</definedName>
    <definedName name="ATB_Prod">#N/A</definedName>
    <definedName name="Aug_All">"#ref!"</definedName>
    <definedName name="Aug_Bahapal">"#ref!"</definedName>
    <definedName name="Aug_Barumun">"#ref!"</definedName>
    <definedName name="Aug_Buaya">"#ref!"</definedName>
    <definedName name="Aug_Dua1">"#ref!"</definedName>
    <definedName name="Aug_Dua2">"#ref!"</definedName>
    <definedName name="Aug_Hantu">"#ref!"</definedName>
    <definedName name="Aug_Pane">"#ref!"</definedName>
    <definedName name="Aug_Poncan">"#ref!"</definedName>
    <definedName name="Aug_Raso">"#ref!"</definedName>
    <definedName name="Aug_Sibintang">"#ref!"</definedName>
    <definedName name="Aug_Sibuluh">"#ref!"</definedName>
    <definedName name="Aug_Ujung">"#ref!"</definedName>
    <definedName name="B" localSheetId="0">[13]RAB!#REF!</definedName>
    <definedName name="B">[13]RAB!#REF!</definedName>
    <definedName name="B_DINDING" localSheetId="0">[16]Analisa!#REF!</definedName>
    <definedName name="B_DINDING">[16]Analisa!#REF!</definedName>
    <definedName name="B_KOLOM" localSheetId="0">[16]Analisa!#REF!</definedName>
    <definedName name="B_KOLOM">[16]Analisa!#REF!</definedName>
    <definedName name="B_PLAT" localSheetId="0">[16]Analisa!#REF!</definedName>
    <definedName name="B_PLAT">[16]Analisa!#REF!</definedName>
    <definedName name="B_PONDASI" localSheetId="0">[16]Analisa!#REF!</definedName>
    <definedName name="B_PONDASI">[16]Analisa!#REF!</definedName>
    <definedName name="B_RINGBALK" localSheetId="0">[16]Analisa!#REF!</definedName>
    <definedName name="B_RINGBALK">[16]Analisa!#REF!</definedName>
    <definedName name="B_SLOEF" localSheetId="0">[16]Analisa!#REF!</definedName>
    <definedName name="B_SLOEF">[16]Analisa!#REF!</definedName>
    <definedName name="B_TANGGA" localSheetId="0">[16]Analisa!#REF!</definedName>
    <definedName name="B_TANGGA">[16]Analisa!#REF!</definedName>
    <definedName name="BADAK_20X20" localSheetId="0">'[16]Hrg Bahan'!#REF!</definedName>
    <definedName name="BADAK_20X20">'[16]Hrg Bahan'!#REF!</definedName>
    <definedName name="BADAK_30X30" localSheetId="0">'[16]Hrg Bahan'!#REF!</definedName>
    <definedName name="BADAK_30X30">'[16]Hrg Bahan'!#REF!</definedName>
    <definedName name="BAHAN" localSheetId="0">[20]ANALISA.T!#REF!</definedName>
    <definedName name="BAHAN">[20]ANALISA.T!#REF!</definedName>
    <definedName name="bahan.">[21]HBU!$E$8:$E$592</definedName>
    <definedName name="BAHU" localSheetId="0">'[10]Kuantitas &amp; Harga'!#REF!</definedName>
    <definedName name="BAHU">'[10]Kuantitas &amp; Harga'!#REF!</definedName>
    <definedName name="BAJA_C_" localSheetId="0">'[16]Hrg Bahan'!#REF!</definedName>
    <definedName name="BAJA_C_">'[16]Hrg Bahan'!#REF!</definedName>
    <definedName name="BAJA_I" localSheetId="0">'[16]Hrg Bahan'!#REF!</definedName>
    <definedName name="BAJA_I">'[16]Hrg Bahan'!#REF!</definedName>
    <definedName name="BAJA_IWF_100" localSheetId="0">'[16]Hrg Bahan'!#REF!</definedName>
    <definedName name="BAJA_IWF_100">'[16]Hrg Bahan'!#REF!</definedName>
    <definedName name="BAJA_IWF_198" localSheetId="0">'[16]Hrg Bahan'!#REF!</definedName>
    <definedName name="BAJA_IWF_198">'[16]Hrg Bahan'!#REF!</definedName>
    <definedName name="BAJA_KONSTRUKSI" localSheetId="0">'[16]Hrg Bahan'!#REF!</definedName>
    <definedName name="BAJA_KONSTRUKSI">'[16]Hrg Bahan'!#REF!</definedName>
    <definedName name="BAJA_L" localSheetId="0">'[16]Hrg Bahan'!#REF!</definedName>
    <definedName name="BAJA_L">'[16]Hrg Bahan'!#REF!</definedName>
    <definedName name="BajaU32Polos">"#ref!"</definedName>
    <definedName name="BAK_MANDI_60X60">'[16]Hrg Bahan'!$N$186</definedName>
    <definedName name="BAK_MANDI_FIBER" localSheetId="0">'[16]Hrg Bahan'!#REF!</definedName>
    <definedName name="BAK_MANDI_FIBER">'[16]Hrg Bahan'!#REF!</definedName>
    <definedName name="BAK_MANDI_PLAS" localSheetId="0">'[16]Hrg Bahan'!#REF!</definedName>
    <definedName name="BAK_MANDI_PLAS">'[16]Hrg Bahan'!#REF!</definedName>
    <definedName name="BAK_MANDI_POR" localSheetId="0">'[16]Hrg Bahan'!#REF!</definedName>
    <definedName name="BAK_MANDI_POR">'[16]Hrg Bahan'!#REF!</definedName>
    <definedName name="BALOK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ALOK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ALOK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ALOK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ALOK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ALOK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ALOK_I">'[16]Hrg Bahan'!$N$26</definedName>
    <definedName name="BALOK_II">'[16]Hrg Bahan'!$N$30</definedName>
    <definedName name="BATH_TUB" localSheetId="0">'[16]Hrg Bahan'!#REF!</definedName>
    <definedName name="BATH_TUB">'[16]Hrg Bahan'!#REF!</definedName>
    <definedName name="batu">[12]harga!$F$34</definedName>
    <definedName name="BATU_KOSONG" localSheetId="0">[16]Analisa!#REF!</definedName>
    <definedName name="BATU_KOSONG">[16]Analisa!#REF!</definedName>
    <definedName name="BATUBETON" localSheetId="0">[22]RAB01!#REF!</definedName>
    <definedName name="BATUBETON">[22]RAB01!#REF!</definedName>
    <definedName name="BAUT___VISER" localSheetId="0">'[16]Hrg Bahan'!#REF!</definedName>
    <definedName name="BAUT___VISER">'[16]Hrg Bahan'!#REF!</definedName>
    <definedName name="BAUT_BAJA" localSheetId="0">'[16]Hrg Bahan'!#REF!</definedName>
    <definedName name="BAUT_BAJA">'[16]Hrg Bahan'!#REF!</definedName>
    <definedName name="bb" localSheetId="2">#REF!</definedName>
    <definedName name="bb" localSheetId="0">#REF!</definedName>
    <definedName name="bb" localSheetId="5">#REF!</definedName>
    <definedName name="bb" localSheetId="1">#REF!</definedName>
    <definedName name="bb" localSheetId="6">#REF!</definedName>
    <definedName name="bb">#REF!</definedName>
    <definedName name="bbb" localSheetId="2">#REF!</definedName>
    <definedName name="bbb" localSheetId="0">#REF!</definedName>
    <definedName name="bbb" localSheetId="5">#REF!</definedName>
    <definedName name="bbb" localSheetId="1">#REF!</definedName>
    <definedName name="bbb" localSheetId="6">#REF!</definedName>
    <definedName name="bbb">#REF!</definedName>
    <definedName name="BBG_ASBES_GEL" localSheetId="2">'[16]Hrg Bahan'!#REF!</definedName>
    <definedName name="BBG_ASBES_GEL" localSheetId="0">'[16]Hrg Bahan'!#REF!</definedName>
    <definedName name="BBG_ASBES_GEL" localSheetId="5">'[16]Hrg Bahan'!#REF!</definedName>
    <definedName name="BBG_ASBES_GEL" localSheetId="1">'[16]Hrg Bahan'!#REF!</definedName>
    <definedName name="BBG_ASBES_GEL" localSheetId="6">'[16]Hrg Bahan'!#REF!</definedName>
    <definedName name="BBG_ASBES_GEL">'[16]Hrg Bahan'!#REF!</definedName>
    <definedName name="BBG_ASBES_GEN" localSheetId="2">'[16]Hrg Bahan'!#REF!</definedName>
    <definedName name="BBG_ASBES_GEN" localSheetId="0">'[16]Hrg Bahan'!#REF!</definedName>
    <definedName name="BBG_ASBES_GEN" localSheetId="5">'[16]Hrg Bahan'!#REF!</definedName>
    <definedName name="BBG_ASBES_GEN" localSheetId="1">'[16]Hrg Bahan'!#REF!</definedName>
    <definedName name="BBG_ASBES_GEN" localSheetId="6">'[16]Hrg Bahan'!#REF!</definedName>
    <definedName name="BBG_ASBES_GEN">'[16]Hrg Bahan'!#REF!</definedName>
    <definedName name="BBG_ASBES_GEN_W" localSheetId="2">'[16]Hrg Bahan'!#REF!</definedName>
    <definedName name="BBG_ASBES_GEN_W" localSheetId="0">'[16]Hrg Bahan'!#REF!</definedName>
    <definedName name="BBG_ASBES_GEN_W">'[16]Hrg Bahan'!#REF!</definedName>
    <definedName name="BBG_GTG_BETON">'[16]Hrg Bahan'!$N$169</definedName>
    <definedName name="BBG_GTG_KERAMIK" localSheetId="0">'[16]Hrg Bahan'!#REF!</definedName>
    <definedName name="BBG_GTG_KERAMIK">'[16]Hrg Bahan'!#REF!</definedName>
    <definedName name="BBG_GTG_METAL" localSheetId="0">'[16]Hrg Bahan'!#REF!</definedName>
    <definedName name="BBG_GTG_METAL">'[16]Hrg Bahan'!#REF!</definedName>
    <definedName name="BBG_GTG_STEEL" localSheetId="0">'[16]Hrg Bahan'!#REF!</definedName>
    <definedName name="BBG_GTG_STEEL">'[16]Hrg Bahan'!#REF!</definedName>
    <definedName name="besi">[12]harga!$F$62</definedName>
    <definedName name="BESI_BETON" localSheetId="0">'[16]Hrg Bahan'!#REF!</definedName>
    <definedName name="BESI_BETON">'[16]Hrg Bahan'!#REF!</definedName>
    <definedName name="BESI_STRIP_3" localSheetId="0">'[16]Hrg Bahan'!#REF!</definedName>
    <definedName name="BESI_STRIP_3">'[16]Hrg Bahan'!#REF!</definedName>
    <definedName name="besi10">[23]Sheet1!$U$3</definedName>
    <definedName name="BESI14">'[16]Hrg Bahan'!$N$88</definedName>
    <definedName name="besi16">[23]Sheet1!$R$3</definedName>
    <definedName name="BESI19" localSheetId="0">'[16]Hrg Bahan'!#REF!</definedName>
    <definedName name="BESI19">'[16]Hrg Bahan'!#REF!</definedName>
    <definedName name="BESI25" localSheetId="0">'[16]Hrg Bahan'!#REF!</definedName>
    <definedName name="BESI25">'[16]Hrg Bahan'!#REF!</definedName>
    <definedName name="BESI4" localSheetId="0">'[16]Hrg Bahan'!#REF!</definedName>
    <definedName name="BESI4">'[16]Hrg Bahan'!#REF!</definedName>
    <definedName name="BET_NON_STRUK" localSheetId="2">#REF!</definedName>
    <definedName name="BET_NON_STRUK" localSheetId="0">#REF!</definedName>
    <definedName name="BET_NON_STRUK" localSheetId="5">#REF!</definedName>
    <definedName name="BET_NON_STRUK" localSheetId="1">#REF!</definedName>
    <definedName name="BET_NON_STRUK" localSheetId="6">#REF!</definedName>
    <definedName name="BET_NON_STRUK">#REF!</definedName>
    <definedName name="beton" hidden="1">[24]Div2!$G$12:$G$20</definedName>
    <definedName name="BetonK175">#N/A</definedName>
    <definedName name="BetonK250">"#ref!"</definedName>
    <definedName name="bg">'[25]hrg-jadi'!$H$21</definedName>
    <definedName name="bhn" localSheetId="2">#REF!</definedName>
    <definedName name="bhn" localSheetId="0">#REF!</definedName>
    <definedName name="bhn" localSheetId="5">#REF!</definedName>
    <definedName name="bhn" localSheetId="1">#REF!</definedName>
    <definedName name="bhn" localSheetId="6">#REF!</definedName>
    <definedName name="bhn">#REF!</definedName>
    <definedName name="BHN.MAROS" localSheetId="2">#REF!</definedName>
    <definedName name="BHN.MAROS" localSheetId="0">#REF!</definedName>
    <definedName name="BHN.MAROS" localSheetId="5">#REF!</definedName>
    <definedName name="BHN.MAROS" localSheetId="1">#REF!</definedName>
    <definedName name="BHN.MAROS" localSheetId="6">#REF!</definedName>
    <definedName name="BHN.MAROS">#REF!</definedName>
    <definedName name="bhn.maros1" localSheetId="2">#REF!</definedName>
    <definedName name="bhn.maros1" localSheetId="0">#REF!</definedName>
    <definedName name="bhn.maros1" localSheetId="5">#REF!</definedName>
    <definedName name="bhn.maros1" localSheetId="1">#REF!</definedName>
    <definedName name="bhn.maros1" localSheetId="6">#REF!</definedName>
    <definedName name="bhn.maros1">#REF!</definedName>
    <definedName name="bhn.pangkep" localSheetId="0">#REF!</definedName>
    <definedName name="bhn.pangkep">#REF!</definedName>
    <definedName name="BIASA_1_4" localSheetId="0">[16]Analisa!#REF!</definedName>
    <definedName name="BIASA_1_4">[16]Analisa!#REF!</definedName>
    <definedName name="BIAYA_PENYAM" localSheetId="0">'[16]Hrg Bahan'!#REF!</definedName>
    <definedName name="BIAYA_PENYAM">'[16]Hrg Bahan'!#REF!</definedName>
    <definedName name="BJLS.020_LICIN" localSheetId="0">'[16]Hrg Bahan'!#REF!</definedName>
    <definedName name="BJLS.020_LICIN">'[16]Hrg Bahan'!#REF!</definedName>
    <definedName name="BJLS.020_PLAT">'[16]Hrg Bahan'!$N$157</definedName>
    <definedName name="bnb" localSheetId="2">#REF!</definedName>
    <definedName name="bnb" localSheetId="0">#REF!</definedName>
    <definedName name="bnb" localSheetId="5">#REF!</definedName>
    <definedName name="bnb" localSheetId="1">#REF!</definedName>
    <definedName name="bnb" localSheetId="6">#REF!</definedName>
    <definedName name="bnb">#REF!</definedName>
    <definedName name="BOHLAM_MINI" localSheetId="2">'[16]Hrg Bahan'!#REF!</definedName>
    <definedName name="BOHLAM_MINI" localSheetId="0">'[16]Hrg Bahan'!#REF!</definedName>
    <definedName name="BOHLAM_MINI">'[16]Hrg Bahan'!#REF!</definedName>
    <definedName name="BOSOWA_40" localSheetId="2">'[16]Hrg Bahan'!#REF!</definedName>
    <definedName name="BOSOWA_40" localSheetId="0">'[16]Hrg Bahan'!#REF!</definedName>
    <definedName name="BOSOWA_40">'[16]Hrg Bahan'!#REF!</definedName>
    <definedName name="BOSOWA_50" localSheetId="0">'[16]Hrg Bahan'!#REF!</definedName>
    <definedName name="BOSOWA_50">'[16]Hrg Bahan'!#REF!</definedName>
    <definedName name="BOUWPLANK" localSheetId="0">[16]Analisa!#REF!</definedName>
    <definedName name="BOUWPLANK">[16]Analisa!#REF!</definedName>
    <definedName name="BOX_METER" localSheetId="0">'[16]Hrg Bahan'!#REF!</definedName>
    <definedName name="BOX_METER">'[16]Hrg Bahan'!#REF!</definedName>
    <definedName name="BOX_ROLL_DOOR" localSheetId="0">'[16]Hrg Bahan'!#REF!</definedName>
    <definedName name="BOX_ROLL_DOOR">'[16]Hrg Bahan'!#REF!</definedName>
    <definedName name="BRIKET" localSheetId="0">'[16]Hrg Bahan'!#REF!</definedName>
    <definedName name="BRIKET">'[16]Hrg Bahan'!#REF!</definedName>
    <definedName name="Bronjong">#N/A</definedName>
    <definedName name="BT._PECAH_0_5_1" localSheetId="0">'[16]Hrg Bahan'!#REF!</definedName>
    <definedName name="BT._PECAH_0_5_1">'[16]Hrg Bahan'!#REF!</definedName>
    <definedName name="BT.BATA">'[16]Hrg Bahan'!$N$23</definedName>
    <definedName name="BT.GUNUNG">'[16]Hrg Bahan'!$N$8</definedName>
    <definedName name="BT.GUNUNG_1.3" localSheetId="0">[16]Analisa!#REF!</definedName>
    <definedName name="BT.GUNUNG_1.3">[16]Analisa!#REF!</definedName>
    <definedName name="BT.KALI" localSheetId="0">'[16]Hrg Bahan'!#REF!</definedName>
    <definedName name="BT.KALI">'[16]Hrg Bahan'!#REF!</definedName>
    <definedName name="BT.PECAH_10_15" localSheetId="0">'[16]Hrg Bahan'!#REF!</definedName>
    <definedName name="BT.PECAH_10_15">'[16]Hrg Bahan'!#REF!</definedName>
    <definedName name="BT.PECAH_2_3">'[16]Hrg Bahan'!$N$9</definedName>
    <definedName name="BT.PECAH_3_5" localSheetId="0">'[16]Hrg Bahan'!#REF!</definedName>
    <definedName name="BT.PECAH_3_5">'[16]Hrg Bahan'!#REF!</definedName>
    <definedName name="BT.PECAH_5_7" localSheetId="0">'[16]Hrg Bahan'!#REF!</definedName>
    <definedName name="BT.PECAH_5_7">'[16]Hrg Bahan'!#REF!</definedName>
    <definedName name="BT.PECAH_7_10" localSheetId="0">'[16]Hrg Bahan'!#REF!</definedName>
    <definedName name="BT.PECAH_7_10">'[16]Hrg Bahan'!#REF!</definedName>
    <definedName name="BT_GUNUNG_1.4" localSheetId="0">[16]Analisa!#REF!</definedName>
    <definedName name="BT_GUNUNG_1.4">[16]Analisa!#REF!</definedName>
    <definedName name="BT_GUNUNG_1.5" localSheetId="0">[16]Analisa!#REF!</definedName>
    <definedName name="BT_GUNUNG_1.5">[16]Analisa!#REF!</definedName>
    <definedName name="BT_GUNUNG_1_5" localSheetId="0">[16]Analisa!#REF!</definedName>
    <definedName name="BT_GUNUNG_1_5">[16]Analisa!#REF!</definedName>
    <definedName name="bt_merah">'[25]hrg-jadi'!$H$30</definedName>
    <definedName name="Bt_Pecah">#N/A</definedName>
    <definedName name="BUBUNGAN_SENG" localSheetId="0">'[16]Hrg Bahan'!#REF!</definedName>
    <definedName name="BUBUNGAN_SENG">'[16]Hrg Bahan'!#REF!</definedName>
    <definedName name="BUBUNGAN_TLS" localSheetId="0">'[16]Hrg Bahan'!#REF!</definedName>
    <definedName name="BUBUNGAN_TLS">'[16]Hrg Bahan'!#REF!</definedName>
    <definedName name="BULLDOZER" localSheetId="2">#REF!</definedName>
    <definedName name="BULLDOZER" localSheetId="0">#REF!</definedName>
    <definedName name="BULLDOZER" localSheetId="5">#REF!</definedName>
    <definedName name="BULLDOZER" localSheetId="1">#REF!</definedName>
    <definedName name="BULLDOZER" localSheetId="6">#REF!</definedName>
    <definedName name="BULLDOZER">#REF!</definedName>
    <definedName name="C." localSheetId="2">[13]RAB!#REF!</definedName>
    <definedName name="C." localSheetId="0">[13]RAB!#REF!</definedName>
    <definedName name="C.">[13]RAB!#REF!</definedName>
    <definedName name="C._TEMBOK_KEDAP" localSheetId="2">'[16]Hrg Bahan'!#REF!</definedName>
    <definedName name="C._TEMBOK_KEDAP" localSheetId="0">'[16]Hrg Bahan'!#REF!</definedName>
    <definedName name="C._TEMBOK_KEDAP">'[16]Hrg Bahan'!#REF!</definedName>
    <definedName name="CampAspalMinor">"#ref!"</definedName>
    <definedName name="CAT" localSheetId="0">#REF!</definedName>
    <definedName name="CAT">#REF!</definedName>
    <definedName name="CAT_ANTI_LUMUT" localSheetId="0">'[16]Hrg Bahan'!#REF!</definedName>
    <definedName name="CAT_ANTI_LUMUT">'[16]Hrg Bahan'!#REF!</definedName>
    <definedName name="CAT_ASBES" localSheetId="0">'[16]Hrg Bahan'!#REF!</definedName>
    <definedName name="CAT_ASBES">'[16]Hrg Bahan'!#REF!</definedName>
    <definedName name="CAT_ATAP" localSheetId="0">[16]Analisa!#REF!</definedName>
    <definedName name="CAT_ATAP">[16]Analisa!#REF!</definedName>
    <definedName name="CAT_BESI" localSheetId="0">'[16]Hrg Bahan'!#REF!</definedName>
    <definedName name="CAT_BESI">'[16]Hrg Bahan'!#REF!</definedName>
    <definedName name="CAT_DINDING_BARU" localSheetId="0">[16]Analisa!#REF!</definedName>
    <definedName name="CAT_DINDING_BARU">[16]Analisa!#REF!</definedName>
    <definedName name="CAT_DINDING_LAMA" localSheetId="0">[16]Analisa!#REF!</definedName>
    <definedName name="CAT_DINDING_LAMA">[16]Analisa!#REF!</definedName>
    <definedName name="CAT_GENTENG" localSheetId="0">'[16]Hrg Bahan'!#REF!</definedName>
    <definedName name="CAT_GENTENG">'[16]Hrg Bahan'!#REF!</definedName>
    <definedName name="CAT_JEMBATAN" localSheetId="0">'[16]Hrg Bahan'!#REF!</definedName>
    <definedName name="CAT_JEMBATAN">'[16]Hrg Bahan'!#REF!</definedName>
    <definedName name="CAT_KAYU_LAMA" localSheetId="0">[16]Analisa!#REF!</definedName>
    <definedName name="CAT_KAYU_LAMA">[16]Analisa!#REF!</definedName>
    <definedName name="CAT_MINYAK_FIL" localSheetId="0">'[16]Hrg Bahan'!#REF!</definedName>
    <definedName name="CAT_MINYAK_FIL">'[16]Hrg Bahan'!#REF!</definedName>
    <definedName name="CAT_MINYAK_STAI" localSheetId="0">'[16]Hrg Bahan'!#REF!</definedName>
    <definedName name="CAT_MINYAK_STAI">'[16]Hrg Bahan'!#REF!</definedName>
    <definedName name="CAT_MOBILEX" localSheetId="0">'[16]Hrg Bahan'!#REF!</definedName>
    <definedName name="CAT_MOBILEX">'[16]Hrg Bahan'!#REF!</definedName>
    <definedName name="CAT_SANDING" localSheetId="0">'[16]Hrg Bahan'!#REF!</definedName>
    <definedName name="CAT_SANDING">'[16]Hrg Bahan'!#REF!</definedName>
    <definedName name="CAT_SENG" localSheetId="0">'[16]Hrg Bahan'!#REF!</definedName>
    <definedName name="CAT_SENG">'[16]Hrg Bahan'!#REF!</definedName>
    <definedName name="CAT_TEMBOK_EKS" localSheetId="0">'[16]Hrg Bahan'!#REF!</definedName>
    <definedName name="CAT_TEMBOK_EKS">'[16]Hrg Bahan'!#REF!</definedName>
    <definedName name="CAT_TEMBOK_IN" localSheetId="0">'[16]Hrg Bahan'!#REF!</definedName>
    <definedName name="CAT_TEMBOK_IN">'[16]Hrg Bahan'!#REF!</definedName>
    <definedName name="CCC" localSheetId="0">[13]RAB!#REF!</definedName>
    <definedName name="CCC">[13]RAB!#REF!</definedName>
    <definedName name="CCCC" localSheetId="2" hidden="1">#REF!</definedName>
    <definedName name="CCCC" localSheetId="0" hidden="1">#REF!</definedName>
    <definedName name="CCCC" localSheetId="5" hidden="1">#REF!</definedName>
    <definedName name="CCCC" localSheetId="1" hidden="1">#REF!</definedName>
    <definedName name="CCCC" localSheetId="6" hidden="1">#REF!</definedName>
    <definedName name="CCCC" hidden="1">#REF!</definedName>
    <definedName name="CCO2_Div1_Bahapal">"#ref!"</definedName>
    <definedName name="CCO2_Div1_Barumun">"#ref!"</definedName>
    <definedName name="CCO2_Div1_Buaya">"#ref!"</definedName>
    <definedName name="CCO2_Div1_Dua1">"#ref!"</definedName>
    <definedName name="CCO2_Div1_Dua2">"#ref!"</definedName>
    <definedName name="CCO2_Div1_Hantu">"#ref!"</definedName>
    <definedName name="CCO2_Div1_Pane">"#ref!"</definedName>
    <definedName name="CCO2_Div1_Poncan">"#ref!"</definedName>
    <definedName name="CCO2_Div1_Raso">"#ref!"</definedName>
    <definedName name="CCO2_Div1_Sibintang">"#ref!"</definedName>
    <definedName name="CCO2_Div1_Sibuluh">"#ref!"</definedName>
    <definedName name="CCO2_Div1_Total">"#ref!"</definedName>
    <definedName name="CCO2_Div1_Ujung">"#ref!"</definedName>
    <definedName name="CCO2_Div2_Bahapal">"#ref!"</definedName>
    <definedName name="CCO2_Div2_Barumun">"#ref!"</definedName>
    <definedName name="CCO2_Div2_Buaya">"#ref!"</definedName>
    <definedName name="CCO2_Div2_Dua1">"#ref!"</definedName>
    <definedName name="CCO2_Div2_Dua2">"#ref!"</definedName>
    <definedName name="CCO2_Div2_Hantu">"#ref!"</definedName>
    <definedName name="CCO2_Div2_Pane">"#ref!"</definedName>
    <definedName name="CCO2_Div2_Poncan">"#ref!"</definedName>
    <definedName name="CCO2_Div2_Raso">"#ref!"</definedName>
    <definedName name="CCO2_Div2_Sibintang">"#ref!"</definedName>
    <definedName name="CCO2_Div2_Sibuluh">"#ref!"</definedName>
    <definedName name="CCO2_Div2_Total">"#ref!"</definedName>
    <definedName name="CCO2_Div2_Ujung">"#ref!"</definedName>
    <definedName name="CCO2_Div3_Bahapal">"#ref!"</definedName>
    <definedName name="CCO2_Div3_Barumun">"#ref!"</definedName>
    <definedName name="CCO2_Div3_Buaya">"#ref!"</definedName>
    <definedName name="CCO2_Div3_Dua1">"#ref!"</definedName>
    <definedName name="CCO2_Div3_Dua2">"#ref!"</definedName>
    <definedName name="CCO2_Div3_Hantu">"#ref!"</definedName>
    <definedName name="CCO2_Div3_Pane">"#ref!"</definedName>
    <definedName name="CCO2_Div3_Poncan">"#ref!"</definedName>
    <definedName name="CCO2_Div3_Raso">"#ref!"</definedName>
    <definedName name="CCO2_Div3_Sibintang">"#ref!"</definedName>
    <definedName name="CCO2_Div3_Sibuluh">"#ref!"</definedName>
    <definedName name="CCO2_Div3_Total">"#ref!"</definedName>
    <definedName name="CCO2_Div3_Ujung">"#ref!"</definedName>
    <definedName name="CCO2_Div4_Bahapal">"#ref!"</definedName>
    <definedName name="CCO2_Div4_Barumun">"#ref!"</definedName>
    <definedName name="CCO2_Div4_Buaya">"#ref!"</definedName>
    <definedName name="CCO2_Div4_Dua1">"#ref!"</definedName>
    <definedName name="CCO2_Div4_Dua2">"#ref!"</definedName>
    <definedName name="CCO2_Div4_Hantu">"#ref!"</definedName>
    <definedName name="CCO2_Div4_Pane">"#ref!"</definedName>
    <definedName name="CCO2_Div4_Poncan">"#ref!"</definedName>
    <definedName name="CCO2_Div4_Raso">"#ref!"</definedName>
    <definedName name="CCO2_Div4_Sibintang">"#ref!"</definedName>
    <definedName name="CCO2_Div4_Sibuluh">"#ref!"</definedName>
    <definedName name="CCO2_Div4_Total">"#ref!"</definedName>
    <definedName name="CCO2_Div4_Ujung">"#ref!"</definedName>
    <definedName name="CCO2_Div5_Bahapal">"#ref!"</definedName>
    <definedName name="CCO2_Div5_Barumun">"#ref!"</definedName>
    <definedName name="CCO2_Div5_Buaya">"#ref!"</definedName>
    <definedName name="CCO2_Div5_Dua1">"#ref!"</definedName>
    <definedName name="CCO2_Div5_Dua2">"#ref!"</definedName>
    <definedName name="CCO2_Div5_Hantu">"#ref!"</definedName>
    <definedName name="CCO2_Div5_Pane">"#ref!"</definedName>
    <definedName name="CCO2_Div5_Poncan">"#ref!"</definedName>
    <definedName name="CCO2_Div5_Raso">"#ref!"</definedName>
    <definedName name="CCO2_Div5_Sibintang">"#ref!"</definedName>
    <definedName name="CCO2_Div5_Sibuluh">"#ref!"</definedName>
    <definedName name="CCO2_Div5_Total">"#ref!"</definedName>
    <definedName name="CCO2_Div5_Ujung">"#ref!"</definedName>
    <definedName name="CCO2_Div6_Bahapal">"#ref!"</definedName>
    <definedName name="CCO2_Div6_Barumun">"#ref!"</definedName>
    <definedName name="CCO2_Div6_Buaya">"#ref!"</definedName>
    <definedName name="CCO2_Div6_Dua1">"#ref!"</definedName>
    <definedName name="CCO2_Div6_Dua2">"#ref!"</definedName>
    <definedName name="CCO2_Div6_Hantu">"#ref!"</definedName>
    <definedName name="CCO2_Div6_Pane">"#ref!"</definedName>
    <definedName name="CCO2_Div6_Poncan">"#ref!"</definedName>
    <definedName name="CCO2_Div6_Raso">"#ref!"</definedName>
    <definedName name="CCO2_Div6_Sibintang">"#ref!"</definedName>
    <definedName name="CCO2_Div6_Sibuluh">"#ref!"</definedName>
    <definedName name="CCO2_Div6_Total">"#ref!"</definedName>
    <definedName name="CCO2_Div6_Ujung">"#ref!"</definedName>
    <definedName name="CCO2_Div7_Bahapal">"#ref!"</definedName>
    <definedName name="CCO2_Div7_Barumun">"#ref!"</definedName>
    <definedName name="CCO2_Div7_Buaya">"#ref!"</definedName>
    <definedName name="CCO2_Div7_Dua1">"#ref!"</definedName>
    <definedName name="CCO2_Div7_Dua2">"#ref!"</definedName>
    <definedName name="CCO2_Div7_Hantu">"#ref!"</definedName>
    <definedName name="CCO2_Div7_Pane">"#ref!"</definedName>
    <definedName name="CCO2_Div7_Poncan">"#ref!"</definedName>
    <definedName name="CCO2_Div7_Raso">"#ref!"</definedName>
    <definedName name="CCO2_Div7_Sibintang">"#ref!"</definedName>
    <definedName name="CCO2_Div7_Sibuluh">"#ref!"</definedName>
    <definedName name="CCO2_Div7_Total">"#ref!"</definedName>
    <definedName name="CCO2_Div7_Ujung">"#ref!"</definedName>
    <definedName name="cek">[11]Rek!$H$30</definedName>
    <definedName name="CLOSED_DDK___KR">'[16]Hrg Bahan'!$N$179</definedName>
    <definedName name="CLOSED_DUDUK" localSheetId="0">'[16]Hrg Bahan'!#REF!</definedName>
    <definedName name="CLOSED_DUDUK">'[16]Hrg Bahan'!#REF!</definedName>
    <definedName name="CLOSED_JGK_KIA" localSheetId="0">'[16]Hrg Bahan'!#REF!</definedName>
    <definedName name="CLOSED_JGK_KIA">'[16]Hrg Bahan'!#REF!</definedName>
    <definedName name="CLOSED_JONGKOK">'[16]Hrg Bahan'!$N$178</definedName>
    <definedName name="COMPRESSOR" localSheetId="2">#REF!</definedName>
    <definedName name="COMPRESSOR" localSheetId="0">#REF!</definedName>
    <definedName name="COMPRESSOR" localSheetId="5">#REF!</definedName>
    <definedName name="COMPRESSOR" localSheetId="1">#REF!</definedName>
    <definedName name="COMPRESSOR" localSheetId="6">#REF!</definedName>
    <definedName name="COMPRESSOR">#REF!</definedName>
    <definedName name="CONCRETEMIXER" localSheetId="2">#REF!</definedName>
    <definedName name="CONCRETEMIXER" localSheetId="0">#REF!</definedName>
    <definedName name="CONCRETEMIXER" localSheetId="5">#REF!</definedName>
    <definedName name="CONCRETEMIXER" localSheetId="1">#REF!</definedName>
    <definedName name="CONCRETEMIXER" localSheetId="6">#REF!</definedName>
    <definedName name="CONCRETEMIXER">#REF!</definedName>
    <definedName name="CONCRETEVIBRO" localSheetId="2">#REF!</definedName>
    <definedName name="CONCRETEVIBRO" localSheetId="0">#REF!</definedName>
    <definedName name="CONCRETEVIBRO" localSheetId="5">#REF!</definedName>
    <definedName name="CONCRETEVIBRO" localSheetId="1">#REF!</definedName>
    <definedName name="CONCRETEVIBRO" localSheetId="6">#REF!</definedName>
    <definedName name="CONCRETEVIBRO">#REF!</definedName>
    <definedName name="CRANE" localSheetId="0">#REF!</definedName>
    <definedName name="CRANE">#REF!</definedName>
    <definedName name="D" localSheetId="0">#REF!</definedName>
    <definedName name="D">#REF!</definedName>
    <definedName name="DAFTARSEWA" localSheetId="0">#REF!</definedName>
    <definedName name="DAFTARSEWA">#REF!</definedName>
    <definedName name="DATAUPAH">'[11]4-Basic Price'!$D$8:$F$38</definedName>
    <definedName name="DAYWORKS" localSheetId="0">'[10]Kuantitas &amp; Harga'!#REF!</definedName>
    <definedName name="DAYWORKS">'[10]Kuantitas &amp; Harga'!#REF!</definedName>
    <definedName name="dd" localSheetId="0" hidden="1">#REF!</definedName>
    <definedName name="dd" hidden="1">#REF!</definedName>
    <definedName name="dddd" localSheetId="0" hidden="1">#REF!</definedName>
    <definedName name="dddd" hidden="1">#REF!</definedName>
    <definedName name="ddg_btalam" localSheetId="0">[16]Analisa!#REF!</definedName>
    <definedName name="ddg_btalam">[16]Analisa!#REF!</definedName>
    <definedName name="Dec_All">"#ref!"</definedName>
    <definedName name="Dec_Bahapal">"#ref!"</definedName>
    <definedName name="Dec_Barumun">"#ref!"</definedName>
    <definedName name="Dec_Buaya">"#ref!"</definedName>
    <definedName name="Dec_Dua1">"#ref!"</definedName>
    <definedName name="Dec_Dua2">"#ref!"</definedName>
    <definedName name="Dec_Hantu">"#ref!"</definedName>
    <definedName name="Dec_Pane">"#ref!"</definedName>
    <definedName name="Dec_Poncan">"#ref!"</definedName>
    <definedName name="Dec_Raso">"#ref!"</definedName>
    <definedName name="Dec_Sibintang">"#ref!"</definedName>
    <definedName name="Dec_Sibuluh">"#ref!"</definedName>
    <definedName name="Dec_Ujung">"#ref!"</definedName>
    <definedName name="Dec02_All">"#ref!"</definedName>
    <definedName name="Dec02_Bahapal">"#ref!"</definedName>
    <definedName name="Dec02_Barumun">"#ref!"</definedName>
    <definedName name="Dec02_Buaya">"#ref!"</definedName>
    <definedName name="Dec02_Dua1">"#ref!"</definedName>
    <definedName name="Dec02_Dua2">"#ref!"</definedName>
    <definedName name="Dec02_Hantu">"#ref!"</definedName>
    <definedName name="Dec02_Pane">"#ref!"</definedName>
    <definedName name="Dec02_Poncan">"#ref!"</definedName>
    <definedName name="Dec02_Raso">"#ref!"</definedName>
    <definedName name="Dec02_Sibintang">"#ref!"</definedName>
    <definedName name="Dec02_Sibuluh">"#ref!"</definedName>
    <definedName name="Dec02_Ujung">"#ref!"</definedName>
    <definedName name="deuicker" localSheetId="0">#REF!</definedName>
    <definedName name="deuicker">#REF!</definedName>
    <definedName name="Dibuat_tgl" localSheetId="0">#REF!</definedName>
    <definedName name="Dibuat_tgl">#REF!</definedName>
    <definedName name="DINDING" localSheetId="0">#REF!</definedName>
    <definedName name="DINDING">#REF!</definedName>
    <definedName name="DINDING_POLOS_20.25" localSheetId="0">[16]Analisa!#REF!</definedName>
    <definedName name="DINDING_POLOS_20.25">[16]Analisa!#REF!</definedName>
    <definedName name="Disiapkan_oleh" localSheetId="2">#REF!</definedName>
    <definedName name="Disiapkan_oleh" localSheetId="0">#REF!</definedName>
    <definedName name="Disiapkan_oleh" localSheetId="5">#REF!</definedName>
    <definedName name="Disiapkan_oleh" localSheetId="1">#REF!</definedName>
    <definedName name="Disiapkan_oleh" localSheetId="6">#REF!</definedName>
    <definedName name="Disiapkan_oleh">#REF!</definedName>
    <definedName name="Div1_Bahapal">"#ref!"</definedName>
    <definedName name="Div1_Barumun">"#ref!"</definedName>
    <definedName name="Div1_Buaya">"#ref!"</definedName>
    <definedName name="Div1_Dua1">"#ref!"</definedName>
    <definedName name="Div1_Dua2">"#ref!"</definedName>
    <definedName name="Div1_Hantu">"#ref!"</definedName>
    <definedName name="Div1_Pane">"#ref!"</definedName>
    <definedName name="Div1_Poncan">"#ref!"</definedName>
    <definedName name="Div1_Raso">"#ref!"</definedName>
    <definedName name="Div1_Sibintang">"#ref!"</definedName>
    <definedName name="Div1_Sibuluh">"#ref!"</definedName>
    <definedName name="Div1_Total">"#ref!"</definedName>
    <definedName name="Div1_Ujung">"#ref!"</definedName>
    <definedName name="Div2_Bahapal">"#ref!"</definedName>
    <definedName name="Div2_Barumun">"#ref!"</definedName>
    <definedName name="Div2_Buaya">"#ref!"</definedName>
    <definedName name="Div2_Dua1">"#ref!"</definedName>
    <definedName name="Div2_Dua2">"#ref!"</definedName>
    <definedName name="Div2_Hantu">"#ref!"</definedName>
    <definedName name="Div2_Pane">"#ref!"</definedName>
    <definedName name="Div2_Poncan">"#ref!"</definedName>
    <definedName name="Div2_Raso">"#ref!"</definedName>
    <definedName name="Div2_Sibintang">"#ref!"</definedName>
    <definedName name="Div2_Sibuluh">"#ref!"</definedName>
    <definedName name="Div2_Total">"#ref!"</definedName>
    <definedName name="Div2_Ujung">"#ref!"</definedName>
    <definedName name="Div3_Bahapal">"#ref!"</definedName>
    <definedName name="Div3_Barumun">"#ref!"</definedName>
    <definedName name="Div3_Buaya">"#ref!"</definedName>
    <definedName name="Div3_Dua1">"#ref!"</definedName>
    <definedName name="Div3_Dua2">"#ref!"</definedName>
    <definedName name="Div3_Hantu">"#ref!"</definedName>
    <definedName name="Div3_Pane">"#ref!"</definedName>
    <definedName name="Div3_Poncan">"#ref!"</definedName>
    <definedName name="Div3_Raso">"#ref!"</definedName>
    <definedName name="Div3_Sibintang">"#ref!"</definedName>
    <definedName name="Div3_Sibuluh">"#ref!"</definedName>
    <definedName name="Div3_Total">"#ref!"</definedName>
    <definedName name="Div3_Ujung">"#ref!"</definedName>
    <definedName name="DIV3A" hidden="1">[6]Div2!$H$12:$H$20</definedName>
    <definedName name="Div4_Bahapal">"#ref!"</definedName>
    <definedName name="Div4_Barumun">"#ref!"</definedName>
    <definedName name="Div4_Buaya">"#ref!"</definedName>
    <definedName name="Div4_Dua1">"#ref!"</definedName>
    <definedName name="Div4_Dua2">"#ref!"</definedName>
    <definedName name="Div4_Hantu">"#ref!"</definedName>
    <definedName name="Div4_Pane">"#ref!"</definedName>
    <definedName name="Div4_Poncan">"#ref!"</definedName>
    <definedName name="Div4_Raso">"#ref!"</definedName>
    <definedName name="Div4_Sibintang">"#ref!"</definedName>
    <definedName name="Div4_Sibuluh">"#ref!"</definedName>
    <definedName name="Div4_Total">"#ref!"</definedName>
    <definedName name="Div4_Ujung">"#ref!"</definedName>
    <definedName name="Div5_Bahapal">"#ref!"</definedName>
    <definedName name="Div5_Barumun">"#ref!"</definedName>
    <definedName name="Div5_Buaya">"#ref!"</definedName>
    <definedName name="Div5_Dua1">"#ref!"</definedName>
    <definedName name="Div5_Dua2">"#ref!"</definedName>
    <definedName name="Div5_Hantu">"#ref!"</definedName>
    <definedName name="Div5_Pane">"#ref!"</definedName>
    <definedName name="Div5_Poncan">"#ref!"</definedName>
    <definedName name="Div5_Raso">"#ref!"</definedName>
    <definedName name="Div5_Sibintang">"#ref!"</definedName>
    <definedName name="Div5_Sibuluh">"#ref!"</definedName>
    <definedName name="Div5_Total">"#ref!"</definedName>
    <definedName name="Div5_Ujung">"#ref!"</definedName>
    <definedName name="Div6_Bahapal">"#ref!"</definedName>
    <definedName name="Div6_Barumun">"#ref!"</definedName>
    <definedName name="Div6_Buaya">"#ref!"</definedName>
    <definedName name="Div6_Dua1">"#ref!"</definedName>
    <definedName name="Div6_Dua2">"#ref!"</definedName>
    <definedName name="Div6_Hantu">"#ref!"</definedName>
    <definedName name="Div6_Pane">"#ref!"</definedName>
    <definedName name="Div6_Poncan">"#ref!"</definedName>
    <definedName name="Div6_Raso">"#ref!"</definedName>
    <definedName name="Div6_Sibintang">"#ref!"</definedName>
    <definedName name="Div6_Sibuluh">"#ref!"</definedName>
    <definedName name="Div6_Total">"#ref!"</definedName>
    <definedName name="Div6_Ujung">"#ref!"</definedName>
    <definedName name="Div7_Bahapal">"#ref!"</definedName>
    <definedName name="Div7_Barumun">"#ref!"</definedName>
    <definedName name="Div7_Buaya">"#ref!"</definedName>
    <definedName name="Div7_Dua1">"#ref!"</definedName>
    <definedName name="Div7_Dua2">"#ref!"</definedName>
    <definedName name="Div7_Hantu">"#ref!"</definedName>
    <definedName name="Div7_Pane">"#ref!"</definedName>
    <definedName name="Div7_Poncan">"#ref!"</definedName>
    <definedName name="Div7_Raso">"#ref!"</definedName>
    <definedName name="Div7_Sibintang">"#ref!"</definedName>
    <definedName name="Div7_Sibuluh">"#ref!"</definedName>
    <definedName name="Div7_Total">"#ref!"</definedName>
    <definedName name="Div7_Ujung">"#ref!"</definedName>
    <definedName name="dlk">[12]harga!$F$37</definedName>
    <definedName name="DRAINASE" localSheetId="0">'[10]Kuantitas &amp; Harga'!#REF!</definedName>
    <definedName name="DRAINASE">'[10]Kuantitas &amp; Harga'!#REF!</definedName>
    <definedName name="DRYER_LANTAI" localSheetId="0">'[16]Hrg Bahan'!#REF!</definedName>
    <definedName name="DRYER_LANTAI">'[16]Hrg Bahan'!#REF!</definedName>
    <definedName name="DUMPTRUCK1" localSheetId="2">#REF!</definedName>
    <definedName name="DUMPTRUCK1" localSheetId="0">#REF!</definedName>
    <definedName name="DUMPTRUCK1" localSheetId="5">#REF!</definedName>
    <definedName name="DUMPTRUCK1" localSheetId="1">#REF!</definedName>
    <definedName name="DUMPTRUCK1" localSheetId="6">#REF!</definedName>
    <definedName name="DUMPTRUCK1">#REF!</definedName>
    <definedName name="DUMPTRUCK2" localSheetId="2">#REF!</definedName>
    <definedName name="DUMPTRUCK2" localSheetId="0">#REF!</definedName>
    <definedName name="DUMPTRUCK2" localSheetId="5">#REF!</definedName>
    <definedName name="DUMPTRUCK2" localSheetId="1">#REF!</definedName>
    <definedName name="DUMPTRUCK2" localSheetId="6">#REF!</definedName>
    <definedName name="DUMPTRUCK2">#REF!</definedName>
    <definedName name="E" localSheetId="2">[13]RAB!#REF!</definedName>
    <definedName name="E" localSheetId="0">[13]RAB!#REF!</definedName>
    <definedName name="E" localSheetId="5">[13]RAB!#REF!</definedName>
    <definedName name="E" localSheetId="1">[13]RAB!#REF!</definedName>
    <definedName name="E" localSheetId="6">[13]RAB!#REF!</definedName>
    <definedName name="E">[13]RAB!#REF!</definedName>
    <definedName name="E.13" localSheetId="2">#REF!</definedName>
    <definedName name="E.13" localSheetId="0">#REF!</definedName>
    <definedName name="E.13" localSheetId="5">#REF!</definedName>
    <definedName name="E.13" localSheetId="1">#REF!</definedName>
    <definedName name="E.13" localSheetId="6">#REF!</definedName>
    <definedName name="E.13">#REF!</definedName>
    <definedName name="E_001" localSheetId="2">#REF!</definedName>
    <definedName name="E_001" localSheetId="0">#REF!</definedName>
    <definedName name="E_001" localSheetId="5">#REF!</definedName>
    <definedName name="E_001" localSheetId="1">#REF!</definedName>
    <definedName name="E_001" localSheetId="6">#REF!</definedName>
    <definedName name="E_001">#REF!</definedName>
    <definedName name="E_010" localSheetId="2">#REF!</definedName>
    <definedName name="E_010" localSheetId="0">#REF!</definedName>
    <definedName name="E_010" localSheetId="5">#REF!</definedName>
    <definedName name="E_010" localSheetId="1">#REF!</definedName>
    <definedName name="E_010" localSheetId="6">#REF!</definedName>
    <definedName name="E_010">#REF!</definedName>
    <definedName name="E_031" localSheetId="0">#REF!</definedName>
    <definedName name="E_031">#REF!</definedName>
    <definedName name="E_040" localSheetId="0">#REF!</definedName>
    <definedName name="E_040">#REF!</definedName>
    <definedName name="E_052" localSheetId="0">#REF!</definedName>
    <definedName name="E_052">#REF!</definedName>
    <definedName name="E_080" localSheetId="0">#REF!</definedName>
    <definedName name="E_080">#REF!</definedName>
    <definedName name="E_081" localSheetId="0">#REF!</definedName>
    <definedName name="E_081">#REF!</definedName>
    <definedName name="E_084" localSheetId="0">#REF!</definedName>
    <definedName name="E_084">#REF!</definedName>
    <definedName name="E_087" localSheetId="0">#REF!</definedName>
    <definedName name="E_087">#REF!</definedName>
    <definedName name="E_088" localSheetId="0">#REF!</definedName>
    <definedName name="E_088">#REF!</definedName>
    <definedName name="E_089" localSheetId="0">#REF!</definedName>
    <definedName name="E_089">#REF!</definedName>
    <definedName name="E_13" localSheetId="0">#REF!</definedName>
    <definedName name="E_13">#REF!</definedName>
    <definedName name="E_153" localSheetId="0">#REF!</definedName>
    <definedName name="E_153">#REF!</definedName>
    <definedName name="E_154" localSheetId="0">#REF!</definedName>
    <definedName name="E_154">#REF!</definedName>
    <definedName name="E_155" localSheetId="0">#REF!</definedName>
    <definedName name="E_155">#REF!</definedName>
    <definedName name="E_157" localSheetId="0">#REF!</definedName>
    <definedName name="E_157">#REF!</definedName>
    <definedName name="E_182" localSheetId="0">#REF!</definedName>
    <definedName name="E_182">#REF!</definedName>
    <definedName name="E_211" localSheetId="0">#REF!</definedName>
    <definedName name="E_211">#REF!</definedName>
    <definedName name="E_212" localSheetId="0">#REF!</definedName>
    <definedName name="E_212">#REF!</definedName>
    <definedName name="E_221" localSheetId="0">#REF!</definedName>
    <definedName name="E_221">#REF!</definedName>
    <definedName name="E_251" localSheetId="0">#REF!</definedName>
    <definedName name="E_251">#REF!</definedName>
    <definedName name="E_253" localSheetId="0">#REF!</definedName>
    <definedName name="E_253">#REF!</definedName>
    <definedName name="E_301" localSheetId="0">#REF!</definedName>
    <definedName name="E_301">#REF!</definedName>
    <definedName name="E_341" localSheetId="0">#REF!</definedName>
    <definedName name="E_341">#REF!</definedName>
    <definedName name="EEE06REV">'[26]5-Peralatan'!$AW$13</definedName>
    <definedName name="EEE09REV1">'[26]5-Peralatan'!$AW$16</definedName>
    <definedName name="EEE17REV">'[26]5-Peralatan'!$AW$24</definedName>
    <definedName name="EEE17REV1">'[26]5-Peralatan'!$AW$24</definedName>
    <definedName name="ENGSEL_JENDELA" localSheetId="0">'[16]Hrg Bahan'!#REF!</definedName>
    <definedName name="ENGSEL_JENDELA">'[16]Hrg Bahan'!#REF!</definedName>
    <definedName name="ENGSEL_PINTU" localSheetId="0">'[16]Hrg Bahan'!#REF!</definedName>
    <definedName name="ENGSEL_PINTU">'[16]Hrg Bahan'!#REF!</definedName>
    <definedName name="ENGSEL_PINTU_LE" localSheetId="0">'[16]Hrg Bahan'!#REF!</definedName>
    <definedName name="ENGSEL_PINTU_LE">'[16]Hrg Bahan'!#REF!</definedName>
    <definedName name="ENGSEL_PINTU_OT" localSheetId="0">'[16]Hrg Bahan'!#REF!</definedName>
    <definedName name="ENGSEL_PINTU_OT">'[16]Hrg Bahan'!#REF!</definedName>
    <definedName name="ETERNIT" localSheetId="0">'[16]Hrg Bahan'!#REF!</definedName>
    <definedName name="ETERNIT">'[16]Hrg Bahan'!#REF!</definedName>
    <definedName name="EXCAVATOR" localSheetId="2">#REF!</definedName>
    <definedName name="EXCAVATOR" localSheetId="0">#REF!</definedName>
    <definedName name="EXCAVATOR" localSheetId="5">#REF!</definedName>
    <definedName name="EXCAVATOR" localSheetId="1">#REF!</definedName>
    <definedName name="EXCAVATOR" localSheetId="6">#REF!</definedName>
    <definedName name="EXCAVATOR">#REF!</definedName>
    <definedName name="Excel_BuiltIn_Print_Area">#N/A</definedName>
    <definedName name="EXHAUSTFUN" localSheetId="0">'[16]Hrg Bahan'!#REF!</definedName>
    <definedName name="EXHAUSTFUN">'[16]Hrg Bahan'!#REF!</definedName>
    <definedName name="EXPANYOLET_TANA">'[16]Hrg Bahan'!$N$189</definedName>
    <definedName name="F" localSheetId="0">[13]RAB!#REF!</definedName>
    <definedName name="F">[13]RAB!#REF!</definedName>
    <definedName name="F.1_I" localSheetId="2">#REF!</definedName>
    <definedName name="F.1_I" localSheetId="0">#REF!</definedName>
    <definedName name="F.1_I" localSheetId="5">#REF!</definedName>
    <definedName name="F.1_I" localSheetId="1">#REF!</definedName>
    <definedName name="F.1_I" localSheetId="6">#REF!</definedName>
    <definedName name="F.1_I">#REF!</definedName>
    <definedName name="F.1_II" localSheetId="2">#REF!</definedName>
    <definedName name="F.1_II" localSheetId="0">#REF!</definedName>
    <definedName name="F.1_II" localSheetId="5">#REF!</definedName>
    <definedName name="F.1_II" localSheetId="1">#REF!</definedName>
    <definedName name="F.1_II" localSheetId="6">#REF!</definedName>
    <definedName name="F.1_II">#REF!</definedName>
    <definedName name="F.16" localSheetId="2">#REF!</definedName>
    <definedName name="F.16" localSheetId="0">#REF!</definedName>
    <definedName name="F.16" localSheetId="5">#REF!</definedName>
    <definedName name="F.16" localSheetId="1">#REF!</definedName>
    <definedName name="F.16" localSheetId="6">#REF!</definedName>
    <definedName name="F.16">#REF!</definedName>
    <definedName name="F.21_I" localSheetId="0">#REF!</definedName>
    <definedName name="F.21_I">#REF!</definedName>
    <definedName name="F.21_II" localSheetId="0">#REF!</definedName>
    <definedName name="F.21_II">#REF!</definedName>
    <definedName name="F.22_I" localSheetId="0">#REF!</definedName>
    <definedName name="F.22_I">#REF!</definedName>
    <definedName name="F.22_II" localSheetId="0">#REF!</definedName>
    <definedName name="F.22_II">#REF!</definedName>
    <definedName name="F.27_I" localSheetId="0">#REF!</definedName>
    <definedName name="F.27_I">#REF!</definedName>
    <definedName name="F.27_II" localSheetId="0">#REF!</definedName>
    <definedName name="F.27_II">#REF!</definedName>
    <definedName name="F.30_I_TEAK" localSheetId="0">#REF!</definedName>
    <definedName name="F.30_I_TEAK">#REF!</definedName>
    <definedName name="F.30_I_TRIP" localSheetId="0">#REF!</definedName>
    <definedName name="F.30_I_TRIP">#REF!</definedName>
    <definedName name="F.30_II_TEAK" localSheetId="0">#REF!</definedName>
    <definedName name="F.30_II_TEAK">#REF!</definedName>
    <definedName name="F.30_II_TRIP" localSheetId="0">#REF!</definedName>
    <definedName name="F.30_II_TRIP">#REF!</definedName>
    <definedName name="F.31_I" localSheetId="0">#REF!</definedName>
    <definedName name="F.31_I">#REF!</definedName>
    <definedName name="F.31_II" localSheetId="0">#REF!</definedName>
    <definedName name="F.31_II">#REF!</definedName>
    <definedName name="F.33_I" localSheetId="0">#REF!</definedName>
    <definedName name="F.33_I">#REF!</definedName>
    <definedName name="F.33_II" localSheetId="0">#REF!</definedName>
    <definedName name="F.33_II">#REF!</definedName>
    <definedName name="F.35_B3" localSheetId="0">#REF!</definedName>
    <definedName name="F.35_B3">#REF!</definedName>
    <definedName name="F.35_B5" localSheetId="0">#REF!</definedName>
    <definedName name="F.35_B5">#REF!</definedName>
    <definedName name="F.35_R3" localSheetId="0">#REF!</definedName>
    <definedName name="F.35_R3">#REF!</definedName>
    <definedName name="F.35_R5" localSheetId="0">#REF!</definedName>
    <definedName name="F.35_R5">#REF!</definedName>
    <definedName name="F.36_B_I" localSheetId="0">#REF!</definedName>
    <definedName name="F.36_B_I">#REF!</definedName>
    <definedName name="F.36_B_II" localSheetId="0">#REF!</definedName>
    <definedName name="F.36_B_II">#REF!</definedName>
    <definedName name="F.36_R_I" localSheetId="0">#REF!</definedName>
    <definedName name="F.36_R_I">#REF!</definedName>
    <definedName name="F.36_R_II" localSheetId="0">#REF!</definedName>
    <definedName name="F.36_R_II">#REF!</definedName>
    <definedName name="F.36A_I" localSheetId="0">#REF!</definedName>
    <definedName name="F.36A_I">#REF!</definedName>
    <definedName name="F.36A_II" localSheetId="0">#REF!</definedName>
    <definedName name="F.36A_II">#REF!</definedName>
    <definedName name="F.37_P_I" localSheetId="0">#REF!</definedName>
    <definedName name="F.37_P_I">#REF!</definedName>
    <definedName name="F.37_P_II" localSheetId="0">#REF!</definedName>
    <definedName name="F.37_P_II">#REF!</definedName>
    <definedName name="F.37_T" localSheetId="0">#REF!</definedName>
    <definedName name="F.37_T">#REF!</definedName>
    <definedName name="F.37_TEAK" localSheetId="0">#REF!</definedName>
    <definedName name="F.37_TEAK">#REF!</definedName>
    <definedName name="F.38_I" localSheetId="0">#REF!</definedName>
    <definedName name="F.38_I">#REF!</definedName>
    <definedName name="F.38_II" localSheetId="0">#REF!</definedName>
    <definedName name="F.38_II">#REF!</definedName>
    <definedName name="F.47_I" localSheetId="0">#REF!</definedName>
    <definedName name="F.47_I">#REF!</definedName>
    <definedName name="F.47_II" localSheetId="0">#REF!</definedName>
    <definedName name="F.47_II">#REF!</definedName>
    <definedName name="Feb_All">"#ref!"</definedName>
    <definedName name="Feb_Bahapal">"#ref!"</definedName>
    <definedName name="Feb_Barumun">"#ref!"</definedName>
    <definedName name="Feb_Buaya">"#ref!"</definedName>
    <definedName name="Feb_Dua1">"#ref!"</definedName>
    <definedName name="Feb_Dua2">"#ref!"</definedName>
    <definedName name="Feb_Hantu">"#ref!"</definedName>
    <definedName name="Feb_Pane">"#ref!"</definedName>
    <definedName name="Feb_Poncan">"#ref!"</definedName>
    <definedName name="Feb_Raso">"#ref!"</definedName>
    <definedName name="Feb_Sibintang">"#ref!"</definedName>
    <definedName name="Feb_Sibuluh">"#ref!"</definedName>
    <definedName name="Feb_Ujung">"#ref!"</definedName>
    <definedName name="FFF" localSheetId="0">#REF!</definedName>
    <definedName name="FFF">#REF!</definedName>
    <definedName name="FINISHER" localSheetId="0">#REF!</definedName>
    <definedName name="FINISHER">#REF!</definedName>
    <definedName name="FINISHING" localSheetId="0">#REF!</definedName>
    <definedName name="FINISHING">#REF!</definedName>
    <definedName name="FLATBEDTRUCK" localSheetId="0">#REF!</definedName>
    <definedName name="FLATBEDTRUCK">#REF!</definedName>
    <definedName name="FLUG_KRAN_1_2" localSheetId="0">'[16]Hrg Bahan'!#REF!</definedName>
    <definedName name="FLUG_KRAN_1_2">'[16]Hrg Bahan'!#REF!</definedName>
    <definedName name="FORM21">'[27]3-DIV2'!$L$1:$V$61</definedName>
    <definedName name="FORM22E" localSheetId="0">'[27]3-DIV2'!#REF!</definedName>
    <definedName name="FORM22E">'[27]3-DIV2'!#REF!</definedName>
    <definedName name="FORM22L">'[27]3-DIV2'!$L$121:$V$121</definedName>
    <definedName name="FORM231">'[27]3-DIV2'!$L$123:$V$183</definedName>
    <definedName name="FORM232">'[27]3-DIV2'!$L$243:$V$303</definedName>
    <definedName name="FORM233">'[27]3-DIV2'!$L$363:$V$423</definedName>
    <definedName name="Form234">'[27]3-DIV2'!$L$483:$V$543</definedName>
    <definedName name="Form235">'[27]3-DIV2'!$L$603:$V$663</definedName>
    <definedName name="Form236">'[27]3-DIV2'!$L$854:$V$914</definedName>
    <definedName name="FORM241" localSheetId="0">'[27]3-DIV2'!#REF!</definedName>
    <definedName name="FORM241">'[27]3-DIV2'!#REF!</definedName>
    <definedName name="FORM242">'[27]3-DIV2'!$L$978:$V$1038</definedName>
    <definedName name="FORM243">'[27]3-DIV2'!$L$1039:$V$1100</definedName>
    <definedName name="FORM311">"#ref!"</definedName>
    <definedName name="FORM312">"#ref!"</definedName>
    <definedName name="FORM313">"#ref!"</definedName>
    <definedName name="FORM314">"#ref!"</definedName>
    <definedName name="FORM315">"#ref!"</definedName>
    <definedName name="FORM319">"#ref!"</definedName>
    <definedName name="FORM322">"#ref!"</definedName>
    <definedName name="FORM323">"#ref!"</definedName>
    <definedName name="FORM323L" localSheetId="0">#REF!</definedName>
    <definedName name="FORM323L">#REF!</definedName>
    <definedName name="FORM324">"#ref!"</definedName>
    <definedName name="FORM331">"#ref!"</definedName>
    <definedName name="FORM346">"#ref!"</definedName>
    <definedName name="FORM421">'[28]3-DIV4'!$L$1:$V$61</definedName>
    <definedName name="FORM422">'[28]3-DIV4'!$L$180:$V$240</definedName>
    <definedName name="FORM423">'[28]3-DIV4'!$L$479:$V$539</definedName>
    <definedName name="FORM424">'[28]3-DIV4'!$L$359:$V$419</definedName>
    <definedName name="FORM425">'[28]3-DIV4'!$L$718:$V$778</definedName>
    <definedName name="FORM426">'[28]3-DIV4'!$L$897:$V$957</definedName>
    <definedName name="FORM427">'[28]3-DIV4'!$L$1017:$V$1077</definedName>
    <definedName name="FORM511">"#ref!"</definedName>
    <definedName name="FORM512">"#ref!"</definedName>
    <definedName name="FORM521">"#ref!"</definedName>
    <definedName name="FORM522">"#ref!"</definedName>
    <definedName name="FORM541">"#ref!"</definedName>
    <definedName name="FORM542">"#ref!"</definedName>
    <definedName name="FORM611" localSheetId="0">#REF!</definedName>
    <definedName name="FORM611">#REF!</definedName>
    <definedName name="FORM612" localSheetId="0">#REF!</definedName>
    <definedName name="FORM612">#REF!</definedName>
    <definedName name="FORM621" localSheetId="0">#REF!</definedName>
    <definedName name="FORM621">#REF!</definedName>
    <definedName name="FORM622" localSheetId="0">#REF!</definedName>
    <definedName name="FORM622">#REF!</definedName>
    <definedName name="FORM623" localSheetId="0">#REF!</definedName>
    <definedName name="FORM623">#REF!</definedName>
    <definedName name="FORM631" localSheetId="0">#REF!</definedName>
    <definedName name="FORM631">#REF!</definedName>
    <definedName name="FORM632" localSheetId="0">#REF!</definedName>
    <definedName name="FORM632">#REF!</definedName>
    <definedName name="FORM633" localSheetId="0">#REF!</definedName>
    <definedName name="FORM633">#REF!</definedName>
    <definedName name="FORM634" localSheetId="0">#REF!</definedName>
    <definedName name="FORM634">#REF!</definedName>
    <definedName name="FORM635" localSheetId="0">#REF!</definedName>
    <definedName name="FORM635">#REF!</definedName>
    <definedName name="FORM635A" localSheetId="0">#REF!</definedName>
    <definedName name="FORM635A">#REF!</definedName>
    <definedName name="FORM636" localSheetId="0">#REF!</definedName>
    <definedName name="FORM636">#REF!</definedName>
    <definedName name="FORM641L" localSheetId="0">#REF!</definedName>
    <definedName name="FORM641L">#REF!</definedName>
    <definedName name="FORM642" localSheetId="0">#REF!</definedName>
    <definedName name="FORM642">#REF!</definedName>
    <definedName name="FORM65" localSheetId="0">#REF!</definedName>
    <definedName name="FORM65">#REF!</definedName>
    <definedName name="FORM66PERATA" localSheetId="0">#REF!</definedName>
    <definedName name="FORM66PERATA">#REF!</definedName>
    <definedName name="FORM66PERMUKAAN" localSheetId="0">#REF!</definedName>
    <definedName name="FORM66PERMUKAAN">#REF!</definedName>
    <definedName name="FORM7101" localSheetId="0">#REF!</definedName>
    <definedName name="FORM7101">#REF!</definedName>
    <definedName name="FORM7102" localSheetId="0">#REF!</definedName>
    <definedName name="FORM7102">#REF!</definedName>
    <definedName name="FORM7103" localSheetId="0">#REF!</definedName>
    <definedName name="FORM7103">#REF!</definedName>
    <definedName name="FORM711" localSheetId="0">#REF!</definedName>
    <definedName name="FORM711">#REF!</definedName>
    <definedName name="FORM712" localSheetId="0">#REF!</definedName>
    <definedName name="FORM712">#REF!</definedName>
    <definedName name="FORM713" localSheetId="0">#REF!</definedName>
    <definedName name="FORM713">#REF!</definedName>
    <definedName name="FORM714" localSheetId="0">#REF!</definedName>
    <definedName name="FORM714">#REF!</definedName>
    <definedName name="FORM715" localSheetId="0">#REF!</definedName>
    <definedName name="FORM715">#REF!</definedName>
    <definedName name="FORM716" localSheetId="0">#REF!</definedName>
    <definedName name="FORM716">#REF!</definedName>
    <definedName name="FORM717" localSheetId="0">#REF!</definedName>
    <definedName name="FORM717">#REF!</definedName>
    <definedName name="FORM718" localSheetId="0">#REF!</definedName>
    <definedName name="FORM718">#REF!</definedName>
    <definedName name="FORM721" localSheetId="0">#REF!</definedName>
    <definedName name="FORM721">#REF!</definedName>
    <definedName name="FORM731" localSheetId="0">#REF!</definedName>
    <definedName name="FORM731">#REF!</definedName>
    <definedName name="FORM732" localSheetId="0">#REF!</definedName>
    <definedName name="FORM732">#REF!</definedName>
    <definedName name="FORM733" localSheetId="0">#REF!</definedName>
    <definedName name="FORM733">#REF!</definedName>
    <definedName name="FORM734" localSheetId="0">#REF!</definedName>
    <definedName name="FORM734">#REF!</definedName>
    <definedName name="FORM735" localSheetId="0">#REF!</definedName>
    <definedName name="FORM735">#REF!</definedName>
    <definedName name="FORM744" localSheetId="0">#REF!</definedName>
    <definedName name="FORM744">#REF!</definedName>
    <definedName name="FORM745" localSheetId="0">#REF!</definedName>
    <definedName name="FORM745">#REF!</definedName>
    <definedName name="FORM7610" localSheetId="0">#REF!</definedName>
    <definedName name="FORM7610">#REF!</definedName>
    <definedName name="FORM7612a" localSheetId="0">#REF!</definedName>
    <definedName name="FORM7612a">#REF!</definedName>
    <definedName name="FORM7612b" localSheetId="0">#REF!</definedName>
    <definedName name="FORM7612b">#REF!</definedName>
    <definedName name="FORM7612c" localSheetId="0">#REF!</definedName>
    <definedName name="FORM7612c">#REF!</definedName>
    <definedName name="FORM7613a" localSheetId="0">#REF!</definedName>
    <definedName name="FORM7613a">#REF!</definedName>
    <definedName name="FORM7613b" localSheetId="0">#REF!</definedName>
    <definedName name="FORM7613b">#REF!</definedName>
    <definedName name="FORM7613c" localSheetId="0">#REF!</definedName>
    <definedName name="FORM7613c">#REF!</definedName>
    <definedName name="FORM7614a" localSheetId="0">#REF!</definedName>
    <definedName name="FORM7614a">#REF!</definedName>
    <definedName name="FORM7614b" localSheetId="0">#REF!</definedName>
    <definedName name="FORM7614b">#REF!</definedName>
    <definedName name="FORM7614c" localSheetId="0">#REF!</definedName>
    <definedName name="FORM7614c">#REF!</definedName>
    <definedName name="FORM7614d" localSheetId="0">#REF!</definedName>
    <definedName name="FORM7614d">#REF!</definedName>
    <definedName name="FORM7614e" localSheetId="0">#REF!</definedName>
    <definedName name="FORM7614e">#REF!</definedName>
    <definedName name="FORM7618" localSheetId="0">#REF!</definedName>
    <definedName name="FORM7618">#REF!</definedName>
    <definedName name="FORM7619" localSheetId="0">#REF!</definedName>
    <definedName name="FORM7619">#REF!</definedName>
    <definedName name="FORM768" localSheetId="0">#REF!</definedName>
    <definedName name="FORM768">#REF!</definedName>
    <definedName name="FORM769" localSheetId="0">#REF!</definedName>
    <definedName name="FORM769">#REF!</definedName>
    <definedName name="FORM76X" localSheetId="0">#REF!</definedName>
    <definedName name="FORM76X">#REF!</definedName>
    <definedName name="FORM771a" localSheetId="0">#REF!</definedName>
    <definedName name="FORM771a">#REF!</definedName>
    <definedName name="FORM771b" localSheetId="0">#REF!</definedName>
    <definedName name="FORM771b">#REF!</definedName>
    <definedName name="FORM771c" localSheetId="0">#REF!</definedName>
    <definedName name="FORM771c">#REF!</definedName>
    <definedName name="FORM771d" localSheetId="0">#REF!</definedName>
    <definedName name="FORM771d">#REF!</definedName>
    <definedName name="FORM772a" localSheetId="0">#REF!</definedName>
    <definedName name="FORM772a">#REF!</definedName>
    <definedName name="FORM772b" localSheetId="0">#REF!</definedName>
    <definedName name="FORM772b">#REF!</definedName>
    <definedName name="FORM772c" localSheetId="0">#REF!</definedName>
    <definedName name="FORM772c">#REF!</definedName>
    <definedName name="FORM772d" localSheetId="0">#REF!</definedName>
    <definedName name="FORM772d">#REF!</definedName>
    <definedName name="FORM79manual" localSheetId="0">#REF!</definedName>
    <definedName name="FORM79manual">#REF!</definedName>
    <definedName name="FORM79mekanis" localSheetId="0">#REF!</definedName>
    <definedName name="FORM79mekanis">#REF!</definedName>
    <definedName name="FORM811" localSheetId="0">#REF!</definedName>
    <definedName name="FORM811">#REF!</definedName>
    <definedName name="FORM812" localSheetId="0">#REF!</definedName>
    <definedName name="FORM812">#REF!</definedName>
    <definedName name="FORM813" localSheetId="0">#REF!</definedName>
    <definedName name="FORM813">#REF!</definedName>
    <definedName name="FORM814" localSheetId="0">#REF!</definedName>
    <definedName name="FORM814">#REF!</definedName>
    <definedName name="FORM815" localSheetId="0">#REF!</definedName>
    <definedName name="FORM815">#REF!</definedName>
    <definedName name="FORM817" localSheetId="0">#REF!</definedName>
    <definedName name="FORM817">#REF!</definedName>
    <definedName name="FORM818" localSheetId="0">#REF!</definedName>
    <definedName name="FORM818">#REF!</definedName>
    <definedName name="FORM819" localSheetId="0">#REF!</definedName>
    <definedName name="FORM819">#REF!</definedName>
    <definedName name="FORM82" localSheetId="0">#REF!</definedName>
    <definedName name="FORM82">#REF!</definedName>
    <definedName name="FORM841" localSheetId="0">#REF!</definedName>
    <definedName name="FORM841">#REF!</definedName>
    <definedName name="FORM8410" localSheetId="0">#REF!</definedName>
    <definedName name="FORM8410">#REF!</definedName>
    <definedName name="FORM842" localSheetId="0">#REF!</definedName>
    <definedName name="FORM842">#REF!</definedName>
    <definedName name="FORM844" localSheetId="0">#REF!</definedName>
    <definedName name="FORM844">#REF!</definedName>
    <definedName name="FORM845" localSheetId="0">#REF!</definedName>
    <definedName name="FORM845">#REF!</definedName>
    <definedName name="FORM846" localSheetId="0">#REF!</definedName>
    <definedName name="FORM846">#REF!</definedName>
    <definedName name="FORM847" localSheetId="0">#REF!</definedName>
    <definedName name="FORM847">#REF!</definedName>
    <definedName name="FORMGEOTEKSTIL" localSheetId="0">#REF!</definedName>
    <definedName name="FORMGEOTEKSTIL">#REF!</definedName>
    <definedName name="FRRDS" localSheetId="0">#REF!</definedName>
    <definedName name="FRRDS">#REF!</definedName>
    <definedName name="FULVIMIXER" localSheetId="0">#REF!</definedName>
    <definedName name="FULVIMIXER">#REF!</definedName>
    <definedName name="G" localSheetId="0">[13]RAB!#REF!</definedName>
    <definedName name="G">[13]RAB!#REF!</definedName>
    <definedName name="G.14" localSheetId="2">#REF!</definedName>
    <definedName name="G.14" localSheetId="0">#REF!</definedName>
    <definedName name="G.14" localSheetId="5">#REF!</definedName>
    <definedName name="G.14" localSheetId="1">#REF!</definedName>
    <definedName name="G.14" localSheetId="6">#REF!</definedName>
    <definedName name="G.14">#REF!</definedName>
    <definedName name="G.16" localSheetId="2">#REF!</definedName>
    <definedName name="G.16" localSheetId="0">#REF!</definedName>
    <definedName name="G.16" localSheetId="5">#REF!</definedName>
    <definedName name="G.16" localSheetId="1">#REF!</definedName>
    <definedName name="G.16" localSheetId="6">#REF!</definedName>
    <definedName name="G.16">#REF!</definedName>
    <definedName name="G.2" localSheetId="2">#REF!</definedName>
    <definedName name="G.2" localSheetId="0">#REF!</definedName>
    <definedName name="G.2" localSheetId="5">#REF!</definedName>
    <definedName name="G.2" localSheetId="1">#REF!</definedName>
    <definedName name="G.2" localSheetId="6">#REF!</definedName>
    <definedName name="G.2">#REF!</definedName>
    <definedName name="G.32H" localSheetId="0">#REF!</definedName>
    <definedName name="G.32H">#REF!</definedName>
    <definedName name="G.32K" localSheetId="0">#REF!</definedName>
    <definedName name="G.32K">#REF!</definedName>
    <definedName name="G.32L" localSheetId="0">#REF!</definedName>
    <definedName name="G.32L">#REF!</definedName>
    <definedName name="G.33F" localSheetId="0">#REF!</definedName>
    <definedName name="G.33F">#REF!</definedName>
    <definedName name="G.33H" localSheetId="0">#REF!</definedName>
    <definedName name="G.33H">#REF!</definedName>
    <definedName name="G.33I" localSheetId="0">#REF!</definedName>
    <definedName name="G.33I">#REF!</definedName>
    <definedName name="G.33L" localSheetId="0">#REF!</definedName>
    <definedName name="G.33L">#REF!</definedName>
    <definedName name="G.44" localSheetId="0">#REF!</definedName>
    <definedName name="G.44">#REF!</definedName>
    <definedName name="G.50H" localSheetId="0">#REF!</definedName>
    <definedName name="G.50H">#REF!</definedName>
    <definedName name="G.50I" localSheetId="0">#REF!</definedName>
    <definedName name="G.50I">#REF!</definedName>
    <definedName name="G.50J" localSheetId="0">#REF!</definedName>
    <definedName name="G.50J">#REF!</definedName>
    <definedName name="G.50K" localSheetId="0">#REF!</definedName>
    <definedName name="G.50K">#REF!</definedName>
    <definedName name="G.50O" localSheetId="0">#REF!</definedName>
    <definedName name="G.50O">#REF!</definedName>
    <definedName name="G.50P" localSheetId="0">#REF!</definedName>
    <definedName name="G.50P">#REF!</definedName>
    <definedName name="G.51C" localSheetId="0">#REF!</definedName>
    <definedName name="G.51C">#REF!</definedName>
    <definedName name="G.51D" localSheetId="0">#REF!</definedName>
    <definedName name="G.51D">#REF!</definedName>
    <definedName name="G.53" localSheetId="0">#REF!</definedName>
    <definedName name="G.53">#REF!</definedName>
    <definedName name="G.53A" localSheetId="0">#REF!</definedName>
    <definedName name="G.53A">#REF!</definedName>
    <definedName name="G.55B" localSheetId="0">#REF!</definedName>
    <definedName name="G.55B">#REF!</definedName>
    <definedName name="G.55C" localSheetId="0">#REF!</definedName>
    <definedName name="G.55C">#REF!</definedName>
    <definedName name="G.5A" localSheetId="0">#REF!</definedName>
    <definedName name="G.5A">#REF!</definedName>
    <definedName name="G.5B" localSheetId="0">#REF!</definedName>
    <definedName name="G.5B">#REF!</definedName>
    <definedName name="G.5C" localSheetId="0">#REF!</definedName>
    <definedName name="G.5C">#REF!</definedName>
    <definedName name="G.6" localSheetId="0">#REF!</definedName>
    <definedName name="G.6">#REF!</definedName>
    <definedName name="G.67" localSheetId="0">#REF!</definedName>
    <definedName name="G.67">#REF!</definedName>
    <definedName name="G.72_20X20" localSheetId="0">#REF!</definedName>
    <definedName name="G.72_20X20">#REF!</definedName>
    <definedName name="g.72_20x25">'[29]HrgBahan&amp;Analisa'!$W$806</definedName>
    <definedName name="G.72_30X30" localSheetId="2">#REF!</definedName>
    <definedName name="G.72_30X30" localSheetId="0">#REF!</definedName>
    <definedName name="G.72_30X30" localSheetId="5">#REF!</definedName>
    <definedName name="G.72_30X30" localSheetId="1">#REF!</definedName>
    <definedName name="G.72_30X30" localSheetId="6">#REF!</definedName>
    <definedName name="G.72_30X30">#REF!</definedName>
    <definedName name="G.72_M_30X30" localSheetId="2">#REF!</definedName>
    <definedName name="G.72_M_30X30" localSheetId="0">#REF!</definedName>
    <definedName name="G.72_M_30X30" localSheetId="5">#REF!</definedName>
    <definedName name="G.72_M_30X30" localSheetId="1">#REF!</definedName>
    <definedName name="G.72_M_30X30" localSheetId="6">#REF!</definedName>
    <definedName name="G.72_M_30X30">#REF!</definedName>
    <definedName name="G_1" localSheetId="2">#REF!</definedName>
    <definedName name="G_1" localSheetId="0">#REF!</definedName>
    <definedName name="G_1" localSheetId="5">#REF!</definedName>
    <definedName name="G_1" localSheetId="1">#REF!</definedName>
    <definedName name="G_1" localSheetId="6">#REF!</definedName>
    <definedName name="G_1">#REF!</definedName>
    <definedName name="G_50m" localSheetId="0">#REF!</definedName>
    <definedName name="G_50m">#REF!</definedName>
    <definedName name="G_53A" localSheetId="0">#REF!</definedName>
    <definedName name="G_53A">#REF!</definedName>
    <definedName name="G_72b" localSheetId="0">#REF!</definedName>
    <definedName name="G_72b">#REF!</definedName>
    <definedName name="Gali_Saluran">"#ref!"</definedName>
    <definedName name="Galian">#N/A</definedName>
    <definedName name="Galian_Biasa">"#ref!"</definedName>
    <definedName name="GAMACCA" localSheetId="0">'[16]Hrg Bahan'!#REF!</definedName>
    <definedName name="GAMACCA">'[16]Hrg Bahan'!#REF!</definedName>
    <definedName name="GANITO_10X40" localSheetId="0">[16]Analisa!#REF!</definedName>
    <definedName name="GANITO_10X40">[16]Analisa!#REF!</definedName>
    <definedName name="GARNITO_30X30" localSheetId="0">[16]Analisa!#REF!</definedName>
    <definedName name="GARNITO_30X30">[16]Analisa!#REF!</definedName>
    <definedName name="GENSET" localSheetId="2">#REF!</definedName>
    <definedName name="GENSET" localSheetId="0">#REF!</definedName>
    <definedName name="GENSET" localSheetId="5">#REF!</definedName>
    <definedName name="GENSET" localSheetId="1">#REF!</definedName>
    <definedName name="GENSET" localSheetId="6">#REF!</definedName>
    <definedName name="GENSET">#REF!</definedName>
    <definedName name="GENTENG_BETON" localSheetId="2">'[16]Hrg Bahan'!#REF!</definedName>
    <definedName name="GENTENG_BETON" localSheetId="0">'[16]Hrg Bahan'!#REF!</definedName>
    <definedName name="GENTENG_BETON">'[16]Hrg Bahan'!#REF!</definedName>
    <definedName name="GENTENG_KERAMIK" localSheetId="2">'[16]Hrg Bahan'!#REF!</definedName>
    <definedName name="GENTENG_KERAMIK" localSheetId="0">'[16]Hrg Bahan'!#REF!</definedName>
    <definedName name="GENTENG_KERAMIK">'[16]Hrg Bahan'!#REF!</definedName>
    <definedName name="GENTENG_KODOK" localSheetId="2">'[16]Hrg Bahan'!#REF!</definedName>
    <definedName name="GENTENG_KODOK" localSheetId="0">'[16]Hrg Bahan'!#REF!</definedName>
    <definedName name="GENTENG_KODOK">'[16]Hrg Bahan'!#REF!</definedName>
    <definedName name="GENTENG_METAL" localSheetId="2">'[16]Hrg Bahan'!#REF!</definedName>
    <definedName name="GENTENG_METAL" localSheetId="0">'[16]Hrg Bahan'!#REF!</definedName>
    <definedName name="GENTENG_METAL">'[16]Hrg Bahan'!#REF!</definedName>
    <definedName name="GERENDEL" localSheetId="2">'[16]Hrg Bahan'!#REF!</definedName>
    <definedName name="GERENDEL" localSheetId="0">'[16]Hrg Bahan'!#REF!</definedName>
    <definedName name="GERENDEL">'[16]Hrg Bahan'!#REF!</definedName>
    <definedName name="GEROBAK" localSheetId="0">'[16]Hrg Bahan'!#REF!</definedName>
    <definedName name="GEROBAK">'[16]Hrg Bahan'!#REF!</definedName>
    <definedName name="ggg" localSheetId="0">'[15]Analisa K'!#REF!</definedName>
    <definedName name="ggg">'[15]Analisa K'!#REF!</definedName>
    <definedName name="gibsum_12">'[25]hrg-jadi'!$H$362</definedName>
    <definedName name="GIP_A_DIA.3">'[16]Hrg Bahan'!$N$213</definedName>
    <definedName name="GIP_A_DIA.4">'[16]Hrg Bahan'!$N$212</definedName>
    <definedName name="GIP_B_DIA.1" localSheetId="0">'[16]Hrg Bahan'!#REF!</definedName>
    <definedName name="GIP_B_DIA.1">'[16]Hrg Bahan'!#REF!</definedName>
    <definedName name="GIP_B_DIA.1_2" localSheetId="0">'[16]Hrg Bahan'!#REF!</definedName>
    <definedName name="GIP_B_DIA.1_2">'[16]Hrg Bahan'!#REF!</definedName>
    <definedName name="GIP_B_DIA.1_5">'[16]Hrg Bahan'!$N$223</definedName>
    <definedName name="GIP_B_DIA.2" localSheetId="0">'[16]Hrg Bahan'!#REF!</definedName>
    <definedName name="GIP_B_DIA.2">'[16]Hrg Bahan'!#REF!</definedName>
    <definedName name="GIP_B_DIA.3" localSheetId="0">'[16]Hrg Bahan'!#REF!</definedName>
    <definedName name="GIP_B_DIA.3">'[16]Hrg Bahan'!#REF!</definedName>
    <definedName name="GIP_B_DIA.3_4" localSheetId="0">'[16]Hrg Bahan'!#REF!</definedName>
    <definedName name="GIP_B_DIA.3_4">'[16]Hrg Bahan'!#REF!</definedName>
    <definedName name="GIP_B_DIA.4" localSheetId="0">'[16]Hrg Bahan'!#REF!</definedName>
    <definedName name="GIP_B_DIA.4">'[16]Hrg Bahan'!#REF!</definedName>
    <definedName name="GLASS_BLOCK" localSheetId="0">'[16]Hrg Bahan'!#REF!</definedName>
    <definedName name="GLASS_BLOCK">'[16]Hrg Bahan'!#REF!</definedName>
    <definedName name="GORONG_100" localSheetId="0">'[16]Hrg Bahan'!#REF!</definedName>
    <definedName name="GORONG_100">'[16]Hrg Bahan'!#REF!</definedName>
    <definedName name="GORONG_60" localSheetId="0">'[16]Hrg Bahan'!#REF!</definedName>
    <definedName name="GORONG_60">'[16]Hrg Bahan'!#REF!</definedName>
    <definedName name="GORONG_80" localSheetId="0">'[16]Hrg Bahan'!#REF!</definedName>
    <definedName name="GORONG_80">'[16]Hrg Bahan'!#REF!</definedName>
    <definedName name="GRADER" localSheetId="2">#REF!</definedName>
    <definedName name="GRADER" localSheetId="0">#REF!</definedName>
    <definedName name="GRADER" localSheetId="5">#REF!</definedName>
    <definedName name="GRADER" localSheetId="1">#REF!</definedName>
    <definedName name="GRADER" localSheetId="6">#REF!</definedName>
    <definedName name="GRADER">#REF!</definedName>
    <definedName name="GRANIT_40X40" localSheetId="0">[16]Analisa!#REF!</definedName>
    <definedName name="GRANIT_40X40">[16]Analisa!#REF!</definedName>
    <definedName name="GRANITO_20X20" localSheetId="0">[16]Analisa!#REF!</definedName>
    <definedName name="GRANITO_20X20">[16]Analisa!#REF!</definedName>
    <definedName name="GRANITO_40X40" localSheetId="0">[16]Analisa!#REF!</definedName>
    <definedName name="GRANITO_40X40">[16]Analisa!#REF!</definedName>
    <definedName name="GTG_HAPLES_GEL_">'[16]Hrg Bahan'!$N$165</definedName>
    <definedName name="GTG_HAPLES_WAR" localSheetId="0">'[16]Hrg Bahan'!#REF!</definedName>
    <definedName name="GTG_HAPLES_WAR">'[16]Hrg Bahan'!#REF!</definedName>
    <definedName name="H" localSheetId="0">[13]RAB!#REF!</definedName>
    <definedName name="H">[13]RAB!#REF!</definedName>
    <definedName name="H.10_ASBES" localSheetId="2">#REF!</definedName>
    <definedName name="H.10_ASBES" localSheetId="0">#REF!</definedName>
    <definedName name="H.10_ASBES" localSheetId="5">#REF!</definedName>
    <definedName name="H.10_ASBES" localSheetId="1">#REF!</definedName>
    <definedName name="H.10_ASBES" localSheetId="6">#REF!</definedName>
    <definedName name="H.10_ASBES">#REF!</definedName>
    <definedName name="H.10_SENG" localSheetId="2">#REF!</definedName>
    <definedName name="H.10_SENG" localSheetId="0">#REF!</definedName>
    <definedName name="H.10_SENG" localSheetId="5">#REF!</definedName>
    <definedName name="H.10_SENG" localSheetId="1">#REF!</definedName>
    <definedName name="H.10_SENG" localSheetId="6">#REF!</definedName>
    <definedName name="H.10_SENG">#REF!</definedName>
    <definedName name="H.14_KARET" localSheetId="2">#REF!</definedName>
    <definedName name="H.14_KARET" localSheetId="0">#REF!</definedName>
    <definedName name="H.14_KARET" localSheetId="5">#REF!</definedName>
    <definedName name="H.14_KARET" localSheetId="1">#REF!</definedName>
    <definedName name="H.14_KARET" localSheetId="6">#REF!</definedName>
    <definedName name="H.14_KARET">#REF!</definedName>
    <definedName name="H.14_SENG_PLAT" localSheetId="0">#REF!</definedName>
    <definedName name="H.14_SENG_PLAT">#REF!</definedName>
    <definedName name="H.17_KARET" localSheetId="0">#REF!</definedName>
    <definedName name="H.17_KARET">#REF!</definedName>
    <definedName name="H.17_SENG_PLAT" localSheetId="0">#REF!</definedName>
    <definedName name="H.17_SENG_PLAT">#REF!</definedName>
    <definedName name="H.2" localSheetId="0">#REF!</definedName>
    <definedName name="H.2">#REF!</definedName>
    <definedName name="H.6" localSheetId="0">#REF!</definedName>
    <definedName name="H.6">#REF!</definedName>
    <definedName name="H.8_AS_GEL" localSheetId="0">#REF!</definedName>
    <definedName name="H.8_AS_GEL">#REF!</definedName>
    <definedName name="H.8_AS_GEN" localSheetId="0">#REF!</definedName>
    <definedName name="H.8_AS_GEN">#REF!</definedName>
    <definedName name="H.8_SENG" localSheetId="0">#REF!</definedName>
    <definedName name="H.8_SENG">#REF!</definedName>
    <definedName name="HAK_ANGIN" localSheetId="0">'[16]Hrg Bahan'!#REF!</definedName>
    <definedName name="HAK_ANGIN">'[16]Hrg Bahan'!#REF!</definedName>
    <definedName name="HANDEL_ROLLING" localSheetId="0">'[16]Hrg Bahan'!#REF!</definedName>
    <definedName name="HANDEL_ROLLING">'[16]Hrg Bahan'!#REF!</definedName>
    <definedName name="HARGA" localSheetId="2">#REF!</definedName>
    <definedName name="HARGA" localSheetId="0">#REF!</definedName>
    <definedName name="HARGA" localSheetId="5">#REF!</definedName>
    <definedName name="HARGA" localSheetId="1">#REF!</definedName>
    <definedName name="HARGA" localSheetId="6">#REF!</definedName>
    <definedName name="HARGA">#REF!</definedName>
    <definedName name="hargasatuan" localSheetId="2">#REF!</definedName>
    <definedName name="hargasatuan" localSheetId="0">#REF!</definedName>
    <definedName name="hargasatuan" localSheetId="5">#REF!</definedName>
    <definedName name="hargasatuan" localSheetId="1">#REF!</definedName>
    <definedName name="hargasatuan" localSheetId="6">#REF!</definedName>
    <definedName name="hargasatuan">#REF!</definedName>
    <definedName name="hari">#N/A</definedName>
    <definedName name="hlll" localSheetId="2" hidden="1">#REF!</definedName>
    <definedName name="hlll" localSheetId="0" hidden="1">#REF!</definedName>
    <definedName name="hlll" localSheetId="5" hidden="1">#REF!</definedName>
    <definedName name="hlll" localSheetId="1" hidden="1">#REF!</definedName>
    <definedName name="hlll" localSheetId="6" hidden="1">#REF!</definedName>
    <definedName name="hlll" hidden="1">#REF!</definedName>
    <definedName name="hrg_dsr" localSheetId="2">#REF!</definedName>
    <definedName name="hrg_dsr" localSheetId="0">#REF!</definedName>
    <definedName name="hrg_dsr">#REF!</definedName>
    <definedName name="hrgsat">'[30]ANALISA-SNI'!$J$1575:$S$1769</definedName>
    <definedName name="HRS_Base">"#ref!"</definedName>
    <definedName name="HRS_Hampar">#N/A</definedName>
    <definedName name="HRS_Prod">#N/A</definedName>
    <definedName name="HRS_WC">"#ref!"</definedName>
    <definedName name="HTML_CodePage" hidden="1">1252</definedName>
    <definedName name="HTML_Control" localSheetId="2" hidden="1">{"'Sheet1'!$A$1"}</definedName>
    <definedName name="HTML_Control" localSheetId="5" hidden="1">{"'Sheet1'!$A$1"}</definedName>
    <definedName name="HTML_Control" localSheetId="8" hidden="1">{"'Sheet1'!$A$1"}</definedName>
    <definedName name="HTML_Control" localSheetId="1" hidden="1">{"'Sheet1'!$A$1"}</definedName>
    <definedName name="HTML_Control" localSheetId="6" hidden="1">{"'Sheet1'!$A$1"}</definedName>
    <definedName name="HTML_Control" hidden="1">{"'Sheet1'!$A$1"}</definedName>
    <definedName name="HTML_Description" hidden="1">""</definedName>
    <definedName name="HTML_Email" hidden="1">""</definedName>
    <definedName name="HTML_Header" hidden="1">"Sheet1"</definedName>
    <definedName name="HTML_LastUpdate" hidden="1">"4/12/01"</definedName>
    <definedName name="HTML_LineAfter" hidden="1">FALSE</definedName>
    <definedName name="HTML_LineBefore" hidden="1">FALSE</definedName>
    <definedName name="HTML_Name" hidden="1">"TJ 2000"</definedName>
    <definedName name="HTML_OBDlg2" hidden="1">TRUE</definedName>
    <definedName name="HTML_OBDlg4" hidden="1">TRUE</definedName>
    <definedName name="HTML_OS" hidden="1">0</definedName>
    <definedName name="HTML_PathFile" hidden="1">"C:\WINDOWS\Favorites\MyHTML.htm"</definedName>
    <definedName name="HTML_Title" hidden="1">"Book1"</definedName>
    <definedName name="html1" localSheetId="2" hidden="1">{"'Sheet1'!$A$1"}</definedName>
    <definedName name="html1" localSheetId="5" hidden="1">{"'Sheet1'!$A$1"}</definedName>
    <definedName name="html1" localSheetId="8" hidden="1">{"'Sheet1'!$A$1"}</definedName>
    <definedName name="html1" localSheetId="1" hidden="1">{"'Sheet1'!$A$1"}</definedName>
    <definedName name="html1" localSheetId="6" hidden="1">{"'Sheet1'!$A$1"}</definedName>
    <definedName name="html1" hidden="1">{"'Sheet1'!$A$1"}</definedName>
    <definedName name="I" localSheetId="0">[13]RAB!#REF!</definedName>
    <definedName name="I">[13]RAB!#REF!</definedName>
    <definedName name="ii" localSheetId="0">[14]RAB!#REF!</definedName>
    <definedName name="ii">[14]RAB!#REF!</definedName>
    <definedName name="iii" localSheetId="0">[14]RAB!#REF!</definedName>
    <definedName name="iii">[14]RAB!#REF!</definedName>
    <definedName name="IJUK_HITAM" localSheetId="0">'[16]Hrg Bahan'!#REF!</definedName>
    <definedName name="IJUK_HITAM">'[16]Hrg Bahan'!#REF!</definedName>
    <definedName name="IJUK_HITAM_BAIK" localSheetId="0">'[16]Hrg Bahan'!#REF!</definedName>
    <definedName name="IJUK_HITAM_BAIK">'[16]Hrg Bahan'!#REF!</definedName>
    <definedName name="INSTALASI_LISTRIK" localSheetId="2">#REF!</definedName>
    <definedName name="INSTALASI_LISTRIK" localSheetId="0">#REF!</definedName>
    <definedName name="INSTALASI_LISTRIK" localSheetId="5">#REF!</definedName>
    <definedName name="INSTALASI_LISTRIK" localSheetId="1">#REF!</definedName>
    <definedName name="INSTALASI_LISTRIK" localSheetId="6">#REF!</definedName>
    <definedName name="INSTALASI_LISTRIK">#REF!</definedName>
    <definedName name="ISOLASI_PIPA" localSheetId="0">'[16]Hrg Bahan'!#REF!</definedName>
    <definedName name="ISOLASI_PIPA">'[16]Hrg Bahan'!#REF!</definedName>
    <definedName name="iv" localSheetId="0">[14]RAB!#REF!</definedName>
    <definedName name="iv">[14]RAB!#REF!</definedName>
    <definedName name="JACKHAMMER" localSheetId="2">#REF!</definedName>
    <definedName name="JACKHAMMER" localSheetId="0">#REF!</definedName>
    <definedName name="JACKHAMMER" localSheetId="5">#REF!</definedName>
    <definedName name="JACKHAMMER" localSheetId="1">#REF!</definedName>
    <definedName name="JACKHAMMER" localSheetId="6">#REF!</definedName>
    <definedName name="JACKHAMMER">#REF!</definedName>
    <definedName name="JALUSI" localSheetId="0">[16]Analisa!#REF!</definedName>
    <definedName name="JALUSI">[16]Analisa!#REF!</definedName>
    <definedName name="JAM" localSheetId="2">#REF!</definedName>
    <definedName name="JAM" localSheetId="0">#REF!</definedName>
    <definedName name="JAM" localSheetId="5">#REF!</definedName>
    <definedName name="JAM" localSheetId="1">#REF!</definedName>
    <definedName name="JAM" localSheetId="6">#REF!</definedName>
    <definedName name="JAM">#REF!</definedName>
    <definedName name="JAMER" localSheetId="2">#REF!</definedName>
    <definedName name="JAMER" localSheetId="0">#REF!</definedName>
    <definedName name="JAMER" localSheetId="5">#REF!</definedName>
    <definedName name="JAMER" localSheetId="1">#REF!</definedName>
    <definedName name="JAMER" localSheetId="6">#REF!</definedName>
    <definedName name="JAMER">#REF!</definedName>
    <definedName name="Jan_All">"#ref!"</definedName>
    <definedName name="Jan_Bahapal">"#ref!"</definedName>
    <definedName name="Jan_Barumun">"#ref!"</definedName>
    <definedName name="Jan_Buaya">"#ref!"</definedName>
    <definedName name="Jan_Dua1">"#ref!"</definedName>
    <definedName name="Jan_Dua2">"#ref!"</definedName>
    <definedName name="Jan_Hantu">"#ref!"</definedName>
    <definedName name="Jan_Pane">"#ref!"</definedName>
    <definedName name="Jan_Poncan">"#ref!"</definedName>
    <definedName name="Jan_Raso">"#ref!"</definedName>
    <definedName name="Jan_Sibintang">"#ref!"</definedName>
    <definedName name="Jan_Sibuluh">"#ref!"</definedName>
    <definedName name="Jan_Ujung">"#ref!"</definedName>
    <definedName name="Jan02_Dua1">"#ref!"</definedName>
    <definedName name="Jan02_Pane">"#ref!"</definedName>
    <definedName name="Jan03_All">"#ref!"</definedName>
    <definedName name="Jan03_Bahapal">"#ref!"</definedName>
    <definedName name="Jan03_Barumun">"#ref!"</definedName>
    <definedName name="Jan03_Buaya">"#ref!"</definedName>
    <definedName name="Jan03_Dua2">"#ref!"</definedName>
    <definedName name="Jan03_Hantu">"#ref!"</definedName>
    <definedName name="Jan03_Poncan">"#ref!"</definedName>
    <definedName name="Jan03_Raso">"#ref!"</definedName>
    <definedName name="Jan03_Sibintang">"#ref!"</definedName>
    <definedName name="Jan03_Sibuluh">"#ref!"</definedName>
    <definedName name="Jan03_Ujung">"#ref!"</definedName>
    <definedName name="JENDELA" localSheetId="0">[16]Analisa!#REF!</definedName>
    <definedName name="JENDELA">[16]Analisa!#REF!</definedName>
    <definedName name="JERIGEN_10_LTR" localSheetId="0">'[16]Hrg Bahan'!#REF!</definedName>
    <definedName name="JERIGEN_10_LTR">'[16]Hrg Bahan'!#REF!</definedName>
    <definedName name="JERIGEN_20_LTR" localSheetId="0">'[16]Hrg Bahan'!#REF!</definedName>
    <definedName name="JERIGEN_20_LTR">'[16]Hrg Bahan'!#REF!</definedName>
    <definedName name="jml" localSheetId="2">#REF!</definedName>
    <definedName name="jml" localSheetId="0">#REF!</definedName>
    <definedName name="jml" localSheetId="5">#REF!</definedName>
    <definedName name="jml" localSheetId="1">#REF!</definedName>
    <definedName name="jml" localSheetId="6">#REF!</definedName>
    <definedName name="jml">#REF!</definedName>
    <definedName name="Jul_All">"#ref!"</definedName>
    <definedName name="Jul_Bahapal">"#ref!"</definedName>
    <definedName name="Jul_Barumun">"#ref!"</definedName>
    <definedName name="Jul_Buaya">"#ref!"</definedName>
    <definedName name="Jul_Dua1">"#ref!"</definedName>
    <definedName name="Jul_Dua2">"#ref!"</definedName>
    <definedName name="Jul_Hantu">"#ref!"</definedName>
    <definedName name="Jul_Pane">"#ref!"</definedName>
    <definedName name="Jul_Poncan">"#ref!"</definedName>
    <definedName name="Jul_Raso">"#ref!"</definedName>
    <definedName name="Jul_Sibintang">"#ref!"</definedName>
    <definedName name="Jul_Sibuluh">"#ref!"</definedName>
    <definedName name="Jul_Ujung">"#ref!"</definedName>
    <definedName name="Jun_All">"#ref!"</definedName>
    <definedName name="Jun_Bahapal">"#ref!"</definedName>
    <definedName name="Jun_Barumun">"#ref!"</definedName>
    <definedName name="Jun_Buaya">"#ref!"</definedName>
    <definedName name="Jun_Dua1">"#ref!"</definedName>
    <definedName name="Jun_Dua2">"#ref!"</definedName>
    <definedName name="Jun_Hantu">"#ref!"</definedName>
    <definedName name="Jun_Pane">"#ref!"</definedName>
    <definedName name="Jun_Poncan">"#ref!"</definedName>
    <definedName name="Jun_Raso">"#ref!"</definedName>
    <definedName name="Jun_Sibintang">"#ref!"</definedName>
    <definedName name="Jun_Sibuluh">"#ref!"</definedName>
    <definedName name="Jun_Ujung">"#ref!"</definedName>
    <definedName name="K" localSheetId="0">#REF!</definedName>
    <definedName name="K">#REF!</definedName>
    <definedName name="K.016" localSheetId="0">'[15]Analisa K'!#REF!</definedName>
    <definedName name="K.016">'[15]Analisa K'!#REF!</definedName>
    <definedName name="K.020" localSheetId="0">'[15]Analisa K'!#REF!</definedName>
    <definedName name="K.020">'[15]Analisa K'!#REF!</definedName>
    <definedName name="K.040" localSheetId="0">'[15]Analisa K'!#REF!</definedName>
    <definedName name="K.040">'[15]Analisa K'!#REF!</definedName>
    <definedName name="K.111" localSheetId="0">'[15]Analisa K'!#REF!</definedName>
    <definedName name="K.111">'[15]Analisa K'!#REF!</definedName>
    <definedName name="K.115" localSheetId="0">'[15]Analisa K'!#REF!</definedName>
    <definedName name="K.115">'[15]Analisa K'!#REF!</definedName>
    <definedName name="K.123" localSheetId="0">'[15]Analisa K'!#REF!</definedName>
    <definedName name="K.123">'[15]Analisa K'!#REF!</definedName>
    <definedName name="K.127" localSheetId="0">'[15]Analisa K'!#REF!</definedName>
    <definedName name="K.127">'[15]Analisa K'!#REF!</definedName>
    <definedName name="K.131" localSheetId="0">'[15]Analisa K'!#REF!</definedName>
    <definedName name="K.131">'[15]Analisa K'!#REF!</definedName>
    <definedName name="k.132" localSheetId="0">'[15]Analisa K'!#REF!</definedName>
    <definedName name="k.132">'[15]Analisa K'!#REF!</definedName>
    <definedName name="K.139" localSheetId="0">'[15]Analisa K'!#REF!</definedName>
    <definedName name="K.139">'[15]Analisa K'!#REF!</definedName>
    <definedName name="K.30" localSheetId="2">#REF!</definedName>
    <definedName name="K.30" localSheetId="0">#REF!</definedName>
    <definedName name="K.30" localSheetId="5">#REF!</definedName>
    <definedName name="K.30" localSheetId="1">#REF!</definedName>
    <definedName name="K.30" localSheetId="6">#REF!</definedName>
    <definedName name="K.30">#REF!</definedName>
    <definedName name="K.411" localSheetId="2">'[15]Analisa K'!#REF!</definedName>
    <definedName name="K.411" localSheetId="0">'[15]Analisa K'!#REF!</definedName>
    <definedName name="K.411">'[15]Analisa K'!#REF!</definedName>
    <definedName name="K.522" localSheetId="2">'[15]Analisa K'!#REF!</definedName>
    <definedName name="K.522" localSheetId="0">'[15]Analisa K'!#REF!</definedName>
    <definedName name="K.522">'[15]Analisa K'!#REF!</definedName>
    <definedName name="K.528" localSheetId="2">'[15]Analisa K'!#REF!</definedName>
    <definedName name="K.528" localSheetId="0">'[15]Analisa K'!#REF!</definedName>
    <definedName name="K.528">'[15]Analisa K'!#REF!</definedName>
    <definedName name="K.612" localSheetId="2">'[15]Analisa K'!#REF!</definedName>
    <definedName name="K.612" localSheetId="0">'[15]Analisa K'!#REF!</definedName>
    <definedName name="K.612">'[15]Analisa K'!#REF!</definedName>
    <definedName name="K.618" localSheetId="2">'[15]Analisa K'!#REF!</definedName>
    <definedName name="K.618" localSheetId="0">'[15]Analisa K'!#REF!</definedName>
    <definedName name="K.618">'[15]Analisa K'!#REF!</definedName>
    <definedName name="K.621" localSheetId="0">'[15]Analisa K'!#REF!</definedName>
    <definedName name="K.621">'[15]Analisa K'!#REF!</definedName>
    <definedName name="K.641" localSheetId="0">'[15]Analisa K'!#REF!</definedName>
    <definedName name="K.641">'[15]Analisa K'!#REF!</definedName>
    <definedName name="K.7_23_CAT" localSheetId="2">#REF!</definedName>
    <definedName name="K.7_23_CAT" localSheetId="0">#REF!</definedName>
    <definedName name="K.7_23_CAT" localSheetId="5">#REF!</definedName>
    <definedName name="K.7_23_CAT" localSheetId="1">#REF!</definedName>
    <definedName name="K.7_23_CAT" localSheetId="6">#REF!</definedName>
    <definedName name="K.7_23_CAT">#REF!</definedName>
    <definedName name="K.7_23_KAPUR" localSheetId="2">#REF!</definedName>
    <definedName name="K.7_23_KAPUR" localSheetId="0">#REF!</definedName>
    <definedName name="K.7_23_KAPUR" localSheetId="5">#REF!</definedName>
    <definedName name="K.7_23_KAPUR" localSheetId="1">#REF!</definedName>
    <definedName name="K.7_23_KAPUR" localSheetId="6">#REF!</definedName>
    <definedName name="K.7_23_KAPUR">#REF!</definedName>
    <definedName name="K.720" localSheetId="2">'[15]Analisa K'!#REF!</definedName>
    <definedName name="K.720" localSheetId="0">'[15]Analisa K'!#REF!</definedName>
    <definedName name="K.720" localSheetId="5">'[15]Analisa K'!#REF!</definedName>
    <definedName name="K.720" localSheetId="1">'[15]Analisa K'!#REF!</definedName>
    <definedName name="K.720" localSheetId="6">'[15]Analisa K'!#REF!</definedName>
    <definedName name="K.720">'[15]Analisa K'!#REF!</definedName>
    <definedName name="K.8_23_ASGEN" localSheetId="2">#REF!</definedName>
    <definedName name="K.8_23_ASGEN" localSheetId="0">#REF!</definedName>
    <definedName name="K.8_23_ASGEN" localSheetId="5">#REF!</definedName>
    <definedName name="K.8_23_ASGEN" localSheetId="1">#REF!</definedName>
    <definedName name="K.8_23_ASGEN" localSheetId="6">#REF!</definedName>
    <definedName name="K.8_23_ASGEN">#REF!</definedName>
    <definedName name="K.8_23_SENG" localSheetId="2">#REF!</definedName>
    <definedName name="K.8_23_SENG" localSheetId="0">#REF!</definedName>
    <definedName name="K.8_23_SENG" localSheetId="5">#REF!</definedName>
    <definedName name="K.8_23_SENG" localSheetId="1">#REF!</definedName>
    <definedName name="K.8_23_SENG" localSheetId="6">#REF!</definedName>
    <definedName name="K.8_23_SENG">#REF!</definedName>
    <definedName name="K.850" localSheetId="2">'[15]Analisa K'!#REF!</definedName>
    <definedName name="K.850" localSheetId="0">'[15]Analisa K'!#REF!</definedName>
    <definedName name="K.850" localSheetId="5">'[15]Analisa K'!#REF!</definedName>
    <definedName name="K.850" localSheetId="1">'[15]Analisa K'!#REF!</definedName>
    <definedName name="K.850" localSheetId="6">'[15]Analisa K'!#REF!</definedName>
    <definedName name="K.850">'[15]Analisa K'!#REF!</definedName>
    <definedName name="K.9_23" localSheetId="2">#REF!</definedName>
    <definedName name="K.9_23" localSheetId="0">#REF!</definedName>
    <definedName name="K.9_23" localSheetId="5">#REF!</definedName>
    <definedName name="K.9_23" localSheetId="1">#REF!</definedName>
    <definedName name="K.9_23" localSheetId="6">#REF!</definedName>
    <definedName name="K.9_23">#REF!</definedName>
    <definedName name="K.9_23B" localSheetId="2">#REF!</definedName>
    <definedName name="K.9_23B" localSheetId="0">#REF!</definedName>
    <definedName name="K.9_23B" localSheetId="5">#REF!</definedName>
    <definedName name="K.9_23B" localSheetId="1">#REF!</definedName>
    <definedName name="K.9_23B" localSheetId="6">#REF!</definedName>
    <definedName name="K.9_23B">#REF!</definedName>
    <definedName name="K_010" localSheetId="2">#REF!</definedName>
    <definedName name="K_010" localSheetId="0">#REF!</definedName>
    <definedName name="K_010" localSheetId="5">#REF!</definedName>
    <definedName name="K_010" localSheetId="1">#REF!</definedName>
    <definedName name="K_010" localSheetId="6">#REF!</definedName>
    <definedName name="K_010">#REF!</definedName>
    <definedName name="K_011" localSheetId="0">#REF!</definedName>
    <definedName name="K_011">#REF!</definedName>
    <definedName name="K_011_peng.kr.gal.t.saring.b_hal.2" localSheetId="0">#REF!</definedName>
    <definedName name="K_011_peng.kr.gal.t.saring.b_hal.2">#REF!</definedName>
    <definedName name="K_012" localSheetId="0">#REF!</definedName>
    <definedName name="K_012">#REF!</definedName>
    <definedName name="K_012_peng.kr.sung.t.saring.a_hal.3" localSheetId="0">#REF!</definedName>
    <definedName name="K_012_peng.kr.sung.t.saring.a_hal.3">#REF!</definedName>
    <definedName name="K_013_peng.kr.sung.t.saring.b_hal.4" localSheetId="0">#REF!</definedName>
    <definedName name="K_013_peng.kr.sung.t.saring.b_hal.4">#REF!</definedName>
    <definedName name="K_014" localSheetId="0">#REF!</definedName>
    <definedName name="K_014">#REF!</definedName>
    <definedName name="K_016" localSheetId="0">#REF!</definedName>
    <definedName name="K_016">#REF!</definedName>
    <definedName name="K_016_peng.kr.sung.saring.a_hal.6" localSheetId="0">#REF!</definedName>
    <definedName name="K_016_peng.kr.sung.saring.a_hal.6">#REF!</definedName>
    <definedName name="K_017" localSheetId="0">#REF!</definedName>
    <definedName name="K_017">#REF!</definedName>
    <definedName name="K_017_produk.bt.sung.pch.saring.a_hal.7" localSheetId="0">#REF!</definedName>
    <definedName name="K_017_produk.bt.sung.pch.saring.a_hal.7">#REF!</definedName>
    <definedName name="K_023_produk.suplai_lasbutag.b_hal.47" localSheetId="0">#REF!</definedName>
    <definedName name="K_023_produk.suplai_lasbutag.b_hal.47">#REF!</definedName>
    <definedName name="K_026" localSheetId="0">#REF!</definedName>
    <definedName name="K_026">#REF!</definedName>
    <definedName name="K_035" localSheetId="0">#REF!</definedName>
    <definedName name="K_035">#REF!</definedName>
    <definedName name="K_040" localSheetId="0">#REF!</definedName>
    <definedName name="K_040">#REF!</definedName>
    <definedName name="K_110" localSheetId="0">#REF!</definedName>
    <definedName name="K_110">#REF!</definedName>
    <definedName name="K_111">'[31]Analisa K'!$J$1879</definedName>
    <definedName name="K_115" localSheetId="2">#REF!</definedName>
    <definedName name="K_115" localSheetId="0">#REF!</definedName>
    <definedName name="K_115" localSheetId="5">#REF!</definedName>
    <definedName name="K_115" localSheetId="1">#REF!</definedName>
    <definedName name="K_115" localSheetId="6">#REF!</definedName>
    <definedName name="K_115">#REF!</definedName>
    <definedName name="K_116" localSheetId="2">#REF!</definedName>
    <definedName name="K_116" localSheetId="0">#REF!</definedName>
    <definedName name="K_116" localSheetId="5">#REF!</definedName>
    <definedName name="K_116" localSheetId="1">#REF!</definedName>
    <definedName name="K_116" localSheetId="6">#REF!</definedName>
    <definedName name="K_116">#REF!</definedName>
    <definedName name="K_210" localSheetId="2">#REF!</definedName>
    <definedName name="K_210" localSheetId="0">#REF!</definedName>
    <definedName name="K_210" localSheetId="5">#REF!</definedName>
    <definedName name="K_210" localSheetId="1">#REF!</definedName>
    <definedName name="K_210" localSheetId="6">#REF!</definedName>
    <definedName name="K_210">#REF!</definedName>
    <definedName name="K_211">'[31]Analisa K'!$J$1739</definedName>
    <definedName name="K_224" localSheetId="2">#REF!</definedName>
    <definedName name="K_224" localSheetId="0">#REF!</definedName>
    <definedName name="K_224" localSheetId="5">#REF!</definedName>
    <definedName name="K_224" localSheetId="1">#REF!</definedName>
    <definedName name="K_224" localSheetId="6">#REF!</definedName>
    <definedName name="K_224">#REF!</definedName>
    <definedName name="K_224_galian.tnh.konst.b_hal.8">'[19]Hrg.sat.'!$J$552</definedName>
    <definedName name="K_225" localSheetId="2">#REF!</definedName>
    <definedName name="K_225" localSheetId="0">#REF!</definedName>
    <definedName name="K_225" localSheetId="5">#REF!</definedName>
    <definedName name="K_225" localSheetId="1">#REF!</definedName>
    <definedName name="K_225" localSheetId="6">#REF!</definedName>
    <definedName name="K_225">#REF!</definedName>
    <definedName name="K_225_urug.dan.padat_hal.19">'[19]Hrg.sat.'!$J$1320</definedName>
    <definedName name="K_310" localSheetId="2">#REF!</definedName>
    <definedName name="K_310" localSheetId="0">#REF!</definedName>
    <definedName name="K_310" localSheetId="5">#REF!</definedName>
    <definedName name="K_310" localSheetId="1">#REF!</definedName>
    <definedName name="K_310" localSheetId="6">#REF!</definedName>
    <definedName name="K_310">#REF!</definedName>
    <definedName name="K_311" localSheetId="2">#REF!</definedName>
    <definedName name="K_311" localSheetId="0">#REF!</definedName>
    <definedName name="K_311" localSheetId="5">#REF!</definedName>
    <definedName name="K_311" localSheetId="1">#REF!</definedName>
    <definedName name="K_311" localSheetId="6">#REF!</definedName>
    <definedName name="K_311">#REF!</definedName>
    <definedName name="K_321" localSheetId="2">#REF!</definedName>
    <definedName name="K_321" localSheetId="0">#REF!</definedName>
    <definedName name="K_321" localSheetId="5">#REF!</definedName>
    <definedName name="K_321" localSheetId="1">#REF!</definedName>
    <definedName name="K_321" localSheetId="6">#REF!</definedName>
    <definedName name="K_321">#REF!</definedName>
    <definedName name="K_331">'[31]Analisa K'!$J$621</definedName>
    <definedName name="K_410" localSheetId="2">#REF!</definedName>
    <definedName name="K_410" localSheetId="0">#REF!</definedName>
    <definedName name="K_410" localSheetId="5">#REF!</definedName>
    <definedName name="K_410" localSheetId="1">#REF!</definedName>
    <definedName name="K_410" localSheetId="6">#REF!</definedName>
    <definedName name="K_410">#REF!</definedName>
    <definedName name="K_411">'[31]Analisa K'!$J$691</definedName>
    <definedName name="K_421" localSheetId="2">#REF!</definedName>
    <definedName name="K_421" localSheetId="0">#REF!</definedName>
    <definedName name="K_421" localSheetId="5">#REF!</definedName>
    <definedName name="K_421" localSheetId="1">#REF!</definedName>
    <definedName name="K_421" localSheetId="6">#REF!</definedName>
    <definedName name="K_421">#REF!</definedName>
    <definedName name="K_421_memotong_bahu_jln.a_hal.31">'[19]Hrg.sat.'!$J$2160</definedName>
    <definedName name="K_422" localSheetId="2">#REF!</definedName>
    <definedName name="K_422" localSheetId="0">#REF!</definedName>
    <definedName name="K_422" localSheetId="5">#REF!</definedName>
    <definedName name="K_422" localSheetId="1">#REF!</definedName>
    <definedName name="K_422" localSheetId="6">#REF!</definedName>
    <definedName name="K_422">#REF!</definedName>
    <definedName name="K_424" localSheetId="2">#REF!</definedName>
    <definedName name="K_424" localSheetId="0">#REF!</definedName>
    <definedName name="K_424" localSheetId="5">#REF!</definedName>
    <definedName name="K_424" localSheetId="1">#REF!</definedName>
    <definedName name="K_424" localSheetId="6">#REF!</definedName>
    <definedName name="K_424">#REF!</definedName>
    <definedName name="K_514" localSheetId="2">#REF!</definedName>
    <definedName name="K_514" localSheetId="0">#REF!</definedName>
    <definedName name="K_514" localSheetId="5">#REF!</definedName>
    <definedName name="K_514" localSheetId="1">#REF!</definedName>
    <definedName name="K_514" localSheetId="6">#REF!</definedName>
    <definedName name="K_514">#REF!</definedName>
    <definedName name="K_514_lpb.kls.c.alat_hal.16">'[19]Hrg.sat.'!$J$1112</definedName>
    <definedName name="K_516" localSheetId="2">#REF!</definedName>
    <definedName name="K_516" localSheetId="0">#REF!</definedName>
    <definedName name="K_516" localSheetId="5">#REF!</definedName>
    <definedName name="K_516" localSheetId="1">#REF!</definedName>
    <definedName name="K_516" localSheetId="6">#REF!</definedName>
    <definedName name="K_516">#REF!</definedName>
    <definedName name="K_516_konst.telford.b_hal.33">'[19]Hrg.sat.'!$J$2300</definedName>
    <definedName name="K_522">'[31]Analisa K'!$J$1181</definedName>
    <definedName name="K_522_lpa.kls.b.kr.saring_hal.17">'[19]Hrg.sat.'!$J$1182</definedName>
    <definedName name="K_523" localSheetId="2">#REF!</definedName>
    <definedName name="K_523" localSheetId="0">#REF!</definedName>
    <definedName name="K_523" localSheetId="5">#REF!</definedName>
    <definedName name="K_523" localSheetId="1">#REF!</definedName>
    <definedName name="K_523" localSheetId="6">#REF!</definedName>
    <definedName name="K_523">#REF!</definedName>
    <definedName name="K_528" localSheetId="2">#REF!</definedName>
    <definedName name="K_528" localSheetId="0">#REF!</definedName>
    <definedName name="K_528" localSheetId="5">#REF!</definedName>
    <definedName name="K_528" localSheetId="1">#REF!</definedName>
    <definedName name="K_528" localSheetId="6">#REF!</definedName>
    <definedName name="K_528">#REF!</definedName>
    <definedName name="K_528_menghampar.ATB.a">'[19]Hrg.sat.'!$J$3700</definedName>
    <definedName name="K_612" localSheetId="2">#REF!</definedName>
    <definedName name="K_612" localSheetId="0">#REF!</definedName>
    <definedName name="K_612" localSheetId="5">#REF!</definedName>
    <definedName name="K_612" localSheetId="1">#REF!</definedName>
    <definedName name="K_612" localSheetId="6">#REF!</definedName>
    <definedName name="K_612">#REF!</definedName>
    <definedName name="K_614" localSheetId="2">#REF!</definedName>
    <definedName name="K_614" localSheetId="0">#REF!</definedName>
    <definedName name="K_614" localSheetId="5">#REF!</definedName>
    <definedName name="K_614" localSheetId="1">#REF!</definedName>
    <definedName name="K_614" localSheetId="6">#REF!</definedName>
    <definedName name="K_614">#REF!</definedName>
    <definedName name="K_617" localSheetId="2">#REF!</definedName>
    <definedName name="K_617" localSheetId="0">#REF!</definedName>
    <definedName name="K_617" localSheetId="5">#REF!</definedName>
    <definedName name="K_617" localSheetId="1">#REF!</definedName>
    <definedName name="K_617" localSheetId="6">#REF!</definedName>
    <definedName name="K_617">#REF!</definedName>
    <definedName name="K_618" localSheetId="0">#REF!</definedName>
    <definedName name="K_618">#REF!</definedName>
    <definedName name="K_631" localSheetId="0">#REF!</definedName>
    <definedName name="K_631">#REF!</definedName>
    <definedName name="K_636" localSheetId="0">#REF!</definedName>
    <definedName name="K_636">#REF!</definedName>
    <definedName name="K_641">'[32]Analisa K'!$J$3559</definedName>
    <definedName name="K_705" localSheetId="2">#REF!</definedName>
    <definedName name="K_705" localSheetId="0">#REF!</definedName>
    <definedName name="K_705" localSheetId="5">#REF!</definedName>
    <definedName name="K_705" localSheetId="1">#REF!</definedName>
    <definedName name="K_705" localSheetId="6">#REF!</definedName>
    <definedName name="K_705">#REF!</definedName>
    <definedName name="K_705_konst.pas.batu_hal.15">'[19]Hrg.sat.'!$J$1042</definedName>
    <definedName name="K_710" localSheetId="2">#REF!</definedName>
    <definedName name="K_710" localSheetId="0">#REF!</definedName>
    <definedName name="K_710" localSheetId="5">#REF!</definedName>
    <definedName name="K_710" localSheetId="1">#REF!</definedName>
    <definedName name="K_710" localSheetId="6">#REF!</definedName>
    <definedName name="K_710">#REF!</definedName>
    <definedName name="K_710_acuan.beton_hal.13">'[19]Hrg.sat.'!$J$902</definedName>
    <definedName name="K_715" localSheetId="2">#REF!</definedName>
    <definedName name="K_715" localSheetId="0">#REF!</definedName>
    <definedName name="K_715" localSheetId="5">#REF!</definedName>
    <definedName name="K_715" localSheetId="1">#REF!</definedName>
    <definedName name="K_715" localSheetId="6">#REF!</definedName>
    <definedName name="K_715">#REF!</definedName>
    <definedName name="K_715_tul.besi.btn_hal.12">'[19]Hrg.sat.'!$J$832</definedName>
    <definedName name="K_720" localSheetId="2">#REF!</definedName>
    <definedName name="K_720" localSheetId="0">#REF!</definedName>
    <definedName name="K_720" localSheetId="5">#REF!</definedName>
    <definedName name="K_720" localSheetId="1">#REF!</definedName>
    <definedName name="K_720" localSheetId="6">#REF!</definedName>
    <definedName name="K_720">#REF!</definedName>
    <definedName name="K_721" localSheetId="2">#REF!</definedName>
    <definedName name="K_721" localSheetId="0">#REF!</definedName>
    <definedName name="K_721" localSheetId="5">#REF!</definedName>
    <definedName name="K_721" localSheetId="1">#REF!</definedName>
    <definedName name="K_721" localSheetId="6">#REF!</definedName>
    <definedName name="K_721">#REF!</definedName>
    <definedName name="K_721_beton.massa.K175.alat.mix.125ltr_hal.30">'[19]Hrg.sat.'!$J$2090</definedName>
    <definedName name="K_722" localSheetId="2">#REF!</definedName>
    <definedName name="K_722" localSheetId="0">#REF!</definedName>
    <definedName name="K_722" localSheetId="5">#REF!</definedName>
    <definedName name="K_722" localSheetId="1">#REF!</definedName>
    <definedName name="K_722" localSheetId="6">#REF!</definedName>
    <definedName name="K_722">#REF!</definedName>
    <definedName name="K_722_beton.strukt.K225.alat.mix.125ltr_hal.11" localSheetId="2">#REF!</definedName>
    <definedName name="K_722_beton.strukt.K225.alat.mix.125ltr_hal.11" localSheetId="0">#REF!</definedName>
    <definedName name="K_722_beton.strukt.K225.alat.mix.125ltr_hal.11" localSheetId="5">#REF!</definedName>
    <definedName name="K_722_beton.strukt.K225.alat.mix.125ltr_hal.11" localSheetId="1">#REF!</definedName>
    <definedName name="K_722_beton.strukt.K225.alat.mix.125ltr_hal.11" localSheetId="6">#REF!</definedName>
    <definedName name="K_722_beton.strukt.K225.alat.mix.125ltr_hal.11">#REF!</definedName>
    <definedName name="K_850" localSheetId="2">#REF!</definedName>
    <definedName name="K_850" localSheetId="0">#REF!</definedName>
    <definedName name="K_850" localSheetId="5">#REF!</definedName>
    <definedName name="K_850" localSheetId="1">#REF!</definedName>
    <definedName name="K_850" localSheetId="6">#REF!</definedName>
    <definedName name="K_850">#REF!</definedName>
    <definedName name="K_855" localSheetId="0">#REF!</definedName>
    <definedName name="K_855">#REF!</definedName>
    <definedName name="K_860" localSheetId="0">#REF!</definedName>
    <definedName name="K_860">#REF!</definedName>
    <definedName name="K_865" localSheetId="0">#REF!</definedName>
    <definedName name="K_865">#REF!</definedName>
    <definedName name="K_870" localSheetId="0">#REF!</definedName>
    <definedName name="K_870">#REF!</definedName>
    <definedName name="K_875" localSheetId="0">#REF!</definedName>
    <definedName name="K_875">#REF!</definedName>
    <definedName name="K_877" localSheetId="0">#REF!</definedName>
    <definedName name="K_877">#REF!</definedName>
    <definedName name="K_880" localSheetId="0">#REF!</definedName>
    <definedName name="K_880">#REF!</definedName>
    <definedName name="K_885" localSheetId="0">#REF!</definedName>
    <definedName name="K_885">#REF!</definedName>
    <definedName name="ka">[17]Alat!$O$5:$S$28</definedName>
    <definedName name="KABEL_NYA_3X2_5" localSheetId="0">'[16]Hrg Bahan'!#REF!</definedName>
    <definedName name="KABEL_NYA_3X2_5">'[16]Hrg Bahan'!#REF!</definedName>
    <definedName name="KABEL_NYFGBY_4X" localSheetId="0">'[16]Hrg Bahan'!#REF!</definedName>
    <definedName name="KABEL_NYFGBY_4X">'[16]Hrg Bahan'!#REF!</definedName>
    <definedName name="KACA_BENING" localSheetId="0">[16]Analisa!#REF!</definedName>
    <definedName name="KACA_BENING">[16]Analisa!#REF!</definedName>
    <definedName name="KACA_BENING_3" localSheetId="0">'[16]Hrg Bahan'!#REF!</definedName>
    <definedName name="KACA_BENING_3">'[16]Hrg Bahan'!#REF!</definedName>
    <definedName name="KACA_BENING2" localSheetId="0">'[16]Hrg Bahan'!#REF!</definedName>
    <definedName name="KACA_BENING2">'[16]Hrg Bahan'!#REF!</definedName>
    <definedName name="KACA_BENING3" localSheetId="0">'[16]Hrg Bahan'!#REF!</definedName>
    <definedName name="KACA_BENING3">'[16]Hrg Bahan'!#REF!</definedName>
    <definedName name="KACA_RYBEN3" localSheetId="0">'[16]Hrg Bahan'!#REF!</definedName>
    <definedName name="KACA_RYBEN3">'[16]Hrg Bahan'!#REF!</definedName>
    <definedName name="kamu">[17]Alat!$E$5:$M$28</definedName>
    <definedName name="KARET_ALAS_ATAP" localSheetId="0">'[16]Hrg Bahan'!#REF!</definedName>
    <definedName name="KARET_ALAS_ATAP">'[16]Hrg Bahan'!#REF!</definedName>
    <definedName name="KARET_ROLLING">'[16]Hrg Bahan'!$N$99</definedName>
    <definedName name="KARET_TALANG" localSheetId="0">'[16]Hrg Bahan'!#REF!</definedName>
    <definedName name="KARET_TALANG">'[16]Hrg Bahan'!#REF!</definedName>
    <definedName name="KASO_RENG" localSheetId="0">[16]Analisa!#REF!</definedName>
    <definedName name="KASO_RENG">[16]Analisa!#REF!</definedName>
    <definedName name="KAWAT_BETON" localSheetId="0">'[16]Hrg Bahan'!#REF!</definedName>
    <definedName name="KAWAT_BETON">'[16]Hrg Bahan'!#REF!</definedName>
    <definedName name="KAWAT_BRONJONG" localSheetId="0">'[16]Hrg Bahan'!#REF!</definedName>
    <definedName name="KAWAT_BRONJONG">'[16]Hrg Bahan'!#REF!</definedName>
    <definedName name="KAWAT_DURI" localSheetId="0">'[16]Hrg Bahan'!#REF!</definedName>
    <definedName name="KAWAT_DURI">'[16]Hrg Bahan'!#REF!</definedName>
    <definedName name="KAWAT_LAS" localSheetId="0">'[16]Hrg Bahan'!#REF!</definedName>
    <definedName name="KAWAT_LAS">'[16]Hrg Bahan'!#REF!</definedName>
    <definedName name="KAWAT_LICIN" localSheetId="0">'[16]Hrg Bahan'!#REF!</definedName>
    <definedName name="KAWAT_LICIN">'[16]Hrg Bahan'!#REF!</definedName>
    <definedName name="KAWAT_RAAM" localSheetId="0">'[16]Hrg Bahan'!#REF!</definedName>
    <definedName name="KAWAT_RAAM">'[16]Hrg Bahan'!#REF!</definedName>
    <definedName name="KAYU_JEMBATAN" localSheetId="0">'[16]Hrg Bahan'!#REF!</definedName>
    <definedName name="KAYU_JEMBATAN">'[16]Hrg Bahan'!#REF!</definedName>
    <definedName name="KAYU_PERANCAH" localSheetId="0">'[16]Hrg Bahan'!#REF!</definedName>
    <definedName name="KAYU_PERANCAH">'[16]Hrg Bahan'!#REF!</definedName>
    <definedName name="KEP.TUKANG" localSheetId="0">'[16]Hrg Bahan'!#REF!</definedName>
    <definedName name="KEP.TUKANG">'[16]Hrg Bahan'!#REF!</definedName>
    <definedName name="KERIKIL_BUKIT" localSheetId="0">'[16]Hrg Bahan'!#REF!</definedName>
    <definedName name="KERIKIL_BUKIT">'[16]Hrg Bahan'!#REF!</definedName>
    <definedName name="KERIKIL_HALUS" localSheetId="0">'[16]Hrg Bahan'!#REF!</definedName>
    <definedName name="KERIKIL_HALUS">'[16]Hrg Bahan'!#REF!</definedName>
    <definedName name="KERIKIL_KASAR" localSheetId="0">'[16]Hrg Bahan'!#REF!</definedName>
    <definedName name="KERIKIL_KASAR">'[16]Hrg Bahan'!#REF!</definedName>
    <definedName name="KERIKIL_ROYALTI" localSheetId="0">'[16]Hrg Bahan'!#REF!</definedName>
    <definedName name="KERIKIL_ROYALTI">'[16]Hrg Bahan'!#REF!</definedName>
    <definedName name="KERIKIL_SUNGAI" localSheetId="0">'[16]Hrg Bahan'!#REF!</definedName>
    <definedName name="KERIKIL_SUNGAI">'[16]Hrg Bahan'!#REF!</definedName>
    <definedName name="KITCHEN_ZINK" localSheetId="0">'[16]Hrg Bahan'!#REF!</definedName>
    <definedName name="KITCHEN_ZINK">'[16]Hrg Bahan'!#REF!</definedName>
    <definedName name="KKKK" localSheetId="2" hidden="1">#REF!</definedName>
    <definedName name="KKKK" localSheetId="0" hidden="1">#REF!</definedName>
    <definedName name="KKKK" localSheetId="5" hidden="1">#REF!</definedName>
    <definedName name="KKKK" localSheetId="1" hidden="1">#REF!</definedName>
    <definedName name="KKKK" localSheetId="6" hidden="1">#REF!</definedName>
    <definedName name="KKKK" hidden="1">#REF!</definedName>
    <definedName name="KODE">'[33]ANALISA PANGKEP'!$B$420:$G$493</definedName>
    <definedName name="kode.alat" localSheetId="2">#REF!</definedName>
    <definedName name="kode.alat" localSheetId="0">#REF!</definedName>
    <definedName name="kode.alat" localSheetId="5">#REF!</definedName>
    <definedName name="kode.alat" localSheetId="1">#REF!</definedName>
    <definedName name="kode.alat" localSheetId="6">#REF!</definedName>
    <definedName name="kode.alat">#REF!</definedName>
    <definedName name="kpl">[12]harga!$F$9</definedName>
    <definedName name="kpl_tk">'[25]hrg-jadi'!$H$560</definedName>
    <definedName name="KRAN_AIR" localSheetId="0">'[16]Hrg Bahan'!#REF!</definedName>
    <definedName name="KRAN_AIR">'[16]Hrg Bahan'!#REF!</definedName>
    <definedName name="KRAN_SHOWER" localSheetId="0">'[16]Hrg Bahan'!#REF!</definedName>
    <definedName name="KRAN_SHOWER">'[16]Hrg Bahan'!#REF!</definedName>
    <definedName name="KRM.POLOS_10X20" localSheetId="0">'[16]Hrg Bahan'!#REF!</definedName>
    <definedName name="KRM.POLOS_10X20">'[16]Hrg Bahan'!#REF!</definedName>
    <definedName name="KRM.WARNA_10X20" localSheetId="0">'[16]Hrg Bahan'!#REF!</definedName>
    <definedName name="KRM.WARNA_10X20">'[16]Hrg Bahan'!#REF!</definedName>
    <definedName name="KRM.WARNA_20X20" localSheetId="0">'[16]Hrg Bahan'!#REF!</definedName>
    <definedName name="KRM.WARNA_20X20">'[16]Hrg Bahan'!#REF!</definedName>
    <definedName name="KUANTITAS" localSheetId="2">#REF!</definedName>
    <definedName name="KUANTITAS" localSheetId="0">#REF!</definedName>
    <definedName name="KUANTITAS" localSheetId="5">#REF!</definedName>
    <definedName name="KUANTITAS" localSheetId="1">#REF!</definedName>
    <definedName name="KUANTITAS" localSheetId="6">#REF!</definedName>
    <definedName name="KUANTITAS">#REF!</definedName>
    <definedName name="KUAS_4" localSheetId="0">'[16]Hrg Bahan'!#REF!</definedName>
    <definedName name="KUAS_4">'[16]Hrg Bahan'!#REF!</definedName>
    <definedName name="KUDA" localSheetId="2">#REF!</definedName>
    <definedName name="KUDA" localSheetId="0">#REF!</definedName>
    <definedName name="KUDA" localSheetId="5">#REF!</definedName>
    <definedName name="KUDA" localSheetId="1">#REF!</definedName>
    <definedName name="KUDA" localSheetId="6">#REF!</definedName>
    <definedName name="KUDA">#REF!</definedName>
    <definedName name="KUDA_ATAP" localSheetId="2">#REF!</definedName>
    <definedName name="KUDA_ATAP" localSheetId="0">#REF!</definedName>
    <definedName name="KUDA_ATAP" localSheetId="5">#REF!</definedName>
    <definedName name="KUDA_ATAP" localSheetId="1">#REF!</definedName>
    <definedName name="KUDA_ATAP" localSheetId="6">#REF!</definedName>
    <definedName name="KUDA_ATAP">#REF!</definedName>
    <definedName name="KUDA_KUDA" localSheetId="2">[16]Analisa!#REF!</definedName>
    <definedName name="KUDA_KUDA" localSheetId="0">[16]Analisa!#REF!</definedName>
    <definedName name="KUDA_KUDA" localSheetId="5">[16]Analisa!#REF!</definedName>
    <definedName name="KUDA_KUDA" localSheetId="1">[16]Analisa!#REF!</definedName>
    <definedName name="KUDA_KUDA" localSheetId="6">[16]Analisa!#REF!</definedName>
    <definedName name="KUDA_KUDA">[16]Analisa!#REF!</definedName>
    <definedName name="KUNCI_EX.RRT" localSheetId="2">'[16]Hrg Bahan'!#REF!</definedName>
    <definedName name="KUNCI_EX.RRT" localSheetId="0">'[16]Hrg Bahan'!#REF!</definedName>
    <definedName name="KUNCI_EX.RRT" localSheetId="5">'[16]Hrg Bahan'!#REF!</definedName>
    <definedName name="KUNCI_EX.RRT" localSheetId="1">'[16]Hrg Bahan'!#REF!</definedName>
    <definedName name="KUNCI_EX.RRT" localSheetId="6">'[16]Hrg Bahan'!#REF!</definedName>
    <definedName name="KUNCI_EX.RRT">'[16]Hrg Bahan'!#REF!</definedName>
    <definedName name="KUNCI_LEMARI" localSheetId="0">'[16]Hrg Bahan'!#REF!</definedName>
    <definedName name="KUNCI_LEMARI">'[16]Hrg Bahan'!#REF!</definedName>
    <definedName name="KUNCI_OTOMATIS" localSheetId="0">'[16]Hrg Bahan'!#REF!</definedName>
    <definedName name="KUNCI_OTOMATIS">'[16]Hrg Bahan'!#REF!</definedName>
    <definedName name="KUNCI_SLOT" localSheetId="0">'[16]Hrg Bahan'!#REF!</definedName>
    <definedName name="KUNCI_SLOT">'[16]Hrg Bahan'!#REF!</definedName>
    <definedName name="KUNCI_TANAM" localSheetId="0">[16]Analisa!#REF!</definedName>
    <definedName name="KUNCI_TANAM">[16]Analisa!#REF!</definedName>
    <definedName name="KUSEN" localSheetId="2">#REF!</definedName>
    <definedName name="KUSEN" localSheetId="0">#REF!</definedName>
    <definedName name="KUSEN" localSheetId="5">#REF!</definedName>
    <definedName name="KUSEN" localSheetId="1">#REF!</definedName>
    <definedName name="KUSEN" localSheetId="6">#REF!</definedName>
    <definedName name="KUSEN">#REF!</definedName>
    <definedName name="KUSEN_JENDELA" localSheetId="2">#REF!</definedName>
    <definedName name="KUSEN_JENDELA" localSheetId="0">#REF!</definedName>
    <definedName name="KUSEN_JENDELA" localSheetId="5">#REF!</definedName>
    <definedName name="KUSEN_JENDELA" localSheetId="1">#REF!</definedName>
    <definedName name="KUSEN_JENDELA" localSheetId="6">#REF!</definedName>
    <definedName name="KUSEN_JENDELA">#REF!</definedName>
    <definedName name="kwt_btn">'[25]hrg-jadi'!$H$144</definedName>
    <definedName name="L_061" localSheetId="2">#REF!</definedName>
    <definedName name="L_061" localSheetId="0">#REF!</definedName>
    <definedName name="L_061" localSheetId="5">#REF!</definedName>
    <definedName name="L_061" localSheetId="1">#REF!</definedName>
    <definedName name="L_061" localSheetId="6">#REF!</definedName>
    <definedName name="L_061">#REF!</definedName>
    <definedName name="L_073" localSheetId="2">#REF!</definedName>
    <definedName name="L_073" localSheetId="0">#REF!</definedName>
    <definedName name="L_073" localSheetId="5">#REF!</definedName>
    <definedName name="L_073" localSheetId="1">#REF!</definedName>
    <definedName name="L_073" localSheetId="6">#REF!</definedName>
    <definedName name="L_073">#REF!</definedName>
    <definedName name="L_079" localSheetId="2">#REF!</definedName>
    <definedName name="L_079" localSheetId="0">#REF!</definedName>
    <definedName name="L_079" localSheetId="5">#REF!</definedName>
    <definedName name="L_079" localSheetId="1">#REF!</definedName>
    <definedName name="L_079" localSheetId="6">#REF!</definedName>
    <definedName name="L_079">#REF!</definedName>
    <definedName name="L_081" localSheetId="0">#REF!</definedName>
    <definedName name="L_081">#REF!</definedName>
    <definedName name="L_082" localSheetId="0">#REF!</definedName>
    <definedName name="L_082">#REF!</definedName>
    <definedName name="L_083" localSheetId="0">#REF!</definedName>
    <definedName name="L_083">#REF!</definedName>
    <definedName name="L_091" localSheetId="0">#REF!</definedName>
    <definedName name="L_091">#REF!</definedName>
    <definedName name="L_099" localSheetId="0">#REF!</definedName>
    <definedName name="L_099">#REF!</definedName>
    <definedName name="L_101" localSheetId="0">#REF!</definedName>
    <definedName name="L_101">#REF!</definedName>
    <definedName name="L_106" localSheetId="0">#REF!</definedName>
    <definedName name="L_106">#REF!</definedName>
    <definedName name="LAINLAIN" localSheetId="0">'[10]Kuantitas &amp; Harga'!#REF!</definedName>
    <definedName name="LAINLAIN">'[10]Kuantitas &amp; Harga'!#REF!</definedName>
    <definedName name="LAMPU_HIAS" localSheetId="0">'[16]Hrg Bahan'!#REF!</definedName>
    <definedName name="LAMPU_HIAS">'[16]Hrg Bahan'!#REF!</definedName>
    <definedName name="LAMPU_ORNAMEN" localSheetId="0">'[16]Hrg Bahan'!#REF!</definedName>
    <definedName name="LAMPU_ORNAMEN">'[16]Hrg Bahan'!#REF!</definedName>
    <definedName name="LAMPU_PIJAR_25" localSheetId="0">'[16]Hrg Bahan'!#REF!</definedName>
    <definedName name="LAMPU_PIJAR_25">'[16]Hrg Bahan'!#REF!</definedName>
    <definedName name="LAMPU_PIJAR_40" localSheetId="0">'[16]Hrg Bahan'!#REF!</definedName>
    <definedName name="LAMPU_PIJAR_40">'[16]Hrg Bahan'!#REF!</definedName>
    <definedName name="LAMPU_TL_25" localSheetId="0">'[16]Hrg Bahan'!#REF!</definedName>
    <definedName name="LAMPU_TL_25">'[16]Hrg Bahan'!#REF!</definedName>
    <definedName name="LAMPU_TL_40" localSheetId="0">'[16]Hrg Bahan'!#REF!</definedName>
    <definedName name="LAMPU_TL_40">'[16]Hrg Bahan'!#REF!</definedName>
    <definedName name="LANTAI_PLAFOND" localSheetId="2">#REF!</definedName>
    <definedName name="LANTAI_PLAFOND" localSheetId="0">#REF!</definedName>
    <definedName name="LANTAI_PLAFOND" localSheetId="5">#REF!</definedName>
    <definedName name="LANTAI_PLAFOND" localSheetId="1">#REF!</definedName>
    <definedName name="LANTAI_PLAFOND" localSheetId="6">#REF!</definedName>
    <definedName name="LANTAI_PLAFOND">#REF!</definedName>
    <definedName name="LapisRekat">"#ref!"</definedName>
    <definedName name="LapResapIkat">"#ref!"</definedName>
    <definedName name="LEM_AIBON" localSheetId="0">'[16]Hrg Bahan'!#REF!</definedName>
    <definedName name="LEM_AIBON">'[16]Hrg Bahan'!#REF!</definedName>
    <definedName name="LEM_FOX_KUNING" localSheetId="0">'[16]Hrg Bahan'!#REF!</definedName>
    <definedName name="LEM_FOX_KUNING">'[16]Hrg Bahan'!#REF!</definedName>
    <definedName name="LEM_FOX_PUTIH" localSheetId="0">'[16]Hrg Bahan'!#REF!</definedName>
    <definedName name="LEM_FOX_PUTIH">'[16]Hrg Bahan'!#REF!</definedName>
    <definedName name="LEM_PIPA" localSheetId="0">'[16]Hrg Bahan'!#REF!</definedName>
    <definedName name="LEM_PIPA">'[16]Hrg Bahan'!#REF!</definedName>
    <definedName name="LES_KAYU_II" localSheetId="0">'[16]Hrg Bahan'!#REF!</definedName>
    <definedName name="LES_KAYU_II">'[16]Hrg Bahan'!#REF!</definedName>
    <definedName name="LES_PLINT_PROF" localSheetId="0">'[16]Hrg Bahan'!#REF!</definedName>
    <definedName name="LES_PLINT_PROF">'[16]Hrg Bahan'!#REF!</definedName>
    <definedName name="LES_PLINT_SUNG" localSheetId="0">'[16]Hrg Bahan'!#REF!</definedName>
    <definedName name="LES_PLINT_SUNG">'[16]Hrg Bahan'!#REF!</definedName>
    <definedName name="LES_PROFIL_1_2" localSheetId="0">'[16]Hrg Bahan'!#REF!</definedName>
    <definedName name="LES_PROFIL_1_2">'[16]Hrg Bahan'!#REF!</definedName>
    <definedName name="LES_PROFIL_KAYU" localSheetId="0">'[16]Hrg Bahan'!#REF!</definedName>
    <definedName name="LES_PROFIL_KAYU">'[16]Hrg Bahan'!#REF!</definedName>
    <definedName name="link" localSheetId="2">#REF!</definedName>
    <definedName name="link" localSheetId="0">#REF!</definedName>
    <definedName name="link" localSheetId="5">#REF!</definedName>
    <definedName name="link" localSheetId="1">#REF!</definedName>
    <definedName name="link" localSheetId="6">#REF!</definedName>
    <definedName name="link">#REF!</definedName>
    <definedName name="LISPLANK_2_20" localSheetId="2">[16]Analisa!#REF!</definedName>
    <definedName name="LISPLANK_2_20" localSheetId="0">[16]Analisa!#REF!</definedName>
    <definedName name="LISPLANK_2_20">[16]Analisa!#REF!</definedName>
    <definedName name="LISPLNK" localSheetId="2">'[34]AN. SNI'!#REF!</definedName>
    <definedName name="LISPLNK" localSheetId="0">'[34]AN. SNI'!#REF!</definedName>
    <definedName name="LISPLNK">'[34]AN. SNI'!#REF!</definedName>
    <definedName name="list" localSheetId="2">[16]Analisa!#REF!</definedName>
    <definedName name="list" localSheetId="0">[16]Analisa!#REF!</definedName>
    <definedName name="list">[16]Analisa!#REF!</definedName>
    <definedName name="LISTPLANK_2_20" localSheetId="2">[16]Analisa!#REF!</definedName>
    <definedName name="LISTPLANK_2_20" localSheetId="0">[16]Analisa!#REF!</definedName>
    <definedName name="LISTPLANK_2_20">[16]Analisa!#REF!</definedName>
    <definedName name="LOSTER_20X20" localSheetId="2">'[16]Hrg Bahan'!#REF!</definedName>
    <definedName name="LOSTER_20X20" localSheetId="0">'[16]Hrg Bahan'!#REF!</definedName>
    <definedName name="LOSTER_20X20">'[16]Hrg Bahan'!#REF!</definedName>
    <definedName name="LOSTER_BTN_20" localSheetId="0">'[16]Hrg Bahan'!#REF!</definedName>
    <definedName name="LOSTER_BTN_20">'[16]Hrg Bahan'!#REF!</definedName>
    <definedName name="LOSTER_KRM_20" localSheetId="0">'[16]Hrg Bahan'!#REF!</definedName>
    <definedName name="LOSTER_KRM_20">'[16]Hrg Bahan'!#REF!</definedName>
    <definedName name="LOSTER_KRM_30" localSheetId="0">'[16]Hrg Bahan'!#REF!</definedName>
    <definedName name="LOSTER_KRM_30">'[16]Hrg Bahan'!#REF!</definedName>
    <definedName name="LPA_A">#N/A</definedName>
    <definedName name="LPA_A_Minor">"#ref!"</definedName>
    <definedName name="LPA_B">#N/A</definedName>
    <definedName name="LPA_B_Bahu">#N/A</definedName>
    <definedName name="LPA_B_Minor">"#ref!"</definedName>
    <definedName name="LPB_C">#N/A</definedName>
    <definedName name="M_010" localSheetId="0">#REF!</definedName>
    <definedName name="M_010">#REF!</definedName>
    <definedName name="M_020" localSheetId="0">#REF!</definedName>
    <definedName name="M_020">#REF!</definedName>
    <definedName name="M_021" localSheetId="0">#REF!</definedName>
    <definedName name="M_021">#REF!</definedName>
    <definedName name="M_023" localSheetId="0">#REF!</definedName>
    <definedName name="M_023">#REF!</definedName>
    <definedName name="M_024" localSheetId="0">#REF!</definedName>
    <definedName name="M_024">#REF!</definedName>
    <definedName name="M_025" localSheetId="0">#REF!</definedName>
    <definedName name="M_025">#REF!</definedName>
    <definedName name="M_040" localSheetId="0">#REF!</definedName>
    <definedName name="M_040">#REF!</definedName>
    <definedName name="M_041" localSheetId="0">#REF!</definedName>
    <definedName name="M_041">#REF!</definedName>
    <definedName name="M_050" localSheetId="0">#REF!</definedName>
    <definedName name="M_050">#REF!</definedName>
    <definedName name="M_061" localSheetId="0">#REF!</definedName>
    <definedName name="M_061">#REF!</definedName>
    <definedName name="M_062" localSheetId="0">#REF!</definedName>
    <definedName name="M_062">#REF!</definedName>
    <definedName name="M_063" localSheetId="0">#REF!</definedName>
    <definedName name="M_063">#REF!</definedName>
    <definedName name="M_065" localSheetId="0">#REF!</definedName>
    <definedName name="M_065">#REF!</definedName>
    <definedName name="M_080" localSheetId="0">#REF!</definedName>
    <definedName name="M_080">#REF!</definedName>
    <definedName name="M_081" localSheetId="0">#REF!</definedName>
    <definedName name="M_081">#REF!</definedName>
    <definedName name="M_165" localSheetId="0">#REF!</definedName>
    <definedName name="M_165">#REF!</definedName>
    <definedName name="M_166" localSheetId="0">#REF!</definedName>
    <definedName name="M_166">#REF!</definedName>
    <definedName name="M_167" localSheetId="0">#REF!</definedName>
    <definedName name="M_167">#REF!</definedName>
    <definedName name="M_170" localSheetId="0">#REF!</definedName>
    <definedName name="M_170">#REF!</definedName>
    <definedName name="M_180" localSheetId="0">#REF!</definedName>
    <definedName name="M_180">#REF!</definedName>
    <definedName name="MANDOR" localSheetId="0">'[16]Hrg Bahan'!#REF!</definedName>
    <definedName name="MANDOR">'[16]Hrg Bahan'!#REF!</definedName>
    <definedName name="Mar_All">"#ref!"</definedName>
    <definedName name="Mar_Bahapal">"#ref!"</definedName>
    <definedName name="Mar_Barumun">"#ref!"</definedName>
    <definedName name="Mar_Buaya">"#ref!"</definedName>
    <definedName name="Mar_Dua1">"#ref!"</definedName>
    <definedName name="Mar_Dua2">"#ref!"</definedName>
    <definedName name="Mar_Hantu">"#ref!"</definedName>
    <definedName name="Mar_Pane">"#ref!"</definedName>
    <definedName name="Mar_Poncan">"#ref!"</definedName>
    <definedName name="Mar_Raso">"#ref!"</definedName>
    <definedName name="Mar_Sibintang">"#ref!"</definedName>
    <definedName name="Mar_Sibuluh">"#ref!"</definedName>
    <definedName name="Mar_Ujung">"#ref!"</definedName>
    <definedName name="MarkaJlnThermo">"#ref!"</definedName>
    <definedName name="MARMER_40X40" localSheetId="0">'[16]Hrg Bahan'!#REF!</definedName>
    <definedName name="MARMER_40X40">'[16]Hrg Bahan'!#REF!</definedName>
    <definedName name="MATERIAL">"#ref!"</definedName>
    <definedName name="MATERIALKU" localSheetId="0">#REF!</definedName>
    <definedName name="MATERIALKU">#REF!</definedName>
    <definedName name="May_All">"#ref!"</definedName>
    <definedName name="May_Bahapal">"#ref!"</definedName>
    <definedName name="May_Barumun">"#ref!"</definedName>
    <definedName name="May_Buaya">"#ref!"</definedName>
    <definedName name="May_Dua1">"#ref!"</definedName>
    <definedName name="May_Dua2">"#ref!"</definedName>
    <definedName name="May_Hantu">"#ref!"</definedName>
    <definedName name="May_Pane">"#ref!"</definedName>
    <definedName name="May_Poncan">"#ref!"</definedName>
    <definedName name="May_Raso">"#ref!"</definedName>
    <definedName name="May_Sibintang">"#ref!"</definedName>
    <definedName name="May_Sibuluh">"#ref!"</definedName>
    <definedName name="May_Ujung">"#ref!"</definedName>
    <definedName name="MCB_6A" localSheetId="0">'[16]Hrg Bahan'!#REF!</definedName>
    <definedName name="MCB_6A">'[16]Hrg Bahan'!#REF!</definedName>
    <definedName name="mcv">[35]MVC!$F$7:$N$8</definedName>
    <definedName name="mdr">'[25]hrg-jadi'!$H$559</definedName>
    <definedName name="MINOR" localSheetId="0">'[10]Kuantitas &amp; Harga'!#REF!</definedName>
    <definedName name="MINOR">'[10]Kuantitas &amp; Harga'!#REF!</definedName>
    <definedName name="MK_012" localSheetId="0">#REF!</definedName>
    <definedName name="MK_012">#REF!</definedName>
    <definedName name="MK_014" localSheetId="0">#REF!</definedName>
    <definedName name="MK_014">#REF!</definedName>
    <definedName name="MK_017" localSheetId="0">#REF!</definedName>
    <definedName name="MK_017">#REF!</definedName>
    <definedName name="MK_023" localSheetId="0">#REF!</definedName>
    <definedName name="MK_023">#REF!</definedName>
    <definedName name="MK_522" localSheetId="0">#REF!</definedName>
    <definedName name="MK_522">#REF!</definedName>
    <definedName name="mmc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c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c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c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c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M" localSheetId="0" hidden="1">#REF!</definedName>
    <definedName name="MMM" hidden="1">#REF!</definedName>
    <definedName name="MMM17A">"#ref!"</definedName>
    <definedName name="MMM35A">"#ref!"</definedName>
    <definedName name="MOBILISASI" localSheetId="0">#REF!</definedName>
    <definedName name="MOBILISASI">#REF!</definedName>
    <definedName name="MR_11" localSheetId="0">#REF!</definedName>
    <definedName name="MR_11">#REF!</definedName>
    <definedName name="MR_12" localSheetId="0">#REF!</definedName>
    <definedName name="MR_12">#REF!</definedName>
    <definedName name="MR_42" localSheetId="0">#REF!</definedName>
    <definedName name="MR_42">#REF!</definedName>
    <definedName name="MUR_BAUT_ANGKER">'[16]Hrg Bahan'!$N$111</definedName>
    <definedName name="nanna79" localSheetId="2">#REF!</definedName>
    <definedName name="nanna79" localSheetId="0">#REF!</definedName>
    <definedName name="nanna79" localSheetId="5">#REF!</definedName>
    <definedName name="nanna79" localSheetId="1">#REF!</definedName>
    <definedName name="nanna79" localSheetId="6">#REF!</definedName>
    <definedName name="nanna79">#REF!</definedName>
    <definedName name="NOK_GENTENG" localSheetId="2">[16]Analisa!#REF!</definedName>
    <definedName name="NOK_GENTENG" localSheetId="0">[16]Analisa!#REF!</definedName>
    <definedName name="NOK_GENTENG">[16]Analisa!#REF!</definedName>
    <definedName name="Nov_All">"#ref!"</definedName>
    <definedName name="Nov_Bahapal">"#ref!"</definedName>
    <definedName name="Nov_Barumun">"#ref!"</definedName>
    <definedName name="Nov_Buaya">"#ref!"</definedName>
    <definedName name="Nov_Dua1">"#ref!"</definedName>
    <definedName name="Nov_Dua2">"#ref!"</definedName>
    <definedName name="Nov_Hantu">"#ref!"</definedName>
    <definedName name="Nov_Pane">"#ref!"</definedName>
    <definedName name="Nov_Poncan">"#ref!"</definedName>
    <definedName name="Nov_Raso">"#ref!"</definedName>
    <definedName name="Nov_Sibintang">"#ref!"</definedName>
    <definedName name="Nov_Sibuluh">"#ref!"</definedName>
    <definedName name="Nov_Ujung">"#ref!"</definedName>
    <definedName name="Nov02_All">"#ref!"</definedName>
    <definedName name="Nov02_Bahapal">"#ref!"</definedName>
    <definedName name="Nov02_Barumun">"#ref!"</definedName>
    <definedName name="Nov02_Buaya">"#ref!"</definedName>
    <definedName name="Nov02_Dua1">"#ref!"</definedName>
    <definedName name="Nov02_Dua2">"#ref!"</definedName>
    <definedName name="Nov02_Hantu">"#ref!"</definedName>
    <definedName name="Nov02_Pane">"#ref!"</definedName>
    <definedName name="Nov02_Poncan">"#ref!"</definedName>
    <definedName name="Nov02_Raso">"#ref!"</definedName>
    <definedName name="Nov02_Sibintang">"#ref!"</definedName>
    <definedName name="Nov02_Sibuluh">"#ref!"</definedName>
    <definedName name="Nov02_Ujung">"#ref!"</definedName>
    <definedName name="Oct_All">"#ref!"</definedName>
    <definedName name="Oct_Bahapal">"#ref!"</definedName>
    <definedName name="Oct_Barumun">"#ref!"</definedName>
    <definedName name="Oct_Buaya">"#ref!"</definedName>
    <definedName name="Oct_Dua1">"#ref!"</definedName>
    <definedName name="Oct_Dua2">"#ref!"</definedName>
    <definedName name="Oct_Hantu">"#ref!"</definedName>
    <definedName name="Oct_Pane">"#ref!"</definedName>
    <definedName name="Oct_Poncan">"#ref!"</definedName>
    <definedName name="Oct_Raso">"#ref!"</definedName>
    <definedName name="Oct_Sibintang">"#ref!"</definedName>
    <definedName name="Oct_Sibuluh">"#ref!"</definedName>
    <definedName name="Oct_Ujung">"#ref!"</definedName>
    <definedName name="Oct02_All">"#ref!"</definedName>
    <definedName name="Oct02_Bahapal">"#ref!"</definedName>
    <definedName name="Oct02_Barumun">"#ref!"</definedName>
    <definedName name="Oct02_Buaya">"#ref!"</definedName>
    <definedName name="Oct02_Dua1">"#ref!"</definedName>
    <definedName name="Oct02_Dua2">"#ref!"</definedName>
    <definedName name="Oct02_Hantu">"#ref!"</definedName>
    <definedName name="Oct02_Pane">"#ref!"</definedName>
    <definedName name="Oct02_Poncan">"#ref!"</definedName>
    <definedName name="Oct02_Raso">"#ref!"</definedName>
    <definedName name="Oct02_Sibintang">"#ref!"</definedName>
    <definedName name="Oct02_Sibuluh">"#ref!"</definedName>
    <definedName name="Oct02_Ujung">"#ref!"</definedName>
    <definedName name="oda" localSheetId="0" hidden="1">#REF!</definedName>
    <definedName name="oda" hidden="1">#REF!</definedName>
    <definedName name="OKER" localSheetId="0">'[16]Hrg Bahan'!#REF!</definedName>
    <definedName name="OKER">'[16]Hrg Bahan'!#REF!</definedName>
    <definedName name="OMC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MC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MC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MC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MC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p" localSheetId="0">#REF!</definedName>
    <definedName name="p">#REF!</definedName>
    <definedName name="P_GIP_1" localSheetId="0">#REF!</definedName>
    <definedName name="P_GIP_1">#REF!</definedName>
    <definedName name="P_GIP_1_5" localSheetId="0">#REF!</definedName>
    <definedName name="P_GIP_1_5">#REF!</definedName>
    <definedName name="P_GIP_2" localSheetId="0">#REF!</definedName>
    <definedName name="P_GIP_2">#REF!</definedName>
    <definedName name="P_GIP_3" localSheetId="0">#REF!</definedName>
    <definedName name="P_GIP_3">#REF!</definedName>
    <definedName name="P_GIP_4" localSheetId="0">#REF!</definedName>
    <definedName name="P_GIP_4">#REF!</definedName>
    <definedName name="P_PVC_1" localSheetId="0">#REF!</definedName>
    <definedName name="P_PVC_1">#REF!</definedName>
    <definedName name="P_PVC_1_5" localSheetId="0">#REF!</definedName>
    <definedName name="P_PVC_1_5">#REF!</definedName>
    <definedName name="P_PVC_2" localSheetId="0">#REF!</definedName>
    <definedName name="P_PVC_2">#REF!</definedName>
    <definedName name="P_PVC_3" localSheetId="0">#REF!</definedName>
    <definedName name="P_PVC_3">#REF!</definedName>
    <definedName name="P_PVC_4" localSheetId="0">#REF!</definedName>
    <definedName name="P_PVC_4">#REF!</definedName>
    <definedName name="Page2">"#ref!"</definedName>
    <definedName name="paku">'[25]hrg-jadi'!$H$159</definedName>
    <definedName name="PAKU_3_10">'[16]Hrg Bahan'!$N$70</definedName>
    <definedName name="PAKU_BETON" localSheetId="0">'[16]Hrg Bahan'!#REF!</definedName>
    <definedName name="PAKU_BETON">'[16]Hrg Bahan'!#REF!</definedName>
    <definedName name="PAKU_DIGALVANO" localSheetId="0">'[16]Hrg Bahan'!#REF!</definedName>
    <definedName name="PAKU_DIGALVANO">'[16]Hrg Bahan'!#REF!</definedName>
    <definedName name="PAKU_DURI" localSheetId="0">'[16]Hrg Bahan'!#REF!</definedName>
    <definedName name="PAKU_DURI">'[16]Hrg Bahan'!#REF!</definedName>
    <definedName name="PAKU_ETERNIT_RR" localSheetId="0">'[16]Hrg Bahan'!#REF!</definedName>
    <definedName name="PAKU_ETERNIT_RR">'[16]Hrg Bahan'!#REF!</definedName>
    <definedName name="PAKU_GTG_ASBES" localSheetId="0">'[16]Hrg Bahan'!#REF!</definedName>
    <definedName name="PAKU_GTG_ASBES">'[16]Hrg Bahan'!#REF!</definedName>
    <definedName name="PAKU_JEMBATAN" localSheetId="0">'[16]Hrg Bahan'!#REF!</definedName>
    <definedName name="PAKU_JEMBATAN">'[16]Hrg Bahan'!#REF!</definedName>
    <definedName name="PAKU_KASO" localSheetId="0">'[16]Hrg Bahan'!#REF!</definedName>
    <definedName name="PAKU_KASO">'[16]Hrg Bahan'!#REF!</definedName>
    <definedName name="PAKU_SENG" localSheetId="0">'[16]Hrg Bahan'!#REF!</definedName>
    <definedName name="PAKU_SENG">'[16]Hrg Bahan'!#REF!</definedName>
    <definedName name="PAKU_SENG_ULIR" localSheetId="0">'[16]Hrg Bahan'!#REF!</definedName>
    <definedName name="PAKU_SENG_ULIR">'[16]Hrg Bahan'!#REF!</definedName>
    <definedName name="PAKU_SIRAP" localSheetId="0">'[16]Hrg Bahan'!#REF!</definedName>
    <definedName name="PAKU_SIRAP">'[16]Hrg Bahan'!#REF!</definedName>
    <definedName name="PAKU_SUMBAT" localSheetId="0">'[16]Hrg Bahan'!#REF!</definedName>
    <definedName name="PAKU_SUMBAT">'[16]Hrg Bahan'!#REF!</definedName>
    <definedName name="PAKU_ULIR" localSheetId="0">'[16]Hrg Bahan'!#REF!</definedName>
    <definedName name="PAKU_ULIR">'[16]Hrg Bahan'!#REF!</definedName>
    <definedName name="PAKU2" localSheetId="0">'[16]Hrg Bahan'!#REF!</definedName>
    <definedName name="PAKU2">'[16]Hrg Bahan'!#REF!</definedName>
    <definedName name="PANEL_BOX_500" localSheetId="0">'[16]Hrg Bahan'!#REF!</definedName>
    <definedName name="PANEL_BOX_500">'[16]Hrg Bahan'!#REF!</definedName>
    <definedName name="PANEL_BOX_600" localSheetId="0">'[16]Hrg Bahan'!#REF!</definedName>
    <definedName name="PANEL_BOX_600">'[16]Hrg Bahan'!#REF!</definedName>
    <definedName name="PAPAN" localSheetId="2">#REF!</definedName>
    <definedName name="PAPAN" localSheetId="0">#REF!</definedName>
    <definedName name="PAPAN" localSheetId="5">#REF!</definedName>
    <definedName name="PAPAN" localSheetId="1">#REF!</definedName>
    <definedName name="PAPAN" localSheetId="6">#REF!</definedName>
    <definedName name="PAPAN">#REF!</definedName>
    <definedName name="PAPAN_II">'[16]Hrg Bahan'!$N$31</definedName>
    <definedName name="PAPAN_III">'[16]Hrg Bahan'!$N$33</definedName>
    <definedName name="Parit">#N/A</definedName>
    <definedName name="PAS._INSTALASI" localSheetId="0">'[16]Hrg Bahan'!#REF!</definedName>
    <definedName name="PAS._INSTALASI">'[16]Hrg Bahan'!#REF!</definedName>
    <definedName name="PAS.ENGSEL_JENDELA">[16]Analisa!$M$511</definedName>
    <definedName name="PAS.ENGSEL_PINTU" localSheetId="0">[16]Analisa!#REF!</definedName>
    <definedName name="PAS.ENGSEL_PINTU">[16]Analisa!#REF!</definedName>
    <definedName name="PAS.FLOOR_DRAIN" localSheetId="0">[16]Analisa!#REF!</definedName>
    <definedName name="PAS.FLOOR_DRAIN">[16]Analisa!#REF!</definedName>
    <definedName name="PAS.HAK_ANGIN">[16]Analisa!$M$545</definedName>
    <definedName name="PAS.KRAN_AIR" localSheetId="0">[16]Analisa!#REF!</definedName>
    <definedName name="PAS.KRAN_AIR">[16]Analisa!#REF!</definedName>
    <definedName name="PAS.PAVING_BLOK" localSheetId="0">[16]Analisa!#REF!</definedName>
    <definedName name="PAS.PAVING_BLOK">[16]Analisa!#REF!</definedName>
    <definedName name="PAS.PENGURAS_AIR" localSheetId="0">[16]Analisa!#REF!</definedName>
    <definedName name="PAS.PENGURAS_AIR">[16]Analisa!#REF!</definedName>
    <definedName name="Pas_Batu">#N/A</definedName>
    <definedName name="Pas_BatuMor">"#ref!"</definedName>
    <definedName name="PASIR_BETON">'[16]Hrg Bahan'!$N$16</definedName>
    <definedName name="PASIR_PASANGAN">'[16]Hrg Bahan'!$N$15</definedName>
    <definedName name="PASIR_URUG">'[16]Hrg Bahan'!$N$14</definedName>
    <definedName name="PatokPengarah">"#ref!"</definedName>
    <definedName name="pb">'[25]hrg-jadi'!$H$46</definedName>
    <definedName name="pc">'[25]hrg-jadi'!$H$58</definedName>
    <definedName name="PC_20X20" localSheetId="0">'[16]Hrg Bahan'!#REF!</definedName>
    <definedName name="PC_20X20">'[16]Hrg Bahan'!#REF!</definedName>
    <definedName name="PC_25X25" localSheetId="0">'[16]Hrg Bahan'!#REF!</definedName>
    <definedName name="PC_25X25">'[16]Hrg Bahan'!#REF!</definedName>
    <definedName name="PEDESTRIANROLLER" localSheetId="2">#REF!</definedName>
    <definedName name="PEDESTRIANROLLER" localSheetId="0">#REF!</definedName>
    <definedName name="PEDESTRIANROLLER" localSheetId="5">#REF!</definedName>
    <definedName name="PEDESTRIANROLLER" localSheetId="1">#REF!</definedName>
    <definedName name="PEDESTRIANROLLER" localSheetId="6">#REF!</definedName>
    <definedName name="PEDESTRIANROLLER">#REF!</definedName>
    <definedName name="pek" localSheetId="2">#REF!</definedName>
    <definedName name="pek" localSheetId="0">#REF!</definedName>
    <definedName name="pek" localSheetId="5">#REF!</definedName>
    <definedName name="pek" localSheetId="1">#REF!</definedName>
    <definedName name="pek" localSheetId="6">#REF!</definedName>
    <definedName name="pek">#REF!</definedName>
    <definedName name="PEKERJA" localSheetId="2">'[16]Hrg Bahan'!#REF!</definedName>
    <definedName name="PEKERJA" localSheetId="0">'[16]Hrg Bahan'!#REF!</definedName>
    <definedName name="PEKERJA" localSheetId="5">'[16]Hrg Bahan'!#REF!</definedName>
    <definedName name="PEKERJA" localSheetId="1">'[16]Hrg Bahan'!#REF!</definedName>
    <definedName name="PEKERJA" localSheetId="6">'[16]Hrg Bahan'!#REF!</definedName>
    <definedName name="PEKERJA">'[16]Hrg Bahan'!#REF!</definedName>
    <definedName name="PELAMPUNG" localSheetId="2">'[16]Hrg Bahan'!#REF!</definedName>
    <definedName name="PELAMPUNG" localSheetId="0">'[16]Hrg Bahan'!#REF!</definedName>
    <definedName name="PELAMPUNG" localSheetId="5">'[16]Hrg Bahan'!#REF!</definedName>
    <definedName name="PELAMPUNG" localSheetId="1">'[16]Hrg Bahan'!#REF!</definedName>
    <definedName name="PELAMPUNG" localSheetId="6">'[16]Hrg Bahan'!#REF!</definedName>
    <definedName name="PELAMPUNG">'[16]Hrg Bahan'!#REF!</definedName>
    <definedName name="PEMANAS_WIKA" localSheetId="0">'[16]Hrg Bahan'!#REF!</definedName>
    <definedName name="PEMANAS_WIKA">'[16]Hrg Bahan'!#REF!</definedName>
    <definedName name="Pembongkaran">[36]NP!$L$841:$V$901</definedName>
    <definedName name="PENDAHULUAN" localSheetId="0">[22]RAB01!#REF!</definedName>
    <definedName name="PENDAHULUAN">[22]RAB01!#REF!</definedName>
    <definedName name="PENGECATAN" localSheetId="2">#REF!</definedName>
    <definedName name="PENGECATAN" localSheetId="0">#REF!</definedName>
    <definedName name="PENGECATAN" localSheetId="5">#REF!</definedName>
    <definedName name="PENGECATAN" localSheetId="1">#REF!</definedName>
    <definedName name="PENGECATAN" localSheetId="6">#REF!</definedName>
    <definedName name="PENGECATAN">#REF!</definedName>
    <definedName name="PENUTUP_KRAN">'[16]Hrg Bahan'!$N$200</definedName>
    <definedName name="PERSIAPAN" localSheetId="2">#REF!</definedName>
    <definedName name="PERSIAPAN" localSheetId="0">#REF!</definedName>
    <definedName name="PERSIAPAN" localSheetId="5">#REF!</definedName>
    <definedName name="PERSIAPAN" localSheetId="1">#REF!</definedName>
    <definedName name="PERSIAPAN" localSheetId="6">#REF!</definedName>
    <definedName name="PERSIAPAN">#REF!</definedName>
    <definedName name="PINTU" localSheetId="2">#REF!</definedName>
    <definedName name="PINTU" localSheetId="0">#REF!</definedName>
    <definedName name="PINTU" localSheetId="5">#REF!</definedName>
    <definedName name="PINTU" localSheetId="1">#REF!</definedName>
    <definedName name="PINTU" localSheetId="6">#REF!</definedName>
    <definedName name="PINTU">#REF!</definedName>
    <definedName name="PINTU_II" localSheetId="2">[16]Analisa!#REF!</definedName>
    <definedName name="PINTU_II" localSheetId="0">[16]Analisa!#REF!</definedName>
    <definedName name="PINTU_II" localSheetId="5">[16]Analisa!#REF!</definedName>
    <definedName name="PINTU_II" localSheetId="1">[16]Analisa!#REF!</definedName>
    <definedName name="PINTU_II" localSheetId="6">[16]Analisa!#REF!</definedName>
    <definedName name="PINTU_II">[16]Analisa!#REF!</definedName>
    <definedName name="PIPA_PENGURAS" localSheetId="2">'[16]Hrg Bahan'!#REF!</definedName>
    <definedName name="PIPA_PENGURAS" localSheetId="0">'[16]Hrg Bahan'!#REF!</definedName>
    <definedName name="PIPA_PENGURAS" localSheetId="5">'[16]Hrg Bahan'!#REF!</definedName>
    <definedName name="PIPA_PENGURAS" localSheetId="1">'[16]Hrg Bahan'!#REF!</definedName>
    <definedName name="PIPA_PENGURAS" localSheetId="6">'[16]Hrg Bahan'!#REF!</definedName>
    <definedName name="PIPA_PENGURAS">'[16]Hrg Bahan'!#REF!</definedName>
    <definedName name="pkj">'[25]hrg-jadi'!$H$574</definedName>
    <definedName name="plafon" localSheetId="0">'[34]AN. SNI'!#REF!</definedName>
    <definedName name="plafon">'[34]AN. SNI'!#REF!</definedName>
    <definedName name="PLAFOND" localSheetId="2">#REF!</definedName>
    <definedName name="PLAFOND" localSheetId="0">#REF!</definedName>
    <definedName name="PLAFOND" localSheetId="5">#REF!</definedName>
    <definedName name="PLAFOND" localSheetId="1">#REF!</definedName>
    <definedName name="PLAFOND" localSheetId="6">#REF!</definedName>
    <definedName name="PLAFOND">#REF!</definedName>
    <definedName name="PLAFOND_100.100" localSheetId="2">[16]Analisa!#REF!</definedName>
    <definedName name="PLAFOND_100.100" localSheetId="0">[16]Analisa!#REF!</definedName>
    <definedName name="PLAFOND_100.100">[16]Analisa!#REF!</definedName>
    <definedName name="PLAFOND_60.120" localSheetId="2">[16]Analisa!#REF!</definedName>
    <definedName name="PLAFOND_60.120" localSheetId="0">[16]Analisa!#REF!</definedName>
    <definedName name="PLAFOND_60.120">[16]Analisa!#REF!</definedName>
    <definedName name="PLAFOND_ETERNIT" localSheetId="2">[16]Analisa!#REF!</definedName>
    <definedName name="PLAFOND_ETERNIT" localSheetId="0">[16]Analisa!#REF!</definedName>
    <definedName name="PLAFOND_ETERNIT">[16]Analisa!#REF!</definedName>
    <definedName name="PLAFOND_TRIPLEKS" localSheetId="2">[16]Analisa!#REF!</definedName>
    <definedName name="PLAFOND_TRIPLEKS" localSheetId="0">[16]Analisa!#REF!</definedName>
    <definedName name="PLAFOND_TRIPLEKS">[16]Analisa!#REF!</definedName>
    <definedName name="PLAMOUR_WYBER" localSheetId="2">'[16]Hrg Bahan'!#REF!</definedName>
    <definedName name="PLAMOUR_WYBER" localSheetId="0">'[16]Hrg Bahan'!#REF!</definedName>
    <definedName name="PLAMOUR_WYBER">'[16]Hrg Bahan'!#REF!</definedName>
    <definedName name="PLAT_LANTAI" localSheetId="2">#REF!</definedName>
    <definedName name="PLAT_LANTAI" localSheetId="0">#REF!</definedName>
    <definedName name="PLAT_LANTAI" localSheetId="5">#REF!</definedName>
    <definedName name="PLAT_LANTAI" localSheetId="1">#REF!</definedName>
    <definedName name="PLAT_LANTAI" localSheetId="6">#REF!</definedName>
    <definedName name="PLAT_LANTAI">#REF!</definedName>
    <definedName name="PLEST_1_3" localSheetId="2">[16]Analisa!#REF!</definedName>
    <definedName name="PLEST_1_3" localSheetId="0">[16]Analisa!#REF!</definedName>
    <definedName name="PLEST_1_3">[16]Analisa!#REF!</definedName>
    <definedName name="PLEST_1_5" localSheetId="2">[16]Analisa!#REF!</definedName>
    <definedName name="PLEST_1_5" localSheetId="0">[16]Analisa!#REF!</definedName>
    <definedName name="PLEST_1_5">[16]Analisa!#REF!</definedName>
    <definedName name="PLEST_TRAS" localSheetId="0">[16]Analisa!#REF!</definedName>
    <definedName name="PLEST_TRAS">[16]Analisa!#REF!</definedName>
    <definedName name="PLESTERAN" localSheetId="2">#REF!</definedName>
    <definedName name="PLESTERAN" localSheetId="0">#REF!</definedName>
    <definedName name="PLESTERAN" localSheetId="5">#REF!</definedName>
    <definedName name="PLESTERAN" localSheetId="1">#REF!</definedName>
    <definedName name="PLESTERAN" localSheetId="6">#REF!</definedName>
    <definedName name="PLESTERAN">#REF!</definedName>
    <definedName name="PLINT_10X30" localSheetId="0">'[16]Hrg Bahan'!#REF!</definedName>
    <definedName name="PLINT_10X30">'[16]Hrg Bahan'!#REF!</definedName>
    <definedName name="PLINT_15X15" localSheetId="0">'[16]Hrg Bahan'!#REF!</definedName>
    <definedName name="PLINT_15X15">'[16]Hrg Bahan'!#REF!</definedName>
    <definedName name="PLINT_15X20" localSheetId="0">'[16]Hrg Bahan'!#REF!</definedName>
    <definedName name="PLINT_15X20">'[16]Hrg Bahan'!#REF!</definedName>
    <definedName name="PLINT_15X25" localSheetId="0">'[16]Hrg Bahan'!#REF!</definedName>
    <definedName name="PLINT_15X25">'[16]Hrg Bahan'!#REF!</definedName>
    <definedName name="PLINT_15X30" localSheetId="0">'[16]Hrg Bahan'!#REF!</definedName>
    <definedName name="PLINT_15X30">'[16]Hrg Bahan'!#REF!</definedName>
    <definedName name="PLINT_PC_15X20" localSheetId="0">'[16]Hrg Bahan'!#REF!</definedName>
    <definedName name="PLINT_PC_15X20">'[16]Hrg Bahan'!#REF!</definedName>
    <definedName name="POLITUR" localSheetId="0">'[16]Hrg Bahan'!#REF!</definedName>
    <definedName name="POLITUR">'[16]Hrg Bahan'!#REF!</definedName>
    <definedName name="POLOS_20.20" localSheetId="0">[16]Analisa!#REF!</definedName>
    <definedName name="POLOS_20.20">[16]Analisa!#REF!</definedName>
    <definedName name="POLOS_30.30" localSheetId="0">[16]Analisa!#REF!</definedName>
    <definedName name="POLOS_30.30">[16]Analisa!#REF!</definedName>
    <definedName name="PONDASI" localSheetId="2">#REF!</definedName>
    <definedName name="PONDASI" localSheetId="0">#REF!</definedName>
    <definedName name="PONDASI" localSheetId="5">#REF!</definedName>
    <definedName name="PONDASI" localSheetId="1">#REF!</definedName>
    <definedName name="PONDASI" localSheetId="6">#REF!</definedName>
    <definedName name="PONDASI">#REF!</definedName>
    <definedName name="PONDASI_GUNUNG_1_5" localSheetId="0">[16]Analisa!#REF!</definedName>
    <definedName name="PONDASI_GUNUNG_1_5">[16]Analisa!#REF!</definedName>
    <definedName name="PORSELIN" localSheetId="0">'[16]Hrg Bahan'!#REF!</definedName>
    <definedName name="PORSELIN">'[16]Hrg Bahan'!#REF!</definedName>
    <definedName name="pp">'[25]hrg-jadi'!$H$45</definedName>
    <definedName name="_xlnm.Print_Area" localSheetId="2" hidden="1">#REF!</definedName>
    <definedName name="_xlnm.Print_Area" localSheetId="0">'PEMBIYAAN '!#REF!</definedName>
    <definedName name="_xlnm.Print_Area" localSheetId="5" hidden="1">#REF!</definedName>
    <definedName name="_xlnm.Print_Area" localSheetId="8" hidden="1">#REF!</definedName>
    <definedName name="_xlnm.Print_Area" localSheetId="1" hidden="1">#REF!</definedName>
    <definedName name="_xlnm.Print_Area" localSheetId="3">UMUM!#REF!</definedName>
    <definedName name="_xlnm.Print_Area" localSheetId="6" hidden="1">#REF!</definedName>
    <definedName name="_xlnm.Print_Area" hidden="1">#REF!</definedName>
    <definedName name="Print_Area_MI">[37]ANALAISA!$A$1:$F$653</definedName>
    <definedName name="pro">'[25]AN-GALIAN'!$K$1</definedName>
    <definedName name="psr">[12]harga!$F$52</definedName>
    <definedName name="PTJW" localSheetId="2">#REF!</definedName>
    <definedName name="PTJW" localSheetId="0">#REF!</definedName>
    <definedName name="PTJW" localSheetId="5">#REF!</definedName>
    <definedName name="PTJW" localSheetId="1">#REF!</definedName>
    <definedName name="PTJW" localSheetId="6">#REF!</definedName>
    <definedName name="PTJW">#REF!</definedName>
    <definedName name="pu">'[25]hrg-jadi'!$H$44</definedName>
    <definedName name="PULLY" localSheetId="0">'[16]Hrg Bahan'!#REF!</definedName>
    <definedName name="PULLY">'[16]Hrg Bahan'!#REF!</definedName>
    <definedName name="PUSAT">"#ref!"</definedName>
    <definedName name="PVC_DIA.1" localSheetId="0">'[16]Hrg Bahan'!#REF!</definedName>
    <definedName name="PVC_DIA.1">'[16]Hrg Bahan'!#REF!</definedName>
    <definedName name="PVC_DIA.1_2" localSheetId="0">'[16]Hrg Bahan'!#REF!</definedName>
    <definedName name="PVC_DIA.1_2">'[16]Hrg Bahan'!#REF!</definedName>
    <definedName name="PVC_DIA.1_5" localSheetId="0">'[16]Hrg Bahan'!#REF!</definedName>
    <definedName name="PVC_DIA.1_5">'[16]Hrg Bahan'!#REF!</definedName>
    <definedName name="PVC_DIA.2" localSheetId="0">'[16]Hrg Bahan'!#REF!</definedName>
    <definedName name="PVC_DIA.2">'[16]Hrg Bahan'!#REF!</definedName>
    <definedName name="PVC_DIA.3" localSheetId="0">'[16]Hrg Bahan'!#REF!</definedName>
    <definedName name="PVC_DIA.3">'[16]Hrg Bahan'!#REF!</definedName>
    <definedName name="PVC_DIA.3_4" localSheetId="0">'[16]Hrg Bahan'!#REF!</definedName>
    <definedName name="PVC_DIA.3_4">'[16]Hrg Bahan'!#REF!</definedName>
    <definedName name="PVC_DIA.4" localSheetId="0">'[16]Hrg Bahan'!#REF!</definedName>
    <definedName name="PVC_DIA.4">'[16]Hrg Bahan'!#REF!</definedName>
    <definedName name="q">"#ref!"</definedName>
    <definedName name="qq" localSheetId="0">#REF!</definedName>
    <definedName name="qq">#REF!</definedName>
    <definedName name="RambuJlnPantul">"#ref!"</definedName>
    <definedName name="rangka" localSheetId="0">'[34]AN. SNI'!#REF!</definedName>
    <definedName name="rangka">'[34]AN. SNI'!#REF!</definedName>
    <definedName name="RANGKA_100.100" localSheetId="0">[16]Analisa!#REF!</definedName>
    <definedName name="RANGKA_100.100">[16]Analisa!#REF!</definedName>
    <definedName name="RANGKA_60.120" localSheetId="0">[16]Analisa!#REF!</definedName>
    <definedName name="RANGKA_60.120">[16]Analisa!#REF!</definedName>
    <definedName name="RANGKA_PLAFOND" localSheetId="2">#REF!</definedName>
    <definedName name="RANGKA_PLAFOND" localSheetId="0">#REF!</definedName>
    <definedName name="RANGKA_PLAFOND" localSheetId="5">#REF!</definedName>
    <definedName name="RANGKA_PLAFOND" localSheetId="1">#REF!</definedName>
    <definedName name="RANGKA_PLAFOND" localSheetId="6">#REF!</definedName>
    <definedName name="RANGKA_PLAFOND">#REF!</definedName>
    <definedName name="Rego">#N/A</definedName>
    <definedName name="rekappppp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ekappppp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ekappppp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ekappppp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ekappppp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ekappppp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elPengaman">"#ref!"</definedName>
    <definedName name="RevDiv1_Bahapal">"#ref!"</definedName>
    <definedName name="RevDiv1_Barumun">"#ref!"</definedName>
    <definedName name="RevDiv1_Buaya">"#ref!"</definedName>
    <definedName name="RevDiv1_Dua1">"#ref!"</definedName>
    <definedName name="RevDiv1_Dua2">"#ref!"</definedName>
    <definedName name="RevDiv1_Hantu">"#ref!"</definedName>
    <definedName name="RevDiv1_Pane">"#ref!"</definedName>
    <definedName name="RevDiv1_Poncan">"#ref!"</definedName>
    <definedName name="RevDiv1_Raso">"#ref!"</definedName>
    <definedName name="RevDiv1_Sibintang">"#ref!"</definedName>
    <definedName name="RevDiv1_Sibuluh">"#ref!"</definedName>
    <definedName name="RevDiv1_Total">"#ref!"</definedName>
    <definedName name="RevDiv1_Ujung">"#ref!"</definedName>
    <definedName name="RevDiv2_Bahapal">"#ref!"</definedName>
    <definedName name="RevDiv2_Barumun">"#ref!"</definedName>
    <definedName name="RevDiv2_Buaya">"#ref!"</definedName>
    <definedName name="RevDiv2_Dua1">"#ref!"</definedName>
    <definedName name="RevDiv2_Dua2">"#ref!"</definedName>
    <definedName name="RevDiv2_Hantu">"#ref!"</definedName>
    <definedName name="RevDiv2_Pane">"#ref!"</definedName>
    <definedName name="RevDiv2_Poncan">"#ref!"</definedName>
    <definedName name="RevDiv2_Raso">"#ref!"</definedName>
    <definedName name="RevDiv2_Sibintang">"#ref!"</definedName>
    <definedName name="RevDiv2_Sibuluh">"#ref!"</definedName>
    <definedName name="RevDiv2_Total">"#ref!"</definedName>
    <definedName name="RevDiv2_Ujung">"#ref!"</definedName>
    <definedName name="RevDiv3_Bahapal">"#ref!"</definedName>
    <definedName name="RevDiv3_Barumun">"#ref!"</definedName>
    <definedName name="RevDiv3_Buaya">"#ref!"</definedName>
    <definedName name="RevDiv3_Dua1">"#ref!"</definedName>
    <definedName name="RevDiv3_Dua2">"#ref!"</definedName>
    <definedName name="RevDiv3_Hantu">"#ref!"</definedName>
    <definedName name="RevDiv3_Pane">"#ref!"</definedName>
    <definedName name="RevDiv3_Poncan">"#ref!"</definedName>
    <definedName name="RevDiv3_Raso">"#ref!"</definedName>
    <definedName name="RevDiv3_Sibintang">"#ref!"</definedName>
    <definedName name="RevDiv3_Sibuluh">"#ref!"</definedName>
    <definedName name="RevDiv3_Total">"#ref!"</definedName>
    <definedName name="RevDiv3_Ujung">"#ref!"</definedName>
    <definedName name="RevDiv4_Bahapal">"#ref!"</definedName>
    <definedName name="RevDiv4_Barumun">"#ref!"</definedName>
    <definedName name="RevDiv4_Buaya">"#ref!"</definedName>
    <definedName name="RevDiv4_Dua1">"#ref!"</definedName>
    <definedName name="RevDiv4_Dua2">"#ref!"</definedName>
    <definedName name="RevDiv4_Hantu">"#ref!"</definedName>
    <definedName name="RevDiv4_Pane">"#ref!"</definedName>
    <definedName name="RevDiv4_Poncan">"#ref!"</definedName>
    <definedName name="RevDiv4_Raso">"#ref!"</definedName>
    <definedName name="RevDiv4_Sibintang">"#ref!"</definedName>
    <definedName name="RevDiv4_Sibuluh">"#ref!"</definedName>
    <definedName name="RevDiv4_Total">"#ref!"</definedName>
    <definedName name="RevDiv4_Ujung">"#ref!"</definedName>
    <definedName name="RevDiv5_Bahapal">"#ref!"</definedName>
    <definedName name="RevDiv5_Barumun">"#ref!"</definedName>
    <definedName name="RevDiv5_Buaya">"#ref!"</definedName>
    <definedName name="RevDiv5_Dua1">"#ref!"</definedName>
    <definedName name="RevDiv5_Dua2">"#ref!"</definedName>
    <definedName name="RevDiv5_Hantu">"#ref!"</definedName>
    <definedName name="RevDiv5_Pane">"#ref!"</definedName>
    <definedName name="RevDiv5_Poncan">"#ref!"</definedName>
    <definedName name="RevDiv5_Raso">"#ref!"</definedName>
    <definedName name="RevDiv5_Sibintang">"#ref!"</definedName>
    <definedName name="RevDiv5_Sibuluh">"#ref!"</definedName>
    <definedName name="RevDiv5_Total">"#ref!"</definedName>
    <definedName name="RevDiv5_Ujung">"#ref!"</definedName>
    <definedName name="RevDiv6_Bahapal">"#ref!"</definedName>
    <definedName name="RevDiv6_Barumun">"#ref!"</definedName>
    <definedName name="RevDiv6_Buaya">"#ref!"</definedName>
    <definedName name="RevDiv6_Dua1">"#ref!"</definedName>
    <definedName name="RevDiv6_Dua2">"#ref!"</definedName>
    <definedName name="RevDiv6_Hantu">"#ref!"</definedName>
    <definedName name="RevDiv6_Pane">"#ref!"</definedName>
    <definedName name="RevDiv6_Poncan">"#ref!"</definedName>
    <definedName name="RevDiv6_Raso">"#ref!"</definedName>
    <definedName name="RevDiv6_Sibintang">"#ref!"</definedName>
    <definedName name="RevDiv6_Sibuluh">"#ref!"</definedName>
    <definedName name="RevDiv6_Total">"#ref!"</definedName>
    <definedName name="RevDiv6_Ujung">"#ref!"</definedName>
    <definedName name="RevDiv7_Bahapal">"#ref!"</definedName>
    <definedName name="RevDiv7_Barumun">"#ref!"</definedName>
    <definedName name="RevDiv7_Buaya">"#ref!"</definedName>
    <definedName name="RevDiv7_Dua1">"#ref!"</definedName>
    <definedName name="RevDiv7_Dua2">"#ref!"</definedName>
    <definedName name="RevDiv7_Hantu">"#ref!"</definedName>
    <definedName name="RevDiv7_Pane">"#ref!"</definedName>
    <definedName name="RevDiv7_Poncan">"#ref!"</definedName>
    <definedName name="RevDiv7_Raso">"#ref!"</definedName>
    <definedName name="RevDiv7_Sibintang">"#ref!"</definedName>
    <definedName name="RevDiv7_Sibuluh">"#ref!"</definedName>
    <definedName name="RevDiv7_Total">"#ref!"</definedName>
    <definedName name="RevDiv7_Ujung">"#ref!"</definedName>
    <definedName name="RINCIANSEWA" localSheetId="0">#REF!</definedName>
    <definedName name="RINCIANSEWA">#REF!</definedName>
    <definedName name="RINCIANSEWA2" localSheetId="0">#REF!</definedName>
    <definedName name="RINCIANSEWA2">#REF!</definedName>
    <definedName name="ROLLING_DOOR" localSheetId="0">'[16]Hrg Bahan'!#REF!</definedName>
    <definedName name="ROLLING_DOOR">'[16]Hrg Bahan'!#REF!</definedName>
    <definedName name="RUTIN" localSheetId="0">'[10]Kuantitas &amp; Harga'!#REF!</definedName>
    <definedName name="RUTIN">'[10]Kuantitas &amp; Harga'!#REF!</definedName>
    <definedName name="s">[38]ANALISA!$C$6:$E$424</definedName>
    <definedName name="SADEL_PLASTIK" localSheetId="0">'[16]Hrg Bahan'!#REF!</definedName>
    <definedName name="SADEL_PLASTIK">'[16]Hrg Bahan'!#REF!</definedName>
    <definedName name="SAKLAR_DOUBLE_H" localSheetId="0">'[16]Hrg Bahan'!#REF!</definedName>
    <definedName name="SAKLAR_DOUBLE_H">'[16]Hrg Bahan'!#REF!</definedName>
    <definedName name="SAKLAR_DOUBLE_P" localSheetId="0">'[16]Hrg Bahan'!#REF!</definedName>
    <definedName name="SAKLAR_DOUBLE_P">'[16]Hrg Bahan'!#REF!</definedName>
    <definedName name="SAKLAR_ENGKEL_H" localSheetId="0">'[16]Hrg Bahan'!#REF!</definedName>
    <definedName name="SAKLAR_ENGKEL_H">'[16]Hrg Bahan'!#REF!</definedName>
    <definedName name="SAKLAR_ENGKEL_P" localSheetId="0">'[16]Hrg Bahan'!#REF!</definedName>
    <definedName name="SAKLAR_ENGKEL_P">'[16]Hrg Bahan'!#REF!</definedName>
    <definedName name="SALURAN_RABAT" localSheetId="2">#REF!</definedName>
    <definedName name="SALURAN_RABAT" localSheetId="0">#REF!</definedName>
    <definedName name="SALURAN_RABAT" localSheetId="5">#REF!</definedName>
    <definedName name="SALURAN_RABAT" localSheetId="1">#REF!</definedName>
    <definedName name="SALURAN_RABAT" localSheetId="6">#REF!</definedName>
    <definedName name="SALURAN_RABAT">#REF!</definedName>
    <definedName name="SANITASI" localSheetId="2">#REF!</definedName>
    <definedName name="SANITASI" localSheetId="0">#REF!</definedName>
    <definedName name="SANITASI" localSheetId="5">#REF!</definedName>
    <definedName name="SANITASI" localSheetId="1">#REF!</definedName>
    <definedName name="SANITASI" localSheetId="6">#REF!</definedName>
    <definedName name="SANITASI">#REF!</definedName>
    <definedName name="SatuanBahan">[39]HBU!$F$457:$F$471</definedName>
    <definedName name="SatuanTenaga">[39]HBU!$F$472</definedName>
    <definedName name="SAY">"#ref!"</definedName>
    <definedName name="SEKRING_LOKAL_1" localSheetId="0">'[16]Hrg Bahan'!#REF!</definedName>
    <definedName name="SEKRING_LOKAL_1">'[16]Hrg Bahan'!#REF!</definedName>
    <definedName name="SEKRING_LOKAL_2" localSheetId="0">'[16]Hrg Bahan'!#REF!</definedName>
    <definedName name="SEKRING_LOKAL_2">'[16]Hrg Bahan'!#REF!</definedName>
    <definedName name="SELUBUNG_GIP_2" localSheetId="0">'[16]Hrg Bahan'!#REF!</definedName>
    <definedName name="SELUBUNG_GIP_2">'[16]Hrg Bahan'!#REF!</definedName>
    <definedName name="SELUBUNG_GIP_3" localSheetId="0">'[16]Hrg Bahan'!#REF!</definedName>
    <definedName name="SELUBUNG_GIP_3">'[16]Hrg Bahan'!#REF!</definedName>
    <definedName name="SEMEN" localSheetId="0">'[16]Hrg Bahan'!#REF!</definedName>
    <definedName name="SEMEN">'[16]Hrg Bahan'!#REF!</definedName>
    <definedName name="SEMEN_WARNA">'[16]Hrg Bahan'!$N$20</definedName>
    <definedName name="SENG_ALUMINIUM" localSheetId="0">'[16]Hrg Bahan'!#REF!</definedName>
    <definedName name="SENG_ALUMINIUM">'[16]Hrg Bahan'!#REF!</definedName>
    <definedName name="SENG_BJLS.020">'[16]Hrg Bahan'!$N$146</definedName>
    <definedName name="SENG_BJLS.022" localSheetId="0">'[16]Hrg Bahan'!#REF!</definedName>
    <definedName name="SENG_BJLS.022">'[16]Hrg Bahan'!#REF!</definedName>
    <definedName name="SENG_BJLS.029" localSheetId="0">'[16]Hrg Bahan'!#REF!</definedName>
    <definedName name="SENG_BJLS.029">'[16]Hrg Bahan'!#REF!</definedName>
    <definedName name="SENG_BJLS.031">'[16]Hrg Bahan'!$N$154</definedName>
    <definedName name="SENG_GELOMBANG">'[16]Hrg Bahan'!$N$155</definedName>
    <definedName name="SENG_ONDULINE" localSheetId="0">'[16]Hrg Bahan'!#REF!</definedName>
    <definedName name="SENG_ONDULINE">'[16]Hrg Bahan'!#REF!</definedName>
    <definedName name="SENG_SUPERDEK">'[16]Hrg Bahan'!$N$158</definedName>
    <definedName name="Sep_All">"#ref!"</definedName>
    <definedName name="Sep_Bahapal">"#ref!"</definedName>
    <definedName name="Sep_Barumun">"#ref!"</definedName>
    <definedName name="Sep_Buaya">"#ref!"</definedName>
    <definedName name="Sep_Dua1">"#ref!"</definedName>
    <definedName name="Sep_Dua2">"#ref!"</definedName>
    <definedName name="Sep_Hantu">"#ref!"</definedName>
    <definedName name="Sep_Pane">"#ref!"</definedName>
    <definedName name="Sep_Poncan">"#ref!"</definedName>
    <definedName name="Sep_Raso">"#ref!"</definedName>
    <definedName name="Sep_Sibintang">"#ref!"</definedName>
    <definedName name="Sep_Sibuluh">"#ref!"</definedName>
    <definedName name="Sep_Ujung">"#ref!"</definedName>
    <definedName name="SEPTICTANK" localSheetId="0">[16]Analisa!#REF!</definedName>
    <definedName name="SEPTICTANK">[16]Analisa!#REF!</definedName>
    <definedName name="SHOWER_TOTO" localSheetId="0">'[16]Hrg Bahan'!#REF!</definedName>
    <definedName name="SHOWER_TOTO">'[16]Hrg Bahan'!#REF!</definedName>
    <definedName name="Siap_BadanJL">"#ref!"</definedName>
    <definedName name="SIRAP" localSheetId="0">'[16]Hrg Bahan'!#REF!</definedName>
    <definedName name="SIRAP">'[16]Hrg Bahan'!#REF!</definedName>
    <definedName name="SISA" localSheetId="2">#REF!</definedName>
    <definedName name="SISA" localSheetId="0">#REF!</definedName>
    <definedName name="SISA" localSheetId="5">#REF!</definedName>
    <definedName name="SISA" localSheetId="1">#REF!</definedName>
    <definedName name="SISA" localSheetId="6">#REF!</definedName>
    <definedName name="SISA">#REF!</definedName>
    <definedName name="SLAT_ALUMINIUM">'[16]Hrg Bahan'!$N$100</definedName>
    <definedName name="SOCKET_GIP_1_2" localSheetId="0">'[16]Hrg Bahan'!#REF!</definedName>
    <definedName name="SOCKET_GIP_1_2">'[16]Hrg Bahan'!#REF!</definedName>
    <definedName name="SOCKET_GIP1" localSheetId="0">'[16]Hrg Bahan'!#REF!</definedName>
    <definedName name="SOCKET_GIP1">'[16]Hrg Bahan'!#REF!</definedName>
    <definedName name="SOCKET_GIP2" localSheetId="0">'[16]Hrg Bahan'!#REF!</definedName>
    <definedName name="SOCKET_GIP2">'[16]Hrg Bahan'!#REF!</definedName>
    <definedName name="SOCKET_GIP3" localSheetId="0">'[16]Hrg Bahan'!#REF!</definedName>
    <definedName name="SOCKET_GIP3">'[16]Hrg Bahan'!#REF!</definedName>
    <definedName name="SOCKET_GIP3_4" localSheetId="0">'[16]Hrg Bahan'!#REF!</definedName>
    <definedName name="SOCKET_GIP3_4">'[16]Hrg Bahan'!#REF!</definedName>
    <definedName name="SPL.III_BDK_20" localSheetId="2">#REF!</definedName>
    <definedName name="SPL.III_BDK_20" localSheetId="0">#REF!</definedName>
    <definedName name="SPL.III_BDK_20" localSheetId="5">#REF!</definedName>
    <definedName name="SPL.III_BDK_20" localSheetId="1">#REF!</definedName>
    <definedName name="SPL.III_BDK_20" localSheetId="6">#REF!</definedName>
    <definedName name="SPL.III_BDK_20">#REF!</definedName>
    <definedName name="SPL.III_BDK_30" localSheetId="2">#REF!</definedName>
    <definedName name="SPL.III_BDK_30" localSheetId="0">#REF!</definedName>
    <definedName name="SPL.III_BDK_30" localSheetId="5">#REF!</definedName>
    <definedName name="SPL.III_BDK_30" localSheetId="1">#REF!</definedName>
    <definedName name="SPL.III_BDK_30" localSheetId="6">#REF!</definedName>
    <definedName name="SPL.III_BDK_30">#REF!</definedName>
    <definedName name="SPL.III_PC" localSheetId="2">#REF!</definedName>
    <definedName name="SPL.III_PC" localSheetId="0">#REF!</definedName>
    <definedName name="SPL.III_PC" localSheetId="5">#REF!</definedName>
    <definedName name="SPL.III_PC" localSheetId="1">#REF!</definedName>
    <definedName name="SPL.III_PC" localSheetId="6">#REF!</definedName>
    <definedName name="SPL.III_PC">#REF!</definedName>
    <definedName name="SPL.IV_10X20" localSheetId="0">#REF!</definedName>
    <definedName name="SPL.IV_10X20">#REF!</definedName>
    <definedName name="SPL.IV_PORSEL" localSheetId="0">#REF!</definedName>
    <definedName name="SPL.IV_PORSEL">#REF!</definedName>
    <definedName name="SPL.V" localSheetId="0">#REF!</definedName>
    <definedName name="SPL.V">#REF!</definedName>
    <definedName name="SPL.VIA" localSheetId="0">#REF!</definedName>
    <definedName name="SPL.VIA">#REF!</definedName>
    <definedName name="SPL.VII_I" localSheetId="0">#REF!</definedName>
    <definedName name="SPL.VII_I">#REF!</definedName>
    <definedName name="SPL.VII_II" localSheetId="0">#REF!</definedName>
    <definedName name="SPL.VII_II">#REF!</definedName>
    <definedName name="SPL.VIII_ETER" localSheetId="0">#REF!</definedName>
    <definedName name="SPL.VIII_ETER">#REF!</definedName>
    <definedName name="SPL.VIII_GAM" localSheetId="0">#REF!</definedName>
    <definedName name="SPL.VIII_GAM">#REF!</definedName>
    <definedName name="SPL.VIII_TEAK" localSheetId="0">#REF!</definedName>
    <definedName name="SPL.VIII_TEAK">#REF!</definedName>
    <definedName name="SPL.VIII_TRIP" localSheetId="0">#REF!</definedName>
    <definedName name="SPL.VIII_TRIP">#REF!</definedName>
    <definedName name="SPL.X" localSheetId="0">#REF!</definedName>
    <definedName name="SPL.X">#REF!</definedName>
    <definedName name="SPRAYER" localSheetId="0">#REF!</definedName>
    <definedName name="SPRAYER">#REF!</definedName>
    <definedName name="ss" localSheetId="0" hidden="1">#REF!</definedName>
    <definedName name="ss" hidden="1">#REF!</definedName>
    <definedName name="ssss" localSheetId="0">#REF!</definedName>
    <definedName name="ssss">#REF!</definedName>
    <definedName name="STIKER_HITAM" localSheetId="0">'[16]Hrg Bahan'!#REF!</definedName>
    <definedName name="STIKER_HITAM">'[16]Hrg Bahan'!#REF!</definedName>
    <definedName name="STIKER_PUTIH" localSheetId="0">'[16]Hrg Bahan'!#REF!</definedName>
    <definedName name="STIKER_PUTIH">'[16]Hrg Bahan'!#REF!</definedName>
    <definedName name="STONECRUSHER" localSheetId="2">#REF!</definedName>
    <definedName name="STONECRUSHER" localSheetId="0">#REF!</definedName>
    <definedName name="STONECRUSHER" localSheetId="5">#REF!</definedName>
    <definedName name="STONECRUSHER" localSheetId="1">#REF!</definedName>
    <definedName name="STONECRUSHER" localSheetId="6">#REF!</definedName>
    <definedName name="STONECRUSHER">#REF!</definedName>
    <definedName name="STOP_KONTAK_H" localSheetId="0">'[16]Hrg Bahan'!#REF!</definedName>
    <definedName name="STOP_KONTAK_H">'[16]Hrg Bahan'!#REF!</definedName>
    <definedName name="STOP_KONTAK_P" localSheetId="0">'[16]Hrg Bahan'!#REF!</definedName>
    <definedName name="STOP_KONTAK_P">'[16]Hrg Bahan'!#REF!</definedName>
    <definedName name="STOP_KRAN_1_5" localSheetId="0">'[16]Hrg Bahan'!#REF!</definedName>
    <definedName name="STOP_KRAN_1_5">'[16]Hrg Bahan'!#REF!</definedName>
    <definedName name="STOP_KRAN_2" localSheetId="0">'[16]Hrg Bahan'!#REF!</definedName>
    <definedName name="STOP_KRAN_2">'[16]Hrg Bahan'!#REF!</definedName>
    <definedName name="STOP_KRAN_3" localSheetId="0">'[16]Hrg Bahan'!#REF!</definedName>
    <definedName name="STOP_KRAN_3">'[16]Hrg Bahan'!#REF!</definedName>
    <definedName name="STOP_KRAN_3_4" localSheetId="0">'[16]Hrg Bahan'!#REF!</definedName>
    <definedName name="STOP_KRAN_3_4">'[16]Hrg Bahan'!#REF!</definedName>
    <definedName name="STOP_KRAN_4" localSheetId="0">'[16]Hrg Bahan'!#REF!</definedName>
    <definedName name="STOP_KRAN_4">'[16]Hrg Bahan'!#REF!</definedName>
    <definedName name="STRUKTUR" localSheetId="0">'[10]Kuantitas &amp; Harga'!#REF!</definedName>
    <definedName name="STRUKTUR">'[10]Kuantitas &amp; Harga'!#REF!</definedName>
    <definedName name="SUNGKAI_PAPER" localSheetId="0">'[16]Hrg Bahan'!#REF!</definedName>
    <definedName name="SUNGKAI_PAPER">'[16]Hrg Bahan'!#REF!</definedName>
    <definedName name="T_1" localSheetId="2">#REF!</definedName>
    <definedName name="T_1" localSheetId="0">#REF!</definedName>
    <definedName name="T_1" localSheetId="5">#REF!</definedName>
    <definedName name="T_1" localSheetId="1">#REF!</definedName>
    <definedName name="T_1" localSheetId="6">#REF!</definedName>
    <definedName name="T_1">#REF!</definedName>
    <definedName name="T_2" localSheetId="2">#REF!</definedName>
    <definedName name="T_2" localSheetId="0">#REF!</definedName>
    <definedName name="T_2" localSheetId="5">#REF!</definedName>
    <definedName name="T_2" localSheetId="1">#REF!</definedName>
    <definedName name="T_2" localSheetId="6">#REF!</definedName>
    <definedName name="T_2">#REF!</definedName>
    <definedName name="Tabel" localSheetId="2">#REF!</definedName>
    <definedName name="Tabel" localSheetId="0">#REF!</definedName>
    <definedName name="Tabel" localSheetId="5">#REF!</definedName>
    <definedName name="Tabel" localSheetId="1">#REF!</definedName>
    <definedName name="Tabel" localSheetId="6">#REF!</definedName>
    <definedName name="Tabel">#REF!</definedName>
    <definedName name="Tabel_1" localSheetId="0">#REF!</definedName>
    <definedName name="Tabel_1">#REF!</definedName>
    <definedName name="tabel1" localSheetId="0">#REF!</definedName>
    <definedName name="tabel1">#REF!</definedName>
    <definedName name="TALANG_KARET">[16]Analisa!$M$465</definedName>
    <definedName name="TAMPER" localSheetId="2">#REF!</definedName>
    <definedName name="TAMPER" localSheetId="0">#REF!</definedName>
    <definedName name="TAMPER" localSheetId="5">#REF!</definedName>
    <definedName name="TAMPER" localSheetId="1">#REF!</definedName>
    <definedName name="TAMPER" localSheetId="6">#REF!</definedName>
    <definedName name="TAMPER">#REF!</definedName>
    <definedName name="TANAH" localSheetId="2">#REF!</definedName>
    <definedName name="TANAH" localSheetId="0">#REF!</definedName>
    <definedName name="TANAH" localSheetId="5">#REF!</definedName>
    <definedName name="TANAH" localSheetId="1">#REF!</definedName>
    <definedName name="TANAH" localSheetId="6">#REF!</definedName>
    <definedName name="TANAH">#REF!</definedName>
    <definedName name="TANAH_TIMBUNAN">'[16]Hrg Bahan'!$N$17</definedName>
    <definedName name="TANDEMROLLER" localSheetId="2">#REF!</definedName>
    <definedName name="TANDEMROLLER" localSheetId="0">#REF!</definedName>
    <definedName name="TANDEMROLLER" localSheetId="5">#REF!</definedName>
    <definedName name="TANDEMROLLER" localSheetId="1">#REF!</definedName>
    <definedName name="TANDEMROLLER" localSheetId="6">#REF!</definedName>
    <definedName name="TANDEMROLLER">#REF!</definedName>
    <definedName name="TANGKI_FIBER_3">'[16]Hrg Bahan'!$N$195</definedName>
    <definedName name="TANGKI_FIBER_6" localSheetId="0">'[16]Hrg Bahan'!#REF!</definedName>
    <definedName name="TANGKI_FIBER_6">'[16]Hrg Bahan'!#REF!</definedName>
    <definedName name="TAS" localSheetId="2">#REF!</definedName>
    <definedName name="TAS" localSheetId="0">#REF!</definedName>
    <definedName name="TAS" localSheetId="5">#REF!</definedName>
    <definedName name="TAS" localSheetId="1">#REF!</definedName>
    <definedName name="TAS" localSheetId="6">#REF!</definedName>
    <definedName name="TAS">#REF!</definedName>
    <definedName name="TEAK_OIL" localSheetId="2">'[16]Hrg Bahan'!#REF!</definedName>
    <definedName name="TEAK_OIL" localSheetId="0">'[16]Hrg Bahan'!#REF!</definedName>
    <definedName name="TEAK_OIL">'[16]Hrg Bahan'!#REF!</definedName>
    <definedName name="TEAKWOOD_4X8" localSheetId="2">'[16]Hrg Bahan'!#REF!</definedName>
    <definedName name="TEAKWOOD_4X8" localSheetId="0">'[16]Hrg Bahan'!#REF!</definedName>
    <definedName name="TEAKWOOD_4X8">'[16]Hrg Bahan'!#REF!</definedName>
    <definedName name="TEAKWOOD_ALUM" localSheetId="2">'[16]Hrg Bahan'!#REF!</definedName>
    <definedName name="TEAKWOOD_ALUM" localSheetId="0">'[16]Hrg Bahan'!#REF!</definedName>
    <definedName name="TEAKWOOD_ALUM">'[16]Hrg Bahan'!#REF!</definedName>
    <definedName name="TEAKWOOD_MIL" localSheetId="2">'[16]Hrg Bahan'!#REF!</definedName>
    <definedName name="TEAKWOOD_MIL" localSheetId="0">'[16]Hrg Bahan'!#REF!</definedName>
    <definedName name="TEAKWOOD_MIL">'[16]Hrg Bahan'!#REF!</definedName>
    <definedName name="TEGEL" localSheetId="2">#REF!</definedName>
    <definedName name="TEGEL" localSheetId="0">#REF!</definedName>
    <definedName name="TEGEL" localSheetId="5">#REF!</definedName>
    <definedName name="TEGEL" localSheetId="1">#REF!</definedName>
    <definedName name="TEGEL" localSheetId="6">#REF!</definedName>
    <definedName name="TEGEL">#REF!</definedName>
    <definedName name="TEMBOK_1_4" localSheetId="2">[16]Analisa!#REF!</definedName>
    <definedName name="TEMBOK_1_4" localSheetId="0">[16]Analisa!#REF!</definedName>
    <definedName name="TEMBOK_1_4">[16]Analisa!#REF!</definedName>
    <definedName name="TENAGA">[39]HBU!$E$443:$E$453</definedName>
    <definedName name="THREEWHEELROLLER" localSheetId="2">#REF!</definedName>
    <definedName name="THREEWHEELROLLER" localSheetId="0">#REF!</definedName>
    <definedName name="THREEWHEELROLLER" localSheetId="5">#REF!</definedName>
    <definedName name="THREEWHEELROLLER" localSheetId="1">#REF!</definedName>
    <definedName name="THREEWHEELROLLER" localSheetId="6">#REF!</definedName>
    <definedName name="THREEWHEELROLLER">#REF!</definedName>
    <definedName name="TIANG_PJU" localSheetId="2">'[16]Hrg Bahan'!#REF!</definedName>
    <definedName name="TIANG_PJU" localSheetId="0">'[16]Hrg Bahan'!#REF!</definedName>
    <definedName name="TIANG_PJU">'[16]Hrg Bahan'!#REF!</definedName>
    <definedName name="TIGA_RODA_40" localSheetId="2">'[16]Hrg Bahan'!#REF!</definedName>
    <definedName name="TIGA_RODA_40" localSheetId="0">'[16]Hrg Bahan'!#REF!</definedName>
    <definedName name="TIGA_RODA_40">'[16]Hrg Bahan'!#REF!</definedName>
    <definedName name="Timbun_Biasa">"#ref!"</definedName>
    <definedName name="Timbunan">#N/A</definedName>
    <definedName name="TIMBUNAN_SIRTU" localSheetId="0">[16]Analisa!#REF!</definedName>
    <definedName name="TIMBUNAN_SIRTU">[16]Analisa!#REF!</definedName>
    <definedName name="TIREROLLER" localSheetId="2">#REF!</definedName>
    <definedName name="TIREROLLER" localSheetId="0">#REF!</definedName>
    <definedName name="TIREROLLER" localSheetId="5">#REF!</definedName>
    <definedName name="TIREROLLER" localSheetId="1">#REF!</definedName>
    <definedName name="TIREROLLER" localSheetId="6">#REF!</definedName>
    <definedName name="TIREROLLER">#REF!</definedName>
    <definedName name="tk">'[25]hrg-jadi'!$H$566</definedName>
    <definedName name="Tkg">[12]harga!$F$17</definedName>
    <definedName name="TONASA_50" localSheetId="0">'[16]Hrg Bahan'!#REF!</definedName>
    <definedName name="TONASA_50">'[16]Hrg Bahan'!#REF!</definedName>
    <definedName name="tot" localSheetId="2">#REF!</definedName>
    <definedName name="tot" localSheetId="0">#REF!</definedName>
    <definedName name="tot" localSheetId="5">#REF!</definedName>
    <definedName name="tot" localSheetId="1">#REF!</definedName>
    <definedName name="tot" localSheetId="6">#REF!</definedName>
    <definedName name="tot">#REF!</definedName>
    <definedName name="TOTAL" localSheetId="2">#REF!</definedName>
    <definedName name="TOTAL" localSheetId="0">#REF!</definedName>
    <definedName name="TOTAL" localSheetId="5">#REF!</definedName>
    <definedName name="TOTAL" localSheetId="1">#REF!</definedName>
    <definedName name="TOTAL" localSheetId="6">#REF!</definedName>
    <definedName name="TOTAL">#REF!</definedName>
    <definedName name="TRACKLOADER" localSheetId="2">#REF!</definedName>
    <definedName name="TRACKLOADER" localSheetId="0">#REF!</definedName>
    <definedName name="TRACKLOADER" localSheetId="5">#REF!</definedName>
    <definedName name="TRACKLOADER" localSheetId="1">#REF!</definedName>
    <definedName name="TRACKLOADER" localSheetId="6">#REF!</definedName>
    <definedName name="TRACKLOADER">#REF!</definedName>
    <definedName name="TRASO_30X30" localSheetId="2">'[16]Hrg Bahan'!#REF!</definedName>
    <definedName name="TRASO_30X30" localSheetId="0">'[16]Hrg Bahan'!#REF!</definedName>
    <definedName name="TRASO_30X30" localSheetId="5">'[16]Hrg Bahan'!#REF!</definedName>
    <definedName name="TRASO_30X30" localSheetId="1">'[16]Hrg Bahan'!#REF!</definedName>
    <definedName name="TRASO_30X30" localSheetId="6">'[16]Hrg Bahan'!#REF!</definedName>
    <definedName name="TRASO_30X30">'[16]Hrg Bahan'!#REF!</definedName>
    <definedName name="TREAK_STANG" localSheetId="2">'[16]Hrg Bahan'!#REF!</definedName>
    <definedName name="TREAK_STANG" localSheetId="0">'[16]Hrg Bahan'!#REF!</definedName>
    <definedName name="TREAK_STANG" localSheetId="5">'[16]Hrg Bahan'!#REF!</definedName>
    <definedName name="TREAK_STANG" localSheetId="1">'[16]Hrg Bahan'!#REF!</definedName>
    <definedName name="TREAK_STANG" localSheetId="6">'[16]Hrg Bahan'!#REF!</definedName>
    <definedName name="TREAK_STANG">'[16]Hrg Bahan'!#REF!</definedName>
    <definedName name="TRIPLEX_MILAMIN" localSheetId="2">'[16]Hrg Bahan'!#REF!</definedName>
    <definedName name="TRIPLEX_MILAMIN" localSheetId="0">'[16]Hrg Bahan'!#REF!</definedName>
    <definedName name="TRIPLEX_MILAMIN" localSheetId="5">'[16]Hrg Bahan'!#REF!</definedName>
    <definedName name="TRIPLEX_MILAMIN" localSheetId="1">'[16]Hrg Bahan'!#REF!</definedName>
    <definedName name="TRIPLEX_MILAMIN" localSheetId="6">'[16]Hrg Bahan'!#REF!</definedName>
    <definedName name="TRIPLEX_MILAMIN">'[16]Hrg Bahan'!#REF!</definedName>
    <definedName name="TRIPLEX_SUNGKAI" localSheetId="2">'[16]Hrg Bahan'!#REF!</definedName>
    <definedName name="TRIPLEX_SUNGKAI" localSheetId="0">'[16]Hrg Bahan'!#REF!</definedName>
    <definedName name="TRIPLEX_SUNGKAI" localSheetId="5">'[16]Hrg Bahan'!#REF!</definedName>
    <definedName name="TRIPLEX_SUNGKAI" localSheetId="1">'[16]Hrg Bahan'!#REF!</definedName>
    <definedName name="TRIPLEX_SUNGKAI" localSheetId="6">'[16]Hrg Bahan'!#REF!</definedName>
    <definedName name="TRIPLEX_SUNGKAI">'[16]Hrg Bahan'!#REF!</definedName>
    <definedName name="tu">'[25]hrg-jadi'!$H$24</definedName>
    <definedName name="TUK._ANYAM" localSheetId="0">'[16]Hrg Bahan'!#REF!</definedName>
    <definedName name="TUK._ANYAM">'[16]Hrg Bahan'!#REF!</definedName>
    <definedName name="TUK.BATU" localSheetId="0">'[16]Hrg Bahan'!#REF!</definedName>
    <definedName name="TUK.BATU">'[16]Hrg Bahan'!#REF!</definedName>
    <definedName name="TUK.BESI" localSheetId="0">'[16]Hrg Bahan'!#REF!</definedName>
    <definedName name="TUK.BESI">'[16]Hrg Bahan'!#REF!</definedName>
    <definedName name="TUK.CAT" localSheetId="0">'[16]Hrg Bahan'!#REF!</definedName>
    <definedName name="TUK.CAT">'[16]Hrg Bahan'!#REF!</definedName>
    <definedName name="TUK.KAYU" localSheetId="0">'[16]Hrg Bahan'!#REF!</definedName>
    <definedName name="TUK.KAYU">'[16]Hrg Bahan'!#REF!</definedName>
    <definedName name="TUKANG" localSheetId="0">'[16]Hrg Bahan'!#REF!</definedName>
    <definedName name="TUKANG">'[16]Hrg Bahan'!#REF!</definedName>
    <definedName name="type200">'[40]Type 232'!$X$187</definedName>
    <definedName name="type45">'[40]Type 45'!$X$155</definedName>
    <definedName name="type54">'[40]Type 54'!$X$156</definedName>
    <definedName name="type90">'[40]Type 90'!$X$183</definedName>
    <definedName name="UNION_40" localSheetId="0">'[16]Hrg Bahan'!#REF!</definedName>
    <definedName name="UNION_40">'[16]Hrg Bahan'!#REF!</definedName>
    <definedName name="UNION_50" localSheetId="0">'[16]Hrg Bahan'!#REF!</definedName>
    <definedName name="UNION_50">'[16]Hrg Bahan'!#REF!</definedName>
    <definedName name="UPAH">"#ref!"</definedName>
    <definedName name="URAIAN">'[27]3-DIV2'!$A$1:$J$1101</definedName>
    <definedName name="URAIAN21">'[27]3-DIV2'!$A$1:$J$121</definedName>
    <definedName name="URAIAN22E">'[27]3-DIV2'!$A$122:$J$123</definedName>
    <definedName name="URAIAN22L" localSheetId="0">'[27]3-DIV2'!#REF!</definedName>
    <definedName name="URAIAN22L">'[27]3-DIV2'!#REF!</definedName>
    <definedName name="URAIAN231">'[27]3-DIV2'!$A$124:$J$243</definedName>
    <definedName name="URAIAN232">'[27]3-DIV2'!$A$244:$J$363</definedName>
    <definedName name="URAIAN233">'[27]3-DIV2'!$A$364:$J$483</definedName>
    <definedName name="Uraian234">'[27]3-DIV2'!$A$484:$J$603</definedName>
    <definedName name="Uraian235">'[27]3-DIV2'!$A$604:$J$854</definedName>
    <definedName name="Uraian236">'[27]3-DIV2'!$A$855:$J$973</definedName>
    <definedName name="URAIAN241">'[27]3-DIV2'!$A$974:$J$978</definedName>
    <definedName name="URAIAN242">'[27]3-DIV2'!$A$979:$J$1039</definedName>
    <definedName name="URAIAN243">'[27]3-DIV2'!$A$1040:$J$1101</definedName>
    <definedName name="Uraian311">"#ref!"</definedName>
    <definedName name="Uraian312">"#ref!"</definedName>
    <definedName name="Uraian313">"#ref!"</definedName>
    <definedName name="Uraian314">"#ref!"</definedName>
    <definedName name="Uraian315">"#ref!"</definedName>
    <definedName name="Uraian319">"#ref!"</definedName>
    <definedName name="Uraian322">"#ref!"</definedName>
    <definedName name="Uraian323">"#ref!"</definedName>
    <definedName name="URAIAN323L" localSheetId="0">#REF!</definedName>
    <definedName name="URAIAN323L">#REF!</definedName>
    <definedName name="Uraian324">"#ref!"</definedName>
    <definedName name="Uraian331">"#ref!"</definedName>
    <definedName name="Uraian346">"#ref!"</definedName>
    <definedName name="URAIAN421">'[28]3-DIV4'!$A$1:$J$179</definedName>
    <definedName name="URAIAN422">'[28]3-DIV4'!$A$180:$J$358</definedName>
    <definedName name="URAIAN423">'[28]3-DIV4'!$A$479:$J$717</definedName>
    <definedName name="URAIAN424">'[28]3-DIV4'!$A$359:$J$478</definedName>
    <definedName name="URAIAN425">'[28]3-DIV4'!$A$718:$J$896</definedName>
    <definedName name="URAIAN426">'[28]3-DIV4'!$A$897:$J$1016</definedName>
    <definedName name="URAIAN427">'[28]3-DIV4'!$A$1017:$J$1136</definedName>
    <definedName name="URAIAN511">"#ref!"</definedName>
    <definedName name="URAIAN512">"#ref!"</definedName>
    <definedName name="URAIAN521">"#ref!"</definedName>
    <definedName name="URAIAN522">"#ref!"</definedName>
    <definedName name="URAIAN541">"#ref!"</definedName>
    <definedName name="URAIAN542">"#ref!"</definedName>
    <definedName name="URAIAN611" localSheetId="0">#REF!</definedName>
    <definedName name="URAIAN611">#REF!</definedName>
    <definedName name="URAIAN612" localSheetId="0">#REF!</definedName>
    <definedName name="URAIAN612">#REF!</definedName>
    <definedName name="URAIAN621" localSheetId="0">#REF!</definedName>
    <definedName name="URAIAN621">#REF!</definedName>
    <definedName name="URAIAN622" localSheetId="0">#REF!</definedName>
    <definedName name="URAIAN622">#REF!</definedName>
    <definedName name="URAIAN623" localSheetId="0">#REF!</definedName>
    <definedName name="URAIAN623">#REF!</definedName>
    <definedName name="URAIAN631" localSheetId="0">#REF!</definedName>
    <definedName name="URAIAN631">#REF!</definedName>
    <definedName name="URAIAN632" localSheetId="0">#REF!</definedName>
    <definedName name="URAIAN632">#REF!</definedName>
    <definedName name="URAIAN633" localSheetId="0">#REF!</definedName>
    <definedName name="URAIAN633">#REF!</definedName>
    <definedName name="URAIAN634" localSheetId="0">#REF!</definedName>
    <definedName name="URAIAN634">#REF!</definedName>
    <definedName name="URAIAN635" localSheetId="0">#REF!</definedName>
    <definedName name="URAIAN635">#REF!</definedName>
    <definedName name="URAIAN635A" localSheetId="0">#REF!</definedName>
    <definedName name="URAIAN635A">#REF!</definedName>
    <definedName name="URAIAN636" localSheetId="0">#REF!</definedName>
    <definedName name="URAIAN636">#REF!</definedName>
    <definedName name="URAIAN641L" localSheetId="0">#REF!</definedName>
    <definedName name="URAIAN641L">#REF!</definedName>
    <definedName name="URAIAN642" localSheetId="0">#REF!</definedName>
    <definedName name="URAIAN642">#REF!</definedName>
    <definedName name="URAIAN65" localSheetId="0">#REF!</definedName>
    <definedName name="URAIAN65">#REF!</definedName>
    <definedName name="URAIAN66PERATA" localSheetId="0">#REF!</definedName>
    <definedName name="URAIAN66PERATA">#REF!</definedName>
    <definedName name="URAIAN66PERMUKAAN" localSheetId="0">#REF!</definedName>
    <definedName name="URAIAN66PERMUKAAN">#REF!</definedName>
    <definedName name="URAIAN7101" localSheetId="0">#REF!</definedName>
    <definedName name="URAIAN7101">#REF!</definedName>
    <definedName name="URAIAN7102" localSheetId="0">#REF!</definedName>
    <definedName name="URAIAN7102">#REF!</definedName>
    <definedName name="URAIAN7103" localSheetId="0">#REF!</definedName>
    <definedName name="URAIAN7103">#REF!</definedName>
    <definedName name="URAIAN711" localSheetId="0">#REF!</definedName>
    <definedName name="URAIAN711">#REF!</definedName>
    <definedName name="URAIAN712" localSheetId="0">#REF!</definedName>
    <definedName name="URAIAN712">#REF!</definedName>
    <definedName name="URAIAN713" localSheetId="0">#REF!</definedName>
    <definedName name="URAIAN713">#REF!</definedName>
    <definedName name="URAIAN714" localSheetId="0">#REF!</definedName>
    <definedName name="URAIAN714">#REF!</definedName>
    <definedName name="URAIAN715" localSheetId="0">#REF!</definedName>
    <definedName name="URAIAN715">#REF!</definedName>
    <definedName name="URAIAN716" localSheetId="0">#REF!</definedName>
    <definedName name="URAIAN716">#REF!</definedName>
    <definedName name="URAIAN717" localSheetId="0">#REF!</definedName>
    <definedName name="URAIAN717">#REF!</definedName>
    <definedName name="URAIAN718" localSheetId="0">#REF!</definedName>
    <definedName name="URAIAN718">#REF!</definedName>
    <definedName name="URAIAN721" localSheetId="0">#REF!</definedName>
    <definedName name="URAIAN721">#REF!</definedName>
    <definedName name="URAIAN731" localSheetId="0">#REF!</definedName>
    <definedName name="URAIAN731">#REF!</definedName>
    <definedName name="URAIAN732" localSheetId="0">#REF!</definedName>
    <definedName name="URAIAN732">#REF!</definedName>
    <definedName name="URAIAN733" localSheetId="0">#REF!</definedName>
    <definedName name="URAIAN733">#REF!</definedName>
    <definedName name="URAIAN734" localSheetId="0">#REF!</definedName>
    <definedName name="URAIAN734">#REF!</definedName>
    <definedName name="URAIAN735" localSheetId="0">#REF!</definedName>
    <definedName name="URAIAN735">#REF!</definedName>
    <definedName name="URAIAN744" localSheetId="0">#REF!</definedName>
    <definedName name="URAIAN744">#REF!</definedName>
    <definedName name="URAIAN745" localSheetId="0">#REF!</definedName>
    <definedName name="URAIAN745">#REF!</definedName>
    <definedName name="URAIAN7610" localSheetId="0">#REF!</definedName>
    <definedName name="URAIAN7610">#REF!</definedName>
    <definedName name="URAIAN7612a" localSheetId="0">#REF!</definedName>
    <definedName name="URAIAN7612a">#REF!</definedName>
    <definedName name="URAIAN7612b" localSheetId="0">#REF!</definedName>
    <definedName name="URAIAN7612b">#REF!</definedName>
    <definedName name="URAIAN7612c" localSheetId="0">#REF!</definedName>
    <definedName name="URAIAN7612c">#REF!</definedName>
    <definedName name="URAIAN7613a" localSheetId="0">#REF!</definedName>
    <definedName name="URAIAN7613a">#REF!</definedName>
    <definedName name="URAIAN7613b" localSheetId="0">#REF!</definedName>
    <definedName name="URAIAN7613b">#REF!</definedName>
    <definedName name="URAIAN7613c" localSheetId="0">#REF!</definedName>
    <definedName name="URAIAN7613c">#REF!</definedName>
    <definedName name="URAIAN7614a" localSheetId="0">#REF!</definedName>
    <definedName name="URAIAN7614a">#REF!</definedName>
    <definedName name="URAIAN7614b" localSheetId="0">#REF!</definedName>
    <definedName name="URAIAN7614b">#REF!</definedName>
    <definedName name="URAIAN7614d" localSheetId="0">#REF!</definedName>
    <definedName name="URAIAN7614d">#REF!</definedName>
    <definedName name="URAIAN7614e" localSheetId="0">#REF!</definedName>
    <definedName name="URAIAN7614e">#REF!</definedName>
    <definedName name="URAIAN7618" localSheetId="0">#REF!</definedName>
    <definedName name="URAIAN7618">#REF!</definedName>
    <definedName name="URAIAN7619" localSheetId="0">#REF!</definedName>
    <definedName name="URAIAN7619">#REF!</definedName>
    <definedName name="URAIAN768" localSheetId="0">#REF!</definedName>
    <definedName name="URAIAN768">#REF!</definedName>
    <definedName name="URAIAN769" localSheetId="0">#REF!</definedName>
    <definedName name="URAIAN769">#REF!</definedName>
    <definedName name="URAIAN76x" localSheetId="0">#REF!</definedName>
    <definedName name="URAIAN76x">#REF!</definedName>
    <definedName name="URAIAN771a" localSheetId="0">#REF!</definedName>
    <definedName name="URAIAN771a">#REF!</definedName>
    <definedName name="URAIAN771b" localSheetId="0">#REF!</definedName>
    <definedName name="URAIAN771b">#REF!</definedName>
    <definedName name="URAIAN771c" localSheetId="0">#REF!</definedName>
    <definedName name="URAIAN771c">#REF!</definedName>
    <definedName name="URAIAN771d" localSheetId="0">#REF!</definedName>
    <definedName name="URAIAN771d">#REF!</definedName>
    <definedName name="URAIAN772a" localSheetId="0">#REF!</definedName>
    <definedName name="URAIAN772a">#REF!</definedName>
    <definedName name="URAIAN772b" localSheetId="0">#REF!</definedName>
    <definedName name="URAIAN772b">#REF!</definedName>
    <definedName name="URAIAN772c" localSheetId="0">#REF!</definedName>
    <definedName name="URAIAN772c">#REF!</definedName>
    <definedName name="URAIAN772d" localSheetId="0">#REF!</definedName>
    <definedName name="URAIAN772d">#REF!</definedName>
    <definedName name="URAIAN79manual" localSheetId="0">#REF!</definedName>
    <definedName name="URAIAN79manual">#REF!</definedName>
    <definedName name="URAIAN79mekanis" localSheetId="0">#REF!</definedName>
    <definedName name="URAIAN79mekanis">#REF!</definedName>
    <definedName name="URAIAN811" localSheetId="0">#REF!</definedName>
    <definedName name="URAIAN811">#REF!</definedName>
    <definedName name="URAIAN812" localSheetId="0">#REF!</definedName>
    <definedName name="URAIAN812">#REF!</definedName>
    <definedName name="URAIAN813" localSheetId="0">#REF!</definedName>
    <definedName name="URAIAN813">#REF!</definedName>
    <definedName name="URAIAN814" localSheetId="0">#REF!</definedName>
    <definedName name="URAIAN814">#REF!</definedName>
    <definedName name="URAIAN815" localSheetId="0">#REF!</definedName>
    <definedName name="URAIAN815">#REF!</definedName>
    <definedName name="URAIAN817" localSheetId="0">#REF!</definedName>
    <definedName name="URAIAN817">#REF!</definedName>
    <definedName name="URAIAN818" localSheetId="0">#REF!</definedName>
    <definedName name="URAIAN818">#REF!</definedName>
    <definedName name="URAIAN819" localSheetId="0">#REF!</definedName>
    <definedName name="URAIAN819">#REF!</definedName>
    <definedName name="URAIAN82" localSheetId="0">#REF!</definedName>
    <definedName name="URAIAN82">#REF!</definedName>
    <definedName name="Uraian841" localSheetId="0">#REF!</definedName>
    <definedName name="Uraian841">#REF!</definedName>
    <definedName name="Uraian8410" localSheetId="0">#REF!</definedName>
    <definedName name="Uraian8410">#REF!</definedName>
    <definedName name="Uraian842" localSheetId="0">#REF!</definedName>
    <definedName name="Uraian842">#REF!</definedName>
    <definedName name="Uraian844" localSheetId="0">#REF!</definedName>
    <definedName name="Uraian844">#REF!</definedName>
    <definedName name="Uraian845" localSheetId="0">#REF!</definedName>
    <definedName name="Uraian845">#REF!</definedName>
    <definedName name="Uraian846" localSheetId="0">#REF!</definedName>
    <definedName name="Uraian846">#REF!</definedName>
    <definedName name="Uraian847" localSheetId="0">#REF!</definedName>
    <definedName name="Uraian847">#REF!</definedName>
    <definedName name="URAIANGEOTEKSTIL" localSheetId="0">#REF!</definedName>
    <definedName name="URAIANGEOTEKSTIL">#REF!</definedName>
    <definedName name="URINOIR_KERAMIK">'[16]Hrg Bahan'!$N$180</definedName>
    <definedName name="URINOIR_TRASO">'[16]Hrg Bahan'!$N$181</definedName>
    <definedName name="URUGAN_TANAH" localSheetId="0">[16]Analisa!#REF!</definedName>
    <definedName name="URUGAN_TANAH">[16]Analisa!#REF!</definedName>
    <definedName name="UTAIAN7614c" localSheetId="2">#REF!</definedName>
    <definedName name="UTAIAN7614c" localSheetId="0">#REF!</definedName>
    <definedName name="UTAIAN7614c" localSheetId="5">#REF!</definedName>
    <definedName name="UTAIAN7614c" localSheetId="1">#REF!</definedName>
    <definedName name="UTAIAN7614c" localSheetId="6">#REF!</definedName>
    <definedName name="UTAIAN7614c">#REF!</definedName>
    <definedName name="v" localSheetId="2">[14]RAB!#REF!</definedName>
    <definedName name="v" localSheetId="0">[14]RAB!#REF!</definedName>
    <definedName name="v">[14]RAB!#REF!</definedName>
    <definedName name="VEER_BAJA">'[16]Hrg Bahan'!$N$108</definedName>
    <definedName name="VERNIS" localSheetId="0">'[16]Hrg Bahan'!#REF!</definedName>
    <definedName name="VERNIS">'[16]Hrg Bahan'!#REF!</definedName>
    <definedName name="vi" localSheetId="0">[41]RAB!#REF!</definedName>
    <definedName name="vi">[41]RAB!#REF!</definedName>
    <definedName name="VIBROROLLER" localSheetId="2">#REF!</definedName>
    <definedName name="VIBROROLLER" localSheetId="0">#REF!</definedName>
    <definedName name="VIBROROLLER" localSheetId="5">#REF!</definedName>
    <definedName name="VIBROROLLER" localSheetId="1">#REF!</definedName>
    <definedName name="VIBROROLLER" localSheetId="6">#REF!</definedName>
    <definedName name="VIBROROLLER">#REF!</definedName>
    <definedName name="VITTING" localSheetId="2">'[16]Hrg Bahan'!#REF!</definedName>
    <definedName name="VITTING" localSheetId="0">'[16]Hrg Bahan'!#REF!</definedName>
    <definedName name="VITTING">'[16]Hrg Bahan'!#REF!</definedName>
    <definedName name="voeg" localSheetId="2">#REF!</definedName>
    <definedName name="voeg" localSheetId="0">#REF!</definedName>
    <definedName name="voeg" localSheetId="5">#REF!</definedName>
    <definedName name="voeg" localSheetId="1">#REF!</definedName>
    <definedName name="voeg" localSheetId="6">#REF!</definedName>
    <definedName name="voeg">#REF!</definedName>
    <definedName name="WALL_PAPER" localSheetId="2">'[16]Hrg Bahan'!#REF!</definedName>
    <definedName name="WALL_PAPER" localSheetId="0">'[16]Hrg Bahan'!#REF!</definedName>
    <definedName name="WALL_PAPER">'[16]Hrg Bahan'!#REF!</definedName>
    <definedName name="WARNA_20.20" localSheetId="2">[16]Analisa!#REF!</definedName>
    <definedName name="WARNA_20.20" localSheetId="0">[16]Analisa!#REF!</definedName>
    <definedName name="WARNA_20.20">[16]Analisa!#REF!</definedName>
    <definedName name="WASHTAFEL_KIA" localSheetId="2">'[16]Hrg Bahan'!#REF!</definedName>
    <definedName name="WASHTAFEL_KIA" localSheetId="0">'[16]Hrg Bahan'!#REF!</definedName>
    <definedName name="WASHTAFEL_KIA">'[16]Hrg Bahan'!#REF!</definedName>
    <definedName name="WASHTAFEL_SET" localSheetId="2">'[16]Hrg Bahan'!#REF!</definedName>
    <definedName name="WASHTAFEL_SET" localSheetId="0">'[16]Hrg Bahan'!#REF!</definedName>
    <definedName name="WASHTAFEL_SET">'[16]Hrg Bahan'!#REF!</definedName>
    <definedName name="WASHTAFEL_TOTO" localSheetId="2">'[16]Hrg Bahan'!#REF!</definedName>
    <definedName name="WASHTAFEL_TOTO" localSheetId="0">'[16]Hrg Bahan'!#REF!</definedName>
    <definedName name="WASHTAFEL_TOTO">'[16]Hrg Bahan'!#REF!</definedName>
    <definedName name="WATER_METER" localSheetId="0">'[16]Hrg Bahan'!#REF!</definedName>
    <definedName name="WATER_METER">'[16]Hrg Bahan'!#REF!</definedName>
    <definedName name="WATERPUMP" localSheetId="2">#REF!</definedName>
    <definedName name="WATERPUMP" localSheetId="0">#REF!</definedName>
    <definedName name="WATERPUMP" localSheetId="5">#REF!</definedName>
    <definedName name="WATERPUMP" localSheetId="1">#REF!</definedName>
    <definedName name="WATERPUMP" localSheetId="6">#REF!</definedName>
    <definedName name="WATERPUMP">#REF!</definedName>
    <definedName name="WATERTANKER" localSheetId="2">#REF!</definedName>
    <definedName name="WATERTANKER" localSheetId="0">#REF!</definedName>
    <definedName name="WATERTANKER" localSheetId="5">#REF!</definedName>
    <definedName name="WATERTANKER" localSheetId="1">#REF!</definedName>
    <definedName name="WATERTANKER" localSheetId="6">#REF!</definedName>
    <definedName name="WATERTANKER">#REF!</definedName>
    <definedName name="WHEELLOADER" localSheetId="2">#REF!</definedName>
    <definedName name="WHEELLOADER" localSheetId="0">#REF!</definedName>
    <definedName name="WHEELLOADER" localSheetId="5">#REF!</definedName>
    <definedName name="WHEELLOADER" localSheetId="1">#REF!</definedName>
    <definedName name="WHEELLOADER" localSheetId="6">#REF!</definedName>
    <definedName name="WHEELLOADER">#REF!</definedName>
    <definedName name="wrn.Full._.Report.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localSheetId="5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localSheetId="8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localSheetId="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W" localSheetId="0">[42]Sheet1!#REF!</definedName>
    <definedName name="WW">[42]Sheet1!#REF!</definedName>
    <definedName name="Z" localSheetId="2">#REF!</definedName>
    <definedName name="Z" localSheetId="0">#REF!</definedName>
    <definedName name="Z" localSheetId="5">#REF!</definedName>
    <definedName name="Z" localSheetId="1">#REF!</definedName>
    <definedName name="Z" localSheetId="6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X113" i="32" l="1"/>
  <c r="AT113" i="32"/>
  <c r="AU113" i="32"/>
  <c r="AN113" i="32"/>
  <c r="AP111" i="32"/>
  <c r="AX111" i="32"/>
  <c r="AP106" i="32"/>
  <c r="AQ106" i="32"/>
  <c r="AR106" i="32"/>
  <c r="AS106" i="32"/>
  <c r="AT106" i="32"/>
  <c r="AU106" i="32"/>
  <c r="AV106" i="32"/>
  <c r="AX106" i="32"/>
  <c r="AN106" i="32"/>
  <c r="AS96" i="32"/>
  <c r="AX96" i="32"/>
  <c r="AV97" i="32"/>
  <c r="AX97" i="32"/>
  <c r="AP98" i="32"/>
  <c r="AX98" i="32"/>
  <c r="AU99" i="32"/>
  <c r="AX99" i="32"/>
  <c r="AT100" i="32"/>
  <c r="AX100" i="32"/>
  <c r="AR101" i="32"/>
  <c r="AX101" i="32"/>
  <c r="AR102" i="32"/>
  <c r="AX102" i="32"/>
  <c r="AQ103" i="32"/>
  <c r="AX103" i="32"/>
  <c r="AR104" i="32"/>
  <c r="AX104" i="32"/>
  <c r="AR105" i="32"/>
  <c r="AX105" i="32"/>
  <c r="AX95" i="32"/>
  <c r="AN95" i="32"/>
  <c r="AP90" i="32"/>
  <c r="AQ90" i="32"/>
  <c r="AR90" i="32"/>
  <c r="AS90" i="32"/>
  <c r="AV90" i="32"/>
  <c r="AX90" i="32"/>
  <c r="AN90" i="32"/>
  <c r="AR74" i="32"/>
  <c r="AX74" i="32"/>
  <c r="AR75" i="32"/>
  <c r="AX75" i="32"/>
  <c r="AR76" i="32"/>
  <c r="AX76" i="32"/>
  <c r="AV77" i="32"/>
  <c r="AX77" i="32"/>
  <c r="AR78" i="32"/>
  <c r="AX78" i="32"/>
  <c r="AR79" i="32"/>
  <c r="AX79" i="32"/>
  <c r="AR80" i="32"/>
  <c r="AX80" i="32"/>
  <c r="AX81" i="32"/>
  <c r="AR82" i="32"/>
  <c r="AX82" i="32"/>
  <c r="AX83" i="32"/>
  <c r="AV84" i="32"/>
  <c r="AX84" i="32"/>
  <c r="AX85" i="32"/>
  <c r="AP86" i="32"/>
  <c r="AX86" i="32"/>
  <c r="AP87" i="32"/>
  <c r="AX87" i="32"/>
  <c r="AQ88" i="32"/>
  <c r="AX88" i="32"/>
  <c r="AP89" i="32"/>
  <c r="AX89" i="32"/>
  <c r="AR73" i="32"/>
  <c r="AX73" i="32"/>
  <c r="AO68" i="32"/>
  <c r="AP68" i="32"/>
  <c r="AQ68" i="32"/>
  <c r="AR68" i="32"/>
  <c r="AX68" i="32"/>
  <c r="AN68" i="32"/>
  <c r="AP58" i="32"/>
  <c r="AX58" i="32"/>
  <c r="AQ59" i="32"/>
  <c r="AX59" i="32"/>
  <c r="AP60" i="32"/>
  <c r="AX60" i="32"/>
  <c r="AR61" i="32"/>
  <c r="AX61" i="32"/>
  <c r="AQ62" i="32"/>
  <c r="AX62" i="32"/>
  <c r="AQ63" i="32"/>
  <c r="AX63" i="32"/>
  <c r="AQ64" i="32"/>
  <c r="AX64" i="32"/>
  <c r="AO65" i="32"/>
  <c r="AX65" i="32"/>
  <c r="AN66" i="32"/>
  <c r="AX66" i="32"/>
  <c r="AN67" i="32"/>
  <c r="AX67" i="32"/>
  <c r="AX57" i="32"/>
  <c r="AN57" i="32"/>
  <c r="AX34" i="32"/>
  <c r="AN34" i="32"/>
  <c r="AN31" i="32"/>
  <c r="AX31" i="32"/>
  <c r="AN32" i="32"/>
  <c r="AX32" i="32"/>
  <c r="AN33" i="32"/>
  <c r="AX33" i="32"/>
  <c r="AX30" i="32"/>
  <c r="AN30" i="32"/>
  <c r="AX25" i="32"/>
  <c r="AN25" i="32"/>
  <c r="AN6" i="32"/>
  <c r="AX6" i="32"/>
  <c r="AN7" i="32"/>
  <c r="AX7" i="32"/>
  <c r="AN8" i="32"/>
  <c r="AX8" i="32"/>
  <c r="AN9" i="32"/>
  <c r="AX9" i="32"/>
  <c r="AN10" i="32"/>
  <c r="AX10" i="32"/>
  <c r="AN11" i="32"/>
  <c r="AX11" i="32"/>
  <c r="AN12" i="32"/>
  <c r="AX12" i="32"/>
  <c r="AN13" i="32"/>
  <c r="AX13" i="32"/>
  <c r="AN14" i="32"/>
  <c r="AX14" i="32"/>
  <c r="AN15" i="32"/>
  <c r="AX15" i="32"/>
  <c r="AN16" i="32"/>
  <c r="AX16" i="32"/>
  <c r="AN17" i="32"/>
  <c r="AX17" i="32"/>
  <c r="AN18" i="32"/>
  <c r="AX18" i="32"/>
  <c r="AN19" i="32"/>
  <c r="AX19" i="32"/>
  <c r="AN20" i="32"/>
  <c r="AX20" i="32"/>
  <c r="AN21" i="32"/>
  <c r="AX21" i="32"/>
  <c r="AN22" i="32"/>
  <c r="AX22" i="32"/>
  <c r="AN23" i="32"/>
  <c r="AX23" i="32"/>
  <c r="AN24" i="32"/>
  <c r="AX24" i="32"/>
  <c r="AX5" i="32"/>
  <c r="AN5" i="32"/>
  <c r="AX39" i="32"/>
  <c r="AX40" i="32"/>
  <c r="AX41" i="32"/>
  <c r="AX42" i="32"/>
  <c r="AX43" i="32"/>
  <c r="AX44" i="32"/>
  <c r="AX45" i="32"/>
  <c r="AX46" i="32"/>
  <c r="AX47" i="32"/>
  <c r="AX48" i="32"/>
  <c r="AX49" i="32"/>
  <c r="AX50" i="32"/>
  <c r="AX51" i="32"/>
  <c r="AX52" i="32"/>
  <c r="AP52" i="32"/>
  <c r="AR52" i="32"/>
  <c r="AS52" i="32"/>
  <c r="AT52" i="32"/>
  <c r="AW52" i="32"/>
  <c r="AN52" i="32"/>
  <c r="AT40" i="32"/>
  <c r="AN41" i="32"/>
  <c r="AN42" i="32"/>
  <c r="AN43" i="32"/>
  <c r="AN44" i="32"/>
  <c r="AN45" i="32"/>
  <c r="AN46" i="32"/>
  <c r="AR47" i="32"/>
  <c r="AP48" i="32"/>
  <c r="AS49" i="32"/>
  <c r="AW50" i="32"/>
  <c r="AT51" i="32"/>
  <c r="AN39" i="32"/>
  <c r="AM40" i="32"/>
  <c r="BJ95" i="18"/>
  <c r="AM111" i="32"/>
  <c r="BR180" i="36"/>
  <c r="BV180" i="36"/>
  <c r="BZ180" i="36"/>
  <c r="CD180" i="36"/>
  <c r="CH180" i="36"/>
  <c r="CL180" i="36"/>
  <c r="CP180" i="36"/>
  <c r="CT180" i="36"/>
  <c r="CX180" i="36"/>
  <c r="DB180" i="36"/>
  <c r="DF180" i="36"/>
  <c r="DJ180" i="36"/>
  <c r="BN180" i="36"/>
  <c r="BR179" i="34"/>
  <c r="BV179" i="34"/>
  <c r="BZ179" i="34"/>
  <c r="CD179" i="34"/>
  <c r="CH179" i="34"/>
  <c r="CL179" i="34"/>
  <c r="CP179" i="34"/>
  <c r="CT179" i="34"/>
  <c r="CX179" i="34"/>
  <c r="DB179" i="34"/>
  <c r="DF179" i="34"/>
  <c r="DJ179" i="34"/>
  <c r="BN179" i="34"/>
  <c r="AT148" i="34"/>
  <c r="BN154" i="20"/>
  <c r="BN19" i="20"/>
  <c r="BN28" i="20"/>
  <c r="BN37" i="20"/>
  <c r="BN46" i="20"/>
  <c r="BN64" i="20"/>
  <c r="BN99" i="20"/>
  <c r="AT27" i="20"/>
  <c r="BS214" i="18"/>
  <c r="BW214" i="18"/>
  <c r="CA214" i="18"/>
  <c r="CE214" i="18"/>
  <c r="CI214" i="18"/>
  <c r="CM214" i="18"/>
  <c r="CQ214" i="18"/>
  <c r="CU214" i="18"/>
  <c r="CY214" i="18"/>
  <c r="DC214" i="18"/>
  <c r="DG214" i="18"/>
  <c r="DK214" i="18"/>
  <c r="BO214" i="18"/>
  <c r="BS204" i="38"/>
  <c r="BW204" i="38"/>
  <c r="CA204" i="38"/>
  <c r="CE204" i="38"/>
  <c r="CI204" i="38"/>
  <c r="CM204" i="38"/>
  <c r="CQ204" i="38"/>
  <c r="CU204" i="38"/>
  <c r="CY204" i="38"/>
  <c r="DC204" i="38"/>
  <c r="DG204" i="38"/>
  <c r="DK204" i="38"/>
  <c r="BO204" i="38"/>
  <c r="DK202" i="38"/>
  <c r="DK100" i="38"/>
  <c r="DK82" i="38"/>
  <c r="AT39" i="34"/>
  <c r="AT89" i="38"/>
  <c r="AT121" i="36"/>
  <c r="AT96" i="36"/>
  <c r="AT82" i="36"/>
  <c r="AT83" i="36"/>
  <c r="AT84" i="36"/>
  <c r="AT85" i="36"/>
  <c r="AT86" i="36"/>
  <c r="AT87" i="36"/>
  <c r="AT45" i="20"/>
  <c r="AT95" i="18"/>
  <c r="AT93" i="18"/>
  <c r="AT94" i="18"/>
  <c r="AT1" i="18"/>
  <c r="AT11" i="18"/>
  <c r="AT12" i="18"/>
  <c r="AT13" i="18"/>
  <c r="AT14" i="18"/>
  <c r="AT6" i="18"/>
  <c r="AT7" i="18"/>
  <c r="AT8" i="18"/>
  <c r="AT9" i="18"/>
  <c r="AT10" i="18"/>
  <c r="AT5" i="18"/>
  <c r="AT195" i="18"/>
  <c r="AT150" i="34"/>
  <c r="AT149" i="34"/>
  <c r="AT185" i="18"/>
  <c r="AT188" i="18" s="1"/>
  <c r="AG149" i="34"/>
  <c r="AG148" i="34"/>
  <c r="BM148" i="34"/>
  <c r="BG188" i="18"/>
  <c r="AU188" i="18"/>
  <c r="AV188" i="18"/>
  <c r="AW188" i="18"/>
  <c r="AX188" i="18"/>
  <c r="AY188" i="18"/>
  <c r="AZ188" i="18"/>
  <c r="BA188" i="18"/>
  <c r="BB188" i="18"/>
  <c r="BC188" i="18"/>
  <c r="BD188" i="18"/>
  <c r="BE188" i="18"/>
  <c r="AH188" i="18"/>
  <c r="AI188" i="18"/>
  <c r="AJ188" i="18"/>
  <c r="AK188" i="18"/>
  <c r="AL188" i="18"/>
  <c r="AM188" i="18"/>
  <c r="AN188" i="18"/>
  <c r="AO188" i="18"/>
  <c r="AP188" i="18"/>
  <c r="AQ188" i="18"/>
  <c r="AR188" i="18"/>
  <c r="AS188" i="18"/>
  <c r="AG188" i="18"/>
  <c r="AF188" i="18"/>
  <c r="DJ188" i="18"/>
  <c r="DG188" i="18"/>
  <c r="DF188" i="18"/>
  <c r="DE188" i="18"/>
  <c r="DC188" i="18"/>
  <c r="DB188" i="18"/>
  <c r="DA188" i="18"/>
  <c r="CY188" i="18"/>
  <c r="CX188" i="18"/>
  <c r="CW188" i="18"/>
  <c r="CU188" i="18"/>
  <c r="CT188" i="18"/>
  <c r="CS188" i="18"/>
  <c r="CQ188" i="18"/>
  <c r="CP188" i="18"/>
  <c r="CO188" i="18"/>
  <c r="CM188" i="18"/>
  <c r="CL188" i="18"/>
  <c r="CK188" i="18"/>
  <c r="CI188" i="18"/>
  <c r="CH188" i="18"/>
  <c r="CG188" i="18"/>
  <c r="CE188" i="18"/>
  <c r="CD188" i="18"/>
  <c r="CC188" i="18"/>
  <c r="CA188" i="18"/>
  <c r="BZ188" i="18"/>
  <c r="BY188" i="18"/>
  <c r="BW188" i="18"/>
  <c r="BV188" i="18"/>
  <c r="BU188" i="18"/>
  <c r="BS188" i="18"/>
  <c r="BR188" i="18"/>
  <c r="BQ188" i="18"/>
  <c r="BN188" i="18"/>
  <c r="BI186" i="18"/>
  <c r="BI187" i="18" s="1"/>
  <c r="BI188" i="18" s="1"/>
  <c r="BI185" i="18"/>
  <c r="T19" i="37"/>
  <c r="T20" i="37"/>
  <c r="T18" i="37"/>
  <c r="BH188" i="18"/>
  <c r="E18" i="20"/>
  <c r="AT58" i="34"/>
  <c r="AF186" i="18"/>
  <c r="Q186" i="18"/>
  <c r="Q187" i="18"/>
  <c r="BJ187" i="18" s="1"/>
  <c r="Q185" i="18"/>
  <c r="AF185" i="18" s="1"/>
  <c r="Q184" i="18"/>
  <c r="DF186" i="18"/>
  <c r="DB186" i="18"/>
  <c r="CX186" i="18"/>
  <c r="CT186" i="18"/>
  <c r="CP186" i="18"/>
  <c r="CL186" i="18"/>
  <c r="CH186" i="18"/>
  <c r="CD186" i="18"/>
  <c r="BZ186" i="18"/>
  <c r="BV186" i="18"/>
  <c r="BR186" i="18"/>
  <c r="BN186" i="18"/>
  <c r="BH186" i="18"/>
  <c r="BC186" i="18"/>
  <c r="BB186" i="18"/>
  <c r="AV186" i="18"/>
  <c r="AR186" i="18"/>
  <c r="BE186" i="18" s="1"/>
  <c r="DE186" i="18" s="1"/>
  <c r="AQ186" i="18"/>
  <c r="BD186" i="18" s="1"/>
  <c r="AP186" i="18"/>
  <c r="AO186" i="18"/>
  <c r="CS186" i="18" s="1"/>
  <c r="AN186" i="18"/>
  <c r="BA186" i="18" s="1"/>
  <c r="AM186" i="18"/>
  <c r="AZ186" i="18" s="1"/>
  <c r="AL186" i="18"/>
  <c r="AY186" i="18" s="1"/>
  <c r="AK186" i="18"/>
  <c r="AX186" i="18" s="1"/>
  <c r="CC186" i="18" s="1"/>
  <c r="AJ186" i="18"/>
  <c r="AW186" i="18" s="1"/>
  <c r="BY186" i="18" s="1"/>
  <c r="AI186" i="18"/>
  <c r="AH186" i="18"/>
  <c r="AU186" i="18" s="1"/>
  <c r="AG186" i="18"/>
  <c r="DF185" i="18"/>
  <c r="DB185" i="18"/>
  <c r="CX185" i="18"/>
  <c r="CT185" i="18"/>
  <c r="CP185" i="18"/>
  <c r="CL185" i="18"/>
  <c r="CH185" i="18"/>
  <c r="CD185" i="18"/>
  <c r="BZ185" i="18"/>
  <c r="BV185" i="18"/>
  <c r="BR185" i="18"/>
  <c r="BN185" i="18"/>
  <c r="BH185" i="18"/>
  <c r="AR185" i="18"/>
  <c r="BE185" i="18" s="1"/>
  <c r="DE185" i="18" s="1"/>
  <c r="AQ185" i="18"/>
  <c r="AP185" i="18"/>
  <c r="AO185" i="18"/>
  <c r="AN185" i="18"/>
  <c r="BA185" i="18" s="1"/>
  <c r="AM185" i="18"/>
  <c r="AZ185" i="18" s="1"/>
  <c r="AL185" i="18"/>
  <c r="AY185" i="18" s="1"/>
  <c r="AK185" i="18"/>
  <c r="AX185" i="18" s="1"/>
  <c r="CC185" i="18" s="1"/>
  <c r="AJ185" i="18"/>
  <c r="AI185" i="18"/>
  <c r="AH185" i="18"/>
  <c r="AG185" i="18"/>
  <c r="DF184" i="18"/>
  <c r="DB184" i="18"/>
  <c r="CX184" i="18"/>
  <c r="CT184" i="18"/>
  <c r="CP184" i="18"/>
  <c r="CL184" i="18"/>
  <c r="CH184" i="18"/>
  <c r="CD184" i="18"/>
  <c r="BZ184" i="18"/>
  <c r="BV184" i="18"/>
  <c r="BR184" i="18"/>
  <c r="BN184" i="18"/>
  <c r="BH184" i="18"/>
  <c r="AR184" i="18"/>
  <c r="BE184" i="18" s="1"/>
  <c r="DE184" i="18" s="1"/>
  <c r="AQ184" i="18"/>
  <c r="BD184" i="18" s="1"/>
  <c r="AP184" i="18"/>
  <c r="AO184" i="18"/>
  <c r="BB184" i="18" s="1"/>
  <c r="CS184" i="18" s="1"/>
  <c r="AN184" i="18"/>
  <c r="BA184" i="18" s="1"/>
  <c r="AM184" i="18"/>
  <c r="AZ184" i="18" s="1"/>
  <c r="AL184" i="18"/>
  <c r="AY184" i="18" s="1"/>
  <c r="AK184" i="18"/>
  <c r="AJ184" i="18"/>
  <c r="AI184" i="18"/>
  <c r="AV184" i="18" s="1"/>
  <c r="BU184" i="18" s="1"/>
  <c r="AH184" i="18"/>
  <c r="AU184" i="18" s="1"/>
  <c r="AG184" i="18"/>
  <c r="AT184" i="18" s="1"/>
  <c r="DF187" i="18"/>
  <c r="DB187" i="18"/>
  <c r="CX187" i="18"/>
  <c r="CT187" i="18"/>
  <c r="CP187" i="18"/>
  <c r="CL187" i="18"/>
  <c r="CH187" i="18"/>
  <c r="CD187" i="18"/>
  <c r="BZ187" i="18"/>
  <c r="BV187" i="18"/>
  <c r="BR187" i="18"/>
  <c r="BN187" i="18"/>
  <c r="BH187" i="18"/>
  <c r="AR187" i="18"/>
  <c r="BE187" i="18" s="1"/>
  <c r="DE187" i="18" s="1"/>
  <c r="AQ187" i="18"/>
  <c r="BD187" i="18" s="1"/>
  <c r="AP187" i="18"/>
  <c r="AO187" i="18"/>
  <c r="AN187" i="18"/>
  <c r="BA187" i="18" s="1"/>
  <c r="AM187" i="18"/>
  <c r="AZ187" i="18" s="1"/>
  <c r="CK187" i="18" s="1"/>
  <c r="AL187" i="18"/>
  <c r="AY187" i="18" s="1"/>
  <c r="AK187" i="18"/>
  <c r="AX187" i="18" s="1"/>
  <c r="CC187" i="18" s="1"/>
  <c r="AJ187" i="18"/>
  <c r="AW187" i="18" s="1"/>
  <c r="BY187" i="18" s="1"/>
  <c r="AI187" i="18"/>
  <c r="AH187" i="18"/>
  <c r="AG187" i="18"/>
  <c r="AG205" i="38"/>
  <c r="AG89" i="38"/>
  <c r="AS181" i="36"/>
  <c r="AS180" i="36"/>
  <c r="AR181" i="36"/>
  <c r="AH181" i="36"/>
  <c r="AI181" i="36"/>
  <c r="AJ181" i="36"/>
  <c r="AK181" i="36"/>
  <c r="AL181" i="36"/>
  <c r="AM181" i="36"/>
  <c r="AN181" i="36"/>
  <c r="AO181" i="36"/>
  <c r="AP181" i="36"/>
  <c r="AQ181" i="36"/>
  <c r="AG181" i="36"/>
  <c r="AS179" i="34"/>
  <c r="AS153" i="20"/>
  <c r="AR180" i="34"/>
  <c r="AS180" i="34"/>
  <c r="AH180" i="34"/>
  <c r="AI180" i="34"/>
  <c r="AJ180" i="34"/>
  <c r="AK180" i="34"/>
  <c r="AL180" i="34"/>
  <c r="AM180" i="34"/>
  <c r="AN180" i="34"/>
  <c r="AO180" i="34"/>
  <c r="AP180" i="34"/>
  <c r="AQ180" i="34"/>
  <c r="AG180" i="34"/>
  <c r="AH154" i="20"/>
  <c r="AI154" i="20"/>
  <c r="AJ154" i="20"/>
  <c r="AK154" i="20"/>
  <c r="AL154" i="20"/>
  <c r="AM154" i="20"/>
  <c r="AN154" i="20"/>
  <c r="AO154" i="20"/>
  <c r="AP154" i="20"/>
  <c r="AQ154" i="20"/>
  <c r="AR154" i="20"/>
  <c r="AI205" i="38"/>
  <c r="AJ205" i="38"/>
  <c r="AK205" i="38"/>
  <c r="AL205" i="38"/>
  <c r="AM205" i="38"/>
  <c r="AN205" i="38"/>
  <c r="AO205" i="38"/>
  <c r="AP205" i="38"/>
  <c r="AQ205" i="38"/>
  <c r="AR205" i="38"/>
  <c r="AI108" i="32"/>
  <c r="X108" i="32"/>
  <c r="AI107" i="32"/>
  <c r="X107" i="32"/>
  <c r="AI92" i="32"/>
  <c r="X92" i="32"/>
  <c r="AI91" i="32"/>
  <c r="X91" i="32"/>
  <c r="AI70" i="32"/>
  <c r="X70" i="32"/>
  <c r="AI69" i="32"/>
  <c r="X69" i="32"/>
  <c r="AI54" i="32"/>
  <c r="X54" i="32"/>
  <c r="AI53" i="32"/>
  <c r="X53" i="32"/>
  <c r="X35" i="32"/>
  <c r="AI36" i="32"/>
  <c r="X36" i="32"/>
  <c r="AI35" i="32"/>
  <c r="AI27" i="32"/>
  <c r="AI26" i="32"/>
  <c r="X27" i="32"/>
  <c r="X26" i="32"/>
  <c r="AI116" i="32"/>
  <c r="R6" i="39"/>
  <c r="S6" i="39"/>
  <c r="T6" i="39"/>
  <c r="V6" i="39"/>
  <c r="W6" i="39"/>
  <c r="X6" i="39"/>
  <c r="Y6" i="39"/>
  <c r="Z6" i="39"/>
  <c r="AB6" i="39"/>
  <c r="E111" i="32"/>
  <c r="E112" i="32" s="1"/>
  <c r="DE176" i="36"/>
  <c r="DA176" i="36"/>
  <c r="CW176" i="36"/>
  <c r="CS176" i="36"/>
  <c r="CO176" i="36"/>
  <c r="CK176" i="36"/>
  <c r="CG176" i="36"/>
  <c r="CC176" i="36"/>
  <c r="BY176" i="36"/>
  <c r="BU176" i="36"/>
  <c r="BQ176" i="36"/>
  <c r="BM176" i="36"/>
  <c r="BH176" i="36"/>
  <c r="BD176" i="36"/>
  <c r="BC176" i="36"/>
  <c r="BB176" i="36"/>
  <c r="CR176" i="36" s="1"/>
  <c r="CT176" i="36" s="1"/>
  <c r="AV176" i="36"/>
  <c r="AR176" i="36"/>
  <c r="BE176" i="36" s="1"/>
  <c r="AQ176" i="36"/>
  <c r="AP176" i="36"/>
  <c r="AO176" i="36"/>
  <c r="AN176" i="36"/>
  <c r="BA176" i="36" s="1"/>
  <c r="AM176" i="36"/>
  <c r="AZ176" i="36" s="1"/>
  <c r="AL176" i="36"/>
  <c r="AY176" i="36" s="1"/>
  <c r="CF176" i="36" s="1"/>
  <c r="CH176" i="36" s="1"/>
  <c r="AK176" i="36"/>
  <c r="AJ176" i="36"/>
  <c r="AI176" i="36"/>
  <c r="AH176" i="36"/>
  <c r="BP176" i="36" s="1"/>
  <c r="BR176" i="36" s="1"/>
  <c r="AG176" i="36"/>
  <c r="BL176" i="36" s="1"/>
  <c r="BN176" i="36" s="1"/>
  <c r="Q176" i="36"/>
  <c r="AF176" i="36" s="1"/>
  <c r="DE40" i="36"/>
  <c r="DA40" i="36"/>
  <c r="CW40" i="36"/>
  <c r="CS40" i="36"/>
  <c r="CO40" i="36"/>
  <c r="CK40" i="36"/>
  <c r="CG40" i="36"/>
  <c r="CC40" i="36"/>
  <c r="BY40" i="36"/>
  <c r="BU40" i="36"/>
  <c r="BQ40" i="36"/>
  <c r="BM40" i="36"/>
  <c r="BH40" i="36"/>
  <c r="BA40" i="36"/>
  <c r="AZ40" i="36"/>
  <c r="AR40" i="36"/>
  <c r="BE40" i="36" s="1"/>
  <c r="DD40" i="36" s="1"/>
  <c r="DF40" i="36" s="1"/>
  <c r="AQ40" i="36"/>
  <c r="AP40" i="36"/>
  <c r="BC40" i="36" s="1"/>
  <c r="AO40" i="36"/>
  <c r="BB40" i="36" s="1"/>
  <c r="CR40" i="36" s="1"/>
  <c r="AN40" i="36"/>
  <c r="AM40" i="36"/>
  <c r="AL40" i="36"/>
  <c r="AY40" i="36" s="1"/>
  <c r="CF40" i="36" s="1"/>
  <c r="CH40" i="36" s="1"/>
  <c r="AK40" i="36"/>
  <c r="AJ40" i="36"/>
  <c r="AW40" i="36" s="1"/>
  <c r="BX40" i="36" s="1"/>
  <c r="AI40" i="36"/>
  <c r="AH40" i="36"/>
  <c r="AU40" i="36" s="1"/>
  <c r="AG40" i="36"/>
  <c r="BL40" i="36" s="1"/>
  <c r="Q40" i="36"/>
  <c r="AF40" i="36" s="1"/>
  <c r="D90" i="32"/>
  <c r="I90" i="32"/>
  <c r="J90" i="32"/>
  <c r="L90" i="32"/>
  <c r="O90" i="32"/>
  <c r="O93" i="32" s="1"/>
  <c r="T90" i="32"/>
  <c r="T93" i="32" s="1"/>
  <c r="U90" i="32"/>
  <c r="U93" i="32" s="1"/>
  <c r="W90" i="32"/>
  <c r="W93" i="32" s="1"/>
  <c r="Z90" i="32"/>
  <c r="Z93" i="32" s="1"/>
  <c r="AE90" i="32"/>
  <c r="AE93" i="32" s="1"/>
  <c r="AF90" i="32"/>
  <c r="AF93" i="32" s="1"/>
  <c r="AH90" i="32"/>
  <c r="AH93" i="32" s="1"/>
  <c r="A6" i="18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20" i="18" s="1"/>
  <c r="A21" i="18" s="1"/>
  <c r="A22" i="18" s="1"/>
  <c r="A23" i="18" s="1"/>
  <c r="A24" i="18" s="1"/>
  <c r="A25" i="18" s="1"/>
  <c r="A26" i="18" s="1"/>
  <c r="A27" i="18" s="1"/>
  <c r="A28" i="18" s="1"/>
  <c r="A31" i="18" s="1"/>
  <c r="A36" i="18" s="1"/>
  <c r="A37" i="18" s="1"/>
  <c r="A40" i="18" s="1"/>
  <c r="A41" i="18" s="1"/>
  <c r="A42" i="18" s="1"/>
  <c r="A45" i="18" s="1"/>
  <c r="A46" i="18" s="1"/>
  <c r="A47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3" i="18" s="1"/>
  <c r="A64" i="18" s="1"/>
  <c r="A65" i="18" s="1"/>
  <c r="A66" i="18" s="1"/>
  <c r="A67" i="18" s="1"/>
  <c r="A68" i="18" s="1"/>
  <c r="A69" i="18" s="1"/>
  <c r="A70" i="18" s="1"/>
  <c r="A71" i="18" s="1"/>
  <c r="A76" i="18" s="1"/>
  <c r="A77" i="18" s="1"/>
  <c r="A80" i="18" s="1"/>
  <c r="A81" i="18" s="1"/>
  <c r="A84" i="18" s="1"/>
  <c r="A85" i="18" s="1"/>
  <c r="AJ33" i="32"/>
  <c r="Y33" i="32"/>
  <c r="N33" i="32"/>
  <c r="AJ32" i="32"/>
  <c r="Y32" i="32"/>
  <c r="N32" i="32"/>
  <c r="Y31" i="32"/>
  <c r="AJ30" i="32"/>
  <c r="Y30" i="32"/>
  <c r="N30" i="32"/>
  <c r="BW184" i="18" l="1"/>
  <c r="CE187" i="18"/>
  <c r="DG184" i="18"/>
  <c r="CW186" i="18"/>
  <c r="CY186" i="18" s="1"/>
  <c r="DG185" i="18"/>
  <c r="BU186" i="18"/>
  <c r="DA186" i="18"/>
  <c r="DC186" i="18" s="1"/>
  <c r="AF187" i="18"/>
  <c r="DG186" i="18"/>
  <c r="CA186" i="18"/>
  <c r="CE186" i="18"/>
  <c r="BW186" i="18"/>
  <c r="DJ186" i="18"/>
  <c r="CU186" i="18"/>
  <c r="AS186" i="18"/>
  <c r="BM186" i="18"/>
  <c r="BO186" i="18" s="1"/>
  <c r="BF186" i="18"/>
  <c r="BG186" i="18"/>
  <c r="BJ186" i="18"/>
  <c r="CG186" i="18"/>
  <c r="CI186" i="18" s="1"/>
  <c r="CK186" i="18"/>
  <c r="CM186" i="18" s="1"/>
  <c r="BQ186" i="18"/>
  <c r="BS186" i="18" s="1"/>
  <c r="CU184" i="18"/>
  <c r="CO186" i="18"/>
  <c r="CQ186" i="18" s="1"/>
  <c r="CE185" i="18"/>
  <c r="CA187" i="18"/>
  <c r="DG187" i="18"/>
  <c r="AS184" i="18"/>
  <c r="BI184" i="18" s="1"/>
  <c r="AW184" i="18"/>
  <c r="BY184" i="18" s="1"/>
  <c r="CA184" i="18" s="1"/>
  <c r="DA184" i="18"/>
  <c r="DC184" i="18" s="1"/>
  <c r="BQ184" i="18"/>
  <c r="BS184" i="18" s="1"/>
  <c r="BC184" i="18"/>
  <c r="CW184" i="18" s="1"/>
  <c r="CY184" i="18" s="1"/>
  <c r="BJ185" i="18"/>
  <c r="AV185" i="18"/>
  <c r="BU185" i="18" s="1"/>
  <c r="BW185" i="18" s="1"/>
  <c r="DJ185" i="18"/>
  <c r="CO184" i="18"/>
  <c r="CQ184" i="18" s="1"/>
  <c r="AW185" i="18"/>
  <c r="BY185" i="18" s="1"/>
  <c r="CA185" i="18" s="1"/>
  <c r="DJ184" i="18"/>
  <c r="AS185" i="18"/>
  <c r="BB185" i="18"/>
  <c r="CS185" i="18" s="1"/>
  <c r="CU185" i="18" s="1"/>
  <c r="BD185" i="18"/>
  <c r="DA185" i="18" s="1"/>
  <c r="DC185" i="18" s="1"/>
  <c r="BM184" i="18"/>
  <c r="AS187" i="18"/>
  <c r="BB187" i="18"/>
  <c r="CS187" i="18" s="1"/>
  <c r="CU187" i="18" s="1"/>
  <c r="BJ184" i="18"/>
  <c r="CG184" i="18"/>
  <c r="CI184" i="18" s="1"/>
  <c r="AU185" i="18"/>
  <c r="BQ185" i="18" s="1"/>
  <c r="BS185" i="18" s="1"/>
  <c r="BC185" i="18"/>
  <c r="CW185" i="18" s="1"/>
  <c r="CY185" i="18" s="1"/>
  <c r="BM185" i="18"/>
  <c r="BM188" i="18" s="1"/>
  <c r="DA187" i="18"/>
  <c r="DC187" i="18" s="1"/>
  <c r="CK185" i="18"/>
  <c r="CM185" i="18" s="1"/>
  <c r="CK184" i="18"/>
  <c r="CM184" i="18" s="1"/>
  <c r="CG185" i="18"/>
  <c r="CI185" i="18" s="1"/>
  <c r="BM187" i="18"/>
  <c r="AX184" i="18"/>
  <c r="AV187" i="18"/>
  <c r="BU187" i="18" s="1"/>
  <c r="BW187" i="18" s="1"/>
  <c r="DJ187" i="18"/>
  <c r="CO185" i="18"/>
  <c r="CQ185" i="18" s="1"/>
  <c r="CM187" i="18"/>
  <c r="CG187" i="18"/>
  <c r="CI187" i="18" s="1"/>
  <c r="AU187" i="18"/>
  <c r="BQ187" i="18" s="1"/>
  <c r="BS187" i="18" s="1"/>
  <c r="BC187" i="18"/>
  <c r="CW187" i="18" s="1"/>
  <c r="CY187" i="18" s="1"/>
  <c r="CO187" i="18"/>
  <c r="CQ187" i="18" s="1"/>
  <c r="CN40" i="36"/>
  <c r="CP40" i="36" s="1"/>
  <c r="CV176" i="36"/>
  <c r="CX176" i="36" s="1"/>
  <c r="DI176" i="36"/>
  <c r="BT176" i="36"/>
  <c r="BV176" i="36" s="1"/>
  <c r="CZ176" i="36"/>
  <c r="DB176" i="36" s="1"/>
  <c r="BJ176" i="36"/>
  <c r="AS176" i="36"/>
  <c r="DD176" i="36"/>
  <c r="DF176" i="36" s="1"/>
  <c r="AX176" i="36"/>
  <c r="CB176" i="36" s="1"/>
  <c r="CD176" i="36" s="1"/>
  <c r="CJ40" i="36"/>
  <c r="CL40" i="36" s="1"/>
  <c r="CT40" i="36"/>
  <c r="AW176" i="36"/>
  <c r="BX176" i="36" s="1"/>
  <c r="BZ176" i="36" s="1"/>
  <c r="CJ176" i="36"/>
  <c r="CL176" i="36" s="1"/>
  <c r="BP40" i="36"/>
  <c r="BR40" i="36" s="1"/>
  <c r="CV40" i="36"/>
  <c r="CX40" i="36" s="1"/>
  <c r="BJ40" i="36"/>
  <c r="CN176" i="36"/>
  <c r="CP176" i="36" s="1"/>
  <c r="BZ40" i="36"/>
  <c r="DI40" i="36"/>
  <c r="BD40" i="36"/>
  <c r="CZ40" i="36" s="1"/>
  <c r="DB40" i="36" s="1"/>
  <c r="BN40" i="36"/>
  <c r="AV40" i="36"/>
  <c r="BT40" i="36" s="1"/>
  <c r="AX40" i="36"/>
  <c r="CB40" i="36" s="1"/>
  <c r="CD40" i="36" s="1"/>
  <c r="AS40" i="36"/>
  <c r="BG40" i="36" s="1"/>
  <c r="D106" i="32"/>
  <c r="L106" i="32"/>
  <c r="O106" i="32"/>
  <c r="O109" i="32" s="1"/>
  <c r="W106" i="32"/>
  <c r="W109" i="32" s="1"/>
  <c r="Z106" i="32"/>
  <c r="Z109" i="32" s="1"/>
  <c r="AH106" i="32"/>
  <c r="AH109" i="32" s="1"/>
  <c r="I68" i="32"/>
  <c r="J68" i="32"/>
  <c r="K68" i="32"/>
  <c r="L68" i="32"/>
  <c r="S68" i="32"/>
  <c r="S71" i="32" s="1"/>
  <c r="T68" i="32"/>
  <c r="T71" i="32" s="1"/>
  <c r="U68" i="32"/>
  <c r="U71" i="32" s="1"/>
  <c r="V68" i="32"/>
  <c r="V71" i="32" s="1"/>
  <c r="W68" i="32"/>
  <c r="W71" i="32" s="1"/>
  <c r="AD68" i="32"/>
  <c r="AD71" i="32" s="1"/>
  <c r="AE68" i="32"/>
  <c r="AE71" i="32" s="1"/>
  <c r="AF68" i="32"/>
  <c r="AF71" i="32" s="1"/>
  <c r="AG68" i="32"/>
  <c r="AG71" i="32" s="1"/>
  <c r="AH68" i="32"/>
  <c r="AH71" i="32" s="1"/>
  <c r="D52" i="32"/>
  <c r="F52" i="32"/>
  <c r="J52" i="32"/>
  <c r="K52" i="32"/>
  <c r="O52" i="32"/>
  <c r="O55" i="32" s="1"/>
  <c r="Q52" i="32"/>
  <c r="Q55" i="32" s="1"/>
  <c r="U52" i="32"/>
  <c r="U55" i="32" s="1"/>
  <c r="V52" i="32"/>
  <c r="V55" i="32" s="1"/>
  <c r="Z52" i="32"/>
  <c r="Z55" i="32" s="1"/>
  <c r="AB52" i="32"/>
  <c r="AB55" i="32" s="1"/>
  <c r="AF52" i="32"/>
  <c r="AF55" i="32" s="1"/>
  <c r="AG52" i="32"/>
  <c r="AG55" i="32" s="1"/>
  <c r="D34" i="32"/>
  <c r="E34" i="32"/>
  <c r="F34" i="32"/>
  <c r="G34" i="32"/>
  <c r="H34" i="32"/>
  <c r="I34" i="32"/>
  <c r="J34" i="32"/>
  <c r="K34" i="32"/>
  <c r="L34" i="32"/>
  <c r="O34" i="32"/>
  <c r="O37" i="32" s="1"/>
  <c r="P34" i="32"/>
  <c r="P37" i="32" s="1"/>
  <c r="Q34" i="32"/>
  <c r="Q37" i="32" s="1"/>
  <c r="R34" i="32"/>
  <c r="R37" i="32" s="1"/>
  <c r="S34" i="32"/>
  <c r="S37" i="32" s="1"/>
  <c r="T34" i="32"/>
  <c r="T37" i="32" s="1"/>
  <c r="U34" i="32"/>
  <c r="U37" i="32" s="1"/>
  <c r="V34" i="32"/>
  <c r="V37" i="32" s="1"/>
  <c r="W34" i="32"/>
  <c r="W37" i="32" s="1"/>
  <c r="Y34" i="32"/>
  <c r="Y37" i="32" s="1"/>
  <c r="Z34" i="32"/>
  <c r="Z37" i="32" s="1"/>
  <c r="AA34" i="32"/>
  <c r="AA37" i="32" s="1"/>
  <c r="AB34" i="32"/>
  <c r="AB37" i="32" s="1"/>
  <c r="AC34" i="32"/>
  <c r="AC37" i="32" s="1"/>
  <c r="AD34" i="32"/>
  <c r="AD37" i="32" s="1"/>
  <c r="AE34" i="32"/>
  <c r="AE37" i="32" s="1"/>
  <c r="AF34" i="32"/>
  <c r="AF37" i="32" s="1"/>
  <c r="AG34" i="32"/>
  <c r="AG37" i="32" s="1"/>
  <c r="AH34" i="32"/>
  <c r="AH37" i="32" s="1"/>
  <c r="O25" i="32"/>
  <c r="O28" i="32" s="1"/>
  <c r="P25" i="32"/>
  <c r="P28" i="32" s="1"/>
  <c r="Q25" i="32"/>
  <c r="Q28" i="32" s="1"/>
  <c r="R25" i="32"/>
  <c r="R28" i="32" s="1"/>
  <c r="S25" i="32"/>
  <c r="S28" i="32" s="1"/>
  <c r="T25" i="32"/>
  <c r="T28" i="32" s="1"/>
  <c r="U25" i="32"/>
  <c r="U28" i="32" s="1"/>
  <c r="V25" i="32"/>
  <c r="V28" i="32" s="1"/>
  <c r="W25" i="32"/>
  <c r="W28" i="32" s="1"/>
  <c r="Z25" i="32"/>
  <c r="Z28" i="32" s="1"/>
  <c r="AA25" i="32"/>
  <c r="AA28" i="32" s="1"/>
  <c r="AB25" i="32"/>
  <c r="AB28" i="32" s="1"/>
  <c r="AC25" i="32"/>
  <c r="AC28" i="32" s="1"/>
  <c r="AD25" i="32"/>
  <c r="AD28" i="32" s="1"/>
  <c r="AE25" i="32"/>
  <c r="AE28" i="32" s="1"/>
  <c r="AF25" i="32"/>
  <c r="AF28" i="32" s="1"/>
  <c r="AG25" i="32"/>
  <c r="AG28" i="32" s="1"/>
  <c r="AH25" i="32"/>
  <c r="AH28" i="32" s="1"/>
  <c r="D25" i="32"/>
  <c r="E25" i="32"/>
  <c r="F25" i="32"/>
  <c r="G25" i="32"/>
  <c r="H25" i="32"/>
  <c r="I25" i="32"/>
  <c r="J25" i="32"/>
  <c r="K25" i="32"/>
  <c r="L25" i="32"/>
  <c r="BJ27" i="37"/>
  <c r="BJ10" i="37"/>
  <c r="AM31" i="32"/>
  <c r="AM30" i="32"/>
  <c r="S48" i="20"/>
  <c r="DE18" i="36"/>
  <c r="DA18" i="36"/>
  <c r="CW18" i="36"/>
  <c r="CS18" i="36"/>
  <c r="CO18" i="36"/>
  <c r="CK18" i="36"/>
  <c r="CG18" i="36"/>
  <c r="CC18" i="36"/>
  <c r="BY18" i="36"/>
  <c r="BU18" i="36"/>
  <c r="BQ18" i="36"/>
  <c r="BM18" i="36"/>
  <c r="BH18" i="36"/>
  <c r="BB18" i="36"/>
  <c r="AR18" i="36"/>
  <c r="BE18" i="36" s="1"/>
  <c r="DD18" i="36" s="1"/>
  <c r="AQ18" i="36"/>
  <c r="BD18" i="36" s="1"/>
  <c r="AP18" i="36"/>
  <c r="BC18" i="36" s="1"/>
  <c r="AO18" i="36"/>
  <c r="AN18" i="36"/>
  <c r="AM18" i="36"/>
  <c r="AL18" i="36"/>
  <c r="AY18" i="36" s="1"/>
  <c r="AK18" i="36"/>
  <c r="AJ18" i="36"/>
  <c r="AW18" i="36" s="1"/>
  <c r="BX18" i="36" s="1"/>
  <c r="AI18" i="36"/>
  <c r="AV18" i="36" s="1"/>
  <c r="AH18" i="36"/>
  <c r="AG18" i="36"/>
  <c r="Q18" i="36"/>
  <c r="BJ18" i="36" s="1"/>
  <c r="DE17" i="36"/>
  <c r="DA17" i="36"/>
  <c r="CW17" i="36"/>
  <c r="CS17" i="36"/>
  <c r="CO17" i="36"/>
  <c r="CK17" i="36"/>
  <c r="CG17" i="36"/>
  <c r="CC17" i="36"/>
  <c r="BY17" i="36"/>
  <c r="BU17" i="36"/>
  <c r="BQ17" i="36"/>
  <c r="BM17" i="36"/>
  <c r="BH17" i="36"/>
  <c r="BD17" i="36"/>
  <c r="AR17" i="36"/>
  <c r="BE17" i="36" s="1"/>
  <c r="AQ17" i="36"/>
  <c r="AP17" i="36"/>
  <c r="BC17" i="36" s="1"/>
  <c r="AO17" i="36"/>
  <c r="AN17" i="36"/>
  <c r="BA17" i="36" s="1"/>
  <c r="AM17" i="36"/>
  <c r="AZ17" i="36" s="1"/>
  <c r="AL17" i="36"/>
  <c r="AY17" i="36" s="1"/>
  <c r="CF17" i="36" s="1"/>
  <c r="AK17" i="36"/>
  <c r="AJ17" i="36"/>
  <c r="BX17" i="36" s="1"/>
  <c r="AI17" i="36"/>
  <c r="BT17" i="36" s="1"/>
  <c r="AH17" i="36"/>
  <c r="BP17" i="36" s="1"/>
  <c r="AG17" i="36"/>
  <c r="Q17" i="36"/>
  <c r="AF17" i="36" s="1"/>
  <c r="BM41" i="36"/>
  <c r="BN89" i="38"/>
  <c r="BL175" i="36"/>
  <c r="BM175" i="36"/>
  <c r="BP175" i="36"/>
  <c r="BQ175" i="36"/>
  <c r="BT175" i="36"/>
  <c r="BU175" i="36"/>
  <c r="BX175" i="36"/>
  <c r="BY175" i="36"/>
  <c r="CB175" i="36"/>
  <c r="CC175" i="36"/>
  <c r="CF175" i="36"/>
  <c r="CG175" i="36"/>
  <c r="CJ175" i="36"/>
  <c r="CK175" i="36"/>
  <c r="CN175" i="36"/>
  <c r="CO175" i="36"/>
  <c r="CR175" i="36"/>
  <c r="CS175" i="36"/>
  <c r="CV175" i="36"/>
  <c r="CW175" i="36"/>
  <c r="CZ175" i="36"/>
  <c r="DA175" i="36"/>
  <c r="DD175" i="36"/>
  <c r="DE175" i="36"/>
  <c r="BM177" i="36"/>
  <c r="BQ177" i="36"/>
  <c r="BU177" i="36"/>
  <c r="BY177" i="36"/>
  <c r="CC177" i="36"/>
  <c r="CG177" i="36"/>
  <c r="CK177" i="36"/>
  <c r="CO177" i="36"/>
  <c r="CS177" i="36"/>
  <c r="CW177" i="36"/>
  <c r="DA177" i="36"/>
  <c r="DE177" i="36"/>
  <c r="BM170" i="36"/>
  <c r="BQ170" i="36"/>
  <c r="BU170" i="36"/>
  <c r="BY170" i="36"/>
  <c r="CC170" i="36"/>
  <c r="CG170" i="36"/>
  <c r="CK170" i="36"/>
  <c r="CO170" i="36"/>
  <c r="CS170" i="36"/>
  <c r="CW170" i="36"/>
  <c r="DA170" i="36"/>
  <c r="DE170" i="36"/>
  <c r="BM171" i="36"/>
  <c r="BQ171" i="36"/>
  <c r="BU171" i="36"/>
  <c r="BY171" i="36"/>
  <c r="CC171" i="36"/>
  <c r="CG171" i="36"/>
  <c r="CK171" i="36"/>
  <c r="CO171" i="36"/>
  <c r="CS171" i="36"/>
  <c r="CW171" i="36"/>
  <c r="DA171" i="36"/>
  <c r="DE171" i="36"/>
  <c r="BM172" i="36"/>
  <c r="BQ172" i="36"/>
  <c r="BU172" i="36"/>
  <c r="BY172" i="36"/>
  <c r="CC172" i="36"/>
  <c r="CG172" i="36"/>
  <c r="CK172" i="36"/>
  <c r="CO172" i="36"/>
  <c r="CS172" i="36"/>
  <c r="CW172" i="36"/>
  <c r="DA172" i="36"/>
  <c r="DE172" i="36"/>
  <c r="BM173" i="36"/>
  <c r="BQ173" i="36"/>
  <c r="BU173" i="36"/>
  <c r="BY173" i="36"/>
  <c r="CC173" i="36"/>
  <c r="CG173" i="36"/>
  <c r="CK173" i="36"/>
  <c r="CO173" i="36"/>
  <c r="CS173" i="36"/>
  <c r="CW173" i="36"/>
  <c r="DA173" i="36"/>
  <c r="DE173" i="36"/>
  <c r="BM174" i="36"/>
  <c r="BQ174" i="36"/>
  <c r="BU174" i="36"/>
  <c r="BY174" i="36"/>
  <c r="CC174" i="36"/>
  <c r="CG174" i="36"/>
  <c r="CK174" i="36"/>
  <c r="CO174" i="36"/>
  <c r="CS174" i="36"/>
  <c r="CW174" i="36"/>
  <c r="DA174" i="36"/>
  <c r="DE174" i="36"/>
  <c r="DE169" i="36"/>
  <c r="DD169" i="36"/>
  <c r="DA169" i="36"/>
  <c r="CZ169" i="36"/>
  <c r="CW169" i="36"/>
  <c r="CV169" i="36"/>
  <c r="CS169" i="36"/>
  <c r="CR169" i="36"/>
  <c r="CO169" i="36"/>
  <c r="CN169" i="36"/>
  <c r="CK169" i="36"/>
  <c r="CJ169" i="36"/>
  <c r="CG169" i="36"/>
  <c r="CF169" i="36"/>
  <c r="CC169" i="36"/>
  <c r="CB169" i="36"/>
  <c r="BY169" i="36"/>
  <c r="BX169" i="36"/>
  <c r="BU169" i="36"/>
  <c r="BT169" i="36"/>
  <c r="BQ169" i="36"/>
  <c r="BP169" i="36"/>
  <c r="BM169" i="36"/>
  <c r="BL169" i="36"/>
  <c r="DE168" i="36"/>
  <c r="DA168" i="36"/>
  <c r="CW168" i="36"/>
  <c r="CS168" i="36"/>
  <c r="CO168" i="36"/>
  <c r="CK168" i="36"/>
  <c r="CG168" i="36"/>
  <c r="CC168" i="36"/>
  <c r="BY168" i="36"/>
  <c r="BU168" i="36"/>
  <c r="BQ168" i="36"/>
  <c r="BM168" i="36"/>
  <c r="DE167" i="36"/>
  <c r="DA167" i="36"/>
  <c r="CW167" i="36"/>
  <c r="CS167" i="36"/>
  <c r="CO167" i="36"/>
  <c r="CK167" i="36"/>
  <c r="CG167" i="36"/>
  <c r="CC167" i="36"/>
  <c r="BY167" i="36"/>
  <c r="BU167" i="36"/>
  <c r="BQ167" i="36"/>
  <c r="BM167" i="36"/>
  <c r="DE166" i="36"/>
  <c r="DA166" i="36"/>
  <c r="CW166" i="36"/>
  <c r="CS166" i="36"/>
  <c r="CO166" i="36"/>
  <c r="CK166" i="36"/>
  <c r="CG166" i="36"/>
  <c r="CC166" i="36"/>
  <c r="BY166" i="36"/>
  <c r="BU166" i="36"/>
  <c r="BQ166" i="36"/>
  <c r="BM166" i="36"/>
  <c r="DE165" i="36"/>
  <c r="DA165" i="36"/>
  <c r="CW165" i="36"/>
  <c r="CS165" i="36"/>
  <c r="CO165" i="36"/>
  <c r="CK165" i="36"/>
  <c r="CG165" i="36"/>
  <c r="CC165" i="36"/>
  <c r="BY165" i="36"/>
  <c r="BU165" i="36"/>
  <c r="BQ165" i="36"/>
  <c r="BM165" i="36"/>
  <c r="DE164" i="36"/>
  <c r="DA164" i="36"/>
  <c r="CW164" i="36"/>
  <c r="CS164" i="36"/>
  <c r="CO164" i="36"/>
  <c r="CK164" i="36"/>
  <c r="CG164" i="36"/>
  <c r="CC164" i="36"/>
  <c r="BY164" i="36"/>
  <c r="BU164" i="36"/>
  <c r="BQ164" i="36"/>
  <c r="BM164" i="36"/>
  <c r="DE163" i="36"/>
  <c r="DA163" i="36"/>
  <c r="CW163" i="36"/>
  <c r="CS163" i="36"/>
  <c r="CO163" i="36"/>
  <c r="CK163" i="36"/>
  <c r="CG163" i="36"/>
  <c r="CC163" i="36"/>
  <c r="BY163" i="36"/>
  <c r="BU163" i="36"/>
  <c r="BQ163" i="36"/>
  <c r="BM163" i="36"/>
  <c r="BM139" i="36"/>
  <c r="BQ139" i="36"/>
  <c r="BU139" i="36"/>
  <c r="BY139" i="36"/>
  <c r="CC139" i="36"/>
  <c r="CG139" i="36"/>
  <c r="CK139" i="36"/>
  <c r="CO139" i="36"/>
  <c r="CS139" i="36"/>
  <c r="CW139" i="36"/>
  <c r="DA139" i="36"/>
  <c r="DE139" i="36"/>
  <c r="BM140" i="36"/>
  <c r="BQ140" i="36"/>
  <c r="BU140" i="36"/>
  <c r="BY140" i="36"/>
  <c r="CC140" i="36"/>
  <c r="CG140" i="36"/>
  <c r="CK140" i="36"/>
  <c r="CO140" i="36"/>
  <c r="CS140" i="36"/>
  <c r="CW140" i="36"/>
  <c r="DA140" i="36"/>
  <c r="DE140" i="36"/>
  <c r="BM141" i="36"/>
  <c r="BQ141" i="36"/>
  <c r="BU141" i="36"/>
  <c r="BY141" i="36"/>
  <c r="CC141" i="36"/>
  <c r="CG141" i="36"/>
  <c r="CK141" i="36"/>
  <c r="CO141" i="36"/>
  <c r="CS141" i="36"/>
  <c r="CW141" i="36"/>
  <c r="DA141" i="36"/>
  <c r="DE141" i="36"/>
  <c r="BL142" i="36"/>
  <c r="BM142" i="36"/>
  <c r="BP142" i="36"/>
  <c r="BQ142" i="36"/>
  <c r="BR142" i="36" s="1"/>
  <c r="BT142" i="36"/>
  <c r="BU142" i="36"/>
  <c r="BX142" i="36"/>
  <c r="BY142" i="36"/>
  <c r="CB142" i="36"/>
  <c r="CC142" i="36"/>
  <c r="CF142" i="36"/>
  <c r="CG142" i="36"/>
  <c r="CJ142" i="36"/>
  <c r="CK142" i="36"/>
  <c r="CN142" i="36"/>
  <c r="CO142" i="36"/>
  <c r="CR142" i="36"/>
  <c r="CS142" i="36"/>
  <c r="CV142" i="36"/>
  <c r="CW142" i="36"/>
  <c r="CZ142" i="36"/>
  <c r="DA142" i="36"/>
  <c r="DD142" i="36"/>
  <c r="DE142" i="36"/>
  <c r="BM143" i="36"/>
  <c r="BQ143" i="36"/>
  <c r="BU143" i="36"/>
  <c r="BY143" i="36"/>
  <c r="CC143" i="36"/>
  <c r="CG143" i="36"/>
  <c r="CK143" i="36"/>
  <c r="CO143" i="36"/>
  <c r="CS143" i="36"/>
  <c r="CW143" i="36"/>
  <c r="DA143" i="36"/>
  <c r="DE143" i="36"/>
  <c r="BM144" i="36"/>
  <c r="BQ144" i="36"/>
  <c r="BU144" i="36"/>
  <c r="BY144" i="36"/>
  <c r="CC144" i="36"/>
  <c r="CG144" i="36"/>
  <c r="CK144" i="36"/>
  <c r="CO144" i="36"/>
  <c r="CS144" i="36"/>
  <c r="CW144" i="36"/>
  <c r="DA144" i="36"/>
  <c r="DE144" i="36"/>
  <c r="BM145" i="36"/>
  <c r="BQ145" i="36"/>
  <c r="BU145" i="36"/>
  <c r="BY145" i="36"/>
  <c r="CC145" i="36"/>
  <c r="CG145" i="36"/>
  <c r="CK145" i="36"/>
  <c r="CO145" i="36"/>
  <c r="CS145" i="36"/>
  <c r="CW145" i="36"/>
  <c r="DA145" i="36"/>
  <c r="DE145" i="36"/>
  <c r="BM146" i="36"/>
  <c r="BQ146" i="36"/>
  <c r="BU146" i="36"/>
  <c r="BY146" i="36"/>
  <c r="CC146" i="36"/>
  <c r="CG146" i="36"/>
  <c r="CK146" i="36"/>
  <c r="CO146" i="36"/>
  <c r="CS146" i="36"/>
  <c r="CW146" i="36"/>
  <c r="DA146" i="36"/>
  <c r="DE146" i="36"/>
  <c r="BM147" i="36"/>
  <c r="BQ147" i="36"/>
  <c r="BU147" i="36"/>
  <c r="BY147" i="36"/>
  <c r="CC147" i="36"/>
  <c r="CG147" i="36"/>
  <c r="CK147" i="36"/>
  <c r="CO147" i="36"/>
  <c r="CS147" i="36"/>
  <c r="CW147" i="36"/>
  <c r="DA147" i="36"/>
  <c r="DE147" i="36"/>
  <c r="BL148" i="36"/>
  <c r="BM148" i="36"/>
  <c r="BP148" i="36"/>
  <c r="BQ148" i="36"/>
  <c r="BT148" i="36"/>
  <c r="BU148" i="36"/>
  <c r="BX148" i="36"/>
  <c r="BY148" i="36"/>
  <c r="BZ148" i="36" s="1"/>
  <c r="CB148" i="36"/>
  <c r="CC148" i="36"/>
  <c r="CF148" i="36"/>
  <c r="CG148" i="36"/>
  <c r="CJ148" i="36"/>
  <c r="CK148" i="36"/>
  <c r="CN148" i="36"/>
  <c r="CO148" i="36"/>
  <c r="CR148" i="36"/>
  <c r="CS148" i="36"/>
  <c r="CV148" i="36"/>
  <c r="CW148" i="36"/>
  <c r="CZ148" i="36"/>
  <c r="DA148" i="36"/>
  <c r="DD148" i="36"/>
  <c r="DE148" i="36"/>
  <c r="DF148" i="36" s="1"/>
  <c r="BM149" i="36"/>
  <c r="BQ149" i="36"/>
  <c r="BU149" i="36"/>
  <c r="BY149" i="36"/>
  <c r="CC149" i="36"/>
  <c r="CG149" i="36"/>
  <c r="CK149" i="36"/>
  <c r="CO149" i="36"/>
  <c r="CS149" i="36"/>
  <c r="CW149" i="36"/>
  <c r="DA149" i="36"/>
  <c r="DE149" i="36"/>
  <c r="BM150" i="36"/>
  <c r="BQ150" i="36"/>
  <c r="BU150" i="36"/>
  <c r="BY150" i="36"/>
  <c r="CC150" i="36"/>
  <c r="CG150" i="36"/>
  <c r="CK150" i="36"/>
  <c r="CO150" i="36"/>
  <c r="CS150" i="36"/>
  <c r="CW150" i="36"/>
  <c r="DA150" i="36"/>
  <c r="DE150" i="36"/>
  <c r="BM151" i="36"/>
  <c r="BQ151" i="36"/>
  <c r="BU151" i="36"/>
  <c r="BY151" i="36"/>
  <c r="CC151" i="36"/>
  <c r="CG151" i="36"/>
  <c r="CK151" i="36"/>
  <c r="CO151" i="36"/>
  <c r="CS151" i="36"/>
  <c r="CW151" i="36"/>
  <c r="DA151" i="36"/>
  <c r="DE151" i="36"/>
  <c r="BM152" i="36"/>
  <c r="BQ152" i="36"/>
  <c r="BU152" i="36"/>
  <c r="BY152" i="36"/>
  <c r="CC152" i="36"/>
  <c r="CG152" i="36"/>
  <c r="CK152" i="36"/>
  <c r="CO152" i="36"/>
  <c r="CS152" i="36"/>
  <c r="CW152" i="36"/>
  <c r="DA152" i="36"/>
  <c r="DE152" i="36"/>
  <c r="BM153" i="36"/>
  <c r="BQ153" i="36"/>
  <c r="BU153" i="36"/>
  <c r="BY153" i="36"/>
  <c r="CC153" i="36"/>
  <c r="CG153" i="36"/>
  <c r="CK153" i="36"/>
  <c r="CO153" i="36"/>
  <c r="CS153" i="36"/>
  <c r="CW153" i="36"/>
  <c r="DA153" i="36"/>
  <c r="DE153" i="36"/>
  <c r="BM154" i="36"/>
  <c r="BQ154" i="36"/>
  <c r="BU154" i="36"/>
  <c r="BY154" i="36"/>
  <c r="CC154" i="36"/>
  <c r="CG154" i="36"/>
  <c r="CK154" i="36"/>
  <c r="CO154" i="36"/>
  <c r="CS154" i="36"/>
  <c r="CW154" i="36"/>
  <c r="DA154" i="36"/>
  <c r="DE154" i="36"/>
  <c r="DE138" i="36"/>
  <c r="DA138" i="36"/>
  <c r="CW138" i="36"/>
  <c r="CS138" i="36"/>
  <c r="CO138" i="36"/>
  <c r="CK138" i="36"/>
  <c r="CG138" i="36"/>
  <c r="CC138" i="36"/>
  <c r="BY138" i="36"/>
  <c r="BU138" i="36"/>
  <c r="BQ138" i="36"/>
  <c r="BM138" i="36"/>
  <c r="DE137" i="36"/>
  <c r="DD137" i="36"/>
  <c r="DA137" i="36"/>
  <c r="CZ137" i="36"/>
  <c r="CW137" i="36"/>
  <c r="CV137" i="36"/>
  <c r="CS137" i="36"/>
  <c r="CR137" i="36"/>
  <c r="CO137" i="36"/>
  <c r="CN137" i="36"/>
  <c r="CP137" i="36" s="1"/>
  <c r="CK137" i="36"/>
  <c r="CJ137" i="36"/>
  <c r="CG137" i="36"/>
  <c r="CF137" i="36"/>
  <c r="CC137" i="36"/>
  <c r="CB137" i="36"/>
  <c r="BY137" i="36"/>
  <c r="BX137" i="36"/>
  <c r="BU137" i="36"/>
  <c r="BT137" i="36"/>
  <c r="BQ137" i="36"/>
  <c r="BP137" i="36"/>
  <c r="BM137" i="36"/>
  <c r="BL137" i="36"/>
  <c r="DE136" i="36"/>
  <c r="DA136" i="36"/>
  <c r="CW136" i="36"/>
  <c r="CS136" i="36"/>
  <c r="CO136" i="36"/>
  <c r="CK136" i="36"/>
  <c r="CG136" i="36"/>
  <c r="CC136" i="36"/>
  <c r="BY136" i="36"/>
  <c r="BU136" i="36"/>
  <c r="BQ136" i="36"/>
  <c r="BM136" i="36"/>
  <c r="DE135" i="36"/>
  <c r="DA135" i="36"/>
  <c r="CW135" i="36"/>
  <c r="CS135" i="36"/>
  <c r="CO135" i="36"/>
  <c r="CK135" i="36"/>
  <c r="CG135" i="36"/>
  <c r="CC135" i="36"/>
  <c r="BY135" i="36"/>
  <c r="BU135" i="36"/>
  <c r="BQ135" i="36"/>
  <c r="BM135" i="36"/>
  <c r="DE134" i="36"/>
  <c r="DA134" i="36"/>
  <c r="CW134" i="36"/>
  <c r="CS134" i="36"/>
  <c r="CO134" i="36"/>
  <c r="CK134" i="36"/>
  <c r="CG134" i="36"/>
  <c r="CC134" i="36"/>
  <c r="BY134" i="36"/>
  <c r="BU134" i="36"/>
  <c r="BQ134" i="36"/>
  <c r="BM134" i="36"/>
  <c r="DE133" i="36"/>
  <c r="DA133" i="36"/>
  <c r="CW133" i="36"/>
  <c r="CS133" i="36"/>
  <c r="CO133" i="36"/>
  <c r="CK133" i="36"/>
  <c r="CG133" i="36"/>
  <c r="CC133" i="36"/>
  <c r="BY133" i="36"/>
  <c r="BU133" i="36"/>
  <c r="BQ133" i="36"/>
  <c r="BM133" i="36"/>
  <c r="DE132" i="36"/>
  <c r="DA132" i="36"/>
  <c r="CW132" i="36"/>
  <c r="CS132" i="36"/>
  <c r="CO132" i="36"/>
  <c r="CK132" i="36"/>
  <c r="CG132" i="36"/>
  <c r="CC132" i="36"/>
  <c r="BY132" i="36"/>
  <c r="BU132" i="36"/>
  <c r="BQ132" i="36"/>
  <c r="BM132" i="36"/>
  <c r="DE131" i="36"/>
  <c r="DA131" i="36"/>
  <c r="CW131" i="36"/>
  <c r="CS131" i="36"/>
  <c r="CO131" i="36"/>
  <c r="CK131" i="36"/>
  <c r="CG131" i="36"/>
  <c r="CC131" i="36"/>
  <c r="BY131" i="36"/>
  <c r="BU131" i="36"/>
  <c r="BQ131" i="36"/>
  <c r="BM131" i="36"/>
  <c r="DE122" i="36"/>
  <c r="DA122" i="36"/>
  <c r="CW122" i="36"/>
  <c r="CW123" i="36" s="1"/>
  <c r="CS122" i="36"/>
  <c r="CO122" i="36"/>
  <c r="CK122" i="36"/>
  <c r="CG122" i="36"/>
  <c r="CC122" i="36"/>
  <c r="BY122" i="36"/>
  <c r="BU122" i="36"/>
  <c r="BQ122" i="36"/>
  <c r="BM122" i="36"/>
  <c r="BM123" i="36" s="1"/>
  <c r="DE121" i="36"/>
  <c r="DA121" i="36"/>
  <c r="CW121" i="36"/>
  <c r="CS121" i="36"/>
  <c r="CO121" i="36"/>
  <c r="CK121" i="36"/>
  <c r="CG121" i="36"/>
  <c r="CC121" i="36"/>
  <c r="CC123" i="36" s="1"/>
  <c r="BY121" i="36"/>
  <c r="BU121" i="36"/>
  <c r="BQ121" i="36"/>
  <c r="BM121" i="36"/>
  <c r="BM111" i="36"/>
  <c r="BQ111" i="36"/>
  <c r="BU111" i="36"/>
  <c r="BY111" i="36"/>
  <c r="CC111" i="36"/>
  <c r="CG111" i="36"/>
  <c r="CK111" i="36"/>
  <c r="CO111" i="36"/>
  <c r="CS111" i="36"/>
  <c r="CW111" i="36"/>
  <c r="DA111" i="36"/>
  <c r="DE111" i="36"/>
  <c r="BM112" i="36"/>
  <c r="BQ112" i="36"/>
  <c r="BU112" i="36"/>
  <c r="BY112" i="36"/>
  <c r="CC112" i="36"/>
  <c r="CG112" i="36"/>
  <c r="CK112" i="36"/>
  <c r="CO112" i="36"/>
  <c r="CS112" i="36"/>
  <c r="CW112" i="36"/>
  <c r="DA112" i="36"/>
  <c r="DE112" i="36"/>
  <c r="DE110" i="36"/>
  <c r="DA110" i="36"/>
  <c r="CW110" i="36"/>
  <c r="CS110" i="36"/>
  <c r="CO110" i="36"/>
  <c r="CK110" i="36"/>
  <c r="CG110" i="36"/>
  <c r="CC110" i="36"/>
  <c r="BY110" i="36"/>
  <c r="BU110" i="36"/>
  <c r="BQ110" i="36"/>
  <c r="BM110" i="36"/>
  <c r="DE109" i="36"/>
  <c r="DA109" i="36"/>
  <c r="CW109" i="36"/>
  <c r="CS109" i="36"/>
  <c r="CO109" i="36"/>
  <c r="CK109" i="36"/>
  <c r="CG109" i="36"/>
  <c r="CC109" i="36"/>
  <c r="BY109" i="36"/>
  <c r="BU109" i="36"/>
  <c r="BQ109" i="36"/>
  <c r="BM109" i="36"/>
  <c r="DE108" i="36"/>
  <c r="DA108" i="36"/>
  <c r="CW108" i="36"/>
  <c r="CS108" i="36"/>
  <c r="CO108" i="36"/>
  <c r="CK108" i="36"/>
  <c r="CG108" i="36"/>
  <c r="CC108" i="36"/>
  <c r="BY108" i="36"/>
  <c r="BU108" i="36"/>
  <c r="BQ108" i="36"/>
  <c r="BM108" i="36"/>
  <c r="DE107" i="36"/>
  <c r="DA107" i="36"/>
  <c r="CW107" i="36"/>
  <c r="CS107" i="36"/>
  <c r="CO107" i="36"/>
  <c r="CK107" i="36"/>
  <c r="CG107" i="36"/>
  <c r="CC107" i="36"/>
  <c r="BY107" i="36"/>
  <c r="BU107" i="36"/>
  <c r="BQ107" i="36"/>
  <c r="BM107" i="36"/>
  <c r="DE106" i="36"/>
  <c r="DA106" i="36"/>
  <c r="CW106" i="36"/>
  <c r="CS106" i="36"/>
  <c r="CO106" i="36"/>
  <c r="CK106" i="36"/>
  <c r="CG106" i="36"/>
  <c r="CC106" i="36"/>
  <c r="BY106" i="36"/>
  <c r="BU106" i="36"/>
  <c r="BQ106" i="36"/>
  <c r="BM106" i="36"/>
  <c r="DE105" i="36"/>
  <c r="DA105" i="36"/>
  <c r="CW105" i="36"/>
  <c r="CS105" i="36"/>
  <c r="CO105" i="36"/>
  <c r="CK105" i="36"/>
  <c r="CG105" i="36"/>
  <c r="CC105" i="36"/>
  <c r="BY105" i="36"/>
  <c r="BU105" i="36"/>
  <c r="BQ105" i="36"/>
  <c r="BM105" i="36"/>
  <c r="DE96" i="36"/>
  <c r="DE97" i="36" s="1"/>
  <c r="DA96" i="36"/>
  <c r="DA97" i="36" s="1"/>
  <c r="CW96" i="36"/>
  <c r="CW97" i="36" s="1"/>
  <c r="CS96" i="36"/>
  <c r="CS97" i="36" s="1"/>
  <c r="CO96" i="36"/>
  <c r="CK96" i="36"/>
  <c r="CK97" i="36" s="1"/>
  <c r="CG96" i="36"/>
  <c r="CG97" i="36" s="1"/>
  <c r="CC96" i="36"/>
  <c r="CC97" i="36" s="1"/>
  <c r="BY96" i="36"/>
  <c r="BY97" i="36" s="1"/>
  <c r="BU96" i="36"/>
  <c r="BU97" i="36" s="1"/>
  <c r="BQ96" i="36"/>
  <c r="BQ97" i="36" s="1"/>
  <c r="BM96" i="36"/>
  <c r="DE88" i="36"/>
  <c r="DA88" i="36"/>
  <c r="CW88" i="36"/>
  <c r="CS88" i="36"/>
  <c r="CO88" i="36"/>
  <c r="CK88" i="36"/>
  <c r="CG88" i="36"/>
  <c r="CC88" i="36"/>
  <c r="BY88" i="36"/>
  <c r="BU88" i="36"/>
  <c r="BQ88" i="36"/>
  <c r="BM88" i="36"/>
  <c r="DE87" i="36"/>
  <c r="DA87" i="36"/>
  <c r="CW87" i="36"/>
  <c r="CS87" i="36"/>
  <c r="CO87" i="36"/>
  <c r="CK87" i="36"/>
  <c r="CG87" i="36"/>
  <c r="CC87" i="36"/>
  <c r="BY87" i="36"/>
  <c r="BU87" i="36"/>
  <c r="BQ87" i="36"/>
  <c r="BM87" i="36"/>
  <c r="DE86" i="36"/>
  <c r="DA86" i="36"/>
  <c r="CW86" i="36"/>
  <c r="CS86" i="36"/>
  <c r="CO86" i="36"/>
  <c r="CK86" i="36"/>
  <c r="CG86" i="36"/>
  <c r="CC86" i="36"/>
  <c r="BY86" i="36"/>
  <c r="BU86" i="36"/>
  <c r="BQ86" i="36"/>
  <c r="BM86" i="36"/>
  <c r="DE85" i="36"/>
  <c r="DA85" i="36"/>
  <c r="CW85" i="36"/>
  <c r="CS85" i="36"/>
  <c r="CO85" i="36"/>
  <c r="CK85" i="36"/>
  <c r="CG85" i="36"/>
  <c r="CC85" i="36"/>
  <c r="BY85" i="36"/>
  <c r="BU85" i="36"/>
  <c r="BQ85" i="36"/>
  <c r="BM85" i="36"/>
  <c r="DE84" i="36"/>
  <c r="DA84" i="36"/>
  <c r="CW84" i="36"/>
  <c r="CS84" i="36"/>
  <c r="CO84" i="36"/>
  <c r="CK84" i="36"/>
  <c r="CG84" i="36"/>
  <c r="CC84" i="36"/>
  <c r="BY84" i="36"/>
  <c r="BU84" i="36"/>
  <c r="BQ84" i="36"/>
  <c r="BM84" i="36"/>
  <c r="DE83" i="36"/>
  <c r="DA83" i="36"/>
  <c r="CW83" i="36"/>
  <c r="CS83" i="36"/>
  <c r="CO83" i="36"/>
  <c r="CK83" i="36"/>
  <c r="CG83" i="36"/>
  <c r="CC83" i="36"/>
  <c r="BY83" i="36"/>
  <c r="BU83" i="36"/>
  <c r="BQ83" i="36"/>
  <c r="BM83" i="36"/>
  <c r="DE82" i="36"/>
  <c r="DA82" i="36"/>
  <c r="CW82" i="36"/>
  <c r="CS82" i="36"/>
  <c r="CO82" i="36"/>
  <c r="CK82" i="36"/>
  <c r="CG82" i="36"/>
  <c r="CC82" i="36"/>
  <c r="BY82" i="36"/>
  <c r="BU82" i="36"/>
  <c r="BQ82" i="36"/>
  <c r="BM82" i="36"/>
  <c r="BM74" i="36"/>
  <c r="BQ74" i="36"/>
  <c r="BU74" i="36"/>
  <c r="BY74" i="36"/>
  <c r="CC74" i="36"/>
  <c r="CG74" i="36"/>
  <c r="CK74" i="36"/>
  <c r="CO74" i="36"/>
  <c r="CS74" i="36"/>
  <c r="CW74" i="36"/>
  <c r="DA74" i="36"/>
  <c r="DE74" i="36"/>
  <c r="DE73" i="36"/>
  <c r="DA73" i="36"/>
  <c r="CW73" i="36"/>
  <c r="CS73" i="36"/>
  <c r="CO73" i="36"/>
  <c r="CK73" i="36"/>
  <c r="CG73" i="36"/>
  <c r="CC73" i="36"/>
  <c r="BY73" i="36"/>
  <c r="BU73" i="36"/>
  <c r="BQ73" i="36"/>
  <c r="BM73" i="36"/>
  <c r="DE72" i="36"/>
  <c r="DD72" i="36"/>
  <c r="DA72" i="36"/>
  <c r="CZ72" i="36"/>
  <c r="CW72" i="36"/>
  <c r="CV72" i="36"/>
  <c r="CS72" i="36"/>
  <c r="CR72" i="36"/>
  <c r="CO72" i="36"/>
  <c r="CN72" i="36"/>
  <c r="CK72" i="36"/>
  <c r="CJ72" i="36"/>
  <c r="CG72" i="36"/>
  <c r="CF72" i="36"/>
  <c r="CC72" i="36"/>
  <c r="CB72" i="36"/>
  <c r="CD72" i="36" s="1"/>
  <c r="BY72" i="36"/>
  <c r="BX72" i="36"/>
  <c r="BU72" i="36"/>
  <c r="BT72" i="36"/>
  <c r="BQ72" i="36"/>
  <c r="BP72" i="36"/>
  <c r="BM72" i="36"/>
  <c r="BL72" i="36"/>
  <c r="DE71" i="36"/>
  <c r="DA71" i="36"/>
  <c r="CW71" i="36"/>
  <c r="CS71" i="36"/>
  <c r="CO71" i="36"/>
  <c r="CK71" i="36"/>
  <c r="CG71" i="36"/>
  <c r="CC71" i="36"/>
  <c r="BY71" i="36"/>
  <c r="BU71" i="36"/>
  <c r="BQ71" i="36"/>
  <c r="BM71" i="36"/>
  <c r="DE70" i="36"/>
  <c r="DD70" i="36"/>
  <c r="DA70" i="36"/>
  <c r="CZ70" i="36"/>
  <c r="DB70" i="36" s="1"/>
  <c r="CW70" i="36"/>
  <c r="CV70" i="36"/>
  <c r="CS70" i="36"/>
  <c r="CR70" i="36"/>
  <c r="CT70" i="36" s="1"/>
  <c r="CO70" i="36"/>
  <c r="CN70" i="36"/>
  <c r="CK70" i="36"/>
  <c r="CJ70" i="36"/>
  <c r="CG70" i="36"/>
  <c r="CF70" i="36"/>
  <c r="CC70" i="36"/>
  <c r="CB70" i="36"/>
  <c r="CD70" i="36" s="1"/>
  <c r="BY70" i="36"/>
  <c r="BX70" i="36"/>
  <c r="BU70" i="36"/>
  <c r="BT70" i="36"/>
  <c r="BQ70" i="36"/>
  <c r="BP70" i="36"/>
  <c r="BM70" i="36"/>
  <c r="BL70" i="36"/>
  <c r="DE69" i="36"/>
  <c r="DA69" i="36"/>
  <c r="CW69" i="36"/>
  <c r="CS69" i="36"/>
  <c r="CO69" i="36"/>
  <c r="CK69" i="36"/>
  <c r="CG69" i="36"/>
  <c r="CC69" i="36"/>
  <c r="BY69" i="36"/>
  <c r="BU69" i="36"/>
  <c r="BQ69" i="36"/>
  <c r="BM69" i="36"/>
  <c r="DE68" i="36"/>
  <c r="DD68" i="36"/>
  <c r="DA68" i="36"/>
  <c r="CZ68" i="36"/>
  <c r="DB68" i="36" s="1"/>
  <c r="CW68" i="36"/>
  <c r="CV68" i="36"/>
  <c r="CS68" i="36"/>
  <c r="CR68" i="36"/>
  <c r="CO68" i="36"/>
  <c r="CN68" i="36"/>
  <c r="CK68" i="36"/>
  <c r="CJ68" i="36"/>
  <c r="CG68" i="36"/>
  <c r="CF68" i="36"/>
  <c r="CC68" i="36"/>
  <c r="CB68" i="36"/>
  <c r="CD68" i="36" s="1"/>
  <c r="BY68" i="36"/>
  <c r="BX68" i="36"/>
  <c r="BU68" i="36"/>
  <c r="BT68" i="36"/>
  <c r="BQ68" i="36"/>
  <c r="BP68" i="36"/>
  <c r="BM68" i="36"/>
  <c r="BL68" i="36"/>
  <c r="BN68" i="36" s="1"/>
  <c r="DE67" i="36"/>
  <c r="DA67" i="36"/>
  <c r="CW67" i="36"/>
  <c r="CS67" i="36"/>
  <c r="CO67" i="36"/>
  <c r="CK67" i="36"/>
  <c r="CG67" i="36"/>
  <c r="CC67" i="36"/>
  <c r="BY67" i="36"/>
  <c r="BU67" i="36"/>
  <c r="BQ67" i="36"/>
  <c r="BM67" i="36"/>
  <c r="BM58" i="36"/>
  <c r="BL57" i="36"/>
  <c r="BM57" i="36"/>
  <c r="BP57" i="36"/>
  <c r="BQ57" i="36"/>
  <c r="BT57" i="36"/>
  <c r="BU57" i="36"/>
  <c r="BX57" i="36"/>
  <c r="BY57" i="36"/>
  <c r="CB57" i="36"/>
  <c r="CC57" i="36"/>
  <c r="CF57" i="36"/>
  <c r="CG57" i="36"/>
  <c r="CJ57" i="36"/>
  <c r="CK57" i="36"/>
  <c r="CN57" i="36"/>
  <c r="CO57" i="36"/>
  <c r="CR57" i="36"/>
  <c r="CS57" i="36"/>
  <c r="CV57" i="36"/>
  <c r="CW57" i="36"/>
  <c r="CZ57" i="36"/>
  <c r="DA57" i="36"/>
  <c r="DD57" i="36"/>
  <c r="DE57" i="36"/>
  <c r="BQ58" i="36"/>
  <c r="BU58" i="36"/>
  <c r="BY58" i="36"/>
  <c r="CC58" i="36"/>
  <c r="CG58" i="36"/>
  <c r="CK58" i="36"/>
  <c r="CO58" i="36"/>
  <c r="CS58" i="36"/>
  <c r="CW58" i="36"/>
  <c r="DA58" i="36"/>
  <c r="DE58" i="36"/>
  <c r="BM52" i="36"/>
  <c r="BQ52" i="36"/>
  <c r="BU52" i="36"/>
  <c r="BY52" i="36"/>
  <c r="CC52" i="36"/>
  <c r="CG52" i="36"/>
  <c r="CK52" i="36"/>
  <c r="CO52" i="36"/>
  <c r="CS52" i="36"/>
  <c r="CW52" i="36"/>
  <c r="DA52" i="36"/>
  <c r="DE52" i="36"/>
  <c r="BM53" i="36"/>
  <c r="BQ53" i="36"/>
  <c r="BU53" i="36"/>
  <c r="BY53" i="36"/>
  <c r="CC53" i="36"/>
  <c r="CG53" i="36"/>
  <c r="CK53" i="36"/>
  <c r="CO53" i="36"/>
  <c r="CS53" i="36"/>
  <c r="CW53" i="36"/>
  <c r="DA53" i="36"/>
  <c r="DE53" i="36"/>
  <c r="BM54" i="36"/>
  <c r="BQ54" i="36"/>
  <c r="BU54" i="36"/>
  <c r="BY54" i="36"/>
  <c r="CC54" i="36"/>
  <c r="CG54" i="36"/>
  <c r="CK54" i="36"/>
  <c r="CO54" i="36"/>
  <c r="CS54" i="36"/>
  <c r="CW54" i="36"/>
  <c r="DA54" i="36"/>
  <c r="DE54" i="36"/>
  <c r="BL55" i="36"/>
  <c r="BM55" i="36"/>
  <c r="BP55" i="36"/>
  <c r="BQ55" i="36"/>
  <c r="BT55" i="36"/>
  <c r="BU55" i="36"/>
  <c r="BX55" i="36"/>
  <c r="BY55" i="36"/>
  <c r="CB55" i="36"/>
  <c r="CC55" i="36"/>
  <c r="CF55" i="36"/>
  <c r="CG55" i="36"/>
  <c r="CJ55" i="36"/>
  <c r="CK55" i="36"/>
  <c r="CN55" i="36"/>
  <c r="CO55" i="36"/>
  <c r="CR55" i="36"/>
  <c r="CT55" i="36" s="1"/>
  <c r="CS55" i="36"/>
  <c r="CV55" i="36"/>
  <c r="CW55" i="36"/>
  <c r="CZ55" i="36"/>
  <c r="DA55" i="36"/>
  <c r="DD55" i="36"/>
  <c r="DE55" i="36"/>
  <c r="BM56" i="36"/>
  <c r="BQ56" i="36"/>
  <c r="BU56" i="36"/>
  <c r="BY56" i="36"/>
  <c r="CC56" i="36"/>
  <c r="CG56" i="36"/>
  <c r="CK56" i="36"/>
  <c r="CO56" i="36"/>
  <c r="CS56" i="36"/>
  <c r="CW56" i="36"/>
  <c r="DA56" i="36"/>
  <c r="DE56" i="36"/>
  <c r="DE51" i="36"/>
  <c r="DD51" i="36"/>
  <c r="DA51" i="36"/>
  <c r="CZ51" i="36"/>
  <c r="CW51" i="36"/>
  <c r="CV51" i="36"/>
  <c r="CS51" i="36"/>
  <c r="CR51" i="36"/>
  <c r="CO51" i="36"/>
  <c r="CN51" i="36"/>
  <c r="CK51" i="36"/>
  <c r="CJ51" i="36"/>
  <c r="CG51" i="36"/>
  <c r="CF51" i="36"/>
  <c r="CC51" i="36"/>
  <c r="CB51" i="36"/>
  <c r="BY51" i="36"/>
  <c r="BX51" i="36"/>
  <c r="BU51" i="36"/>
  <c r="BT51" i="36"/>
  <c r="BQ51" i="36"/>
  <c r="BP51" i="36"/>
  <c r="BM51" i="36"/>
  <c r="BL51" i="36"/>
  <c r="DE50" i="36"/>
  <c r="DA50" i="36"/>
  <c r="CW50" i="36"/>
  <c r="CS50" i="36"/>
  <c r="CO50" i="36"/>
  <c r="CK50" i="36"/>
  <c r="CG50" i="36"/>
  <c r="CC50" i="36"/>
  <c r="BY50" i="36"/>
  <c r="BU50" i="36"/>
  <c r="BQ50" i="36"/>
  <c r="BM50" i="36"/>
  <c r="DE41" i="36"/>
  <c r="DA41" i="36"/>
  <c r="CW41" i="36"/>
  <c r="CS41" i="36"/>
  <c r="CO41" i="36"/>
  <c r="CK41" i="36"/>
  <c r="CG41" i="36"/>
  <c r="CC41" i="36"/>
  <c r="BY41" i="36"/>
  <c r="BU41" i="36"/>
  <c r="BQ41" i="36"/>
  <c r="DE39" i="36"/>
  <c r="DA39" i="36"/>
  <c r="CW39" i="36"/>
  <c r="CS39" i="36"/>
  <c r="CO39" i="36"/>
  <c r="CK39" i="36"/>
  <c r="CG39" i="36"/>
  <c r="CC39" i="36"/>
  <c r="BY39" i="36"/>
  <c r="BU39" i="36"/>
  <c r="BQ39" i="36"/>
  <c r="BM39" i="36"/>
  <c r="DE38" i="36"/>
  <c r="DA38" i="36"/>
  <c r="CW38" i="36"/>
  <c r="CS38" i="36"/>
  <c r="CO38" i="36"/>
  <c r="CK38" i="36"/>
  <c r="CG38" i="36"/>
  <c r="CC38" i="36"/>
  <c r="BY38" i="36"/>
  <c r="BU38" i="36"/>
  <c r="BQ38" i="36"/>
  <c r="BM38" i="36"/>
  <c r="DE30" i="36"/>
  <c r="DA30" i="36"/>
  <c r="CW30" i="36"/>
  <c r="CS30" i="36"/>
  <c r="CO30" i="36"/>
  <c r="CK30" i="36"/>
  <c r="CG30" i="36"/>
  <c r="CC30" i="36"/>
  <c r="BY30" i="36"/>
  <c r="BU30" i="36"/>
  <c r="BQ30" i="36"/>
  <c r="BM30" i="36"/>
  <c r="DE29" i="36"/>
  <c r="DA29" i="36"/>
  <c r="CW29" i="36"/>
  <c r="CS29" i="36"/>
  <c r="CO29" i="36"/>
  <c r="CK29" i="36"/>
  <c r="CG29" i="36"/>
  <c r="CC29" i="36"/>
  <c r="BY29" i="36"/>
  <c r="BU29" i="36"/>
  <c r="BQ29" i="36"/>
  <c r="BM29" i="36"/>
  <c r="DE28" i="36"/>
  <c r="DA28" i="36"/>
  <c r="CW28" i="36"/>
  <c r="CS28" i="36"/>
  <c r="CO28" i="36"/>
  <c r="CK28" i="36"/>
  <c r="CG28" i="36"/>
  <c r="CC28" i="36"/>
  <c r="BY28" i="36"/>
  <c r="BU28" i="36"/>
  <c r="BQ28" i="36"/>
  <c r="BM28" i="36"/>
  <c r="DE27" i="36"/>
  <c r="DA27" i="36"/>
  <c r="CW27" i="36"/>
  <c r="CS27" i="36"/>
  <c r="CO27" i="36"/>
  <c r="CK27" i="36"/>
  <c r="CG27" i="36"/>
  <c r="CC27" i="36"/>
  <c r="CC31" i="36" s="1"/>
  <c r="BY27" i="36"/>
  <c r="BU27" i="36"/>
  <c r="BQ27" i="36"/>
  <c r="BM27" i="36"/>
  <c r="BM7" i="36"/>
  <c r="BQ7" i="36"/>
  <c r="BU7" i="36"/>
  <c r="BY7" i="36"/>
  <c r="CC7" i="36"/>
  <c r="CG7" i="36"/>
  <c r="CK7" i="36"/>
  <c r="CO7" i="36"/>
  <c r="CS7" i="36"/>
  <c r="CW7" i="36"/>
  <c r="DA7" i="36"/>
  <c r="DE7" i="36"/>
  <c r="BM8" i="36"/>
  <c r="BQ8" i="36"/>
  <c r="BU8" i="36"/>
  <c r="BY8" i="36"/>
  <c r="CC8" i="36"/>
  <c r="CG8" i="36"/>
  <c r="CK8" i="36"/>
  <c r="CO8" i="36"/>
  <c r="CS8" i="36"/>
  <c r="CW8" i="36"/>
  <c r="DA8" i="36"/>
  <c r="DE8" i="36"/>
  <c r="BM9" i="36"/>
  <c r="BQ9" i="36"/>
  <c r="BU9" i="36"/>
  <c r="BY9" i="36"/>
  <c r="CC9" i="36"/>
  <c r="CG9" i="36"/>
  <c r="CK9" i="36"/>
  <c r="CO9" i="36"/>
  <c r="CS9" i="36"/>
  <c r="CW9" i="36"/>
  <c r="DA9" i="36"/>
  <c r="DE9" i="36"/>
  <c r="BM10" i="36"/>
  <c r="BQ10" i="36"/>
  <c r="BU10" i="36"/>
  <c r="BY10" i="36"/>
  <c r="CC10" i="36"/>
  <c r="CG10" i="36"/>
  <c r="CK10" i="36"/>
  <c r="CO10" i="36"/>
  <c r="CS10" i="36"/>
  <c r="CW10" i="36"/>
  <c r="DA10" i="36"/>
  <c r="DE10" i="36"/>
  <c r="BL11" i="36"/>
  <c r="BM11" i="36"/>
  <c r="BN11" i="36"/>
  <c r="BP11" i="36"/>
  <c r="BQ11" i="36"/>
  <c r="BT11" i="36"/>
  <c r="BU11" i="36"/>
  <c r="BX11" i="36"/>
  <c r="BY11" i="36"/>
  <c r="BZ11" i="36" s="1"/>
  <c r="CB11" i="36"/>
  <c r="CC11" i="36"/>
  <c r="CF11" i="36"/>
  <c r="CG11" i="36"/>
  <c r="CJ11" i="36"/>
  <c r="CK11" i="36"/>
  <c r="CN11" i="36"/>
  <c r="CO11" i="36"/>
  <c r="CP11" i="36" s="1"/>
  <c r="CR11" i="36"/>
  <c r="CS11" i="36"/>
  <c r="CV11" i="36"/>
  <c r="CW11" i="36"/>
  <c r="CZ11" i="36"/>
  <c r="DA11" i="36"/>
  <c r="DD11" i="36"/>
  <c r="DE11" i="36"/>
  <c r="BM12" i="36"/>
  <c r="BQ12" i="36"/>
  <c r="BU12" i="36"/>
  <c r="BY12" i="36"/>
  <c r="CC12" i="36"/>
  <c r="CG12" i="36"/>
  <c r="CK12" i="36"/>
  <c r="CO12" i="36"/>
  <c r="CS12" i="36"/>
  <c r="CW12" i="36"/>
  <c r="DA12" i="36"/>
  <c r="DE12" i="36"/>
  <c r="BM13" i="36"/>
  <c r="BQ13" i="36"/>
  <c r="BU13" i="36"/>
  <c r="BY13" i="36"/>
  <c r="CC13" i="36"/>
  <c r="CG13" i="36"/>
  <c r="CK13" i="36"/>
  <c r="CO13" i="36"/>
  <c r="CS13" i="36"/>
  <c r="CW13" i="36"/>
  <c r="DA13" i="36"/>
  <c r="DE13" i="36"/>
  <c r="BL14" i="36"/>
  <c r="BM14" i="36"/>
  <c r="BN14" i="36" s="1"/>
  <c r="BP14" i="36"/>
  <c r="BQ14" i="36"/>
  <c r="BT14" i="36"/>
  <c r="BU14" i="36"/>
  <c r="BX14" i="36"/>
  <c r="BY14" i="36"/>
  <c r="CB14" i="36"/>
  <c r="CC14" i="36"/>
  <c r="CD14" i="36"/>
  <c r="CF14" i="36"/>
  <c r="CG14" i="36"/>
  <c r="CJ14" i="36"/>
  <c r="CK14" i="36"/>
  <c r="CN14" i="36"/>
  <c r="CO14" i="36"/>
  <c r="CR14" i="36"/>
  <c r="CS14" i="36"/>
  <c r="CV14" i="36"/>
  <c r="CW14" i="36"/>
  <c r="CZ14" i="36"/>
  <c r="DB14" i="36" s="1"/>
  <c r="DA14" i="36"/>
  <c r="DD14" i="36"/>
  <c r="DE14" i="36"/>
  <c r="BM15" i="36"/>
  <c r="BQ15" i="36"/>
  <c r="BU15" i="36"/>
  <c r="BY15" i="36"/>
  <c r="CC15" i="36"/>
  <c r="CG15" i="36"/>
  <c r="CK15" i="36"/>
  <c r="CO15" i="36"/>
  <c r="CS15" i="36"/>
  <c r="CW15" i="36"/>
  <c r="DA15" i="36"/>
  <c r="DE15" i="36"/>
  <c r="BM16" i="36"/>
  <c r="BQ16" i="36"/>
  <c r="BU16" i="36"/>
  <c r="BY16" i="36"/>
  <c r="CC16" i="36"/>
  <c r="CG16" i="36"/>
  <c r="CK16" i="36"/>
  <c r="CO16" i="36"/>
  <c r="CS16" i="36"/>
  <c r="CW16" i="36"/>
  <c r="DA16" i="36"/>
  <c r="DE16" i="36"/>
  <c r="BM19" i="36"/>
  <c r="BQ19" i="36"/>
  <c r="BU19" i="36"/>
  <c r="BY19" i="36"/>
  <c r="CC19" i="36"/>
  <c r="CG19" i="36"/>
  <c r="CK19" i="36"/>
  <c r="CO19" i="36"/>
  <c r="CS19" i="36"/>
  <c r="CW19" i="36"/>
  <c r="DA19" i="36"/>
  <c r="DE19" i="36"/>
  <c r="BU177" i="34"/>
  <c r="DE175" i="34"/>
  <c r="DE177" i="34" s="1"/>
  <c r="DA175" i="34"/>
  <c r="DA177" i="34" s="1"/>
  <c r="CW175" i="34"/>
  <c r="CW177" i="34" s="1"/>
  <c r="CS175" i="34"/>
  <c r="CS177" i="34" s="1"/>
  <c r="CO175" i="34"/>
  <c r="CO177" i="34" s="1"/>
  <c r="CK175" i="34"/>
  <c r="CK177" i="34" s="1"/>
  <c r="CG175" i="34"/>
  <c r="CG177" i="34" s="1"/>
  <c r="CC175" i="34"/>
  <c r="CC177" i="34" s="1"/>
  <c r="BY175" i="34"/>
  <c r="BY177" i="34" s="1"/>
  <c r="BU175" i="34"/>
  <c r="BQ175" i="34"/>
  <c r="BQ177" i="34" s="1"/>
  <c r="BM175" i="34"/>
  <c r="CW168" i="34"/>
  <c r="CK168" i="34"/>
  <c r="DE166" i="34"/>
  <c r="DE168" i="34" s="1"/>
  <c r="DA166" i="34"/>
  <c r="DA168" i="34" s="1"/>
  <c r="CW166" i="34"/>
  <c r="CS166" i="34"/>
  <c r="CS168" i="34" s="1"/>
  <c r="CO166" i="34"/>
  <c r="CO168" i="34" s="1"/>
  <c r="CK166" i="34"/>
  <c r="CG166" i="34"/>
  <c r="CG168" i="34" s="1"/>
  <c r="CC166" i="34"/>
  <c r="CC168" i="34" s="1"/>
  <c r="BY166" i="34"/>
  <c r="BY168" i="34" s="1"/>
  <c r="BU166" i="34"/>
  <c r="BU168" i="34" s="1"/>
  <c r="BQ166" i="34"/>
  <c r="BQ168" i="34" s="1"/>
  <c r="BM166" i="34"/>
  <c r="DE157" i="34"/>
  <c r="DE159" i="34" s="1"/>
  <c r="DA157" i="34"/>
  <c r="DA159" i="34" s="1"/>
  <c r="CW157" i="34"/>
  <c r="CW159" i="34" s="1"/>
  <c r="CS157" i="34"/>
  <c r="CS159" i="34" s="1"/>
  <c r="CO157" i="34"/>
  <c r="CO159" i="34" s="1"/>
  <c r="CK157" i="34"/>
  <c r="CK159" i="34" s="1"/>
  <c r="CG157" i="34"/>
  <c r="CG159" i="34" s="1"/>
  <c r="CC157" i="34"/>
  <c r="CC159" i="34" s="1"/>
  <c r="BY157" i="34"/>
  <c r="BY159" i="34" s="1"/>
  <c r="BU157" i="34"/>
  <c r="BU159" i="34" s="1"/>
  <c r="BQ157" i="34"/>
  <c r="BQ159" i="34" s="1"/>
  <c r="BM157" i="34"/>
  <c r="DE149" i="34"/>
  <c r="DA149" i="34"/>
  <c r="CW149" i="34"/>
  <c r="CW150" i="34" s="1"/>
  <c r="CS149" i="34"/>
  <c r="CO149" i="34"/>
  <c r="CK149" i="34"/>
  <c r="CG149" i="34"/>
  <c r="CC149" i="34"/>
  <c r="BY149" i="34"/>
  <c r="BU149" i="34"/>
  <c r="BU150" i="34" s="1"/>
  <c r="BQ149" i="34"/>
  <c r="BM149" i="34"/>
  <c r="DE148" i="34"/>
  <c r="DA148" i="34"/>
  <c r="CW148" i="34"/>
  <c r="CS148" i="34"/>
  <c r="CO148" i="34"/>
  <c r="CK148" i="34"/>
  <c r="CG148" i="34"/>
  <c r="CC148" i="34"/>
  <c r="BY148" i="34"/>
  <c r="BU148" i="34"/>
  <c r="BQ148" i="34"/>
  <c r="DE140" i="34"/>
  <c r="DA140" i="34"/>
  <c r="CW140" i="34"/>
  <c r="CS140" i="34"/>
  <c r="CO140" i="34"/>
  <c r="CK140" i="34"/>
  <c r="CG140" i="34"/>
  <c r="CC140" i="34"/>
  <c r="BY140" i="34"/>
  <c r="BU140" i="34"/>
  <c r="BQ140" i="34"/>
  <c r="BM140" i="34"/>
  <c r="DE139" i="34"/>
  <c r="DE141" i="34" s="1"/>
  <c r="DA139" i="34"/>
  <c r="CW139" i="34"/>
  <c r="CS139" i="34"/>
  <c r="CS141" i="34" s="1"/>
  <c r="CO139" i="34"/>
  <c r="CO141" i="34" s="1"/>
  <c r="CK139" i="34"/>
  <c r="CK141" i="34" s="1"/>
  <c r="CG139" i="34"/>
  <c r="CG141" i="34" s="1"/>
  <c r="CC139" i="34"/>
  <c r="CC141" i="34" s="1"/>
  <c r="BY139" i="34"/>
  <c r="BU139" i="34"/>
  <c r="BU141" i="34" s="1"/>
  <c r="BQ139" i="34"/>
  <c r="BM139" i="34"/>
  <c r="BM141" i="34" s="1"/>
  <c r="CO132" i="34"/>
  <c r="DE131" i="34"/>
  <c r="DA131" i="34"/>
  <c r="CW131" i="34"/>
  <c r="CS131" i="34"/>
  <c r="CO131" i="34"/>
  <c r="CK131" i="34"/>
  <c r="CG131" i="34"/>
  <c r="CC131" i="34"/>
  <c r="BY131" i="34"/>
  <c r="BU131" i="34"/>
  <c r="BQ131" i="34"/>
  <c r="BM131" i="34"/>
  <c r="DE130" i="34"/>
  <c r="DE132" i="34" s="1"/>
  <c r="DA130" i="34"/>
  <c r="CW130" i="34"/>
  <c r="CW132" i="34" s="1"/>
  <c r="CS130" i="34"/>
  <c r="CS132" i="34" s="1"/>
  <c r="CO130" i="34"/>
  <c r="CK130" i="34"/>
  <c r="CG130" i="34"/>
  <c r="CG132" i="34" s="1"/>
  <c r="CC130" i="34"/>
  <c r="BY130" i="34"/>
  <c r="BY132" i="34" s="1"/>
  <c r="BU130" i="34"/>
  <c r="BQ130" i="34"/>
  <c r="BQ132" i="34" s="1"/>
  <c r="BM130" i="34"/>
  <c r="CW123" i="34"/>
  <c r="CG123" i="34"/>
  <c r="BM122" i="34"/>
  <c r="BQ122" i="34"/>
  <c r="BU122" i="34"/>
  <c r="BY122" i="34"/>
  <c r="CC122" i="34"/>
  <c r="CC123" i="34" s="1"/>
  <c r="CG122" i="34"/>
  <c r="CK122" i="34"/>
  <c r="CO122" i="34"/>
  <c r="CS122" i="34"/>
  <c r="CW122" i="34"/>
  <c r="DA122" i="34"/>
  <c r="DE122" i="34"/>
  <c r="DE123" i="34" s="1"/>
  <c r="DE121" i="34"/>
  <c r="DA121" i="34"/>
  <c r="CW121" i="34"/>
  <c r="CS121" i="34"/>
  <c r="CO121" i="34"/>
  <c r="CO123" i="34" s="1"/>
  <c r="CK121" i="34"/>
  <c r="CG121" i="34"/>
  <c r="CC121" i="34"/>
  <c r="BY121" i="34"/>
  <c r="BU121" i="34"/>
  <c r="BU123" i="34" s="1"/>
  <c r="BQ121" i="34"/>
  <c r="BQ123" i="34" s="1"/>
  <c r="BM121" i="34"/>
  <c r="BU114" i="34"/>
  <c r="DE113" i="34"/>
  <c r="DE114" i="34" s="1"/>
  <c r="DA113" i="34"/>
  <c r="DA114" i="34" s="1"/>
  <c r="CW113" i="34"/>
  <c r="CW114" i="34" s="1"/>
  <c r="CS113" i="34"/>
  <c r="CS114" i="34" s="1"/>
  <c r="CO113" i="34"/>
  <c r="CO114" i="34" s="1"/>
  <c r="CK113" i="34"/>
  <c r="CK114" i="34" s="1"/>
  <c r="CG113" i="34"/>
  <c r="CG114" i="34" s="1"/>
  <c r="CC113" i="34"/>
  <c r="CC114" i="34" s="1"/>
  <c r="BY113" i="34"/>
  <c r="BY114" i="34" s="1"/>
  <c r="BU113" i="34"/>
  <c r="BQ113" i="34"/>
  <c r="BQ114" i="34" s="1"/>
  <c r="BM113" i="34"/>
  <c r="BM99" i="34"/>
  <c r="BQ99" i="34"/>
  <c r="BU99" i="34"/>
  <c r="BY99" i="34"/>
  <c r="CC99" i="34"/>
  <c r="CG99" i="34"/>
  <c r="CK99" i="34"/>
  <c r="CO99" i="34"/>
  <c r="CS99" i="34"/>
  <c r="CW99" i="34"/>
  <c r="DA99" i="34"/>
  <c r="DE99" i="34"/>
  <c r="BM100" i="34"/>
  <c r="BQ100" i="34"/>
  <c r="BU100" i="34"/>
  <c r="BY100" i="34"/>
  <c r="CC100" i="34"/>
  <c r="CG100" i="34"/>
  <c r="CK100" i="34"/>
  <c r="CO100" i="34"/>
  <c r="CS100" i="34"/>
  <c r="CW100" i="34"/>
  <c r="DA100" i="34"/>
  <c r="DE100" i="34"/>
  <c r="BM101" i="34"/>
  <c r="BQ101" i="34"/>
  <c r="BU101" i="34"/>
  <c r="BY101" i="34"/>
  <c r="CC101" i="34"/>
  <c r="CG101" i="34"/>
  <c r="CK101" i="34"/>
  <c r="CO101" i="34"/>
  <c r="CS101" i="34"/>
  <c r="CW101" i="34"/>
  <c r="DA101" i="34"/>
  <c r="DE101" i="34"/>
  <c r="BM102" i="34"/>
  <c r="BQ102" i="34"/>
  <c r="BU102" i="34"/>
  <c r="BY102" i="34"/>
  <c r="CC102" i="34"/>
  <c r="CG102" i="34"/>
  <c r="CK102" i="34"/>
  <c r="CO102" i="34"/>
  <c r="CS102" i="34"/>
  <c r="CW102" i="34"/>
  <c r="DA102" i="34"/>
  <c r="DE102" i="34"/>
  <c r="BM103" i="34"/>
  <c r="BQ103" i="34"/>
  <c r="BU103" i="34"/>
  <c r="BY103" i="34"/>
  <c r="CC103" i="34"/>
  <c r="CG103" i="34"/>
  <c r="CK103" i="34"/>
  <c r="CO103" i="34"/>
  <c r="CS103" i="34"/>
  <c r="CW103" i="34"/>
  <c r="DA103" i="34"/>
  <c r="DE103" i="34"/>
  <c r="BM104" i="34"/>
  <c r="BQ104" i="34"/>
  <c r="BU104" i="34"/>
  <c r="BY104" i="34"/>
  <c r="CC104" i="34"/>
  <c r="CG104" i="34"/>
  <c r="CK104" i="34"/>
  <c r="CO104" i="34"/>
  <c r="CS104" i="34"/>
  <c r="CW104" i="34"/>
  <c r="DA104" i="34"/>
  <c r="DE104" i="34"/>
  <c r="BM105" i="34"/>
  <c r="BQ105" i="34"/>
  <c r="BU105" i="34"/>
  <c r="BY105" i="34"/>
  <c r="CC105" i="34"/>
  <c r="CG105" i="34"/>
  <c r="CK105" i="34"/>
  <c r="CO105" i="34"/>
  <c r="CS105" i="34"/>
  <c r="CW105" i="34"/>
  <c r="DA105" i="34"/>
  <c r="DE105" i="34"/>
  <c r="BM93" i="34"/>
  <c r="BQ93" i="34"/>
  <c r="BU93" i="34"/>
  <c r="BY93" i="34"/>
  <c r="CC93" i="34"/>
  <c r="CG93" i="34"/>
  <c r="CK93" i="34"/>
  <c r="CO93" i="34"/>
  <c r="CS93" i="34"/>
  <c r="CW93" i="34"/>
  <c r="DA93" i="34"/>
  <c r="DE93" i="34"/>
  <c r="BM94" i="34"/>
  <c r="BQ94" i="34"/>
  <c r="BU94" i="34"/>
  <c r="BY94" i="34"/>
  <c r="CC94" i="34"/>
  <c r="CG94" i="34"/>
  <c r="CK94" i="34"/>
  <c r="CO94" i="34"/>
  <c r="CS94" i="34"/>
  <c r="CW94" i="34"/>
  <c r="DA94" i="34"/>
  <c r="DE94" i="34"/>
  <c r="BM95" i="34"/>
  <c r="BQ95" i="34"/>
  <c r="BU95" i="34"/>
  <c r="BY95" i="34"/>
  <c r="CC95" i="34"/>
  <c r="CG95" i="34"/>
  <c r="CK95" i="34"/>
  <c r="CO95" i="34"/>
  <c r="CS95" i="34"/>
  <c r="CW95" i="34"/>
  <c r="DA95" i="34"/>
  <c r="DE95" i="34"/>
  <c r="BM96" i="34"/>
  <c r="BQ96" i="34"/>
  <c r="BU96" i="34"/>
  <c r="BY96" i="34"/>
  <c r="CC96" i="34"/>
  <c r="CG96" i="34"/>
  <c r="CK96" i="34"/>
  <c r="CO96" i="34"/>
  <c r="CS96" i="34"/>
  <c r="CW96" i="34"/>
  <c r="DA96" i="34"/>
  <c r="DE96" i="34"/>
  <c r="BM97" i="34"/>
  <c r="BQ97" i="34"/>
  <c r="BU97" i="34"/>
  <c r="BY97" i="34"/>
  <c r="CC97" i="34"/>
  <c r="CG97" i="34"/>
  <c r="CK97" i="34"/>
  <c r="CO97" i="34"/>
  <c r="CS97" i="34"/>
  <c r="CW97" i="34"/>
  <c r="DA97" i="34"/>
  <c r="DE97" i="34"/>
  <c r="BM98" i="34"/>
  <c r="BQ98" i="34"/>
  <c r="BU98" i="34"/>
  <c r="BY98" i="34"/>
  <c r="CC98" i="34"/>
  <c r="CG98" i="34"/>
  <c r="CK98" i="34"/>
  <c r="CO98" i="34"/>
  <c r="CS98" i="34"/>
  <c r="CW98" i="34"/>
  <c r="DA98" i="34"/>
  <c r="DE98" i="34"/>
  <c r="DE92" i="34"/>
  <c r="DA92" i="34"/>
  <c r="CW92" i="34"/>
  <c r="CS92" i="34"/>
  <c r="CO92" i="34"/>
  <c r="CK92" i="34"/>
  <c r="CG92" i="34"/>
  <c r="CC92" i="34"/>
  <c r="BY92" i="34"/>
  <c r="BU92" i="34"/>
  <c r="BQ92" i="34"/>
  <c r="BM92" i="34"/>
  <c r="DE91" i="34"/>
  <c r="DA91" i="34"/>
  <c r="CW91" i="34"/>
  <c r="CS91" i="34"/>
  <c r="CO91" i="34"/>
  <c r="CK91" i="34"/>
  <c r="CG91" i="34"/>
  <c r="CC91" i="34"/>
  <c r="BY91" i="34"/>
  <c r="BU91" i="34"/>
  <c r="BQ91" i="34"/>
  <c r="BM91" i="34"/>
  <c r="DE90" i="34"/>
  <c r="DA90" i="34"/>
  <c r="CW90" i="34"/>
  <c r="CS90" i="34"/>
  <c r="CO90" i="34"/>
  <c r="CK90" i="34"/>
  <c r="CG90" i="34"/>
  <c r="CC90" i="34"/>
  <c r="BY90" i="34"/>
  <c r="BU90" i="34"/>
  <c r="BQ90" i="34"/>
  <c r="BM90" i="34"/>
  <c r="DE89" i="34"/>
  <c r="DA89" i="34"/>
  <c r="CW89" i="34"/>
  <c r="CS89" i="34"/>
  <c r="CS106" i="34" s="1"/>
  <c r="CO89" i="34"/>
  <c r="CK89" i="34"/>
  <c r="CG89" i="34"/>
  <c r="CC89" i="34"/>
  <c r="BY89" i="34"/>
  <c r="BU89" i="34"/>
  <c r="BQ89" i="34"/>
  <c r="BM89" i="34"/>
  <c r="BM80" i="34"/>
  <c r="BQ80" i="34"/>
  <c r="BU80" i="34"/>
  <c r="BY80" i="34"/>
  <c r="CC80" i="34"/>
  <c r="CG80" i="34"/>
  <c r="CK80" i="34"/>
  <c r="CO80" i="34"/>
  <c r="CS80" i="34"/>
  <c r="CW80" i="34"/>
  <c r="DA80" i="34"/>
  <c r="DE80" i="34"/>
  <c r="DE79" i="34"/>
  <c r="DA79" i="34"/>
  <c r="CW79" i="34"/>
  <c r="CS79" i="34"/>
  <c r="CO79" i="34"/>
  <c r="CK79" i="34"/>
  <c r="CG79" i="34"/>
  <c r="CC79" i="34"/>
  <c r="BY79" i="34"/>
  <c r="BU79" i="34"/>
  <c r="BQ79" i="34"/>
  <c r="BM79" i="34"/>
  <c r="DE78" i="34"/>
  <c r="DA78" i="34"/>
  <c r="CW78" i="34"/>
  <c r="CS78" i="34"/>
  <c r="CO78" i="34"/>
  <c r="CK78" i="34"/>
  <c r="CG78" i="34"/>
  <c r="CC78" i="34"/>
  <c r="BY78" i="34"/>
  <c r="BU78" i="34"/>
  <c r="BU81" i="34" s="1"/>
  <c r="BQ78" i="34"/>
  <c r="BM78" i="34"/>
  <c r="DE77" i="34"/>
  <c r="DE81" i="34" s="1"/>
  <c r="DA77" i="34"/>
  <c r="CW77" i="34"/>
  <c r="CW81" i="34" s="1"/>
  <c r="CS77" i="34"/>
  <c r="CO77" i="34"/>
  <c r="CK77" i="34"/>
  <c r="CG77" i="34"/>
  <c r="CC77" i="34"/>
  <c r="BY77" i="34"/>
  <c r="BU77" i="34"/>
  <c r="BQ77" i="34"/>
  <c r="BM77" i="34"/>
  <c r="DI77" i="34" s="1"/>
  <c r="DE68" i="34"/>
  <c r="DA68" i="34"/>
  <c r="CW68" i="34"/>
  <c r="CS68" i="34"/>
  <c r="CO68" i="34"/>
  <c r="CK68" i="34"/>
  <c r="CG68" i="34"/>
  <c r="CC68" i="34"/>
  <c r="BY68" i="34"/>
  <c r="BU68" i="34"/>
  <c r="BQ68" i="34"/>
  <c r="BM68" i="34"/>
  <c r="DE67" i="34"/>
  <c r="DA67" i="34"/>
  <c r="CW67" i="34"/>
  <c r="CW69" i="34" s="1"/>
  <c r="CS67" i="34"/>
  <c r="CO67" i="34"/>
  <c r="CK67" i="34"/>
  <c r="CG67" i="34"/>
  <c r="CC67" i="34"/>
  <c r="BY67" i="34"/>
  <c r="BU67" i="34"/>
  <c r="BQ67" i="34"/>
  <c r="BM67" i="34"/>
  <c r="DE66" i="34"/>
  <c r="DA66" i="34"/>
  <c r="CW66" i="34"/>
  <c r="CS66" i="34"/>
  <c r="CO66" i="34"/>
  <c r="CO69" i="34" s="1"/>
  <c r="CK66" i="34"/>
  <c r="CK69" i="34" s="1"/>
  <c r="CG66" i="34"/>
  <c r="CC66" i="34"/>
  <c r="BY66" i="34"/>
  <c r="BU66" i="34"/>
  <c r="BU69" i="34" s="1"/>
  <c r="BQ66" i="34"/>
  <c r="BM66" i="34"/>
  <c r="DA59" i="34"/>
  <c r="DE58" i="34"/>
  <c r="DE59" i="34" s="1"/>
  <c r="DA58" i="34"/>
  <c r="CW58" i="34"/>
  <c r="CW59" i="34" s="1"/>
  <c r="CS58" i="34"/>
  <c r="CS59" i="34" s="1"/>
  <c r="CO58" i="34"/>
  <c r="CO59" i="34" s="1"/>
  <c r="CK58" i="34"/>
  <c r="CK59" i="34" s="1"/>
  <c r="CG58" i="34"/>
  <c r="CG59" i="34" s="1"/>
  <c r="CC58" i="34"/>
  <c r="CC59" i="34" s="1"/>
  <c r="BY58" i="34"/>
  <c r="BY59" i="34" s="1"/>
  <c r="BU58" i="34"/>
  <c r="BU59" i="34" s="1"/>
  <c r="BQ58" i="34"/>
  <c r="BQ59" i="34" s="1"/>
  <c r="BM58" i="34"/>
  <c r="BM49" i="34"/>
  <c r="BQ49" i="34"/>
  <c r="BU49" i="34"/>
  <c r="BY49" i="34"/>
  <c r="CC49" i="34"/>
  <c r="CG49" i="34"/>
  <c r="CK49" i="34"/>
  <c r="CO49" i="34"/>
  <c r="CS49" i="34"/>
  <c r="CW49" i="34"/>
  <c r="DA49" i="34"/>
  <c r="DE49" i="34"/>
  <c r="BM50" i="34"/>
  <c r="BQ50" i="34"/>
  <c r="BU50" i="34"/>
  <c r="BY50" i="34"/>
  <c r="CC50" i="34"/>
  <c r="CG50" i="34"/>
  <c r="CG51" i="34" s="1"/>
  <c r="CK50" i="34"/>
  <c r="CO50" i="34"/>
  <c r="CS50" i="34"/>
  <c r="CW50" i="34"/>
  <c r="CW51" i="34" s="1"/>
  <c r="DA50" i="34"/>
  <c r="DE50" i="34"/>
  <c r="DE48" i="34"/>
  <c r="DE51" i="34" s="1"/>
  <c r="DA48" i="34"/>
  <c r="DA51" i="34" s="1"/>
  <c r="CW48" i="34"/>
  <c r="CS48" i="34"/>
  <c r="CS51" i="34" s="1"/>
  <c r="CO48" i="34"/>
  <c r="CO51" i="34" s="1"/>
  <c r="CK48" i="34"/>
  <c r="CG48" i="34"/>
  <c r="CC48" i="34"/>
  <c r="CC51" i="34" s="1"/>
  <c r="BY48" i="34"/>
  <c r="BY51" i="34" s="1"/>
  <c r="BU48" i="34"/>
  <c r="BQ48" i="34"/>
  <c r="BM48" i="34"/>
  <c r="BM39" i="34"/>
  <c r="BM40" i="34" s="1"/>
  <c r="BQ39" i="34"/>
  <c r="BQ40" i="34" s="1"/>
  <c r="BU39" i="34"/>
  <c r="BU40" i="34" s="1"/>
  <c r="BY39" i="34"/>
  <c r="CC39" i="34"/>
  <c r="CC40" i="34" s="1"/>
  <c r="CG39" i="34"/>
  <c r="CG40" i="34" s="1"/>
  <c r="CK39" i="34"/>
  <c r="CO39" i="34"/>
  <c r="CO40" i="34" s="1"/>
  <c r="CS39" i="34"/>
  <c r="CS40" i="34" s="1"/>
  <c r="CW39" i="34"/>
  <c r="CW40" i="34" s="1"/>
  <c r="DA39" i="34"/>
  <c r="DE39" i="34"/>
  <c r="DE40" i="34" s="1"/>
  <c r="DE30" i="34"/>
  <c r="DE31" i="34" s="1"/>
  <c r="DA30" i="34"/>
  <c r="DA31" i="34" s="1"/>
  <c r="CW30" i="34"/>
  <c r="CW31" i="34" s="1"/>
  <c r="CS30" i="34"/>
  <c r="CS31" i="34" s="1"/>
  <c r="CO30" i="34"/>
  <c r="CO31" i="34" s="1"/>
  <c r="CK30" i="34"/>
  <c r="CK31" i="34" s="1"/>
  <c r="CG30" i="34"/>
  <c r="CG31" i="34" s="1"/>
  <c r="CC30" i="34"/>
  <c r="CC31" i="34" s="1"/>
  <c r="BY30" i="34"/>
  <c r="BY31" i="34" s="1"/>
  <c r="BU30" i="34"/>
  <c r="BU31" i="34" s="1"/>
  <c r="BQ30" i="34"/>
  <c r="BQ31" i="34" s="1"/>
  <c r="BM30" i="34"/>
  <c r="DI30" i="34" s="1"/>
  <c r="DI31" i="34" s="1"/>
  <c r="CS15" i="34"/>
  <c r="CW15" i="34"/>
  <c r="DA15" i="34"/>
  <c r="DE15" i="34"/>
  <c r="CS16" i="34"/>
  <c r="CW16" i="34"/>
  <c r="DA16" i="34"/>
  <c r="DE16" i="34"/>
  <c r="CS17" i="34"/>
  <c r="CW17" i="34"/>
  <c r="DA17" i="34"/>
  <c r="DE17" i="34"/>
  <c r="CR18" i="34"/>
  <c r="CS18" i="34"/>
  <c r="CT18" i="34"/>
  <c r="CV18" i="34"/>
  <c r="CX18" i="34" s="1"/>
  <c r="CW18" i="34"/>
  <c r="CZ18" i="34"/>
  <c r="DB18" i="34" s="1"/>
  <c r="DA18" i="34"/>
  <c r="DD18" i="34"/>
  <c r="DE18" i="34"/>
  <c r="CS19" i="34"/>
  <c r="CW19" i="34"/>
  <c r="DA19" i="34"/>
  <c r="DE19" i="34"/>
  <c r="CS20" i="34"/>
  <c r="CW20" i="34"/>
  <c r="DA20" i="34"/>
  <c r="DE20" i="34"/>
  <c r="CR21" i="34"/>
  <c r="CS21" i="34"/>
  <c r="CV21" i="34"/>
  <c r="CW21" i="34"/>
  <c r="CX21" i="34" s="1"/>
  <c r="CZ21" i="34"/>
  <c r="DB21" i="34" s="1"/>
  <c r="DA21" i="34"/>
  <c r="DD21" i="34"/>
  <c r="DE21" i="34"/>
  <c r="CS22" i="34"/>
  <c r="CW22" i="34"/>
  <c r="DA22" i="34"/>
  <c r="DE22" i="34"/>
  <c r="BM22" i="34"/>
  <c r="BQ22" i="34"/>
  <c r="BU22" i="34"/>
  <c r="BY22" i="34"/>
  <c r="CC22" i="34"/>
  <c r="CG22" i="34"/>
  <c r="CK22" i="34"/>
  <c r="CO22" i="34"/>
  <c r="BM15" i="34"/>
  <c r="BQ15" i="34"/>
  <c r="BU15" i="34"/>
  <c r="BU23" i="34" s="1"/>
  <c r="BY15" i="34"/>
  <c r="CC15" i="34"/>
  <c r="CG15" i="34"/>
  <c r="CK15" i="34"/>
  <c r="CO15" i="34"/>
  <c r="CO23" i="34" s="1"/>
  <c r="BM16" i="34"/>
  <c r="BQ16" i="34"/>
  <c r="BU16" i="34"/>
  <c r="BY16" i="34"/>
  <c r="CC16" i="34"/>
  <c r="CG16" i="34"/>
  <c r="CK16" i="34"/>
  <c r="CO16" i="34"/>
  <c r="BM17" i="34"/>
  <c r="BQ17" i="34"/>
  <c r="BU17" i="34"/>
  <c r="BY17" i="34"/>
  <c r="CC17" i="34"/>
  <c r="CG17" i="34"/>
  <c r="CK17" i="34"/>
  <c r="CO17" i="34"/>
  <c r="BL18" i="34"/>
  <c r="BM18" i="34"/>
  <c r="BP18" i="34"/>
  <c r="BQ18" i="34"/>
  <c r="BT18" i="34"/>
  <c r="BU18" i="34"/>
  <c r="BV18" i="34" s="1"/>
  <c r="BX18" i="34"/>
  <c r="BY18" i="34"/>
  <c r="CB18" i="34"/>
  <c r="CD18" i="34" s="1"/>
  <c r="CC18" i="34"/>
  <c r="CF18" i="34"/>
  <c r="CG18" i="34"/>
  <c r="CJ18" i="34"/>
  <c r="CK18" i="34"/>
  <c r="CL18" i="34" s="1"/>
  <c r="CN18" i="34"/>
  <c r="CP18" i="34" s="1"/>
  <c r="CO18" i="34"/>
  <c r="BM19" i="34"/>
  <c r="BQ19" i="34"/>
  <c r="BU19" i="34"/>
  <c r="BY19" i="34"/>
  <c r="CC19" i="34"/>
  <c r="CG19" i="34"/>
  <c r="CK19" i="34"/>
  <c r="CO19" i="34"/>
  <c r="BM20" i="34"/>
  <c r="BQ20" i="34"/>
  <c r="BU20" i="34"/>
  <c r="BY20" i="34"/>
  <c r="CC20" i="34"/>
  <c r="CG20" i="34"/>
  <c r="CK20" i="34"/>
  <c r="CO20" i="34"/>
  <c r="BL21" i="34"/>
  <c r="BM21" i="34"/>
  <c r="BP21" i="34"/>
  <c r="BQ21" i="34"/>
  <c r="BT21" i="34"/>
  <c r="BU21" i="34"/>
  <c r="BV21" i="34" s="1"/>
  <c r="BX21" i="34"/>
  <c r="BY21" i="34"/>
  <c r="BZ21" i="34" s="1"/>
  <c r="CB21" i="34"/>
  <c r="CD21" i="34" s="1"/>
  <c r="CC21" i="34"/>
  <c r="CF21" i="34"/>
  <c r="CH21" i="34" s="1"/>
  <c r="CG21" i="34"/>
  <c r="CJ21" i="34"/>
  <c r="CK21" i="34"/>
  <c r="CL21" i="34" s="1"/>
  <c r="CN21" i="34"/>
  <c r="CO21" i="34"/>
  <c r="CP21" i="34"/>
  <c r="DE6" i="34"/>
  <c r="DE7" i="34" s="1"/>
  <c r="DA6" i="34"/>
  <c r="DA7" i="34" s="1"/>
  <c r="CW6" i="34"/>
  <c r="CW7" i="34" s="1"/>
  <c r="CS6" i="34"/>
  <c r="CS7" i="34" s="1"/>
  <c r="CO6" i="34"/>
  <c r="CO7" i="34" s="1"/>
  <c r="CK6" i="34"/>
  <c r="CK7" i="34" s="1"/>
  <c r="CG6" i="34"/>
  <c r="CG7" i="34" s="1"/>
  <c r="CC6" i="34"/>
  <c r="CC7" i="34" s="1"/>
  <c r="BY6" i="34"/>
  <c r="BY7" i="34" s="1"/>
  <c r="BU6" i="34"/>
  <c r="BU7" i="34" s="1"/>
  <c r="BQ6" i="34"/>
  <c r="BQ7" i="34" s="1"/>
  <c r="BM6" i="34"/>
  <c r="CK151" i="20"/>
  <c r="DE150" i="20"/>
  <c r="DE151" i="20" s="1"/>
  <c r="DA150" i="20"/>
  <c r="DA151" i="20" s="1"/>
  <c r="CW150" i="20"/>
  <c r="CW151" i="20" s="1"/>
  <c r="CS150" i="20"/>
  <c r="CS151" i="20" s="1"/>
  <c r="CO150" i="20"/>
  <c r="CO151" i="20" s="1"/>
  <c r="CK150" i="20"/>
  <c r="CG150" i="20"/>
  <c r="CG151" i="20" s="1"/>
  <c r="CC150" i="20"/>
  <c r="CC151" i="20" s="1"/>
  <c r="BY150" i="20"/>
  <c r="BY151" i="20" s="1"/>
  <c r="BU150" i="20"/>
  <c r="BU151" i="20" s="1"/>
  <c r="BQ150" i="20"/>
  <c r="BQ151" i="20" s="1"/>
  <c r="BM150" i="20"/>
  <c r="BM139" i="20"/>
  <c r="BQ139" i="20"/>
  <c r="BU139" i="20"/>
  <c r="BY139" i="20"/>
  <c r="CC139" i="20"/>
  <c r="CG139" i="20"/>
  <c r="CK139" i="20"/>
  <c r="CO139" i="20"/>
  <c r="CS139" i="20"/>
  <c r="CW139" i="20"/>
  <c r="DA139" i="20"/>
  <c r="DE139" i="20"/>
  <c r="BM140" i="20"/>
  <c r="BQ140" i="20"/>
  <c r="BU140" i="20"/>
  <c r="BY140" i="20"/>
  <c r="CC140" i="20"/>
  <c r="CG140" i="20"/>
  <c r="CK140" i="20"/>
  <c r="CO140" i="20"/>
  <c r="CS140" i="20"/>
  <c r="CW140" i="20"/>
  <c r="DA140" i="20"/>
  <c r="DE140" i="20"/>
  <c r="BM141" i="20"/>
  <c r="BQ141" i="20"/>
  <c r="BU141" i="20"/>
  <c r="BY141" i="20"/>
  <c r="CC141" i="20"/>
  <c r="CG141" i="20"/>
  <c r="CK141" i="20"/>
  <c r="CO141" i="20"/>
  <c r="CS141" i="20"/>
  <c r="CW141" i="20"/>
  <c r="DA141" i="20"/>
  <c r="DE141" i="20"/>
  <c r="DE138" i="20"/>
  <c r="DA138" i="20"/>
  <c r="CW138" i="20"/>
  <c r="CS138" i="20"/>
  <c r="CO138" i="20"/>
  <c r="CK138" i="20"/>
  <c r="CG138" i="20"/>
  <c r="CC138" i="20"/>
  <c r="BY138" i="20"/>
  <c r="BU138" i="20"/>
  <c r="BQ138" i="20"/>
  <c r="BM138" i="20"/>
  <c r="DE137" i="20"/>
  <c r="DD137" i="20"/>
  <c r="DA137" i="20"/>
  <c r="CZ137" i="20"/>
  <c r="DB137" i="20" s="1"/>
  <c r="CW137" i="20"/>
  <c r="CV137" i="20"/>
  <c r="CS137" i="20"/>
  <c r="CT137" i="20" s="1"/>
  <c r="CR137" i="20"/>
  <c r="CO137" i="20"/>
  <c r="CN137" i="20"/>
  <c r="CK137" i="20"/>
  <c r="CJ137" i="20"/>
  <c r="CG137" i="20"/>
  <c r="CF137" i="20"/>
  <c r="CC137" i="20"/>
  <c r="CB137" i="20"/>
  <c r="CD137" i="20" s="1"/>
  <c r="BY137" i="20"/>
  <c r="BZ137" i="20" s="1"/>
  <c r="BX137" i="20"/>
  <c r="BU137" i="20"/>
  <c r="BT137" i="20"/>
  <c r="BV137" i="20" s="1"/>
  <c r="BQ137" i="20"/>
  <c r="BP137" i="20"/>
  <c r="BR137" i="20" s="1"/>
  <c r="BM137" i="20"/>
  <c r="BL137" i="20"/>
  <c r="DE136" i="20"/>
  <c r="DA136" i="20"/>
  <c r="CW136" i="20"/>
  <c r="CS136" i="20"/>
  <c r="CO136" i="20"/>
  <c r="CK136" i="20"/>
  <c r="CG136" i="20"/>
  <c r="CC136" i="20"/>
  <c r="BY136" i="20"/>
  <c r="BU136" i="20"/>
  <c r="BQ136" i="20"/>
  <c r="BM136" i="20"/>
  <c r="DE135" i="20"/>
  <c r="DA135" i="20"/>
  <c r="CW135" i="20"/>
  <c r="CS135" i="20"/>
  <c r="CO135" i="20"/>
  <c r="CK135" i="20"/>
  <c r="CG135" i="20"/>
  <c r="CC135" i="20"/>
  <c r="BY135" i="20"/>
  <c r="BU135" i="20"/>
  <c r="BQ135" i="20"/>
  <c r="BM135" i="20"/>
  <c r="DE134" i="20"/>
  <c r="DA134" i="20"/>
  <c r="CW134" i="20"/>
  <c r="CS134" i="20"/>
  <c r="CO134" i="20"/>
  <c r="CK134" i="20"/>
  <c r="CG134" i="20"/>
  <c r="CC134" i="20"/>
  <c r="BY134" i="20"/>
  <c r="BU134" i="20"/>
  <c r="BQ134" i="20"/>
  <c r="BM134" i="20"/>
  <c r="DE133" i="20"/>
  <c r="DA133" i="20"/>
  <c r="DA142" i="20" s="1"/>
  <c r="CW133" i="20"/>
  <c r="CS133" i="20"/>
  <c r="CO133" i="20"/>
  <c r="CK133" i="20"/>
  <c r="CG133" i="20"/>
  <c r="CC133" i="20"/>
  <c r="BY133" i="20"/>
  <c r="BU133" i="20"/>
  <c r="BQ133" i="20"/>
  <c r="BM133" i="20"/>
  <c r="BM98" i="20"/>
  <c r="BQ98" i="20"/>
  <c r="BU98" i="20"/>
  <c r="BY98" i="20"/>
  <c r="CC98" i="20"/>
  <c r="CG98" i="20"/>
  <c r="CK98" i="20"/>
  <c r="CO98" i="20"/>
  <c r="CS98" i="20"/>
  <c r="CW98" i="20"/>
  <c r="DA98" i="20"/>
  <c r="DE98" i="20"/>
  <c r="DE97" i="20"/>
  <c r="DA97" i="20"/>
  <c r="CW97" i="20"/>
  <c r="CS97" i="20"/>
  <c r="CO97" i="20"/>
  <c r="CK97" i="20"/>
  <c r="CG97" i="20"/>
  <c r="CC97" i="20"/>
  <c r="BY97" i="20"/>
  <c r="BU97" i="20"/>
  <c r="BQ97" i="20"/>
  <c r="BM97" i="20"/>
  <c r="DE96" i="20"/>
  <c r="DA96" i="20"/>
  <c r="CW96" i="20"/>
  <c r="CS96" i="20"/>
  <c r="CO96" i="20"/>
  <c r="CK96" i="20"/>
  <c r="CG96" i="20"/>
  <c r="CC96" i="20"/>
  <c r="BY96" i="20"/>
  <c r="BU96" i="20"/>
  <c r="BQ96" i="20"/>
  <c r="BM96" i="20"/>
  <c r="DE95" i="20"/>
  <c r="DA95" i="20"/>
  <c r="DA99" i="20" s="1"/>
  <c r="CW95" i="20"/>
  <c r="CS95" i="20"/>
  <c r="CO95" i="20"/>
  <c r="CK95" i="20"/>
  <c r="CK99" i="20" s="1"/>
  <c r="CG95" i="20"/>
  <c r="CC95" i="20"/>
  <c r="BY95" i="20"/>
  <c r="BU95" i="20"/>
  <c r="BQ95" i="20"/>
  <c r="BM95" i="20"/>
  <c r="BM122" i="20"/>
  <c r="BQ122" i="20"/>
  <c r="BU122" i="20"/>
  <c r="BY122" i="20"/>
  <c r="CC122" i="20"/>
  <c r="CG122" i="20"/>
  <c r="CK122" i="20"/>
  <c r="CO122" i="20"/>
  <c r="CS122" i="20"/>
  <c r="CW122" i="20"/>
  <c r="DA122" i="20"/>
  <c r="DE122" i="20"/>
  <c r="DE121" i="20"/>
  <c r="DA121" i="20"/>
  <c r="CW121" i="20"/>
  <c r="CS121" i="20"/>
  <c r="CO121" i="20"/>
  <c r="CK121" i="20"/>
  <c r="CG121" i="20"/>
  <c r="CC121" i="20"/>
  <c r="BY121" i="20"/>
  <c r="BU121" i="20"/>
  <c r="BQ121" i="20"/>
  <c r="BM121" i="20"/>
  <c r="DE120" i="20"/>
  <c r="DA120" i="20"/>
  <c r="CW120" i="20"/>
  <c r="CS120" i="20"/>
  <c r="CO120" i="20"/>
  <c r="CK120" i="20"/>
  <c r="CG120" i="20"/>
  <c r="CC120" i="20"/>
  <c r="BY120" i="20"/>
  <c r="BU120" i="20"/>
  <c r="BQ120" i="20"/>
  <c r="BM120" i="20"/>
  <c r="DE119" i="20"/>
  <c r="DA119" i="20"/>
  <c r="CW119" i="20"/>
  <c r="CS119" i="20"/>
  <c r="CO119" i="20"/>
  <c r="CK119" i="20"/>
  <c r="CG119" i="20"/>
  <c r="CC119" i="20"/>
  <c r="BY119" i="20"/>
  <c r="BU119" i="20"/>
  <c r="BQ119" i="20"/>
  <c r="BM119" i="20"/>
  <c r="DE118" i="20"/>
  <c r="DA118" i="20"/>
  <c r="CW118" i="20"/>
  <c r="CS118" i="20"/>
  <c r="CO118" i="20"/>
  <c r="CK118" i="20"/>
  <c r="CG118" i="20"/>
  <c r="CC118" i="20"/>
  <c r="BY118" i="20"/>
  <c r="BU118" i="20"/>
  <c r="BQ118" i="20"/>
  <c r="BM118" i="20"/>
  <c r="DE117" i="20"/>
  <c r="DA117" i="20"/>
  <c r="CW117" i="20"/>
  <c r="CS117" i="20"/>
  <c r="CO117" i="20"/>
  <c r="CK117" i="20"/>
  <c r="CG117" i="20"/>
  <c r="CC117" i="20"/>
  <c r="BY117" i="20"/>
  <c r="BU117" i="20"/>
  <c r="BQ117" i="20"/>
  <c r="BM117" i="20"/>
  <c r="DE116" i="20"/>
  <c r="DA116" i="20"/>
  <c r="CW116" i="20"/>
  <c r="CS116" i="20"/>
  <c r="CO116" i="20"/>
  <c r="CK116" i="20"/>
  <c r="CG116" i="20"/>
  <c r="CC116" i="20"/>
  <c r="BY116" i="20"/>
  <c r="BU116" i="20"/>
  <c r="BQ116" i="20"/>
  <c r="BM116" i="20"/>
  <c r="DE115" i="20"/>
  <c r="DA115" i="20"/>
  <c r="CW115" i="20"/>
  <c r="CS115" i="20"/>
  <c r="CO115" i="20"/>
  <c r="CK115" i="20"/>
  <c r="CG115" i="20"/>
  <c r="CC115" i="20"/>
  <c r="BY115" i="20"/>
  <c r="BU115" i="20"/>
  <c r="BQ115" i="20"/>
  <c r="BM115" i="20"/>
  <c r="DI115" i="20" s="1"/>
  <c r="DE114" i="20"/>
  <c r="DA114" i="20"/>
  <c r="CW114" i="20"/>
  <c r="CS114" i="20"/>
  <c r="CO114" i="20"/>
  <c r="CK114" i="20"/>
  <c r="CG114" i="20"/>
  <c r="CC114" i="20"/>
  <c r="BY114" i="20"/>
  <c r="BU114" i="20"/>
  <c r="BQ114" i="20"/>
  <c r="BM114" i="20"/>
  <c r="DI114" i="20" s="1"/>
  <c r="DE113" i="20"/>
  <c r="DA113" i="20"/>
  <c r="CW113" i="20"/>
  <c r="CS113" i="20"/>
  <c r="CO113" i="20"/>
  <c r="CK113" i="20"/>
  <c r="CG113" i="20"/>
  <c r="CC113" i="20"/>
  <c r="BY113" i="20"/>
  <c r="BU113" i="20"/>
  <c r="BQ113" i="20"/>
  <c r="BM113" i="20"/>
  <c r="DE112" i="20"/>
  <c r="DA112" i="20"/>
  <c r="CW112" i="20"/>
  <c r="CS112" i="20"/>
  <c r="CO112" i="20"/>
  <c r="CK112" i="20"/>
  <c r="CG112" i="20"/>
  <c r="CC112" i="20"/>
  <c r="BY112" i="20"/>
  <c r="BU112" i="20"/>
  <c r="BQ112" i="20"/>
  <c r="BM112" i="20"/>
  <c r="DE111" i="20"/>
  <c r="DA111" i="20"/>
  <c r="CW111" i="20"/>
  <c r="CS111" i="20"/>
  <c r="CO111" i="20"/>
  <c r="CK111" i="20"/>
  <c r="CG111" i="20"/>
  <c r="CC111" i="20"/>
  <c r="BY111" i="20"/>
  <c r="BU111" i="20"/>
  <c r="BQ111" i="20"/>
  <c r="BM111" i="20"/>
  <c r="DE110" i="20"/>
  <c r="DA110" i="20"/>
  <c r="CW110" i="20"/>
  <c r="CS110" i="20"/>
  <c r="CO110" i="20"/>
  <c r="CK110" i="20"/>
  <c r="CG110" i="20"/>
  <c r="CC110" i="20"/>
  <c r="BY110" i="20"/>
  <c r="BU110" i="20"/>
  <c r="BQ110" i="20"/>
  <c r="BM110" i="20"/>
  <c r="DE109" i="20"/>
  <c r="DA109" i="20"/>
  <c r="CW109" i="20"/>
  <c r="CS109" i="20"/>
  <c r="CO109" i="20"/>
  <c r="CK109" i="20"/>
  <c r="CG109" i="20"/>
  <c r="CC109" i="20"/>
  <c r="BY109" i="20"/>
  <c r="BU109" i="20"/>
  <c r="BQ109" i="20"/>
  <c r="BM109" i="20"/>
  <c r="DE108" i="20"/>
  <c r="DD108" i="20"/>
  <c r="DA108" i="20"/>
  <c r="CZ108" i="20"/>
  <c r="CW108" i="20"/>
  <c r="CV108" i="20"/>
  <c r="CS108" i="20"/>
  <c r="CT108" i="20" s="1"/>
  <c r="CR108" i="20"/>
  <c r="CO108" i="20"/>
  <c r="CN108" i="20"/>
  <c r="CP108" i="20" s="1"/>
  <c r="CK108" i="20"/>
  <c r="CJ108" i="20"/>
  <c r="CG108" i="20"/>
  <c r="CF108" i="20"/>
  <c r="CC108" i="20"/>
  <c r="CD108" i="20" s="1"/>
  <c r="CB108" i="20"/>
  <c r="BY108" i="20"/>
  <c r="BX108" i="20"/>
  <c r="BU108" i="20"/>
  <c r="BT108" i="20"/>
  <c r="BV108" i="20" s="1"/>
  <c r="BQ108" i="20"/>
  <c r="BP108" i="20"/>
  <c r="BR108" i="20" s="1"/>
  <c r="BM108" i="20"/>
  <c r="BL108" i="20"/>
  <c r="DE107" i="20"/>
  <c r="DA107" i="20"/>
  <c r="CW107" i="20"/>
  <c r="CS107" i="20"/>
  <c r="CO107" i="20"/>
  <c r="CK107" i="20"/>
  <c r="CG107" i="20"/>
  <c r="CC107" i="20"/>
  <c r="BY107" i="20"/>
  <c r="BU107" i="20"/>
  <c r="BQ107" i="20"/>
  <c r="BM107" i="20"/>
  <c r="DE80" i="20"/>
  <c r="BM82" i="20"/>
  <c r="BP82" i="20"/>
  <c r="BQ82" i="20"/>
  <c r="BT82" i="20"/>
  <c r="BV82" i="20" s="1"/>
  <c r="BU82" i="20"/>
  <c r="BX82" i="20"/>
  <c r="BY82" i="20"/>
  <c r="BZ82" i="20"/>
  <c r="CB82" i="20"/>
  <c r="CD82" i="20" s="1"/>
  <c r="CC82" i="20"/>
  <c r="CF82" i="20"/>
  <c r="CG82" i="20"/>
  <c r="CJ82" i="20"/>
  <c r="CK82" i="20"/>
  <c r="CL82" i="20" s="1"/>
  <c r="CN82" i="20"/>
  <c r="CO82" i="20"/>
  <c r="CP82" i="20" s="1"/>
  <c r="CR82" i="20"/>
  <c r="CS82" i="20"/>
  <c r="CV82" i="20"/>
  <c r="CX82" i="20" s="1"/>
  <c r="CW82" i="20"/>
  <c r="CZ82" i="20"/>
  <c r="DA82" i="20"/>
  <c r="DB82" i="20" s="1"/>
  <c r="DD82" i="20"/>
  <c r="DE82" i="20"/>
  <c r="DF82" i="20" s="1"/>
  <c r="BM83" i="20"/>
  <c r="BQ83" i="20"/>
  <c r="BU83" i="20"/>
  <c r="BY83" i="20"/>
  <c r="CC83" i="20"/>
  <c r="CG83" i="20"/>
  <c r="CK83" i="20"/>
  <c r="CO83" i="20"/>
  <c r="CS83" i="20"/>
  <c r="CW83" i="20"/>
  <c r="DA83" i="20"/>
  <c r="DE83" i="20"/>
  <c r="BM84" i="20"/>
  <c r="BQ84" i="20"/>
  <c r="BU84" i="20"/>
  <c r="BY84" i="20"/>
  <c r="CC84" i="20"/>
  <c r="CG84" i="20"/>
  <c r="CK84" i="20"/>
  <c r="CO84" i="20"/>
  <c r="CS84" i="20"/>
  <c r="CW84" i="20"/>
  <c r="DA84" i="20"/>
  <c r="DE84" i="20"/>
  <c r="BM85" i="20"/>
  <c r="BQ85" i="20"/>
  <c r="BU85" i="20"/>
  <c r="BY85" i="20"/>
  <c r="CC85" i="20"/>
  <c r="CG85" i="20"/>
  <c r="CK85" i="20"/>
  <c r="CO85" i="20"/>
  <c r="CS85" i="20"/>
  <c r="CW85" i="20"/>
  <c r="DA85" i="20"/>
  <c r="DE85" i="20"/>
  <c r="BM86" i="20"/>
  <c r="BQ86" i="20"/>
  <c r="BU86" i="20"/>
  <c r="BY86" i="20"/>
  <c r="CC86" i="20"/>
  <c r="CG86" i="20"/>
  <c r="CK86" i="20"/>
  <c r="CO86" i="20"/>
  <c r="CS86" i="20"/>
  <c r="CW86" i="20"/>
  <c r="DA86" i="20"/>
  <c r="DE86" i="20"/>
  <c r="DE81" i="20"/>
  <c r="DA81" i="20"/>
  <c r="CW81" i="20"/>
  <c r="CS81" i="20"/>
  <c r="CO81" i="20"/>
  <c r="CK81" i="20"/>
  <c r="CG81" i="20"/>
  <c r="CC81" i="20"/>
  <c r="BY81" i="20"/>
  <c r="BU81" i="20"/>
  <c r="BQ81" i="20"/>
  <c r="BM81" i="20"/>
  <c r="DA80" i="20"/>
  <c r="CW80" i="20"/>
  <c r="CS80" i="20"/>
  <c r="CO80" i="20"/>
  <c r="CK80" i="20"/>
  <c r="CG80" i="20"/>
  <c r="CC80" i="20"/>
  <c r="BY80" i="20"/>
  <c r="BU80" i="20"/>
  <c r="BQ80" i="20"/>
  <c r="BM80" i="20"/>
  <c r="DE79" i="20"/>
  <c r="DA79" i="20"/>
  <c r="CW79" i="20"/>
  <c r="CS79" i="20"/>
  <c r="CO79" i="20"/>
  <c r="CK79" i="20"/>
  <c r="CG79" i="20"/>
  <c r="CC79" i="20"/>
  <c r="BY79" i="20"/>
  <c r="BU79" i="20"/>
  <c r="BQ79" i="20"/>
  <c r="BM79" i="20"/>
  <c r="DE78" i="20"/>
  <c r="DA78" i="20"/>
  <c r="CW78" i="20"/>
  <c r="CS78" i="20"/>
  <c r="CO78" i="20"/>
  <c r="CK78" i="20"/>
  <c r="CG78" i="20"/>
  <c r="CC78" i="20"/>
  <c r="BY78" i="20"/>
  <c r="BU78" i="20"/>
  <c r="BQ78" i="20"/>
  <c r="BM78" i="20"/>
  <c r="DE77" i="20"/>
  <c r="DA77" i="20"/>
  <c r="CW77" i="20"/>
  <c r="CS77" i="20"/>
  <c r="CO77" i="20"/>
  <c r="CK77" i="20"/>
  <c r="CG77" i="20"/>
  <c r="CC77" i="20"/>
  <c r="BY77" i="20"/>
  <c r="BU77" i="20"/>
  <c r="BQ77" i="20"/>
  <c r="BM77" i="20"/>
  <c r="DE76" i="20"/>
  <c r="DA76" i="20"/>
  <c r="CW76" i="20"/>
  <c r="CS76" i="20"/>
  <c r="CO76" i="20"/>
  <c r="CK76" i="20"/>
  <c r="CG76" i="20"/>
  <c r="CC76" i="20"/>
  <c r="BY76" i="20"/>
  <c r="BU76" i="20"/>
  <c r="BQ76" i="20"/>
  <c r="BM76" i="20"/>
  <c r="DE75" i="20"/>
  <c r="DA75" i="20"/>
  <c r="CW75" i="20"/>
  <c r="CS75" i="20"/>
  <c r="CO75" i="20"/>
  <c r="CK75" i="20"/>
  <c r="CG75" i="20"/>
  <c r="CC75" i="20"/>
  <c r="BY75" i="20"/>
  <c r="BU75" i="20"/>
  <c r="BQ75" i="20"/>
  <c r="BM75" i="20"/>
  <c r="DE74" i="20"/>
  <c r="DA74" i="20"/>
  <c r="CW74" i="20"/>
  <c r="CS74" i="20"/>
  <c r="CO74" i="20"/>
  <c r="CK74" i="20"/>
  <c r="CG74" i="20"/>
  <c r="CC74" i="20"/>
  <c r="BY74" i="20"/>
  <c r="BU74" i="20"/>
  <c r="BQ74" i="20"/>
  <c r="BM74" i="20"/>
  <c r="DE73" i="20"/>
  <c r="DF73" i="20" s="1"/>
  <c r="DD73" i="20"/>
  <c r="DA73" i="20"/>
  <c r="CZ73" i="20"/>
  <c r="CW73" i="20"/>
  <c r="CV73" i="20"/>
  <c r="CS73" i="20"/>
  <c r="CT73" i="20" s="1"/>
  <c r="CR73" i="20"/>
  <c r="CP73" i="20"/>
  <c r="CO73" i="20"/>
  <c r="CN73" i="20"/>
  <c r="CK73" i="20"/>
  <c r="CJ73" i="20"/>
  <c r="CL73" i="20" s="1"/>
  <c r="CG73" i="20"/>
  <c r="CF73" i="20"/>
  <c r="CH73" i="20" s="1"/>
  <c r="CC73" i="20"/>
  <c r="CB73" i="20"/>
  <c r="CD73" i="20" s="1"/>
  <c r="BY73" i="20"/>
  <c r="BX73" i="20"/>
  <c r="BU73" i="20"/>
  <c r="BT73" i="20"/>
  <c r="BQ73" i="20"/>
  <c r="BP73" i="20"/>
  <c r="BM73" i="20"/>
  <c r="BL73" i="20"/>
  <c r="DE72" i="20"/>
  <c r="DA72" i="20"/>
  <c r="CW72" i="20"/>
  <c r="CS72" i="20"/>
  <c r="CO72" i="20"/>
  <c r="CK72" i="20"/>
  <c r="CG72" i="20"/>
  <c r="CC72" i="20"/>
  <c r="BY72" i="20"/>
  <c r="BU72" i="20"/>
  <c r="BQ72" i="20"/>
  <c r="BM72" i="20"/>
  <c r="DE71" i="20"/>
  <c r="DA71" i="20"/>
  <c r="DA87" i="20" s="1"/>
  <c r="CW71" i="20"/>
  <c r="CS71" i="20"/>
  <c r="CO71" i="20"/>
  <c r="CK71" i="20"/>
  <c r="CG71" i="20"/>
  <c r="CC71" i="20"/>
  <c r="BY71" i="20"/>
  <c r="BU71" i="20"/>
  <c r="BQ71" i="20"/>
  <c r="BM71" i="20"/>
  <c r="BM63" i="20"/>
  <c r="BQ63" i="20"/>
  <c r="BU63" i="20"/>
  <c r="BY63" i="20"/>
  <c r="CC63" i="20"/>
  <c r="CG63" i="20"/>
  <c r="CK63" i="20"/>
  <c r="CO63" i="20"/>
  <c r="CS63" i="20"/>
  <c r="CW63" i="20"/>
  <c r="DA63" i="20"/>
  <c r="DE63" i="20"/>
  <c r="BL59" i="20"/>
  <c r="BN59" i="20" s="1"/>
  <c r="BM59" i="20"/>
  <c r="BP59" i="20"/>
  <c r="BQ59" i="20"/>
  <c r="BT59" i="20"/>
  <c r="BU59" i="20"/>
  <c r="BX59" i="20"/>
  <c r="BY59" i="20"/>
  <c r="CB59" i="20"/>
  <c r="CC59" i="20"/>
  <c r="CF59" i="20"/>
  <c r="CG59" i="20"/>
  <c r="CJ59" i="20"/>
  <c r="CK59" i="20"/>
  <c r="CN59" i="20"/>
  <c r="CO59" i="20"/>
  <c r="CR59" i="20"/>
  <c r="CS59" i="20"/>
  <c r="CT59" i="20"/>
  <c r="CV59" i="20"/>
  <c r="CW59" i="20"/>
  <c r="CZ59" i="20"/>
  <c r="DA59" i="20"/>
  <c r="DD59" i="20"/>
  <c r="DE59" i="20"/>
  <c r="DF59" i="20" s="1"/>
  <c r="BM60" i="20"/>
  <c r="BQ60" i="20"/>
  <c r="BU60" i="20"/>
  <c r="BY60" i="20"/>
  <c r="CC60" i="20"/>
  <c r="CG60" i="20"/>
  <c r="CK60" i="20"/>
  <c r="CO60" i="20"/>
  <c r="CS60" i="20"/>
  <c r="CW60" i="20"/>
  <c r="DA60" i="20"/>
  <c r="DE60" i="20"/>
  <c r="BM61" i="20"/>
  <c r="BQ61" i="20"/>
  <c r="BU61" i="20"/>
  <c r="BY61" i="20"/>
  <c r="CC61" i="20"/>
  <c r="CG61" i="20"/>
  <c r="CK61" i="20"/>
  <c r="CO61" i="20"/>
  <c r="CS61" i="20"/>
  <c r="CW61" i="20"/>
  <c r="DA61" i="20"/>
  <c r="DE61" i="20"/>
  <c r="BM62" i="20"/>
  <c r="BQ62" i="20"/>
  <c r="BU62" i="20"/>
  <c r="BY62" i="20"/>
  <c r="CC62" i="20"/>
  <c r="CG62" i="20"/>
  <c r="CK62" i="20"/>
  <c r="CO62" i="20"/>
  <c r="CS62" i="20"/>
  <c r="CW62" i="20"/>
  <c r="DA62" i="20"/>
  <c r="DE62" i="20"/>
  <c r="DE58" i="20"/>
  <c r="DA58" i="20"/>
  <c r="CW58" i="20"/>
  <c r="CS58" i="20"/>
  <c r="CO58" i="20"/>
  <c r="CK58" i="20"/>
  <c r="CG58" i="20"/>
  <c r="CC58" i="20"/>
  <c r="BY58" i="20"/>
  <c r="BU58" i="20"/>
  <c r="BQ58" i="20"/>
  <c r="BM58" i="20"/>
  <c r="DE57" i="20"/>
  <c r="DA57" i="20"/>
  <c r="CW57" i="20"/>
  <c r="CS57" i="20"/>
  <c r="CO57" i="20"/>
  <c r="CK57" i="20"/>
  <c r="CG57" i="20"/>
  <c r="CC57" i="20"/>
  <c r="BY57" i="20"/>
  <c r="BU57" i="20"/>
  <c r="BQ57" i="20"/>
  <c r="BM57" i="20"/>
  <c r="DE56" i="20"/>
  <c r="DA56" i="20"/>
  <c r="CW56" i="20"/>
  <c r="CS56" i="20"/>
  <c r="CO56" i="20"/>
  <c r="CK56" i="20"/>
  <c r="CG56" i="20"/>
  <c r="CC56" i="20"/>
  <c r="BY56" i="20"/>
  <c r="BU56" i="20"/>
  <c r="BQ56" i="20"/>
  <c r="BM56" i="20"/>
  <c r="DE55" i="20"/>
  <c r="DD55" i="20"/>
  <c r="DA55" i="20"/>
  <c r="CZ55" i="20"/>
  <c r="CW55" i="20"/>
  <c r="CV55" i="20"/>
  <c r="CS55" i="20"/>
  <c r="CR55" i="20"/>
  <c r="CO55" i="20"/>
  <c r="CN55" i="20"/>
  <c r="CP55" i="20" s="1"/>
  <c r="CK55" i="20"/>
  <c r="CJ55" i="20"/>
  <c r="CG55" i="20"/>
  <c r="CF55" i="20"/>
  <c r="CC55" i="20"/>
  <c r="CB55" i="20"/>
  <c r="CD55" i="20" s="1"/>
  <c r="BY55" i="20"/>
  <c r="BX55" i="20"/>
  <c r="BU55" i="20"/>
  <c r="BV55" i="20" s="1"/>
  <c r="BT55" i="20"/>
  <c r="BQ55" i="20"/>
  <c r="BP55" i="20"/>
  <c r="BM55" i="20"/>
  <c r="BL55" i="20"/>
  <c r="DE54" i="20"/>
  <c r="DA54" i="20"/>
  <c r="CW54" i="20"/>
  <c r="CS54" i="20"/>
  <c r="CO54" i="20"/>
  <c r="CK54" i="20"/>
  <c r="CG54" i="20"/>
  <c r="CC54" i="20"/>
  <c r="BY54" i="20"/>
  <c r="BU54" i="20"/>
  <c r="BQ54" i="20"/>
  <c r="BM54" i="20"/>
  <c r="DE53" i="20"/>
  <c r="DA53" i="20"/>
  <c r="CW53" i="20"/>
  <c r="CS53" i="20"/>
  <c r="CO53" i="20"/>
  <c r="CK53" i="20"/>
  <c r="CG53" i="20"/>
  <c r="CC53" i="20"/>
  <c r="BY53" i="20"/>
  <c r="BU53" i="20"/>
  <c r="BQ53" i="20"/>
  <c r="BM53" i="20"/>
  <c r="DE45" i="20"/>
  <c r="DE46" i="20" s="1"/>
  <c r="DA45" i="20"/>
  <c r="DA46" i="20" s="1"/>
  <c r="CW45" i="20"/>
  <c r="CW46" i="20" s="1"/>
  <c r="CS45" i="20"/>
  <c r="CS46" i="20" s="1"/>
  <c r="CO45" i="20"/>
  <c r="CO46" i="20" s="1"/>
  <c r="CK45" i="20"/>
  <c r="CK46" i="20" s="1"/>
  <c r="CG45" i="20"/>
  <c r="CG46" i="20" s="1"/>
  <c r="CC45" i="20"/>
  <c r="CC46" i="20" s="1"/>
  <c r="BY45" i="20"/>
  <c r="BY46" i="20" s="1"/>
  <c r="BU45" i="20"/>
  <c r="BU46" i="20" s="1"/>
  <c r="BQ45" i="20"/>
  <c r="BQ46" i="20" s="1"/>
  <c r="BM45" i="20"/>
  <c r="DE36" i="20"/>
  <c r="DE37" i="20" s="1"/>
  <c r="DA36" i="20"/>
  <c r="DA37" i="20" s="1"/>
  <c r="CW36" i="20"/>
  <c r="CW37" i="20" s="1"/>
  <c r="CS36" i="20"/>
  <c r="CS37" i="20" s="1"/>
  <c r="CO36" i="20"/>
  <c r="CO37" i="20" s="1"/>
  <c r="CK36" i="20"/>
  <c r="CK37" i="20" s="1"/>
  <c r="CG36" i="20"/>
  <c r="CG37" i="20" s="1"/>
  <c r="CC36" i="20"/>
  <c r="CC37" i="20" s="1"/>
  <c r="BY36" i="20"/>
  <c r="BY37" i="20" s="1"/>
  <c r="BU36" i="20"/>
  <c r="BU37" i="20" s="1"/>
  <c r="BQ36" i="20"/>
  <c r="BQ37" i="20" s="1"/>
  <c r="BM36" i="20"/>
  <c r="DE27" i="20"/>
  <c r="DA27" i="20"/>
  <c r="CW27" i="20"/>
  <c r="CW28" i="20" s="1"/>
  <c r="CS27" i="20"/>
  <c r="CS28" i="20" s="1"/>
  <c r="CO27" i="20"/>
  <c r="CO28" i="20" s="1"/>
  <c r="CK27" i="20"/>
  <c r="CG27" i="20"/>
  <c r="CG28" i="20" s="1"/>
  <c r="CC27" i="20"/>
  <c r="CC28" i="20" s="1"/>
  <c r="BY27" i="20"/>
  <c r="BY28" i="20" s="1"/>
  <c r="BU27" i="20"/>
  <c r="BQ27" i="20"/>
  <c r="BQ28" i="20" s="1"/>
  <c r="BM27" i="20"/>
  <c r="BM28" i="20" s="1"/>
  <c r="DE18" i="20"/>
  <c r="DE19" i="20" s="1"/>
  <c r="DA18" i="20"/>
  <c r="CW18" i="20"/>
  <c r="CW19" i="20" s="1"/>
  <c r="CS18" i="20"/>
  <c r="CS19" i="20" s="1"/>
  <c r="CO18" i="20"/>
  <c r="CO19" i="20" s="1"/>
  <c r="CK18" i="20"/>
  <c r="CG18" i="20"/>
  <c r="CG19" i="20" s="1"/>
  <c r="CC18" i="20"/>
  <c r="CC19" i="20" s="1"/>
  <c r="BY18" i="20"/>
  <c r="BY19" i="20" s="1"/>
  <c r="BU18" i="20"/>
  <c r="BQ18" i="20"/>
  <c r="BQ19" i="20" s="1"/>
  <c r="BM18" i="20"/>
  <c r="BM8" i="20"/>
  <c r="BQ8" i="20"/>
  <c r="BU8" i="20"/>
  <c r="BY8" i="20"/>
  <c r="CC8" i="20"/>
  <c r="CG8" i="20"/>
  <c r="CK8" i="20"/>
  <c r="CO8" i="20"/>
  <c r="CS8" i="20"/>
  <c r="CW8" i="20"/>
  <c r="DA8" i="20"/>
  <c r="DE8" i="20"/>
  <c r="BM9" i="20"/>
  <c r="BQ9" i="20"/>
  <c r="BU9" i="20"/>
  <c r="BY9" i="20"/>
  <c r="CC9" i="20"/>
  <c r="CG9" i="20"/>
  <c r="CK9" i="20"/>
  <c r="CO9" i="20"/>
  <c r="CS9" i="20"/>
  <c r="CW9" i="20"/>
  <c r="DA9" i="20"/>
  <c r="DE9" i="20"/>
  <c r="BM10" i="20"/>
  <c r="BQ10" i="20"/>
  <c r="BU10" i="20"/>
  <c r="BY10" i="20"/>
  <c r="CC10" i="20"/>
  <c r="CG10" i="20"/>
  <c r="CK10" i="20"/>
  <c r="CO10" i="20"/>
  <c r="CS10" i="20"/>
  <c r="CW10" i="20"/>
  <c r="DA10" i="20"/>
  <c r="DE10" i="20"/>
  <c r="DE7" i="20"/>
  <c r="DA7" i="20"/>
  <c r="CW7" i="20"/>
  <c r="CS7" i="20"/>
  <c r="CO7" i="20"/>
  <c r="CK7" i="20"/>
  <c r="CG7" i="20"/>
  <c r="CC7" i="20"/>
  <c r="BY7" i="20"/>
  <c r="BU7" i="20"/>
  <c r="BQ7" i="20"/>
  <c r="BM7" i="20"/>
  <c r="DE6" i="20"/>
  <c r="DA6" i="20"/>
  <c r="CW6" i="20"/>
  <c r="CS6" i="20"/>
  <c r="CO6" i="20"/>
  <c r="CK6" i="20"/>
  <c r="CG6" i="20"/>
  <c r="CC6" i="20"/>
  <c r="BY6" i="20"/>
  <c r="BU6" i="20"/>
  <c r="BQ6" i="20"/>
  <c r="BM6" i="20"/>
  <c r="DE5" i="20"/>
  <c r="DA5" i="20"/>
  <c r="CW5" i="20"/>
  <c r="CS5" i="20"/>
  <c r="CO5" i="20"/>
  <c r="CK5" i="20"/>
  <c r="CG5" i="20"/>
  <c r="CC5" i="20"/>
  <c r="BY5" i="20"/>
  <c r="BU5" i="20"/>
  <c r="BQ5" i="20"/>
  <c r="BM5" i="20"/>
  <c r="BN14" i="18"/>
  <c r="BN7" i="18"/>
  <c r="BN5" i="18"/>
  <c r="DF211" i="18"/>
  <c r="DF212" i="18" s="1"/>
  <c r="DB211" i="18"/>
  <c r="DB212" i="18" s="1"/>
  <c r="CX211" i="18"/>
  <c r="CX212" i="18" s="1"/>
  <c r="CT211" i="18"/>
  <c r="CT212" i="18" s="1"/>
  <c r="CP211" i="18"/>
  <c r="CP212" i="18" s="1"/>
  <c r="CL211" i="18"/>
  <c r="CL212" i="18" s="1"/>
  <c r="CH211" i="18"/>
  <c r="CH212" i="18" s="1"/>
  <c r="CD211" i="18"/>
  <c r="CD212" i="18" s="1"/>
  <c r="BZ211" i="18"/>
  <c r="BZ212" i="18" s="1"/>
  <c r="BV211" i="18"/>
  <c r="BV212" i="18" s="1"/>
  <c r="BR211" i="18"/>
  <c r="BR212" i="18" s="1"/>
  <c r="BN211" i="18"/>
  <c r="DF203" i="18"/>
  <c r="DF204" i="18" s="1"/>
  <c r="DB203" i="18"/>
  <c r="DB204" i="18" s="1"/>
  <c r="CX203" i="18"/>
  <c r="CX204" i="18" s="1"/>
  <c r="CT203" i="18"/>
  <c r="CT204" i="18" s="1"/>
  <c r="CP203" i="18"/>
  <c r="CP204" i="18" s="1"/>
  <c r="CL203" i="18"/>
  <c r="CL204" i="18" s="1"/>
  <c r="CH203" i="18"/>
  <c r="CH204" i="18" s="1"/>
  <c r="CD203" i="18"/>
  <c r="CD204" i="18" s="1"/>
  <c r="BZ203" i="18"/>
  <c r="BZ204" i="18" s="1"/>
  <c r="BV203" i="18"/>
  <c r="BV204" i="18" s="1"/>
  <c r="BR203" i="18"/>
  <c r="BN203" i="18"/>
  <c r="DF195" i="18"/>
  <c r="DF196" i="18" s="1"/>
  <c r="DB195" i="18"/>
  <c r="DB196" i="18" s="1"/>
  <c r="CX195" i="18"/>
  <c r="CX196" i="18" s="1"/>
  <c r="CT195" i="18"/>
  <c r="CT196" i="18" s="1"/>
  <c r="CP195" i="18"/>
  <c r="CP196" i="18" s="1"/>
  <c r="CL195" i="18"/>
  <c r="CL196" i="18" s="1"/>
  <c r="CH195" i="18"/>
  <c r="CH196" i="18" s="1"/>
  <c r="CD195" i="18"/>
  <c r="CD196" i="18" s="1"/>
  <c r="BZ195" i="18"/>
  <c r="BZ196" i="18" s="1"/>
  <c r="BV195" i="18"/>
  <c r="BV196" i="18" s="1"/>
  <c r="BR195" i="18"/>
  <c r="BR196" i="18" s="1"/>
  <c r="BN195" i="18"/>
  <c r="DF176" i="18"/>
  <c r="DF177" i="18" s="1"/>
  <c r="DB176" i="18"/>
  <c r="DB177" i="18" s="1"/>
  <c r="CX176" i="18"/>
  <c r="CX177" i="18" s="1"/>
  <c r="CT176" i="18"/>
  <c r="CT177" i="18" s="1"/>
  <c r="CP176" i="18"/>
  <c r="CP177" i="18" s="1"/>
  <c r="CL176" i="18"/>
  <c r="CL177" i="18" s="1"/>
  <c r="CH176" i="18"/>
  <c r="CH177" i="18" s="1"/>
  <c r="CD176" i="18"/>
  <c r="CD177" i="18" s="1"/>
  <c r="BZ176" i="18"/>
  <c r="BZ177" i="18" s="1"/>
  <c r="BV176" i="18"/>
  <c r="BV177" i="18" s="1"/>
  <c r="BR176" i="18"/>
  <c r="BR177" i="18" s="1"/>
  <c r="BN176" i="18"/>
  <c r="BN168" i="18"/>
  <c r="BR168" i="18"/>
  <c r="BV168" i="18"/>
  <c r="BZ168" i="18"/>
  <c r="CD168" i="18"/>
  <c r="CH168" i="18"/>
  <c r="CL168" i="18"/>
  <c r="CP168" i="18"/>
  <c r="CT168" i="18"/>
  <c r="CX168" i="18"/>
  <c r="DB168" i="18"/>
  <c r="DF168" i="18"/>
  <c r="DF167" i="18"/>
  <c r="DB167" i="18"/>
  <c r="CX167" i="18"/>
  <c r="CT167" i="18"/>
  <c r="CP167" i="18"/>
  <c r="CP169" i="18" s="1"/>
  <c r="CL167" i="18"/>
  <c r="CH167" i="18"/>
  <c r="CD167" i="18"/>
  <c r="BZ167" i="18"/>
  <c r="BV167" i="18"/>
  <c r="BR167" i="18"/>
  <c r="DF159" i="18"/>
  <c r="DF160" i="18" s="1"/>
  <c r="DB159" i="18"/>
  <c r="DB160" i="18" s="1"/>
  <c r="CX159" i="18"/>
  <c r="CX160" i="18" s="1"/>
  <c r="CT159" i="18"/>
  <c r="CT160" i="18" s="1"/>
  <c r="CP159" i="18"/>
  <c r="CP160" i="18" s="1"/>
  <c r="CL159" i="18"/>
  <c r="CL160" i="18" s="1"/>
  <c r="CH159" i="18"/>
  <c r="CH160" i="18" s="1"/>
  <c r="CD159" i="18"/>
  <c r="CD160" i="18" s="1"/>
  <c r="BZ159" i="18"/>
  <c r="BZ160" i="18" s="1"/>
  <c r="BV159" i="18"/>
  <c r="BV160" i="18" s="1"/>
  <c r="BR159" i="18"/>
  <c r="BR160" i="18" s="1"/>
  <c r="BN159" i="18"/>
  <c r="DF151" i="18"/>
  <c r="DF152" i="18" s="1"/>
  <c r="DB151" i="18"/>
  <c r="DB152" i="18" s="1"/>
  <c r="CX151" i="18"/>
  <c r="CX152" i="18" s="1"/>
  <c r="CT151" i="18"/>
  <c r="CT152" i="18" s="1"/>
  <c r="CP151" i="18"/>
  <c r="CP152" i="18" s="1"/>
  <c r="CL151" i="18"/>
  <c r="CL152" i="18" s="1"/>
  <c r="CH151" i="18"/>
  <c r="CH152" i="18" s="1"/>
  <c r="CD151" i="18"/>
  <c r="CD152" i="18" s="1"/>
  <c r="BZ151" i="18"/>
  <c r="BZ152" i="18" s="1"/>
  <c r="BV151" i="18"/>
  <c r="BV152" i="18" s="1"/>
  <c r="BR151" i="18"/>
  <c r="BR152" i="18" s="1"/>
  <c r="BN151" i="18"/>
  <c r="DF143" i="18"/>
  <c r="DF144" i="18" s="1"/>
  <c r="DB143" i="18"/>
  <c r="DB144" i="18" s="1"/>
  <c r="CX143" i="18"/>
  <c r="CX144" i="18" s="1"/>
  <c r="CT143" i="18"/>
  <c r="CT144" i="18" s="1"/>
  <c r="CP143" i="18"/>
  <c r="CP144" i="18" s="1"/>
  <c r="CL143" i="18"/>
  <c r="CL144" i="18" s="1"/>
  <c r="CH143" i="18"/>
  <c r="CH144" i="18" s="1"/>
  <c r="CD143" i="18"/>
  <c r="CD144" i="18" s="1"/>
  <c r="BZ143" i="18"/>
  <c r="BZ144" i="18" s="1"/>
  <c r="BV143" i="18"/>
  <c r="BV144" i="18" s="1"/>
  <c r="BR143" i="18"/>
  <c r="BR144" i="18" s="1"/>
  <c r="BN143" i="18"/>
  <c r="DF135" i="18"/>
  <c r="DF136" i="18" s="1"/>
  <c r="DB135" i="18"/>
  <c r="DB136" i="18" s="1"/>
  <c r="CX135" i="18"/>
  <c r="CX136" i="18" s="1"/>
  <c r="CT135" i="18"/>
  <c r="CT136" i="18" s="1"/>
  <c r="CP135" i="18"/>
  <c r="CP136" i="18" s="1"/>
  <c r="CL135" i="18"/>
  <c r="CH135" i="18"/>
  <c r="CH136" i="18" s="1"/>
  <c r="CD135" i="18"/>
  <c r="CD136" i="18" s="1"/>
  <c r="BZ135" i="18"/>
  <c r="BZ136" i="18" s="1"/>
  <c r="BV135" i="18"/>
  <c r="BR135" i="18"/>
  <c r="BR136" i="18" s="1"/>
  <c r="BN112" i="18"/>
  <c r="BR112" i="18"/>
  <c r="BV112" i="18"/>
  <c r="BZ112" i="18"/>
  <c r="CD112" i="18"/>
  <c r="CH112" i="18"/>
  <c r="CL112" i="18"/>
  <c r="CP112" i="18"/>
  <c r="CT112" i="18"/>
  <c r="CX112" i="18"/>
  <c r="DB112" i="18"/>
  <c r="DF112" i="18"/>
  <c r="BN113" i="18"/>
  <c r="BR113" i="18"/>
  <c r="BV113" i="18"/>
  <c r="BZ113" i="18"/>
  <c r="CD113" i="18"/>
  <c r="CH113" i="18"/>
  <c r="CL113" i="18"/>
  <c r="CP113" i="18"/>
  <c r="CT113" i="18"/>
  <c r="CX113" i="18"/>
  <c r="DB113" i="18"/>
  <c r="DF113" i="18"/>
  <c r="BN114" i="18"/>
  <c r="BR114" i="18"/>
  <c r="BV114" i="18"/>
  <c r="BZ114" i="18"/>
  <c r="CD114" i="18"/>
  <c r="CH114" i="18"/>
  <c r="CL114" i="18"/>
  <c r="CP114" i="18"/>
  <c r="CT114" i="18"/>
  <c r="CX114" i="18"/>
  <c r="DB114" i="18"/>
  <c r="DF114" i="18"/>
  <c r="BN115" i="18"/>
  <c r="BR115" i="18"/>
  <c r="BV115" i="18"/>
  <c r="BZ115" i="18"/>
  <c r="CD115" i="18"/>
  <c r="CH115" i="18"/>
  <c r="CL115" i="18"/>
  <c r="CP115" i="18"/>
  <c r="CT115" i="18"/>
  <c r="CX115" i="18"/>
  <c r="DB115" i="18"/>
  <c r="DF115" i="18"/>
  <c r="BN116" i="18"/>
  <c r="BR116" i="18"/>
  <c r="BV116" i="18"/>
  <c r="BZ116" i="18"/>
  <c r="CD116" i="18"/>
  <c r="CH116" i="18"/>
  <c r="CL116" i="18"/>
  <c r="CP116" i="18"/>
  <c r="CT116" i="18"/>
  <c r="CX116" i="18"/>
  <c r="DB116" i="18"/>
  <c r="DF116" i="18"/>
  <c r="BN117" i="18"/>
  <c r="BR117" i="18"/>
  <c r="BV117" i="18"/>
  <c r="BZ117" i="18"/>
  <c r="CD117" i="18"/>
  <c r="CH117" i="18"/>
  <c r="CL117" i="18"/>
  <c r="CP117" i="18"/>
  <c r="CT117" i="18"/>
  <c r="CX117" i="18"/>
  <c r="DB117" i="18"/>
  <c r="DF117" i="18"/>
  <c r="BN118" i="18"/>
  <c r="BR118" i="18"/>
  <c r="BV118" i="18"/>
  <c r="BZ118" i="18"/>
  <c r="CD118" i="18"/>
  <c r="CH118" i="18"/>
  <c r="CL118" i="18"/>
  <c r="CP118" i="18"/>
  <c r="CT118" i="18"/>
  <c r="CX118" i="18"/>
  <c r="DB118" i="18"/>
  <c r="DF118" i="18"/>
  <c r="BN119" i="18"/>
  <c r="BR119" i="18"/>
  <c r="BV119" i="18"/>
  <c r="BZ119" i="18"/>
  <c r="CD119" i="18"/>
  <c r="CH119" i="18"/>
  <c r="CL119" i="18"/>
  <c r="CP119" i="18"/>
  <c r="CT119" i="18"/>
  <c r="CX119" i="18"/>
  <c r="DB119" i="18"/>
  <c r="DF119" i="18"/>
  <c r="BN120" i="18"/>
  <c r="BR120" i="18"/>
  <c r="BV120" i="18"/>
  <c r="BZ120" i="18"/>
  <c r="CD120" i="18"/>
  <c r="CH120" i="18"/>
  <c r="CL120" i="18"/>
  <c r="CP120" i="18"/>
  <c r="CT120" i="18"/>
  <c r="CX120" i="18"/>
  <c r="DB120" i="18"/>
  <c r="DF120" i="18"/>
  <c r="BN121" i="18"/>
  <c r="BR121" i="18"/>
  <c r="BV121" i="18"/>
  <c r="BZ121" i="18"/>
  <c r="CD121" i="18"/>
  <c r="CH121" i="18"/>
  <c r="CL121" i="18"/>
  <c r="CP121" i="18"/>
  <c r="CT121" i="18"/>
  <c r="CX121" i="18"/>
  <c r="DB121" i="18"/>
  <c r="DF121" i="18"/>
  <c r="BN122" i="18"/>
  <c r="BR122" i="18"/>
  <c r="BV122" i="18"/>
  <c r="BZ122" i="18"/>
  <c r="CD122" i="18"/>
  <c r="CH122" i="18"/>
  <c r="CL122" i="18"/>
  <c r="CP122" i="18"/>
  <c r="CT122" i="18"/>
  <c r="CX122" i="18"/>
  <c r="DB122" i="18"/>
  <c r="DF122" i="18"/>
  <c r="BN123" i="18"/>
  <c r="BR123" i="18"/>
  <c r="BV123" i="18"/>
  <c r="BZ123" i="18"/>
  <c r="CD123" i="18"/>
  <c r="CH123" i="18"/>
  <c r="CL123" i="18"/>
  <c r="CP123" i="18"/>
  <c r="CT123" i="18"/>
  <c r="CX123" i="18"/>
  <c r="DB123" i="18"/>
  <c r="DF123" i="18"/>
  <c r="BN124" i="18"/>
  <c r="BR124" i="18"/>
  <c r="BV124" i="18"/>
  <c r="BZ124" i="18"/>
  <c r="CD124" i="18"/>
  <c r="CH124" i="18"/>
  <c r="CL124" i="18"/>
  <c r="CP124" i="18"/>
  <c r="CT124" i="18"/>
  <c r="CX124" i="18"/>
  <c r="DB124" i="18"/>
  <c r="DF124" i="18"/>
  <c r="BN125" i="18"/>
  <c r="BR125" i="18"/>
  <c r="BV125" i="18"/>
  <c r="BZ125" i="18"/>
  <c r="CD125" i="18"/>
  <c r="CH125" i="18"/>
  <c r="CL125" i="18"/>
  <c r="CP125" i="18"/>
  <c r="CT125" i="18"/>
  <c r="CX125" i="18"/>
  <c r="DB125" i="18"/>
  <c r="DF125" i="18"/>
  <c r="BN126" i="18"/>
  <c r="BR126" i="18"/>
  <c r="BV126" i="18"/>
  <c r="BZ126" i="18"/>
  <c r="CD126" i="18"/>
  <c r="CH126" i="18"/>
  <c r="CL126" i="18"/>
  <c r="CP126" i="18"/>
  <c r="CT126" i="18"/>
  <c r="CX126" i="18"/>
  <c r="DB126" i="18"/>
  <c r="DF126" i="18"/>
  <c r="BN127" i="18"/>
  <c r="BR127" i="18"/>
  <c r="BV127" i="18"/>
  <c r="BZ127" i="18"/>
  <c r="CD127" i="18"/>
  <c r="CH127" i="18"/>
  <c r="CL127" i="18"/>
  <c r="CP127" i="18"/>
  <c r="CT127" i="18"/>
  <c r="CX127" i="18"/>
  <c r="DB127" i="18"/>
  <c r="DF127" i="18"/>
  <c r="DF111" i="18"/>
  <c r="DB111" i="18"/>
  <c r="CX111" i="18"/>
  <c r="CT111" i="18"/>
  <c r="CP111" i="18"/>
  <c r="CL111" i="18"/>
  <c r="CH111" i="18"/>
  <c r="CD111" i="18"/>
  <c r="BZ111" i="18"/>
  <c r="BV111" i="18"/>
  <c r="BR111" i="18"/>
  <c r="BN111" i="18"/>
  <c r="DF110" i="18"/>
  <c r="DE110" i="18"/>
  <c r="DB110" i="18"/>
  <c r="DA110" i="18"/>
  <c r="CX110" i="18"/>
  <c r="CW110" i="18"/>
  <c r="CT110" i="18"/>
  <c r="CS110" i="18"/>
  <c r="CP110" i="18"/>
  <c r="CO110" i="18"/>
  <c r="CL110" i="18"/>
  <c r="CK110" i="18"/>
  <c r="CH110" i="18"/>
  <c r="CG110" i="18"/>
  <c r="CD110" i="18"/>
  <c r="CC110" i="18"/>
  <c r="BZ110" i="18"/>
  <c r="BY110" i="18"/>
  <c r="BV110" i="18"/>
  <c r="BU110" i="18"/>
  <c r="BR110" i="18"/>
  <c r="BQ110" i="18"/>
  <c r="BN110" i="18"/>
  <c r="BM110" i="18"/>
  <c r="DF109" i="18"/>
  <c r="DB109" i="18"/>
  <c r="CX109" i="18"/>
  <c r="CT109" i="18"/>
  <c r="CP109" i="18"/>
  <c r="CL109" i="18"/>
  <c r="CH109" i="18"/>
  <c r="CD109" i="18"/>
  <c r="BZ109" i="18"/>
  <c r="BV109" i="18"/>
  <c r="BR109" i="18"/>
  <c r="BN109" i="18"/>
  <c r="DF108" i="18"/>
  <c r="DB108" i="18"/>
  <c r="CX108" i="18"/>
  <c r="CT108" i="18"/>
  <c r="CP108" i="18"/>
  <c r="CL108" i="18"/>
  <c r="CH108" i="18"/>
  <c r="CD108" i="18"/>
  <c r="BZ108" i="18"/>
  <c r="BV108" i="18"/>
  <c r="BR108" i="18"/>
  <c r="BN108" i="18"/>
  <c r="DF107" i="18"/>
  <c r="DB107" i="18"/>
  <c r="CX107" i="18"/>
  <c r="CT107" i="18"/>
  <c r="CP107" i="18"/>
  <c r="CL107" i="18"/>
  <c r="CH107" i="18"/>
  <c r="CD107" i="18"/>
  <c r="BZ107" i="18"/>
  <c r="BV107" i="18"/>
  <c r="BR107" i="18"/>
  <c r="BN107" i="18"/>
  <c r="DF106" i="18"/>
  <c r="DB106" i="18"/>
  <c r="CX106" i="18"/>
  <c r="CT106" i="18"/>
  <c r="CP106" i="18"/>
  <c r="CL106" i="18"/>
  <c r="CH106" i="18"/>
  <c r="CD106" i="18"/>
  <c r="BZ106" i="18"/>
  <c r="BV106" i="18"/>
  <c r="BR106" i="18"/>
  <c r="BN106" i="18"/>
  <c r="DF105" i="18"/>
  <c r="DB105" i="18"/>
  <c r="CX105" i="18"/>
  <c r="CT105" i="18"/>
  <c r="CP105" i="18"/>
  <c r="CL105" i="18"/>
  <c r="CH105" i="18"/>
  <c r="CD105" i="18"/>
  <c r="BZ105" i="18"/>
  <c r="BV105" i="18"/>
  <c r="BR105" i="18"/>
  <c r="BN105" i="18"/>
  <c r="DF104" i="18"/>
  <c r="DB104" i="18"/>
  <c r="CX104" i="18"/>
  <c r="CT104" i="18"/>
  <c r="CP104" i="18"/>
  <c r="CL104" i="18"/>
  <c r="CH104" i="18"/>
  <c r="CD104" i="18"/>
  <c r="BZ104" i="18"/>
  <c r="BV104" i="18"/>
  <c r="BR104" i="18"/>
  <c r="BN104" i="18"/>
  <c r="DF103" i="18"/>
  <c r="DB103" i="18"/>
  <c r="CX103" i="18"/>
  <c r="CT103" i="18"/>
  <c r="CP103" i="18"/>
  <c r="CL103" i="18"/>
  <c r="CH103" i="18"/>
  <c r="CD103" i="18"/>
  <c r="BZ103" i="18"/>
  <c r="BV103" i="18"/>
  <c r="BR103" i="18"/>
  <c r="BN103" i="18"/>
  <c r="DF102" i="18"/>
  <c r="DB102" i="18"/>
  <c r="CX102" i="18"/>
  <c r="CT102" i="18"/>
  <c r="CP102" i="18"/>
  <c r="CL102" i="18"/>
  <c r="CH102" i="18"/>
  <c r="CD102" i="18"/>
  <c r="BZ102" i="18"/>
  <c r="BV102" i="18"/>
  <c r="BR102" i="18"/>
  <c r="BN102" i="18"/>
  <c r="DF94" i="18"/>
  <c r="DB94" i="18"/>
  <c r="CX94" i="18"/>
  <c r="CT94" i="18"/>
  <c r="CP94" i="18"/>
  <c r="CL94" i="18"/>
  <c r="CH94" i="18"/>
  <c r="CD94" i="18"/>
  <c r="BZ94" i="18"/>
  <c r="BV94" i="18"/>
  <c r="BR94" i="18"/>
  <c r="BN94" i="18"/>
  <c r="DF93" i="18"/>
  <c r="DB93" i="18"/>
  <c r="CX93" i="18"/>
  <c r="CT93" i="18"/>
  <c r="CP93" i="18"/>
  <c r="CL93" i="18"/>
  <c r="CH93" i="18"/>
  <c r="CD93" i="18"/>
  <c r="BZ93" i="18"/>
  <c r="BV93" i="18"/>
  <c r="BR93" i="18"/>
  <c r="BN93" i="18"/>
  <c r="BN74" i="18"/>
  <c r="BN10" i="18"/>
  <c r="BR10" i="18"/>
  <c r="BV10" i="18"/>
  <c r="BZ10" i="18"/>
  <c r="CD10" i="18"/>
  <c r="CH10" i="18"/>
  <c r="CL10" i="18"/>
  <c r="CP10" i="18"/>
  <c r="CT10" i="18"/>
  <c r="CX10" i="18"/>
  <c r="DB10" i="18"/>
  <c r="DF10" i="18"/>
  <c r="BN11" i="18"/>
  <c r="BR11" i="18"/>
  <c r="BV11" i="18"/>
  <c r="BZ11" i="18"/>
  <c r="CD11" i="18"/>
  <c r="CH11" i="18"/>
  <c r="CL11" i="18"/>
  <c r="CP11" i="18"/>
  <c r="CT11" i="18"/>
  <c r="CX11" i="18"/>
  <c r="DB11" i="18"/>
  <c r="DF11" i="18"/>
  <c r="BN12" i="18"/>
  <c r="BR12" i="18"/>
  <c r="BV12" i="18"/>
  <c r="BZ12" i="18"/>
  <c r="CD12" i="18"/>
  <c r="CH12" i="18"/>
  <c r="CL12" i="18"/>
  <c r="CP12" i="18"/>
  <c r="CT12" i="18"/>
  <c r="CX12" i="18"/>
  <c r="DB12" i="18"/>
  <c r="DF12" i="18"/>
  <c r="BN13" i="18"/>
  <c r="BR13" i="18"/>
  <c r="BV13" i="18"/>
  <c r="BZ13" i="18"/>
  <c r="CD13" i="18"/>
  <c r="CH13" i="18"/>
  <c r="CL13" i="18"/>
  <c r="CP13" i="18"/>
  <c r="CT13" i="18"/>
  <c r="CX13" i="18"/>
  <c r="DB13" i="18"/>
  <c r="DF13" i="18"/>
  <c r="BR14" i="18"/>
  <c r="BV14" i="18"/>
  <c r="BZ14" i="18"/>
  <c r="CD14" i="18"/>
  <c r="CH14" i="18"/>
  <c r="CL14" i="18"/>
  <c r="CP14" i="18"/>
  <c r="CT14" i="18"/>
  <c r="CX14" i="18"/>
  <c r="DB14" i="18"/>
  <c r="DF14" i="18"/>
  <c r="BN15" i="18"/>
  <c r="BR15" i="18"/>
  <c r="BV15" i="18"/>
  <c r="BZ15" i="18"/>
  <c r="CD15" i="18"/>
  <c r="CH15" i="18"/>
  <c r="CL15" i="18"/>
  <c r="CP15" i="18"/>
  <c r="CT15" i="18"/>
  <c r="CX15" i="18"/>
  <c r="DB15" i="18"/>
  <c r="DF15" i="18"/>
  <c r="BN16" i="18"/>
  <c r="BR16" i="18"/>
  <c r="BV16" i="18"/>
  <c r="BZ16" i="18"/>
  <c r="CD16" i="18"/>
  <c r="CH16" i="18"/>
  <c r="CL16" i="18"/>
  <c r="CP16" i="18"/>
  <c r="CT16" i="18"/>
  <c r="CX16" i="18"/>
  <c r="DB16" i="18"/>
  <c r="DF16" i="18"/>
  <c r="BN17" i="18"/>
  <c r="BR17" i="18"/>
  <c r="BV17" i="18"/>
  <c r="BZ17" i="18"/>
  <c r="CD17" i="18"/>
  <c r="CH17" i="18"/>
  <c r="CL17" i="18"/>
  <c r="CP17" i="18"/>
  <c r="CT17" i="18"/>
  <c r="CX17" i="18"/>
  <c r="DB17" i="18"/>
  <c r="DF17" i="18"/>
  <c r="BN18" i="18"/>
  <c r="BR18" i="18"/>
  <c r="BV18" i="18"/>
  <c r="BZ18" i="18"/>
  <c r="CD18" i="18"/>
  <c r="CH18" i="18"/>
  <c r="CL18" i="18"/>
  <c r="CP18" i="18"/>
  <c r="CT18" i="18"/>
  <c r="CX18" i="18"/>
  <c r="DB18" i="18"/>
  <c r="DF18" i="18"/>
  <c r="BN19" i="18"/>
  <c r="BR19" i="18"/>
  <c r="BV19" i="18"/>
  <c r="BZ19" i="18"/>
  <c r="CD19" i="18"/>
  <c r="CH19" i="18"/>
  <c r="CL19" i="18"/>
  <c r="CP19" i="18"/>
  <c r="CT19" i="18"/>
  <c r="CX19" i="18"/>
  <c r="DB19" i="18"/>
  <c r="DF19" i="18"/>
  <c r="BN20" i="18"/>
  <c r="BR20" i="18"/>
  <c r="BV20" i="18"/>
  <c r="BZ20" i="18"/>
  <c r="CD20" i="18"/>
  <c r="CH20" i="18"/>
  <c r="CL20" i="18"/>
  <c r="CP20" i="18"/>
  <c r="CT20" i="18"/>
  <c r="CX20" i="18"/>
  <c r="DB20" i="18"/>
  <c r="DF20" i="18"/>
  <c r="BN21" i="18"/>
  <c r="BR21" i="18"/>
  <c r="BV21" i="18"/>
  <c r="BZ21" i="18"/>
  <c r="CD21" i="18"/>
  <c r="CH21" i="18"/>
  <c r="CL21" i="18"/>
  <c r="CP21" i="18"/>
  <c r="CT21" i="18"/>
  <c r="CX21" i="18"/>
  <c r="DB21" i="18"/>
  <c r="DF21" i="18"/>
  <c r="BN22" i="18"/>
  <c r="BR22" i="18"/>
  <c r="BV22" i="18"/>
  <c r="BZ22" i="18"/>
  <c r="CD22" i="18"/>
  <c r="CH22" i="18"/>
  <c r="CL22" i="18"/>
  <c r="CP22" i="18"/>
  <c r="CT22" i="18"/>
  <c r="CX22" i="18"/>
  <c r="DB22" i="18"/>
  <c r="DF22" i="18"/>
  <c r="BN23" i="18"/>
  <c r="BR23" i="18"/>
  <c r="BV23" i="18"/>
  <c r="BZ23" i="18"/>
  <c r="CD23" i="18"/>
  <c r="CH23" i="18"/>
  <c r="CL23" i="18"/>
  <c r="CP23" i="18"/>
  <c r="CT23" i="18"/>
  <c r="CX23" i="18"/>
  <c r="DB23" i="18"/>
  <c r="DF23" i="18"/>
  <c r="BN24" i="18"/>
  <c r="BR24" i="18"/>
  <c r="BV24" i="18"/>
  <c r="BZ24" i="18"/>
  <c r="CD24" i="18"/>
  <c r="CH24" i="18"/>
  <c r="CL24" i="18"/>
  <c r="CP24" i="18"/>
  <c r="CT24" i="18"/>
  <c r="CX24" i="18"/>
  <c r="DB24" i="18"/>
  <c r="DF24" i="18"/>
  <c r="BN25" i="18"/>
  <c r="BR25" i="18"/>
  <c r="BV25" i="18"/>
  <c r="BZ25" i="18"/>
  <c r="CD25" i="18"/>
  <c r="CH25" i="18"/>
  <c r="CL25" i="18"/>
  <c r="CP25" i="18"/>
  <c r="CT25" i="18"/>
  <c r="CX25" i="18"/>
  <c r="DB25" i="18"/>
  <c r="DF25" i="18"/>
  <c r="BN26" i="18"/>
  <c r="BR26" i="18"/>
  <c r="BV26" i="18"/>
  <c r="BZ26" i="18"/>
  <c r="CD26" i="18"/>
  <c r="CH26" i="18"/>
  <c r="CL26" i="18"/>
  <c r="CP26" i="18"/>
  <c r="CT26" i="18"/>
  <c r="CX26" i="18"/>
  <c r="DB26" i="18"/>
  <c r="DF26" i="18"/>
  <c r="BN27" i="18"/>
  <c r="BR27" i="18"/>
  <c r="BV27" i="18"/>
  <c r="BZ27" i="18"/>
  <c r="CD27" i="18"/>
  <c r="CH27" i="18"/>
  <c r="CL27" i="18"/>
  <c r="CP27" i="18"/>
  <c r="CT27" i="18"/>
  <c r="CX27" i="18"/>
  <c r="DB27" i="18"/>
  <c r="DF27" i="18"/>
  <c r="BN28" i="18"/>
  <c r="BR28" i="18"/>
  <c r="BV28" i="18"/>
  <c r="BZ28" i="18"/>
  <c r="CD28" i="18"/>
  <c r="CH28" i="18"/>
  <c r="CL28" i="18"/>
  <c r="CP28" i="18"/>
  <c r="CT28" i="18"/>
  <c r="CX28" i="18"/>
  <c r="DB28" i="18"/>
  <c r="DF28" i="18"/>
  <c r="BN29" i="18"/>
  <c r="BR29" i="18"/>
  <c r="BV29" i="18"/>
  <c r="BZ29" i="18"/>
  <c r="CD29" i="18"/>
  <c r="CH29" i="18"/>
  <c r="CL29" i="18"/>
  <c r="CP29" i="18"/>
  <c r="CT29" i="18"/>
  <c r="CX29" i="18"/>
  <c r="DB29" i="18"/>
  <c r="DF29" i="18"/>
  <c r="BN30" i="18"/>
  <c r="BR30" i="18"/>
  <c r="BV30" i="18"/>
  <c r="BZ30" i="18"/>
  <c r="CD30" i="18"/>
  <c r="CH30" i="18"/>
  <c r="CL30" i="18"/>
  <c r="CP30" i="18"/>
  <c r="CT30" i="18"/>
  <c r="CX30" i="18"/>
  <c r="DB30" i="18"/>
  <c r="DF30" i="18"/>
  <c r="BN31" i="18"/>
  <c r="BR31" i="18"/>
  <c r="BV31" i="18"/>
  <c r="BZ31" i="18"/>
  <c r="CD31" i="18"/>
  <c r="CH31" i="18"/>
  <c r="CL31" i="18"/>
  <c r="CP31" i="18"/>
  <c r="CT31" i="18"/>
  <c r="CX31" i="18"/>
  <c r="DB31" i="18"/>
  <c r="DF31" i="18"/>
  <c r="BN32" i="18"/>
  <c r="BR32" i="18"/>
  <c r="BV32" i="18"/>
  <c r="BZ32" i="18"/>
  <c r="CD32" i="18"/>
  <c r="CH32" i="18"/>
  <c r="CL32" i="18"/>
  <c r="CP32" i="18"/>
  <c r="CT32" i="18"/>
  <c r="CX32" i="18"/>
  <c r="DB32" i="18"/>
  <c r="DF32" i="18"/>
  <c r="BN33" i="18"/>
  <c r="BR33" i="18"/>
  <c r="BV33" i="18"/>
  <c r="BZ33" i="18"/>
  <c r="CD33" i="18"/>
  <c r="CH33" i="18"/>
  <c r="CL33" i="18"/>
  <c r="CP33" i="18"/>
  <c r="CT33" i="18"/>
  <c r="CX33" i="18"/>
  <c r="DB33" i="18"/>
  <c r="DF33" i="18"/>
  <c r="BN34" i="18"/>
  <c r="BR34" i="18"/>
  <c r="BV34" i="18"/>
  <c r="BZ34" i="18"/>
  <c r="CD34" i="18"/>
  <c r="CH34" i="18"/>
  <c r="CL34" i="18"/>
  <c r="CP34" i="18"/>
  <c r="CT34" i="18"/>
  <c r="CX34" i="18"/>
  <c r="DB34" i="18"/>
  <c r="DF34" i="18"/>
  <c r="BR35" i="18"/>
  <c r="BV35" i="18"/>
  <c r="BZ35" i="18"/>
  <c r="CD35" i="18"/>
  <c r="CH35" i="18"/>
  <c r="CL35" i="18"/>
  <c r="CP35" i="18"/>
  <c r="CT35" i="18"/>
  <c r="CX35" i="18"/>
  <c r="DB35" i="18"/>
  <c r="DF35" i="18"/>
  <c r="BN36" i="18"/>
  <c r="BR36" i="18"/>
  <c r="BV36" i="18"/>
  <c r="BZ36" i="18"/>
  <c r="CD36" i="18"/>
  <c r="CH36" i="18"/>
  <c r="CL36" i="18"/>
  <c r="CP36" i="18"/>
  <c r="CT36" i="18"/>
  <c r="CX36" i="18"/>
  <c r="DB36" i="18"/>
  <c r="DF36" i="18"/>
  <c r="BN37" i="18"/>
  <c r="BR37" i="18"/>
  <c r="BV37" i="18"/>
  <c r="BZ37" i="18"/>
  <c r="CD37" i="18"/>
  <c r="CH37" i="18"/>
  <c r="CL37" i="18"/>
  <c r="CP37" i="18"/>
  <c r="CT37" i="18"/>
  <c r="CX37" i="18"/>
  <c r="DB37" i="18"/>
  <c r="DF37" i="18"/>
  <c r="BN38" i="18"/>
  <c r="BR38" i="18"/>
  <c r="BV38" i="18"/>
  <c r="BZ38" i="18"/>
  <c r="CD38" i="18"/>
  <c r="CH38" i="18"/>
  <c r="CL38" i="18"/>
  <c r="CP38" i="18"/>
  <c r="CT38" i="18"/>
  <c r="CX38" i="18"/>
  <c r="DB38" i="18"/>
  <c r="DF38" i="18"/>
  <c r="BN39" i="18"/>
  <c r="BR39" i="18"/>
  <c r="BV39" i="18"/>
  <c r="BZ39" i="18"/>
  <c r="CD39" i="18"/>
  <c r="CH39" i="18"/>
  <c r="CL39" i="18"/>
  <c r="CP39" i="18"/>
  <c r="CT39" i="18"/>
  <c r="CX39" i="18"/>
  <c r="DB39" i="18"/>
  <c r="DF39" i="18"/>
  <c r="BN40" i="18"/>
  <c r="BR40" i="18"/>
  <c r="BV40" i="18"/>
  <c r="BZ40" i="18"/>
  <c r="CD40" i="18"/>
  <c r="CH40" i="18"/>
  <c r="CL40" i="18"/>
  <c r="CP40" i="18"/>
  <c r="CT40" i="18"/>
  <c r="CX40" i="18"/>
  <c r="DB40" i="18"/>
  <c r="DF40" i="18"/>
  <c r="BN41" i="18"/>
  <c r="BR41" i="18"/>
  <c r="BV41" i="18"/>
  <c r="BZ41" i="18"/>
  <c r="CD41" i="18"/>
  <c r="CH41" i="18"/>
  <c r="CL41" i="18"/>
  <c r="CP41" i="18"/>
  <c r="CT41" i="18"/>
  <c r="CX41" i="18"/>
  <c r="DB41" i="18"/>
  <c r="DF41" i="18"/>
  <c r="BN42" i="18"/>
  <c r="BR42" i="18"/>
  <c r="BV42" i="18"/>
  <c r="BZ42" i="18"/>
  <c r="CD42" i="18"/>
  <c r="CH42" i="18"/>
  <c r="CL42" i="18"/>
  <c r="CP42" i="18"/>
  <c r="CT42" i="18"/>
  <c r="CX42" i="18"/>
  <c r="DB42" i="18"/>
  <c r="DF42" i="18"/>
  <c r="BN43" i="18"/>
  <c r="BR43" i="18"/>
  <c r="BV43" i="18"/>
  <c r="BZ43" i="18"/>
  <c r="CD43" i="18"/>
  <c r="CH43" i="18"/>
  <c r="CL43" i="18"/>
  <c r="CP43" i="18"/>
  <c r="CT43" i="18"/>
  <c r="CX43" i="18"/>
  <c r="DB43" i="18"/>
  <c r="DF43" i="18"/>
  <c r="BN44" i="18"/>
  <c r="BR44" i="18"/>
  <c r="BV44" i="18"/>
  <c r="BZ44" i="18"/>
  <c r="CD44" i="18"/>
  <c r="CH44" i="18"/>
  <c r="CL44" i="18"/>
  <c r="CP44" i="18"/>
  <c r="CT44" i="18"/>
  <c r="CX44" i="18"/>
  <c r="DB44" i="18"/>
  <c r="DF44" i="18"/>
  <c r="BN45" i="18"/>
  <c r="BR45" i="18"/>
  <c r="BV45" i="18"/>
  <c r="BZ45" i="18"/>
  <c r="CD45" i="18"/>
  <c r="CH45" i="18"/>
  <c r="CL45" i="18"/>
  <c r="CP45" i="18"/>
  <c r="CT45" i="18"/>
  <c r="CX45" i="18"/>
  <c r="DB45" i="18"/>
  <c r="DF45" i="18"/>
  <c r="BN46" i="18"/>
  <c r="BR46" i="18"/>
  <c r="BV46" i="18"/>
  <c r="BZ46" i="18"/>
  <c r="CD46" i="18"/>
  <c r="CH46" i="18"/>
  <c r="CL46" i="18"/>
  <c r="CP46" i="18"/>
  <c r="CT46" i="18"/>
  <c r="CX46" i="18"/>
  <c r="DB46" i="18"/>
  <c r="DF46" i="18"/>
  <c r="BN47" i="18"/>
  <c r="BR47" i="18"/>
  <c r="BV47" i="18"/>
  <c r="BZ47" i="18"/>
  <c r="CD47" i="18"/>
  <c r="CH47" i="18"/>
  <c r="CL47" i="18"/>
  <c r="CP47" i="18"/>
  <c r="CT47" i="18"/>
  <c r="CX47" i="18"/>
  <c r="DB47" i="18"/>
  <c r="DF47" i="18"/>
  <c r="BN48" i="18"/>
  <c r="BR48" i="18"/>
  <c r="BV48" i="18"/>
  <c r="BZ48" i="18"/>
  <c r="CD48" i="18"/>
  <c r="CH48" i="18"/>
  <c r="CL48" i="18"/>
  <c r="CP48" i="18"/>
  <c r="CT48" i="18"/>
  <c r="CX48" i="18"/>
  <c r="DB48" i="18"/>
  <c r="DF48" i="18"/>
  <c r="BN49" i="18"/>
  <c r="BR49" i="18"/>
  <c r="BV49" i="18"/>
  <c r="BZ49" i="18"/>
  <c r="CD49" i="18"/>
  <c r="CH49" i="18"/>
  <c r="CL49" i="18"/>
  <c r="CP49" i="18"/>
  <c r="CT49" i="18"/>
  <c r="CX49" i="18"/>
  <c r="DB49" i="18"/>
  <c r="DF49" i="18"/>
  <c r="BN50" i="18"/>
  <c r="BR50" i="18"/>
  <c r="BV50" i="18"/>
  <c r="BZ50" i="18"/>
  <c r="CD50" i="18"/>
  <c r="CH50" i="18"/>
  <c r="CL50" i="18"/>
  <c r="CP50" i="18"/>
  <c r="CT50" i="18"/>
  <c r="CX50" i="18"/>
  <c r="DB50" i="18"/>
  <c r="DF50" i="18"/>
  <c r="BN51" i="18"/>
  <c r="BR51" i="18"/>
  <c r="BV51" i="18"/>
  <c r="BZ51" i="18"/>
  <c r="CD51" i="18"/>
  <c r="CH51" i="18"/>
  <c r="CL51" i="18"/>
  <c r="CP51" i="18"/>
  <c r="CT51" i="18"/>
  <c r="CX51" i="18"/>
  <c r="DB51" i="18"/>
  <c r="DF51" i="18"/>
  <c r="BN52" i="18"/>
  <c r="BR52" i="18"/>
  <c r="BV52" i="18"/>
  <c r="BZ52" i="18"/>
  <c r="CD52" i="18"/>
  <c r="CH52" i="18"/>
  <c r="CL52" i="18"/>
  <c r="CP52" i="18"/>
  <c r="CT52" i="18"/>
  <c r="CX52" i="18"/>
  <c r="DB52" i="18"/>
  <c r="DF52" i="18"/>
  <c r="BN53" i="18"/>
  <c r="BR53" i="18"/>
  <c r="BV53" i="18"/>
  <c r="BZ53" i="18"/>
  <c r="CD53" i="18"/>
  <c r="CH53" i="18"/>
  <c r="CL53" i="18"/>
  <c r="CP53" i="18"/>
  <c r="CT53" i="18"/>
  <c r="CX53" i="18"/>
  <c r="DB53" i="18"/>
  <c r="DF53" i="18"/>
  <c r="BN54" i="18"/>
  <c r="BR54" i="18"/>
  <c r="BV54" i="18"/>
  <c r="BZ54" i="18"/>
  <c r="CD54" i="18"/>
  <c r="CH54" i="18"/>
  <c r="CL54" i="18"/>
  <c r="CP54" i="18"/>
  <c r="CT54" i="18"/>
  <c r="CX54" i="18"/>
  <c r="DB54" i="18"/>
  <c r="DF54" i="18"/>
  <c r="BN55" i="18"/>
  <c r="BR55" i="18"/>
  <c r="BV55" i="18"/>
  <c r="BZ55" i="18"/>
  <c r="CD55" i="18"/>
  <c r="CH55" i="18"/>
  <c r="CL55" i="18"/>
  <c r="CP55" i="18"/>
  <c r="CT55" i="18"/>
  <c r="CX55" i="18"/>
  <c r="DB55" i="18"/>
  <c r="DF55" i="18"/>
  <c r="BN56" i="18"/>
  <c r="BR56" i="18"/>
  <c r="BV56" i="18"/>
  <c r="BZ56" i="18"/>
  <c r="CD56" i="18"/>
  <c r="CH56" i="18"/>
  <c r="CL56" i="18"/>
  <c r="CP56" i="18"/>
  <c r="CT56" i="18"/>
  <c r="CX56" i="18"/>
  <c r="DB56" i="18"/>
  <c r="DF56" i="18"/>
  <c r="BN57" i="18"/>
  <c r="BR57" i="18"/>
  <c r="BV57" i="18"/>
  <c r="BZ57" i="18"/>
  <c r="CD57" i="18"/>
  <c r="CH57" i="18"/>
  <c r="CL57" i="18"/>
  <c r="CP57" i="18"/>
  <c r="CT57" i="18"/>
  <c r="CX57" i="18"/>
  <c r="DB57" i="18"/>
  <c r="DF57" i="18"/>
  <c r="BN58" i="18"/>
  <c r="BR58" i="18"/>
  <c r="BV58" i="18"/>
  <c r="BZ58" i="18"/>
  <c r="CD58" i="18"/>
  <c r="CH58" i="18"/>
  <c r="CL58" i="18"/>
  <c r="CP58" i="18"/>
  <c r="CT58" i="18"/>
  <c r="CX58" i="18"/>
  <c r="DB58" i="18"/>
  <c r="DF58" i="18"/>
  <c r="BN59" i="18"/>
  <c r="BR59" i="18"/>
  <c r="BV59" i="18"/>
  <c r="BZ59" i="18"/>
  <c r="CD59" i="18"/>
  <c r="CH59" i="18"/>
  <c r="CL59" i="18"/>
  <c r="CP59" i="18"/>
  <c r="CT59" i="18"/>
  <c r="CX59" i="18"/>
  <c r="DB59" i="18"/>
  <c r="DF59" i="18"/>
  <c r="BN60" i="18"/>
  <c r="BR60" i="18"/>
  <c r="BV60" i="18"/>
  <c r="BZ60" i="18"/>
  <c r="CD60" i="18"/>
  <c r="CH60" i="18"/>
  <c r="CL60" i="18"/>
  <c r="CP60" i="18"/>
  <c r="CT60" i="18"/>
  <c r="CX60" i="18"/>
  <c r="DB60" i="18"/>
  <c r="DF60" i="18"/>
  <c r="BN61" i="18"/>
  <c r="BR61" i="18"/>
  <c r="BV61" i="18"/>
  <c r="BZ61" i="18"/>
  <c r="CD61" i="18"/>
  <c r="CH61" i="18"/>
  <c r="CL61" i="18"/>
  <c r="CP61" i="18"/>
  <c r="CT61" i="18"/>
  <c r="CX61" i="18"/>
  <c r="DB61" i="18"/>
  <c r="DF61" i="18"/>
  <c r="BN62" i="18"/>
  <c r="BR62" i="18"/>
  <c r="BV62" i="18"/>
  <c r="BZ62" i="18"/>
  <c r="CD62" i="18"/>
  <c r="CH62" i="18"/>
  <c r="CL62" i="18"/>
  <c r="CP62" i="18"/>
  <c r="CT62" i="18"/>
  <c r="CX62" i="18"/>
  <c r="DB62" i="18"/>
  <c r="DF62" i="18"/>
  <c r="BN63" i="18"/>
  <c r="BR63" i="18"/>
  <c r="BV63" i="18"/>
  <c r="BZ63" i="18"/>
  <c r="CD63" i="18"/>
  <c r="CH63" i="18"/>
  <c r="CL63" i="18"/>
  <c r="CP63" i="18"/>
  <c r="CT63" i="18"/>
  <c r="CX63" i="18"/>
  <c r="DB63" i="18"/>
  <c r="DF63" i="18"/>
  <c r="BN64" i="18"/>
  <c r="BR64" i="18"/>
  <c r="BV64" i="18"/>
  <c r="BZ64" i="18"/>
  <c r="CD64" i="18"/>
  <c r="CH64" i="18"/>
  <c r="CL64" i="18"/>
  <c r="CP64" i="18"/>
  <c r="CT64" i="18"/>
  <c r="CX64" i="18"/>
  <c r="DB64" i="18"/>
  <c r="DF64" i="18"/>
  <c r="BN65" i="18"/>
  <c r="BR65" i="18"/>
  <c r="BV65" i="18"/>
  <c r="BZ65" i="18"/>
  <c r="CD65" i="18"/>
  <c r="CH65" i="18"/>
  <c r="CL65" i="18"/>
  <c r="CP65" i="18"/>
  <c r="CT65" i="18"/>
  <c r="CX65" i="18"/>
  <c r="DB65" i="18"/>
  <c r="DF65" i="18"/>
  <c r="BN66" i="18"/>
  <c r="BR66" i="18"/>
  <c r="BV66" i="18"/>
  <c r="BZ66" i="18"/>
  <c r="CD66" i="18"/>
  <c r="CH66" i="18"/>
  <c r="CL66" i="18"/>
  <c r="CP66" i="18"/>
  <c r="CT66" i="18"/>
  <c r="CX66" i="18"/>
  <c r="DB66" i="18"/>
  <c r="DF66" i="18"/>
  <c r="BN67" i="18"/>
  <c r="BR67" i="18"/>
  <c r="BV67" i="18"/>
  <c r="BZ67" i="18"/>
  <c r="CD67" i="18"/>
  <c r="CH67" i="18"/>
  <c r="CL67" i="18"/>
  <c r="CP67" i="18"/>
  <c r="CT67" i="18"/>
  <c r="CX67" i="18"/>
  <c r="DB67" i="18"/>
  <c r="DF67" i="18"/>
  <c r="BN68" i="18"/>
  <c r="BR68" i="18"/>
  <c r="BV68" i="18"/>
  <c r="BZ68" i="18"/>
  <c r="CD68" i="18"/>
  <c r="CH68" i="18"/>
  <c r="CL68" i="18"/>
  <c r="CP68" i="18"/>
  <c r="CT68" i="18"/>
  <c r="CX68" i="18"/>
  <c r="DB68" i="18"/>
  <c r="DF68" i="18"/>
  <c r="BN69" i="18"/>
  <c r="BR69" i="18"/>
  <c r="BV69" i="18"/>
  <c r="BZ69" i="18"/>
  <c r="CD69" i="18"/>
  <c r="CH69" i="18"/>
  <c r="CL69" i="18"/>
  <c r="CP69" i="18"/>
  <c r="CT69" i="18"/>
  <c r="CX69" i="18"/>
  <c r="DB69" i="18"/>
  <c r="DF69" i="18"/>
  <c r="BN70" i="18"/>
  <c r="BR70" i="18"/>
  <c r="BV70" i="18"/>
  <c r="BZ70" i="18"/>
  <c r="CD70" i="18"/>
  <c r="CH70" i="18"/>
  <c r="CL70" i="18"/>
  <c r="CP70" i="18"/>
  <c r="CT70" i="18"/>
  <c r="CX70" i="18"/>
  <c r="DB70" i="18"/>
  <c r="DF70" i="18"/>
  <c r="BN71" i="18"/>
  <c r="BR71" i="18"/>
  <c r="BV71" i="18"/>
  <c r="BZ71" i="18"/>
  <c r="CD71" i="18"/>
  <c r="CH71" i="18"/>
  <c r="CL71" i="18"/>
  <c r="CP71" i="18"/>
  <c r="CT71" i="18"/>
  <c r="CX71" i="18"/>
  <c r="DB71" i="18"/>
  <c r="DF71" i="18"/>
  <c r="BN72" i="18"/>
  <c r="BR72" i="18"/>
  <c r="BV72" i="18"/>
  <c r="BZ72" i="18"/>
  <c r="CD72" i="18"/>
  <c r="CH72" i="18"/>
  <c r="CL72" i="18"/>
  <c r="CP72" i="18"/>
  <c r="CT72" i="18"/>
  <c r="CX72" i="18"/>
  <c r="DB72" i="18"/>
  <c r="DF72" i="18"/>
  <c r="BN73" i="18"/>
  <c r="BR73" i="18"/>
  <c r="BV73" i="18"/>
  <c r="BZ73" i="18"/>
  <c r="CD73" i="18"/>
  <c r="CH73" i="18"/>
  <c r="CL73" i="18"/>
  <c r="CP73" i="18"/>
  <c r="CT73" i="18"/>
  <c r="CX73" i="18"/>
  <c r="DB73" i="18"/>
  <c r="DF73" i="18"/>
  <c r="BR74" i="18"/>
  <c r="BV74" i="18"/>
  <c r="BZ74" i="18"/>
  <c r="CD74" i="18"/>
  <c r="CH74" i="18"/>
  <c r="CL74" i="18"/>
  <c r="CP74" i="18"/>
  <c r="CT74" i="18"/>
  <c r="CX74" i="18"/>
  <c r="DB74" i="18"/>
  <c r="DF74" i="18"/>
  <c r="BN75" i="18"/>
  <c r="BR75" i="18"/>
  <c r="BV75" i="18"/>
  <c r="BZ75" i="18"/>
  <c r="CD75" i="18"/>
  <c r="CH75" i="18"/>
  <c r="CL75" i="18"/>
  <c r="CP75" i="18"/>
  <c r="CT75" i="18"/>
  <c r="CX75" i="18"/>
  <c r="DB75" i="18"/>
  <c r="DF75" i="18"/>
  <c r="BN76" i="18"/>
  <c r="BR76" i="18"/>
  <c r="BV76" i="18"/>
  <c r="BZ76" i="18"/>
  <c r="CD76" i="18"/>
  <c r="CH76" i="18"/>
  <c r="CL76" i="18"/>
  <c r="CP76" i="18"/>
  <c r="CT76" i="18"/>
  <c r="CX76" i="18"/>
  <c r="DB76" i="18"/>
  <c r="DF76" i="18"/>
  <c r="BN77" i="18"/>
  <c r="BR77" i="18"/>
  <c r="BV77" i="18"/>
  <c r="BZ77" i="18"/>
  <c r="CD77" i="18"/>
  <c r="CH77" i="18"/>
  <c r="CL77" i="18"/>
  <c r="CP77" i="18"/>
  <c r="CT77" i="18"/>
  <c r="CX77" i="18"/>
  <c r="DB77" i="18"/>
  <c r="DF77" i="18"/>
  <c r="BN78" i="18"/>
  <c r="BR78" i="18"/>
  <c r="BV78" i="18"/>
  <c r="BZ78" i="18"/>
  <c r="CD78" i="18"/>
  <c r="CH78" i="18"/>
  <c r="CL78" i="18"/>
  <c r="CP78" i="18"/>
  <c r="CT78" i="18"/>
  <c r="CX78" i="18"/>
  <c r="DB78" i="18"/>
  <c r="DF78" i="18"/>
  <c r="BN79" i="18"/>
  <c r="BR79" i="18"/>
  <c r="BV79" i="18"/>
  <c r="BZ79" i="18"/>
  <c r="CD79" i="18"/>
  <c r="CH79" i="18"/>
  <c r="CL79" i="18"/>
  <c r="CP79" i="18"/>
  <c r="CT79" i="18"/>
  <c r="CX79" i="18"/>
  <c r="DB79" i="18"/>
  <c r="DF79" i="18"/>
  <c r="BN80" i="18"/>
  <c r="BR80" i="18"/>
  <c r="BV80" i="18"/>
  <c r="BZ80" i="18"/>
  <c r="CD80" i="18"/>
  <c r="CH80" i="18"/>
  <c r="CL80" i="18"/>
  <c r="CP80" i="18"/>
  <c r="CT80" i="18"/>
  <c r="CX80" i="18"/>
  <c r="DB80" i="18"/>
  <c r="DF80" i="18"/>
  <c r="BN81" i="18"/>
  <c r="BR81" i="18"/>
  <c r="BV81" i="18"/>
  <c r="BZ81" i="18"/>
  <c r="CD81" i="18"/>
  <c r="CH81" i="18"/>
  <c r="CL81" i="18"/>
  <c r="CP81" i="18"/>
  <c r="CT81" i="18"/>
  <c r="CX81" i="18"/>
  <c r="DB81" i="18"/>
  <c r="DF81" i="18"/>
  <c r="BN82" i="18"/>
  <c r="BR82" i="18"/>
  <c r="BV82" i="18"/>
  <c r="BZ82" i="18"/>
  <c r="CD82" i="18"/>
  <c r="CH82" i="18"/>
  <c r="CL82" i="18"/>
  <c r="CP82" i="18"/>
  <c r="CT82" i="18"/>
  <c r="CX82" i="18"/>
  <c r="DB82" i="18"/>
  <c r="DF82" i="18"/>
  <c r="BN83" i="18"/>
  <c r="BR83" i="18"/>
  <c r="BV83" i="18"/>
  <c r="BZ83" i="18"/>
  <c r="CD83" i="18"/>
  <c r="CH83" i="18"/>
  <c r="CL83" i="18"/>
  <c r="CP83" i="18"/>
  <c r="CT83" i="18"/>
  <c r="CX83" i="18"/>
  <c r="DB83" i="18"/>
  <c r="DF83" i="18"/>
  <c r="BN84" i="18"/>
  <c r="BR84" i="18"/>
  <c r="BV84" i="18"/>
  <c r="BZ84" i="18"/>
  <c r="CD84" i="18"/>
  <c r="CH84" i="18"/>
  <c r="CL84" i="18"/>
  <c r="CP84" i="18"/>
  <c r="CT84" i="18"/>
  <c r="CX84" i="18"/>
  <c r="DB84" i="18"/>
  <c r="DF84" i="18"/>
  <c r="BN85" i="18"/>
  <c r="BR85" i="18"/>
  <c r="BV85" i="18"/>
  <c r="BZ85" i="18"/>
  <c r="CD85" i="18"/>
  <c r="CH85" i="18"/>
  <c r="CL85" i="18"/>
  <c r="CP85" i="18"/>
  <c r="CT85" i="18"/>
  <c r="CX85" i="18"/>
  <c r="DB85" i="18"/>
  <c r="DF85" i="18"/>
  <c r="DF5" i="18"/>
  <c r="DB5" i="18"/>
  <c r="CX5" i="18"/>
  <c r="CT5" i="18"/>
  <c r="CP5" i="18"/>
  <c r="CL5" i="18"/>
  <c r="CH5" i="18"/>
  <c r="CD5" i="18"/>
  <c r="BZ5" i="18"/>
  <c r="BV5" i="18"/>
  <c r="BR5" i="18"/>
  <c r="DF9" i="18"/>
  <c r="DB9" i="18"/>
  <c r="CX9" i="18"/>
  <c r="CT9" i="18"/>
  <c r="CP9" i="18"/>
  <c r="CL9" i="18"/>
  <c r="CH9" i="18"/>
  <c r="CD9" i="18"/>
  <c r="BZ9" i="18"/>
  <c r="BV9" i="18"/>
  <c r="BR9" i="18"/>
  <c r="BN9" i="18"/>
  <c r="DF8" i="18"/>
  <c r="DB8" i="18"/>
  <c r="CX8" i="18"/>
  <c r="CT8" i="18"/>
  <c r="CP8" i="18"/>
  <c r="CL8" i="18"/>
  <c r="CH8" i="18"/>
  <c r="CD8" i="18"/>
  <c r="BZ8" i="18"/>
  <c r="BV8" i="18"/>
  <c r="BR8" i="18"/>
  <c r="BN8" i="18"/>
  <c r="DF7" i="18"/>
  <c r="DB7" i="18"/>
  <c r="CX7" i="18"/>
  <c r="CT7" i="18"/>
  <c r="CP7" i="18"/>
  <c r="CL7" i="18"/>
  <c r="CH7" i="18"/>
  <c r="CD7" i="18"/>
  <c r="BZ7" i="18"/>
  <c r="BV7" i="18"/>
  <c r="BR7" i="18"/>
  <c r="DF6" i="18"/>
  <c r="DB6" i="18"/>
  <c r="CX6" i="18"/>
  <c r="CT6" i="18"/>
  <c r="CP6" i="18"/>
  <c r="CL6" i="18"/>
  <c r="CH6" i="18"/>
  <c r="CD6" i="18"/>
  <c r="BZ6" i="18"/>
  <c r="BV6" i="18"/>
  <c r="BR6" i="18"/>
  <c r="BN6" i="18"/>
  <c r="BN199" i="38"/>
  <c r="BN191" i="38"/>
  <c r="BN180" i="38"/>
  <c r="BN171" i="38"/>
  <c r="BN162" i="38"/>
  <c r="BN150" i="38"/>
  <c r="BN139" i="38"/>
  <c r="BN130" i="38"/>
  <c r="BN118" i="38"/>
  <c r="BN108" i="38"/>
  <c r="BN99" i="38"/>
  <c r="BN90" i="38"/>
  <c r="BN81" i="38"/>
  <c r="BN71" i="38"/>
  <c r="BN60" i="38"/>
  <c r="BN49" i="38"/>
  <c r="BN40" i="38"/>
  <c r="BN30" i="38"/>
  <c r="BN32" i="38" s="1"/>
  <c r="BN31" i="38"/>
  <c r="DF31" i="38"/>
  <c r="DB31" i="38"/>
  <c r="CX31" i="38"/>
  <c r="CT31" i="38"/>
  <c r="CP31" i="38"/>
  <c r="CL31" i="38"/>
  <c r="CH31" i="38"/>
  <c r="CD31" i="38"/>
  <c r="BZ31" i="38"/>
  <c r="BV31" i="38"/>
  <c r="BR31" i="38"/>
  <c r="DF30" i="38"/>
  <c r="DB30" i="38"/>
  <c r="CX30" i="38"/>
  <c r="CT30" i="38"/>
  <c r="CP30" i="38"/>
  <c r="CL30" i="38"/>
  <c r="CH30" i="38"/>
  <c r="CD30" i="38"/>
  <c r="BZ30" i="38"/>
  <c r="BV30" i="38"/>
  <c r="BR30" i="38"/>
  <c r="BN20" i="38"/>
  <c r="BN9" i="38"/>
  <c r="DF10" i="38"/>
  <c r="DB10" i="38"/>
  <c r="CX10" i="38"/>
  <c r="CT10" i="38"/>
  <c r="CP10" i="38"/>
  <c r="CL10" i="38"/>
  <c r="CH10" i="38"/>
  <c r="CD10" i="38"/>
  <c r="BZ10" i="38"/>
  <c r="BV10" i="38"/>
  <c r="BR10" i="38"/>
  <c r="BN10" i="38"/>
  <c r="DF9" i="38"/>
  <c r="DB9" i="38"/>
  <c r="CX9" i="38"/>
  <c r="CT9" i="38"/>
  <c r="CP9" i="38"/>
  <c r="CL9" i="38"/>
  <c r="CH9" i="38"/>
  <c r="CD9" i="38"/>
  <c r="BZ9" i="38"/>
  <c r="BV9" i="38"/>
  <c r="BR9" i="38"/>
  <c r="DF8" i="38"/>
  <c r="DB8" i="38"/>
  <c r="CX8" i="38"/>
  <c r="CT8" i="38"/>
  <c r="CP8" i="38"/>
  <c r="CL8" i="38"/>
  <c r="CH8" i="38"/>
  <c r="CD8" i="38"/>
  <c r="BZ8" i="38"/>
  <c r="BV8" i="38"/>
  <c r="BR8" i="38"/>
  <c r="BN8" i="38"/>
  <c r="DF7" i="38"/>
  <c r="DB7" i="38"/>
  <c r="CX7" i="38"/>
  <c r="CT7" i="38"/>
  <c r="CP7" i="38"/>
  <c r="CL7" i="38"/>
  <c r="CH7" i="38"/>
  <c r="CD7" i="38"/>
  <c r="BZ7" i="38"/>
  <c r="BV7" i="38"/>
  <c r="BR7" i="38"/>
  <c r="BN7" i="38"/>
  <c r="BN19" i="38"/>
  <c r="BN21" i="38"/>
  <c r="BR21" i="38"/>
  <c r="BV21" i="38"/>
  <c r="BZ21" i="38"/>
  <c r="CD21" i="38"/>
  <c r="CH21" i="38"/>
  <c r="CL21" i="38"/>
  <c r="CP21" i="38"/>
  <c r="CT21" i="38"/>
  <c r="CX21" i="38"/>
  <c r="DB21" i="38"/>
  <c r="DF21" i="38"/>
  <c r="BN22" i="38"/>
  <c r="BR22" i="38"/>
  <c r="BV22" i="38"/>
  <c r="BZ22" i="38"/>
  <c r="CD22" i="38"/>
  <c r="CH22" i="38"/>
  <c r="CL22" i="38"/>
  <c r="CP22" i="38"/>
  <c r="CT22" i="38"/>
  <c r="CX22" i="38"/>
  <c r="DB22" i="38"/>
  <c r="DF22" i="38"/>
  <c r="DF20" i="38"/>
  <c r="DB20" i="38"/>
  <c r="CX20" i="38"/>
  <c r="CT20" i="38"/>
  <c r="CP20" i="38"/>
  <c r="CL20" i="38"/>
  <c r="CH20" i="38"/>
  <c r="CD20" i="38"/>
  <c r="BZ20" i="38"/>
  <c r="BV20" i="38"/>
  <c r="BR20" i="38"/>
  <c r="DF19" i="38"/>
  <c r="DB19" i="38"/>
  <c r="CX19" i="38"/>
  <c r="CT19" i="38"/>
  <c r="CP19" i="38"/>
  <c r="CL19" i="38"/>
  <c r="CH19" i="38"/>
  <c r="CD19" i="38"/>
  <c r="BZ19" i="38"/>
  <c r="BV19" i="38"/>
  <c r="BR19" i="38"/>
  <c r="DF40" i="38"/>
  <c r="DB40" i="38"/>
  <c r="CX40" i="38"/>
  <c r="CT40" i="38"/>
  <c r="CP40" i="38"/>
  <c r="CL40" i="38"/>
  <c r="CH40" i="38"/>
  <c r="CD40" i="38"/>
  <c r="BZ40" i="38"/>
  <c r="BV40" i="38"/>
  <c r="BR40" i="38"/>
  <c r="DF39" i="38"/>
  <c r="DB39" i="38"/>
  <c r="CX39" i="38"/>
  <c r="CX41" i="38" s="1"/>
  <c r="CT39" i="38"/>
  <c r="CP39" i="38"/>
  <c r="CL39" i="38"/>
  <c r="CH39" i="38"/>
  <c r="CD39" i="38"/>
  <c r="BZ39" i="38"/>
  <c r="BV39" i="38"/>
  <c r="BV41" i="38" s="1"/>
  <c r="BR39" i="38"/>
  <c r="BR41" i="38" s="1"/>
  <c r="BN39" i="38"/>
  <c r="BN61" i="38"/>
  <c r="DF51" i="38"/>
  <c r="DB51" i="38"/>
  <c r="CX51" i="38"/>
  <c r="CT51" i="38"/>
  <c r="CP51" i="38"/>
  <c r="CL51" i="38"/>
  <c r="CH51" i="38"/>
  <c r="CD51" i="38"/>
  <c r="BZ51" i="38"/>
  <c r="BV51" i="38"/>
  <c r="BR51" i="38"/>
  <c r="BN51" i="38"/>
  <c r="DF50" i="38"/>
  <c r="DB50" i="38"/>
  <c r="DB52" i="38" s="1"/>
  <c r="CX50" i="38"/>
  <c r="CT50" i="38"/>
  <c r="CP50" i="38"/>
  <c r="CL50" i="38"/>
  <c r="CH50" i="38"/>
  <c r="CD50" i="38"/>
  <c r="BZ50" i="38"/>
  <c r="BV50" i="38"/>
  <c r="BV52" i="38" s="1"/>
  <c r="BR50" i="38"/>
  <c r="BN50" i="38"/>
  <c r="DF49" i="38"/>
  <c r="DB49" i="38"/>
  <c r="CX49" i="38"/>
  <c r="CT49" i="38"/>
  <c r="CP49" i="38"/>
  <c r="CL49" i="38"/>
  <c r="CH49" i="38"/>
  <c r="CD49" i="38"/>
  <c r="BZ49" i="38"/>
  <c r="BV49" i="38"/>
  <c r="BR49" i="38"/>
  <c r="DF48" i="38"/>
  <c r="DB48" i="38"/>
  <c r="CX48" i="38"/>
  <c r="CT48" i="38"/>
  <c r="CP48" i="38"/>
  <c r="CL48" i="38"/>
  <c r="CH48" i="38"/>
  <c r="CD48" i="38"/>
  <c r="BZ48" i="38"/>
  <c r="BV48" i="38"/>
  <c r="BR48" i="38"/>
  <c r="BN48" i="38"/>
  <c r="BR61" i="38"/>
  <c r="BV61" i="38"/>
  <c r="BZ61" i="38"/>
  <c r="CD61" i="38"/>
  <c r="CH61" i="38"/>
  <c r="CL61" i="38"/>
  <c r="CP61" i="38"/>
  <c r="CP63" i="38" s="1"/>
  <c r="CT61" i="38"/>
  <c r="CX61" i="38"/>
  <c r="DB61" i="38"/>
  <c r="DF61" i="38"/>
  <c r="BN62" i="38"/>
  <c r="BR62" i="38"/>
  <c r="BV62" i="38"/>
  <c r="BZ62" i="38"/>
  <c r="BZ63" i="38" s="1"/>
  <c r="CD62" i="38"/>
  <c r="CH62" i="38"/>
  <c r="CL62" i="38"/>
  <c r="CP62" i="38"/>
  <c r="CT62" i="38"/>
  <c r="CX62" i="38"/>
  <c r="DB62" i="38"/>
  <c r="DF62" i="38"/>
  <c r="DF63" i="38" s="1"/>
  <c r="DF60" i="38"/>
  <c r="DB60" i="38"/>
  <c r="CX60" i="38"/>
  <c r="CT60" i="38"/>
  <c r="CP60" i="38"/>
  <c r="CL60" i="38"/>
  <c r="CH60" i="38"/>
  <c r="CD60" i="38"/>
  <c r="BZ60" i="38"/>
  <c r="BV60" i="38"/>
  <c r="BR60" i="38"/>
  <c r="DF59" i="38"/>
  <c r="DB59" i="38"/>
  <c r="CX59" i="38"/>
  <c r="CT59" i="38"/>
  <c r="CP59" i="38"/>
  <c r="CL59" i="38"/>
  <c r="CH59" i="38"/>
  <c r="CD59" i="38"/>
  <c r="BZ59" i="38"/>
  <c r="BV59" i="38"/>
  <c r="BR59" i="38"/>
  <c r="BN59" i="38"/>
  <c r="DF71" i="38"/>
  <c r="DB71" i="38"/>
  <c r="CX71" i="38"/>
  <c r="CT71" i="38"/>
  <c r="CP71" i="38"/>
  <c r="CL71" i="38"/>
  <c r="CH71" i="38"/>
  <c r="CD71" i="38"/>
  <c r="BZ71" i="38"/>
  <c r="BV71" i="38"/>
  <c r="BR71" i="38"/>
  <c r="DF70" i="38"/>
  <c r="DB70" i="38"/>
  <c r="CX70" i="38"/>
  <c r="CT70" i="38"/>
  <c r="CP70" i="38"/>
  <c r="CP72" i="38" s="1"/>
  <c r="CL70" i="38"/>
  <c r="CL72" i="38" s="1"/>
  <c r="CH70" i="38"/>
  <c r="CD70" i="38"/>
  <c r="BZ70" i="38"/>
  <c r="BV70" i="38"/>
  <c r="BR70" i="38"/>
  <c r="BN70" i="38"/>
  <c r="BR81" i="38"/>
  <c r="BV81" i="38"/>
  <c r="BZ81" i="38"/>
  <c r="CD81" i="38"/>
  <c r="CH81" i="38"/>
  <c r="CL81" i="38"/>
  <c r="CP81" i="38"/>
  <c r="CT81" i="38"/>
  <c r="CX81" i="38"/>
  <c r="DB81" i="38"/>
  <c r="DF81" i="38"/>
  <c r="DF80" i="38"/>
  <c r="DB80" i="38"/>
  <c r="CX80" i="38"/>
  <c r="CT80" i="38"/>
  <c r="CP80" i="38"/>
  <c r="CL80" i="38"/>
  <c r="CH80" i="38"/>
  <c r="CD80" i="38"/>
  <c r="BZ80" i="38"/>
  <c r="BV80" i="38"/>
  <c r="BR80" i="38"/>
  <c r="BN80" i="38"/>
  <c r="DF79" i="38"/>
  <c r="DB79" i="38"/>
  <c r="CX79" i="38"/>
  <c r="CT79" i="38"/>
  <c r="CP79" i="38"/>
  <c r="CL79" i="38"/>
  <c r="CH79" i="38"/>
  <c r="CD79" i="38"/>
  <c r="BZ79" i="38"/>
  <c r="BV79" i="38"/>
  <c r="BR79" i="38"/>
  <c r="BR82" i="38" s="1"/>
  <c r="BN79" i="38"/>
  <c r="DF90" i="38"/>
  <c r="DB90" i="38"/>
  <c r="CX90" i="38"/>
  <c r="CT90" i="38"/>
  <c r="CP90" i="38"/>
  <c r="CL90" i="38"/>
  <c r="CH90" i="38"/>
  <c r="CD90" i="38"/>
  <c r="BZ90" i="38"/>
  <c r="BV90" i="38"/>
  <c r="BR90" i="38"/>
  <c r="DF89" i="38"/>
  <c r="DB89" i="38"/>
  <c r="CX89" i="38"/>
  <c r="CT89" i="38"/>
  <c r="CT91" i="38" s="1"/>
  <c r="CP89" i="38"/>
  <c r="CL89" i="38"/>
  <c r="CH89" i="38"/>
  <c r="CD89" i="38"/>
  <c r="BZ89" i="38"/>
  <c r="BV89" i="38"/>
  <c r="BR89" i="38"/>
  <c r="BN98" i="38"/>
  <c r="BR99" i="38"/>
  <c r="DF99" i="38"/>
  <c r="DB99" i="38"/>
  <c r="CX99" i="38"/>
  <c r="CT99" i="38"/>
  <c r="CP99" i="38"/>
  <c r="CL99" i="38"/>
  <c r="CH99" i="38"/>
  <c r="CD99" i="38"/>
  <c r="BZ99" i="38"/>
  <c r="BV99" i="38"/>
  <c r="DF98" i="38"/>
  <c r="DB98" i="38"/>
  <c r="CX98" i="38"/>
  <c r="CT98" i="38"/>
  <c r="CT100" i="38" s="1"/>
  <c r="CP98" i="38"/>
  <c r="CL98" i="38"/>
  <c r="CH98" i="38"/>
  <c r="CD98" i="38"/>
  <c r="BZ98" i="38"/>
  <c r="BV98" i="38"/>
  <c r="BR98" i="38"/>
  <c r="DF109" i="38"/>
  <c r="DB109" i="38"/>
  <c r="CX109" i="38"/>
  <c r="CT109" i="38"/>
  <c r="CP109" i="38"/>
  <c r="CL109" i="38"/>
  <c r="CH109" i="38"/>
  <c r="CD109" i="38"/>
  <c r="BZ109" i="38"/>
  <c r="BV109" i="38"/>
  <c r="BR109" i="38"/>
  <c r="BN109" i="38"/>
  <c r="DF108" i="38"/>
  <c r="DB108" i="38"/>
  <c r="CX108" i="38"/>
  <c r="CT108" i="38"/>
  <c r="CP108" i="38"/>
  <c r="CL108" i="38"/>
  <c r="CH108" i="38"/>
  <c r="CD108" i="38"/>
  <c r="BZ108" i="38"/>
  <c r="BV108" i="38"/>
  <c r="BR108" i="38"/>
  <c r="DF107" i="38"/>
  <c r="DB107" i="38"/>
  <c r="CX107" i="38"/>
  <c r="CT107" i="38"/>
  <c r="CP107" i="38"/>
  <c r="CL107" i="38"/>
  <c r="CH107" i="38"/>
  <c r="CD107" i="38"/>
  <c r="BZ107" i="38"/>
  <c r="BV107" i="38"/>
  <c r="BR107" i="38"/>
  <c r="BN107" i="38"/>
  <c r="DF119" i="38"/>
  <c r="DE119" i="38"/>
  <c r="DB119" i="38"/>
  <c r="DA119" i="38"/>
  <c r="CX119" i="38"/>
  <c r="CW119" i="38"/>
  <c r="CY119" i="38" s="1"/>
  <c r="CT119" i="38"/>
  <c r="CS119" i="38"/>
  <c r="CP119" i="38"/>
  <c r="CO119" i="38"/>
  <c r="CL119" i="38"/>
  <c r="CK119" i="38"/>
  <c r="CH119" i="38"/>
  <c r="CG119" i="38"/>
  <c r="CD119" i="38"/>
  <c r="CC119" i="38"/>
  <c r="BZ119" i="38"/>
  <c r="BY119" i="38"/>
  <c r="BV119" i="38"/>
  <c r="BR119" i="38"/>
  <c r="BN119" i="38"/>
  <c r="DF118" i="38"/>
  <c r="DE118" i="38"/>
  <c r="DB118" i="38"/>
  <c r="DA118" i="38"/>
  <c r="CX118" i="38"/>
  <c r="CW118" i="38"/>
  <c r="CT118" i="38"/>
  <c r="CS118" i="38"/>
  <c r="CU118" i="38" s="1"/>
  <c r="CP118" i="38"/>
  <c r="CO118" i="38"/>
  <c r="CL118" i="38"/>
  <c r="CK118" i="38"/>
  <c r="CH118" i="38"/>
  <c r="CG118" i="38"/>
  <c r="CD118" i="38"/>
  <c r="CC118" i="38"/>
  <c r="BZ118" i="38"/>
  <c r="BY118" i="38"/>
  <c r="BV118" i="38"/>
  <c r="BR118" i="38"/>
  <c r="DF117" i="38"/>
  <c r="DE117" i="38"/>
  <c r="DB117" i="38"/>
  <c r="DA117" i="38"/>
  <c r="CX117" i="38"/>
  <c r="CW117" i="38"/>
  <c r="CY117" i="38" s="1"/>
  <c r="CT117" i="38"/>
  <c r="CS117" i="38"/>
  <c r="CP117" i="38"/>
  <c r="CO117" i="38"/>
  <c r="CL117" i="38"/>
  <c r="CK117" i="38"/>
  <c r="CH117" i="38"/>
  <c r="CG117" i="38"/>
  <c r="CI117" i="38" s="1"/>
  <c r="CD117" i="38"/>
  <c r="CC117" i="38"/>
  <c r="BZ117" i="38"/>
  <c r="BY117" i="38"/>
  <c r="BV117" i="38"/>
  <c r="BR117" i="38"/>
  <c r="BN117" i="38"/>
  <c r="BR130" i="38"/>
  <c r="BV130" i="38"/>
  <c r="BZ130" i="38"/>
  <c r="CD130" i="38"/>
  <c r="CH130" i="38"/>
  <c r="CL130" i="38"/>
  <c r="CP130" i="38"/>
  <c r="CT130" i="38"/>
  <c r="CX130" i="38"/>
  <c r="DB130" i="38"/>
  <c r="DF130" i="38"/>
  <c r="DF129" i="38"/>
  <c r="DE129" i="38"/>
  <c r="DB129" i="38"/>
  <c r="DA129" i="38"/>
  <c r="CX129" i="38"/>
  <c r="CW129" i="38"/>
  <c r="CT129" i="38"/>
  <c r="CS129" i="38"/>
  <c r="CP129" i="38"/>
  <c r="CO129" i="38"/>
  <c r="CL129" i="38"/>
  <c r="CK129" i="38"/>
  <c r="CH129" i="38"/>
  <c r="CG129" i="38"/>
  <c r="CD129" i="38"/>
  <c r="CC129" i="38"/>
  <c r="CE129" i="38" s="1"/>
  <c r="BZ129" i="38"/>
  <c r="BY129" i="38"/>
  <c r="BV129" i="38"/>
  <c r="BR129" i="38"/>
  <c r="BN129" i="38"/>
  <c r="DF128" i="38"/>
  <c r="DB128" i="38"/>
  <c r="CX128" i="38"/>
  <c r="CT128" i="38"/>
  <c r="CP128" i="38"/>
  <c r="CL128" i="38"/>
  <c r="CH128" i="38"/>
  <c r="CD128" i="38"/>
  <c r="BZ128" i="38"/>
  <c r="BV128" i="38"/>
  <c r="BR128" i="38"/>
  <c r="BN128" i="38"/>
  <c r="DF127" i="38"/>
  <c r="DB127" i="38"/>
  <c r="CX127" i="38"/>
  <c r="CT127" i="38"/>
  <c r="CP127" i="38"/>
  <c r="CL127" i="38"/>
  <c r="CH127" i="38"/>
  <c r="CD127" i="38"/>
  <c r="BZ127" i="38"/>
  <c r="BV127" i="38"/>
  <c r="BR127" i="38"/>
  <c r="BN127" i="38"/>
  <c r="BR138" i="38"/>
  <c r="BN138" i="38"/>
  <c r="DF140" i="38"/>
  <c r="DB140" i="38"/>
  <c r="CX140" i="38"/>
  <c r="CT140" i="38"/>
  <c r="CP140" i="38"/>
  <c r="CL140" i="38"/>
  <c r="CH140" i="38"/>
  <c r="CD140" i="38"/>
  <c r="BZ140" i="38"/>
  <c r="BV140" i="38"/>
  <c r="BR140" i="38"/>
  <c r="BN140" i="38"/>
  <c r="DF139" i="38"/>
  <c r="DB139" i="38"/>
  <c r="CX139" i="38"/>
  <c r="CT139" i="38"/>
  <c r="CP139" i="38"/>
  <c r="CL139" i="38"/>
  <c r="CH139" i="38"/>
  <c r="CD139" i="38"/>
  <c r="BZ139" i="38"/>
  <c r="BV139" i="38"/>
  <c r="BR139" i="38"/>
  <c r="DF138" i="38"/>
  <c r="DB138" i="38"/>
  <c r="CX138" i="38"/>
  <c r="CT138" i="38"/>
  <c r="CP138" i="38"/>
  <c r="CL138" i="38"/>
  <c r="CH138" i="38"/>
  <c r="CD138" i="38"/>
  <c r="BZ138" i="38"/>
  <c r="BV138" i="38"/>
  <c r="BN148" i="38"/>
  <c r="BR150" i="38"/>
  <c r="BV150" i="38"/>
  <c r="BZ150" i="38"/>
  <c r="CD150" i="38"/>
  <c r="CH150" i="38"/>
  <c r="CL150" i="38"/>
  <c r="CP150" i="38"/>
  <c r="CT150" i="38"/>
  <c r="CX150" i="38"/>
  <c r="DB150" i="38"/>
  <c r="DF150" i="38"/>
  <c r="BN151" i="38"/>
  <c r="BR151" i="38"/>
  <c r="BV151" i="38"/>
  <c r="BZ151" i="38"/>
  <c r="CD151" i="38"/>
  <c r="CH151" i="38"/>
  <c r="CL151" i="38"/>
  <c r="CP151" i="38"/>
  <c r="CT151" i="38"/>
  <c r="CX151" i="38"/>
  <c r="DB151" i="38"/>
  <c r="DF151" i="38"/>
  <c r="BN152" i="38"/>
  <c r="BR152" i="38"/>
  <c r="BV152" i="38"/>
  <c r="BZ152" i="38"/>
  <c r="CD152" i="38"/>
  <c r="CH152" i="38"/>
  <c r="CL152" i="38"/>
  <c r="CP152" i="38"/>
  <c r="CT152" i="38"/>
  <c r="CX152" i="38"/>
  <c r="DB152" i="38"/>
  <c r="DF152" i="38"/>
  <c r="BN153" i="38"/>
  <c r="BR153" i="38"/>
  <c r="BV153" i="38"/>
  <c r="BZ153" i="38"/>
  <c r="CD153" i="38"/>
  <c r="CH153" i="38"/>
  <c r="CL153" i="38"/>
  <c r="CP153" i="38"/>
  <c r="CT153" i="38"/>
  <c r="CX153" i="38"/>
  <c r="DB153" i="38"/>
  <c r="DF153" i="38"/>
  <c r="DF149" i="38"/>
  <c r="DB149" i="38"/>
  <c r="CX149" i="38"/>
  <c r="CT149" i="38"/>
  <c r="CP149" i="38"/>
  <c r="CL149" i="38"/>
  <c r="CH149" i="38"/>
  <c r="CD149" i="38"/>
  <c r="BZ149" i="38"/>
  <c r="BV149" i="38"/>
  <c r="BR149" i="38"/>
  <c r="BN149" i="38"/>
  <c r="DF148" i="38"/>
  <c r="DB148" i="38"/>
  <c r="CX148" i="38"/>
  <c r="CT148" i="38"/>
  <c r="CP148" i="38"/>
  <c r="CL148" i="38"/>
  <c r="CH148" i="38"/>
  <c r="CD148" i="38"/>
  <c r="BZ148" i="38"/>
  <c r="BV148" i="38"/>
  <c r="BR148" i="38"/>
  <c r="BN161" i="38"/>
  <c r="DF162" i="38"/>
  <c r="DB162" i="38"/>
  <c r="CX162" i="38"/>
  <c r="CT162" i="38"/>
  <c r="CP162" i="38"/>
  <c r="CL162" i="38"/>
  <c r="CH162" i="38"/>
  <c r="CD162" i="38"/>
  <c r="BZ162" i="38"/>
  <c r="BV162" i="38"/>
  <c r="BR162" i="38"/>
  <c r="DF161" i="38"/>
  <c r="DB161" i="38"/>
  <c r="CX161" i="38"/>
  <c r="CX163" i="38" s="1"/>
  <c r="CT161" i="38"/>
  <c r="CP161" i="38"/>
  <c r="CL161" i="38"/>
  <c r="CH161" i="38"/>
  <c r="CD161" i="38"/>
  <c r="BZ161" i="38"/>
  <c r="BV161" i="38"/>
  <c r="BR161" i="38"/>
  <c r="BR163" i="38" s="1"/>
  <c r="DF171" i="38"/>
  <c r="DB171" i="38"/>
  <c r="CX171" i="38"/>
  <c r="CT171" i="38"/>
  <c r="CP171" i="38"/>
  <c r="CL171" i="38"/>
  <c r="CH171" i="38"/>
  <c r="CD171" i="38"/>
  <c r="BZ171" i="38"/>
  <c r="BV171" i="38"/>
  <c r="BR171" i="38"/>
  <c r="DF170" i="38"/>
  <c r="DB170" i="38"/>
  <c r="CX170" i="38"/>
  <c r="CT170" i="38"/>
  <c r="CP170" i="38"/>
  <c r="CL170" i="38"/>
  <c r="CH170" i="38"/>
  <c r="CD170" i="38"/>
  <c r="BZ170" i="38"/>
  <c r="BV170" i="38"/>
  <c r="BR170" i="38"/>
  <c r="BN170" i="38"/>
  <c r="BN172" i="38" s="1"/>
  <c r="BN182" i="38"/>
  <c r="BR182" i="38"/>
  <c r="BV182" i="38"/>
  <c r="BZ182" i="38"/>
  <c r="CD182" i="38"/>
  <c r="CH182" i="38"/>
  <c r="CL182" i="38"/>
  <c r="CP182" i="38"/>
  <c r="CT182" i="38"/>
  <c r="CX182" i="38"/>
  <c r="DB182" i="38"/>
  <c r="DF182" i="38"/>
  <c r="DF181" i="38"/>
  <c r="DB181" i="38"/>
  <c r="CX181" i="38"/>
  <c r="CT181" i="38"/>
  <c r="CP181" i="38"/>
  <c r="CL181" i="38"/>
  <c r="CH181" i="38"/>
  <c r="CD181" i="38"/>
  <c r="BZ181" i="38"/>
  <c r="BV181" i="38"/>
  <c r="BR181" i="38"/>
  <c r="BN181" i="38"/>
  <c r="DF180" i="38"/>
  <c r="DB180" i="38"/>
  <c r="CX180" i="38"/>
  <c r="CT180" i="38"/>
  <c r="CP180" i="38"/>
  <c r="CL180" i="38"/>
  <c r="CH180" i="38"/>
  <c r="CD180" i="38"/>
  <c r="BZ180" i="38"/>
  <c r="BV180" i="38"/>
  <c r="BR180" i="38"/>
  <c r="DF179" i="38"/>
  <c r="DB179" i="38"/>
  <c r="CX179" i="38"/>
  <c r="CT179" i="38"/>
  <c r="CP179" i="38"/>
  <c r="CL179" i="38"/>
  <c r="CH179" i="38"/>
  <c r="CD179" i="38"/>
  <c r="BZ179" i="38"/>
  <c r="BV179" i="38"/>
  <c r="BR179" i="38"/>
  <c r="BN179" i="38"/>
  <c r="BN190" i="38"/>
  <c r="DF191" i="38"/>
  <c r="DB191" i="38"/>
  <c r="CX191" i="38"/>
  <c r="CT191" i="38"/>
  <c r="CP191" i="38"/>
  <c r="CL191" i="38"/>
  <c r="CH191" i="38"/>
  <c r="CD191" i="38"/>
  <c r="BZ191" i="38"/>
  <c r="BV191" i="38"/>
  <c r="BR191" i="38"/>
  <c r="DF190" i="38"/>
  <c r="DB190" i="38"/>
  <c r="CX190" i="38"/>
  <c r="CT190" i="38"/>
  <c r="CP190" i="38"/>
  <c r="CL190" i="38"/>
  <c r="CH190" i="38"/>
  <c r="CD190" i="38"/>
  <c r="BZ190" i="38"/>
  <c r="BV190" i="38"/>
  <c r="BR190" i="38"/>
  <c r="DF200" i="38"/>
  <c r="DF201" i="38"/>
  <c r="DF199" i="38"/>
  <c r="DB200" i="38"/>
  <c r="DB201" i="38"/>
  <c r="DB199" i="38"/>
  <c r="CX200" i="38"/>
  <c r="CX201" i="38"/>
  <c r="CX199" i="38"/>
  <c r="CT200" i="38"/>
  <c r="CT201" i="38"/>
  <c r="CT199" i="38"/>
  <c r="CP200" i="38"/>
  <c r="CP201" i="38"/>
  <c r="CP199" i="38"/>
  <c r="CL200" i="38"/>
  <c r="CL201" i="38"/>
  <c r="CL199" i="38"/>
  <c r="CH200" i="38"/>
  <c r="CH201" i="38"/>
  <c r="CH199" i="38"/>
  <c r="CD200" i="38"/>
  <c r="CD201" i="38"/>
  <c r="CD199" i="38"/>
  <c r="BZ200" i="38"/>
  <c r="BZ201" i="38"/>
  <c r="BZ199" i="38"/>
  <c r="BZ202" i="38" s="1"/>
  <c r="BV200" i="38"/>
  <c r="BV201" i="38"/>
  <c r="BV199" i="38"/>
  <c r="BR201" i="38"/>
  <c r="BR200" i="38"/>
  <c r="BR199" i="38"/>
  <c r="BN201" i="38"/>
  <c r="BN200" i="38"/>
  <c r="AI199" i="38"/>
  <c r="BR11" i="38"/>
  <c r="BV11" i="38"/>
  <c r="BZ11" i="38"/>
  <c r="CD11" i="38"/>
  <c r="CH11" i="38"/>
  <c r="CL11" i="38"/>
  <c r="CP11" i="38"/>
  <c r="CT11" i="38"/>
  <c r="CX11" i="38"/>
  <c r="DB11" i="38"/>
  <c r="DF11" i="38"/>
  <c r="BQ150" i="34" l="1"/>
  <c r="BY150" i="34"/>
  <c r="CK150" i="34"/>
  <c r="CU110" i="18"/>
  <c r="BG185" i="18"/>
  <c r="BF184" i="18"/>
  <c r="BG184" i="18"/>
  <c r="DI186" i="18"/>
  <c r="DK186" i="18" s="1"/>
  <c r="BF185" i="18"/>
  <c r="BF188" i="18" s="1"/>
  <c r="DI185" i="18"/>
  <c r="BO185" i="18"/>
  <c r="BO188" i="18" s="1"/>
  <c r="CC184" i="18"/>
  <c r="CE184" i="18" s="1"/>
  <c r="BG187" i="18"/>
  <c r="BO184" i="18"/>
  <c r="BO187" i="18"/>
  <c r="DI187" i="18"/>
  <c r="DK187" i="18" s="1"/>
  <c r="BF187" i="18"/>
  <c r="BZ18" i="36"/>
  <c r="CT137" i="36"/>
  <c r="BV17" i="36"/>
  <c r="BR51" i="36"/>
  <c r="CH51" i="36"/>
  <c r="CX51" i="36"/>
  <c r="DF70" i="36"/>
  <c r="CH72" i="36"/>
  <c r="BR137" i="36"/>
  <c r="CX137" i="36"/>
  <c r="BZ17" i="36"/>
  <c r="CK23" i="34"/>
  <c r="CW23" i="34"/>
  <c r="BY106" i="34"/>
  <c r="CC23" i="34"/>
  <c r="BQ51" i="34"/>
  <c r="DE23" i="34"/>
  <c r="DI90" i="34"/>
  <c r="DI105" i="34"/>
  <c r="CH18" i="34"/>
  <c r="BM23" i="34"/>
  <c r="CK81" i="34"/>
  <c r="BM69" i="34"/>
  <c r="DI21" i="34"/>
  <c r="DA69" i="34"/>
  <c r="BQ141" i="34"/>
  <c r="DA106" i="34"/>
  <c r="DI17" i="34"/>
  <c r="CG23" i="34"/>
  <c r="BQ23" i="34"/>
  <c r="BY69" i="34"/>
  <c r="BU132" i="34"/>
  <c r="DI149" i="34"/>
  <c r="BZ18" i="34"/>
  <c r="CS23" i="34"/>
  <c r="CK51" i="34"/>
  <c r="BY81" i="34"/>
  <c r="CO81" i="34"/>
  <c r="BQ106" i="34"/>
  <c r="CG106" i="34"/>
  <c r="CW106" i="34"/>
  <c r="CS123" i="34"/>
  <c r="DA150" i="34"/>
  <c r="BU106" i="34"/>
  <c r="DI95" i="34"/>
  <c r="DI166" i="34"/>
  <c r="DI168" i="34" s="1"/>
  <c r="BU51" i="34"/>
  <c r="CC81" i="34"/>
  <c r="CK106" i="34"/>
  <c r="BQ81" i="34"/>
  <c r="CG81" i="34"/>
  <c r="CO106" i="34"/>
  <c r="CK123" i="34"/>
  <c r="DA123" i="34"/>
  <c r="DI130" i="34"/>
  <c r="DA141" i="34"/>
  <c r="DI175" i="34"/>
  <c r="DI177" i="34" s="1"/>
  <c r="CC106" i="34"/>
  <c r="DE106" i="34"/>
  <c r="BY123" i="34"/>
  <c r="CC132" i="34"/>
  <c r="BU142" i="20"/>
  <c r="DI18" i="20"/>
  <c r="DI19" i="20" s="1"/>
  <c r="CG87" i="20"/>
  <c r="CL55" i="20"/>
  <c r="DB55" i="20"/>
  <c r="BZ55" i="20"/>
  <c r="BZ59" i="20"/>
  <c r="DI7" i="20"/>
  <c r="DI36" i="20"/>
  <c r="DI37" i="20" s="1"/>
  <c r="DI55" i="20"/>
  <c r="DF55" i="20"/>
  <c r="CK87" i="20"/>
  <c r="CG99" i="20"/>
  <c r="BR55" i="20"/>
  <c r="CT55" i="20"/>
  <c r="CG64" i="20"/>
  <c r="BU87" i="20"/>
  <c r="BY87" i="20"/>
  <c r="DH137" i="20"/>
  <c r="DI141" i="20"/>
  <c r="CC64" i="20"/>
  <c r="BY123" i="20"/>
  <c r="CK142" i="20"/>
  <c r="CW87" i="20"/>
  <c r="DI109" i="20"/>
  <c r="BQ99" i="20"/>
  <c r="CD59" i="20"/>
  <c r="DH59" i="20"/>
  <c r="DI75" i="20"/>
  <c r="DI95" i="20"/>
  <c r="DE99" i="20"/>
  <c r="CO87" i="20"/>
  <c r="DE87" i="20"/>
  <c r="CP59" i="20"/>
  <c r="DI71" i="20"/>
  <c r="CC87" i="20"/>
  <c r="DA123" i="20"/>
  <c r="BU99" i="20"/>
  <c r="CO99" i="20"/>
  <c r="BQ142" i="20"/>
  <c r="CP137" i="20"/>
  <c r="DF137" i="20"/>
  <c r="CH108" i="20"/>
  <c r="CX108" i="20"/>
  <c r="CG142" i="20"/>
  <c r="CW142" i="20"/>
  <c r="DI135" i="20"/>
  <c r="DE123" i="20"/>
  <c r="CO123" i="20"/>
  <c r="BM123" i="20"/>
  <c r="DI111" i="20"/>
  <c r="CK123" i="20"/>
  <c r="CW99" i="20"/>
  <c r="BM142" i="20"/>
  <c r="CX137" i="20"/>
  <c r="BR169" i="18"/>
  <c r="CD169" i="18"/>
  <c r="CL169" i="18"/>
  <c r="CH95" i="18"/>
  <c r="CA110" i="18"/>
  <c r="DJ69" i="18"/>
  <c r="BR95" i="18"/>
  <c r="CX169" i="18"/>
  <c r="CQ110" i="18"/>
  <c r="BV169" i="18"/>
  <c r="DB169" i="18"/>
  <c r="CH169" i="18"/>
  <c r="DG110" i="18"/>
  <c r="BW110" i="18"/>
  <c r="CM110" i="18"/>
  <c r="DF169" i="18"/>
  <c r="AI37" i="32"/>
  <c r="CX192" i="38"/>
  <c r="BV91" i="38"/>
  <c r="CH172" i="38"/>
  <c r="BV172" i="38"/>
  <c r="DB172" i="38"/>
  <c r="CP163" i="38"/>
  <c r="CD72" i="38"/>
  <c r="CD52" i="38"/>
  <c r="CX23" i="38"/>
  <c r="CX32" i="38"/>
  <c r="CH192" i="38"/>
  <c r="CL172" i="38"/>
  <c r="CT163" i="38"/>
  <c r="CH72" i="38"/>
  <c r="BV72" i="38"/>
  <c r="DB72" i="38"/>
  <c r="CT63" i="38"/>
  <c r="CT41" i="38"/>
  <c r="CH41" i="38"/>
  <c r="DE120" i="38"/>
  <c r="CH82" i="38"/>
  <c r="BZ52" i="38"/>
  <c r="CT192" i="38"/>
  <c r="CX172" i="38"/>
  <c r="DB91" i="38"/>
  <c r="BN72" i="38"/>
  <c r="CT72" i="38"/>
  <c r="DF41" i="38"/>
  <c r="DB100" i="38"/>
  <c r="CD154" i="38"/>
  <c r="DJ40" i="38"/>
  <c r="CD100" i="38"/>
  <c r="CH91" i="38"/>
  <c r="CY118" i="38"/>
  <c r="CY120" i="38" s="1"/>
  <c r="BN41" i="38"/>
  <c r="BN131" i="38"/>
  <c r="BN120" i="38"/>
  <c r="CP120" i="38"/>
  <c r="BN63" i="38"/>
  <c r="BR100" i="38"/>
  <c r="BV120" i="38"/>
  <c r="BZ91" i="38"/>
  <c r="BR72" i="38"/>
  <c r="CD63" i="38"/>
  <c r="CT110" i="38"/>
  <c r="DJ89" i="38"/>
  <c r="DF141" i="38"/>
  <c r="CC120" i="38"/>
  <c r="CP91" i="38"/>
  <c r="CD202" i="38"/>
  <c r="BZ172" i="38"/>
  <c r="BR141" i="38"/>
  <c r="CA129" i="38"/>
  <c r="CQ129" i="38"/>
  <c r="CQ117" i="38"/>
  <c r="BZ100" i="38"/>
  <c r="CD91" i="38"/>
  <c r="DJ138" i="38"/>
  <c r="CT131" i="38"/>
  <c r="CL91" i="38"/>
  <c r="BR120" i="38"/>
  <c r="BZ192" i="38"/>
  <c r="CD172" i="38"/>
  <c r="BR172" i="38"/>
  <c r="CL163" i="38"/>
  <c r="BZ154" i="38"/>
  <c r="CA119" i="38"/>
  <c r="CQ119" i="38"/>
  <c r="DG119" i="38"/>
  <c r="DJ20" i="38"/>
  <c r="CT32" i="38"/>
  <c r="CX110" i="38"/>
  <c r="DJ201" i="38"/>
  <c r="DJ190" i="38"/>
  <c r="CT172" i="38"/>
  <c r="DB141" i="38"/>
  <c r="DG129" i="38"/>
  <c r="CH110" i="38"/>
  <c r="BV110" i="38"/>
  <c r="CX100" i="38"/>
  <c r="BR91" i="38"/>
  <c r="CD41" i="38"/>
  <c r="CL23" i="38"/>
  <c r="CH32" i="38"/>
  <c r="BZ163" i="38"/>
  <c r="DF163" i="38"/>
  <c r="CS120" i="38"/>
  <c r="CL110" i="38"/>
  <c r="CX82" i="38"/>
  <c r="DF23" i="38"/>
  <c r="CL32" i="38"/>
  <c r="CA118" i="38"/>
  <c r="DG118" i="38"/>
  <c r="CD82" i="38"/>
  <c r="DB23" i="38"/>
  <c r="BZ120" i="38"/>
  <c r="DJ191" i="38"/>
  <c r="DJ162" i="38"/>
  <c r="DF172" i="38"/>
  <c r="CH163" i="38"/>
  <c r="BR154" i="38"/>
  <c r="CX154" i="38"/>
  <c r="CH141" i="38"/>
  <c r="DJ118" i="38"/>
  <c r="DF110" i="38"/>
  <c r="CT23" i="38"/>
  <c r="BZ23" i="38"/>
  <c r="CX141" i="38"/>
  <c r="DJ108" i="38"/>
  <c r="CT52" i="38"/>
  <c r="CH23" i="38"/>
  <c r="CP192" i="38"/>
  <c r="DB163" i="38"/>
  <c r="BZ141" i="38"/>
  <c r="CI129" i="38"/>
  <c r="CD120" i="38"/>
  <c r="CU119" i="38"/>
  <c r="CL41" i="38"/>
  <c r="DJ9" i="38"/>
  <c r="DJ80" i="18"/>
  <c r="BV136" i="18"/>
  <c r="CL136" i="18"/>
  <c r="DJ56" i="18"/>
  <c r="DJ64" i="18"/>
  <c r="DJ159" i="18"/>
  <c r="DJ160" i="18" s="1"/>
  <c r="DJ126" i="18"/>
  <c r="DJ119" i="18"/>
  <c r="BZ169" i="18"/>
  <c r="BO110" i="18"/>
  <c r="CE110" i="18"/>
  <c r="CI110" i="18"/>
  <c r="CH120" i="38"/>
  <c r="CP172" i="38"/>
  <c r="BR110" i="38"/>
  <c r="DJ199" i="38"/>
  <c r="DJ31" i="38"/>
  <c r="CD32" i="38"/>
  <c r="DJ180" i="38"/>
  <c r="CH154" i="38"/>
  <c r="DB154" i="38"/>
  <c r="CP154" i="38"/>
  <c r="DJ150" i="38"/>
  <c r="CD141" i="38"/>
  <c r="CX120" i="38"/>
  <c r="BR23" i="38"/>
  <c r="DJ19" i="38"/>
  <c r="DJ148" i="38"/>
  <c r="BN154" i="38"/>
  <c r="DJ98" i="38"/>
  <c r="BN100" i="38"/>
  <c r="CU117" i="38"/>
  <c r="DJ171" i="38"/>
  <c r="BR192" i="38"/>
  <c r="DJ152" i="38"/>
  <c r="DJ71" i="38"/>
  <c r="BZ72" i="38"/>
  <c r="DJ51" i="38"/>
  <c r="DJ90" i="38"/>
  <c r="DJ91" i="38" s="1"/>
  <c r="CL192" i="38"/>
  <c r="DJ170" i="38"/>
  <c r="DJ172" i="38" s="1"/>
  <c r="CL154" i="38"/>
  <c r="DJ151" i="38"/>
  <c r="DJ128" i="38"/>
  <c r="DJ48" i="38"/>
  <c r="BV23" i="38"/>
  <c r="CT202" i="38"/>
  <c r="DJ153" i="38"/>
  <c r="DJ129" i="38"/>
  <c r="DJ109" i="38"/>
  <c r="BV202" i="38"/>
  <c r="DF154" i="38"/>
  <c r="CY129" i="38"/>
  <c r="DB202" i="38"/>
  <c r="DF192" i="38"/>
  <c r="BV154" i="38"/>
  <c r="DJ181" i="38"/>
  <c r="BV163" i="38"/>
  <c r="DJ161" i="38"/>
  <c r="DJ149" i="38"/>
  <c r="CE118" i="38"/>
  <c r="BN110" i="38"/>
  <c r="CD110" i="38"/>
  <c r="CP23" i="38"/>
  <c r="DJ140" i="38"/>
  <c r="DA120" i="38"/>
  <c r="CM119" i="38"/>
  <c r="DB120" i="38"/>
  <c r="DB192" i="38"/>
  <c r="CT154" i="38"/>
  <c r="DJ60" i="38"/>
  <c r="DJ139" i="38"/>
  <c r="DC129" i="38"/>
  <c r="CM117" i="38"/>
  <c r="DJ70" i="38"/>
  <c r="DJ10" i="38"/>
  <c r="BR32" i="38"/>
  <c r="CP141" i="38"/>
  <c r="CL141" i="38"/>
  <c r="BY120" i="38"/>
  <c r="DC117" i="38"/>
  <c r="CI118" i="38"/>
  <c r="DJ119" i="38"/>
  <c r="CE119" i="38"/>
  <c r="BZ110" i="38"/>
  <c r="DJ79" i="38"/>
  <c r="BR52" i="38"/>
  <c r="CH52" i="38"/>
  <c r="CD23" i="38"/>
  <c r="BN11" i="38"/>
  <c r="DJ11" i="38" s="1"/>
  <c r="CU129" i="38"/>
  <c r="DJ130" i="38"/>
  <c r="DG117" i="38"/>
  <c r="CM118" i="38"/>
  <c r="CG120" i="38"/>
  <c r="CP110" i="38"/>
  <c r="CP100" i="38"/>
  <c r="CX91" i="38"/>
  <c r="CP82" i="38"/>
  <c r="DJ81" i="38"/>
  <c r="DJ61" i="38"/>
  <c r="DJ30" i="38"/>
  <c r="DJ99" i="38"/>
  <c r="DJ100" i="38" s="1"/>
  <c r="DB110" i="38"/>
  <c r="DF82" i="38"/>
  <c r="CX52" i="38"/>
  <c r="DJ22" i="38"/>
  <c r="DJ59" i="38"/>
  <c r="DJ62" i="38"/>
  <c r="DJ50" i="38"/>
  <c r="DJ52" i="38" s="1"/>
  <c r="CP52" i="38"/>
  <c r="BZ41" i="38"/>
  <c r="DB41" i="38"/>
  <c r="DB32" i="38"/>
  <c r="BV32" i="38"/>
  <c r="BV100" i="38"/>
  <c r="CH100" i="38"/>
  <c r="DJ80" i="38"/>
  <c r="CX72" i="38"/>
  <c r="DJ39" i="38"/>
  <c r="CP41" i="38"/>
  <c r="BG176" i="36"/>
  <c r="CP14" i="36"/>
  <c r="DB148" i="36"/>
  <c r="CL148" i="36"/>
  <c r="DB175" i="36"/>
  <c r="DH176" i="36"/>
  <c r="DJ176" i="36" s="1"/>
  <c r="CG59" i="36"/>
  <c r="CO59" i="36"/>
  <c r="BY59" i="36"/>
  <c r="CD137" i="36"/>
  <c r="BR17" i="36"/>
  <c r="CF18" i="36"/>
  <c r="CH18" i="36" s="1"/>
  <c r="BF176" i="36"/>
  <c r="CD55" i="36"/>
  <c r="BN55" i="36"/>
  <c r="DA123" i="36"/>
  <c r="BU155" i="36"/>
  <c r="DA155" i="36"/>
  <c r="CT175" i="36"/>
  <c r="CZ17" i="36"/>
  <c r="DB17" i="36" s="1"/>
  <c r="CT169" i="36"/>
  <c r="CP175" i="36"/>
  <c r="BY31" i="36"/>
  <c r="BY123" i="36"/>
  <c r="DE123" i="36"/>
  <c r="CR18" i="36"/>
  <c r="CT18" i="36" s="1"/>
  <c r="BV40" i="36"/>
  <c r="DH40" i="36"/>
  <c r="DJ40" i="36" s="1"/>
  <c r="BV14" i="36"/>
  <c r="CH70" i="36"/>
  <c r="DE42" i="36"/>
  <c r="CH148" i="36"/>
  <c r="CP142" i="36"/>
  <c r="CV18" i="36"/>
  <c r="CX18" i="36" s="1"/>
  <c r="BF40" i="36"/>
  <c r="CT72" i="36"/>
  <c r="CK42" i="36"/>
  <c r="BN148" i="36"/>
  <c r="DB142" i="36"/>
  <c r="CL142" i="36"/>
  <c r="BV142" i="36"/>
  <c r="CD175" i="36"/>
  <c r="CX14" i="36"/>
  <c r="DF142" i="36"/>
  <c r="CH175" i="36"/>
  <c r="CT68" i="36"/>
  <c r="DF18" i="36"/>
  <c r="CW59" i="36"/>
  <c r="DB51" i="36"/>
  <c r="CT11" i="36"/>
  <c r="CD11" i="36"/>
  <c r="BU59" i="36"/>
  <c r="CO123" i="36"/>
  <c r="AU18" i="36"/>
  <c r="BP18" i="36" s="1"/>
  <c r="BR18" i="36" s="1"/>
  <c r="BR70" i="36"/>
  <c r="CT57" i="36"/>
  <c r="BR148" i="36"/>
  <c r="CC42" i="36"/>
  <c r="CZ18" i="36"/>
  <c r="DB18" i="36" s="1"/>
  <c r="CL51" i="36"/>
  <c r="CO31" i="36"/>
  <c r="CO42" i="36"/>
  <c r="BU75" i="36"/>
  <c r="CD169" i="36"/>
  <c r="CH17" i="36"/>
  <c r="BB17" i="36"/>
  <c r="CR17" i="36" s="1"/>
  <c r="CT17" i="36" s="1"/>
  <c r="CX70" i="36"/>
  <c r="BU113" i="36"/>
  <c r="CX148" i="36"/>
  <c r="CS42" i="36"/>
  <c r="BZ68" i="36"/>
  <c r="BQ123" i="36"/>
  <c r="CD142" i="36"/>
  <c r="BN142" i="36"/>
  <c r="BJ17" i="36"/>
  <c r="DF11" i="36"/>
  <c r="DE31" i="36"/>
  <c r="DI27" i="36"/>
  <c r="BZ72" i="36"/>
  <c r="CP72" i="36"/>
  <c r="BR14" i="36"/>
  <c r="DH11" i="36"/>
  <c r="CT14" i="36"/>
  <c r="CS31" i="36"/>
  <c r="DA42" i="36"/>
  <c r="CS59" i="36"/>
  <c r="BY75" i="36"/>
  <c r="DH72" i="36"/>
  <c r="BN72" i="36"/>
  <c r="CG31" i="36"/>
  <c r="BQ31" i="36"/>
  <c r="AZ18" i="36"/>
  <c r="CJ18" i="36" s="1"/>
  <c r="CL18" i="36" s="1"/>
  <c r="BV51" i="36"/>
  <c r="BU123" i="36"/>
  <c r="AF18" i="36"/>
  <c r="BA18" i="36"/>
  <c r="CN18" i="36" s="1"/>
  <c r="CP18" i="36" s="1"/>
  <c r="BU31" i="36"/>
  <c r="CK31" i="36"/>
  <c r="BY113" i="36"/>
  <c r="DI17" i="36"/>
  <c r="AS18" i="36"/>
  <c r="BI18" i="36" s="1"/>
  <c r="AT18" i="36"/>
  <c r="BL18" i="36" s="1"/>
  <c r="CH14" i="36"/>
  <c r="DA31" i="36"/>
  <c r="BZ51" i="36"/>
  <c r="DE75" i="36"/>
  <c r="DA75" i="36"/>
  <c r="DI41" i="36"/>
  <c r="DF57" i="36"/>
  <c r="CP57" i="36"/>
  <c r="BZ57" i="36"/>
  <c r="CT51" i="36"/>
  <c r="CD57" i="36"/>
  <c r="BN57" i="36"/>
  <c r="CK75" i="36"/>
  <c r="BR68" i="36"/>
  <c r="CH68" i="36"/>
  <c r="DI70" i="36"/>
  <c r="DB72" i="36"/>
  <c r="CO113" i="36"/>
  <c r="CK123" i="36"/>
  <c r="BZ169" i="36"/>
  <c r="CP169" i="36"/>
  <c r="DF169" i="36"/>
  <c r="DI18" i="36"/>
  <c r="CX55" i="36"/>
  <c r="BQ75" i="36"/>
  <c r="CC75" i="36"/>
  <c r="CS75" i="36"/>
  <c r="DH68" i="36"/>
  <c r="CP68" i="36"/>
  <c r="BV70" i="36"/>
  <c r="CL70" i="36"/>
  <c r="DA113" i="36"/>
  <c r="CK155" i="36"/>
  <c r="CH55" i="36"/>
  <c r="BR55" i="36"/>
  <c r="BR72" i="36"/>
  <c r="CG75" i="36"/>
  <c r="CW75" i="36"/>
  <c r="BM155" i="36"/>
  <c r="CP51" i="36"/>
  <c r="DF51" i="36"/>
  <c r="DH57" i="36"/>
  <c r="DH70" i="36"/>
  <c r="DH137" i="36"/>
  <c r="BV148" i="36"/>
  <c r="DH169" i="36"/>
  <c r="BN169" i="36"/>
  <c r="CN17" i="36"/>
  <c r="CP17" i="36" s="1"/>
  <c r="DI105" i="36"/>
  <c r="DE113" i="36"/>
  <c r="CK113" i="36"/>
  <c r="DI110" i="36"/>
  <c r="AS17" i="36"/>
  <c r="BI17" i="36" s="1"/>
  <c r="BT18" i="36"/>
  <c r="BV18" i="36" s="1"/>
  <c r="CS113" i="36"/>
  <c r="CC155" i="36"/>
  <c r="CS155" i="36"/>
  <c r="DI153" i="36"/>
  <c r="CX142" i="36"/>
  <c r="CH142" i="36"/>
  <c r="CV17" i="36"/>
  <c r="CX17" i="36" s="1"/>
  <c r="DD17" i="36"/>
  <c r="DF17" i="36" s="1"/>
  <c r="BQ113" i="36"/>
  <c r="DH148" i="36"/>
  <c r="CH137" i="36"/>
  <c r="CT148" i="36"/>
  <c r="CT142" i="36"/>
  <c r="CL169" i="36"/>
  <c r="BZ175" i="36"/>
  <c r="BL17" i="36"/>
  <c r="CP148" i="36"/>
  <c r="CD148" i="36"/>
  <c r="DE178" i="36"/>
  <c r="BV175" i="36"/>
  <c r="CJ17" i="36"/>
  <c r="CL17" i="36" s="1"/>
  <c r="AX18" i="36"/>
  <c r="CB18" i="36" s="1"/>
  <c r="CD18" i="36" s="1"/>
  <c r="CC178" i="36"/>
  <c r="CS178" i="36"/>
  <c r="AX17" i="36"/>
  <c r="BZ142" i="36"/>
  <c r="DH175" i="36"/>
  <c r="DF175" i="36"/>
  <c r="BN175" i="36"/>
  <c r="DE20" i="36"/>
  <c r="BQ20" i="36"/>
  <c r="BM20" i="36"/>
  <c r="BY178" i="36"/>
  <c r="BU178" i="36"/>
  <c r="DI177" i="36"/>
  <c r="CO178" i="36"/>
  <c r="CK178" i="36"/>
  <c r="CS123" i="36"/>
  <c r="CG123" i="36"/>
  <c r="CO97" i="36"/>
  <c r="CK89" i="36"/>
  <c r="DI87" i="36"/>
  <c r="CC89" i="36"/>
  <c r="BQ89" i="36"/>
  <c r="CG89" i="36"/>
  <c r="DI85" i="36"/>
  <c r="CW89" i="36"/>
  <c r="CO89" i="36"/>
  <c r="CS89" i="36"/>
  <c r="DI83" i="36"/>
  <c r="BY89" i="36"/>
  <c r="DE89" i="36"/>
  <c r="CG42" i="36"/>
  <c r="CW42" i="36"/>
  <c r="BY42" i="36"/>
  <c r="BU42" i="36"/>
  <c r="CS20" i="36"/>
  <c r="CC20" i="36"/>
  <c r="DI13" i="36"/>
  <c r="DA20" i="36"/>
  <c r="CO20" i="36"/>
  <c r="BY20" i="36"/>
  <c r="BU20" i="36"/>
  <c r="CW20" i="36"/>
  <c r="CK20" i="36"/>
  <c r="CG20" i="36"/>
  <c r="CS69" i="34"/>
  <c r="DE69" i="34"/>
  <c r="CG69" i="34"/>
  <c r="CC69" i="34"/>
  <c r="BQ69" i="34"/>
  <c r="DI6" i="34"/>
  <c r="DI7" i="34" s="1"/>
  <c r="DJ200" i="38"/>
  <c r="BR202" i="38"/>
  <c r="DF202" i="38"/>
  <c r="CP202" i="38"/>
  <c r="BN202" i="38"/>
  <c r="CL202" i="38"/>
  <c r="DJ179" i="38"/>
  <c r="DJ182" i="38"/>
  <c r="BN183" i="38"/>
  <c r="BN91" i="38"/>
  <c r="CK59" i="36"/>
  <c r="DA59" i="36"/>
  <c r="DI50" i="36"/>
  <c r="BQ59" i="36"/>
  <c r="CC59" i="36"/>
  <c r="DI157" i="34"/>
  <c r="DI159" i="34" s="1"/>
  <c r="CG150" i="34"/>
  <c r="BM150" i="34"/>
  <c r="CO150" i="34"/>
  <c r="CC150" i="34"/>
  <c r="DE150" i="34"/>
  <c r="CS150" i="34"/>
  <c r="BY141" i="34"/>
  <c r="DI140" i="34"/>
  <c r="CW141" i="34"/>
  <c r="CK132" i="34"/>
  <c r="BM132" i="34"/>
  <c r="DI131" i="34"/>
  <c r="DI132" i="34" s="1"/>
  <c r="DI122" i="34"/>
  <c r="DI121" i="34"/>
  <c r="DI123" i="34" s="1"/>
  <c r="BM123" i="34"/>
  <c r="DI113" i="34"/>
  <c r="DI114" i="34" s="1"/>
  <c r="DI89" i="34"/>
  <c r="DI96" i="34"/>
  <c r="DI94" i="34"/>
  <c r="DI104" i="34"/>
  <c r="DI101" i="34"/>
  <c r="DI93" i="34"/>
  <c r="DI92" i="34"/>
  <c r="DI97" i="34"/>
  <c r="DI99" i="34"/>
  <c r="BM106" i="34"/>
  <c r="DI103" i="34"/>
  <c r="DI91" i="34"/>
  <c r="DI98" i="34"/>
  <c r="DI102" i="34"/>
  <c r="DI100" i="34"/>
  <c r="DA81" i="34"/>
  <c r="DI79" i="34"/>
  <c r="DI80" i="34"/>
  <c r="CS81" i="34"/>
  <c r="DI78" i="34"/>
  <c r="BM81" i="34"/>
  <c r="DI67" i="34"/>
  <c r="DI66" i="34"/>
  <c r="DI68" i="34"/>
  <c r="DI58" i="34"/>
  <c r="DI59" i="34" s="1"/>
  <c r="DI48" i="34"/>
  <c r="DI49" i="34"/>
  <c r="DI50" i="34"/>
  <c r="BM51" i="34"/>
  <c r="DI39" i="34"/>
  <c r="DI40" i="34" s="1"/>
  <c r="BY40" i="34"/>
  <c r="CK40" i="34"/>
  <c r="DA40" i="34"/>
  <c r="DI15" i="34"/>
  <c r="BN21" i="34"/>
  <c r="BR18" i="34"/>
  <c r="DI18" i="34"/>
  <c r="DI16" i="34"/>
  <c r="BY23" i="34"/>
  <c r="DI19" i="34"/>
  <c r="DF18" i="34"/>
  <c r="BR21" i="34"/>
  <c r="BN18" i="34"/>
  <c r="DI22" i="34"/>
  <c r="DF21" i="34"/>
  <c r="CT21" i="34"/>
  <c r="DI20" i="34"/>
  <c r="DA23" i="34"/>
  <c r="DI150" i="20"/>
  <c r="DI151" i="20" s="1"/>
  <c r="CS142" i="20"/>
  <c r="DI134" i="20"/>
  <c r="CH137" i="20"/>
  <c r="DI138" i="20"/>
  <c r="DI140" i="20"/>
  <c r="BY142" i="20"/>
  <c r="CO142" i="20"/>
  <c r="DE142" i="20"/>
  <c r="CC142" i="20"/>
  <c r="DI133" i="20"/>
  <c r="DI137" i="20"/>
  <c r="DI139" i="20"/>
  <c r="DI136" i="20"/>
  <c r="BN137" i="20"/>
  <c r="CL137" i="20"/>
  <c r="DI108" i="20"/>
  <c r="DI112" i="20"/>
  <c r="DI119" i="20"/>
  <c r="CC123" i="20"/>
  <c r="BU123" i="20"/>
  <c r="DI107" i="20"/>
  <c r="CL108" i="20"/>
  <c r="DI117" i="20"/>
  <c r="DI118" i="20"/>
  <c r="CW123" i="20"/>
  <c r="CG123" i="20"/>
  <c r="CS123" i="20"/>
  <c r="BQ123" i="20"/>
  <c r="DB108" i="20"/>
  <c r="DI116" i="20"/>
  <c r="DI121" i="20"/>
  <c r="CC99" i="20"/>
  <c r="CS99" i="20"/>
  <c r="DI97" i="20"/>
  <c r="BM99" i="20"/>
  <c r="BY99" i="20"/>
  <c r="DI96" i="20"/>
  <c r="BN73" i="20"/>
  <c r="BV73" i="20"/>
  <c r="BZ73" i="20"/>
  <c r="CX73" i="20"/>
  <c r="DI74" i="20"/>
  <c r="DI78" i="20"/>
  <c r="CH82" i="20"/>
  <c r="DI73" i="20"/>
  <c r="DI77" i="20"/>
  <c r="DI81" i="20"/>
  <c r="DI84" i="20"/>
  <c r="CT82" i="20"/>
  <c r="BQ87" i="20"/>
  <c r="BM87" i="20"/>
  <c r="DI72" i="20"/>
  <c r="BR73" i="20"/>
  <c r="DB73" i="20"/>
  <c r="DI76" i="20"/>
  <c r="DI80" i="20"/>
  <c r="DI86" i="20"/>
  <c r="DI82" i="20"/>
  <c r="CS87" i="20"/>
  <c r="CS64" i="20"/>
  <c r="BU64" i="20"/>
  <c r="DI58" i="20"/>
  <c r="DA64" i="20"/>
  <c r="CH55" i="20"/>
  <c r="CK64" i="20"/>
  <c r="BQ64" i="20"/>
  <c r="DI54" i="20"/>
  <c r="BN55" i="20"/>
  <c r="CX55" i="20"/>
  <c r="DI56" i="20"/>
  <c r="DI61" i="20"/>
  <c r="CW64" i="20"/>
  <c r="DI45" i="20"/>
  <c r="DI46" i="20" s="1"/>
  <c r="DI27" i="20"/>
  <c r="DI28" i="20" s="1"/>
  <c r="DE28" i="20"/>
  <c r="BU28" i="20"/>
  <c r="CK28" i="20"/>
  <c r="DA28" i="20"/>
  <c r="CS11" i="20"/>
  <c r="CK11" i="20"/>
  <c r="BQ11" i="20"/>
  <c r="DA11" i="20"/>
  <c r="DI10" i="20"/>
  <c r="CW11" i="20"/>
  <c r="CC11" i="20"/>
  <c r="CG11" i="20"/>
  <c r="BU11" i="20"/>
  <c r="DI174" i="36"/>
  <c r="DI163" i="36"/>
  <c r="DI167" i="36"/>
  <c r="BR169" i="36"/>
  <c r="DB169" i="36"/>
  <c r="DI172" i="36"/>
  <c r="CX175" i="36"/>
  <c r="CL175" i="36"/>
  <c r="BQ178" i="36"/>
  <c r="CG178" i="36"/>
  <c r="CW178" i="36"/>
  <c r="DI166" i="36"/>
  <c r="CH169" i="36"/>
  <c r="DI170" i="36"/>
  <c r="DI175" i="36"/>
  <c r="DA178" i="36"/>
  <c r="DI165" i="36"/>
  <c r="DI169" i="36"/>
  <c r="DJ169" i="36" s="1"/>
  <c r="BV169" i="36"/>
  <c r="CX169" i="36"/>
  <c r="DI173" i="36"/>
  <c r="DI171" i="36"/>
  <c r="BM178" i="36"/>
  <c r="BQ155" i="36"/>
  <c r="BY155" i="36"/>
  <c r="DI138" i="36"/>
  <c r="DI149" i="36"/>
  <c r="CG155" i="36"/>
  <c r="CW155" i="36"/>
  <c r="DI151" i="36"/>
  <c r="DI145" i="36"/>
  <c r="DI143" i="36"/>
  <c r="DI141" i="36"/>
  <c r="DI134" i="36"/>
  <c r="DE155" i="36"/>
  <c r="CO155" i="36"/>
  <c r="DI133" i="36"/>
  <c r="DI137" i="36"/>
  <c r="DJ137" i="36" s="1"/>
  <c r="BV137" i="36"/>
  <c r="DF137" i="36"/>
  <c r="DI152" i="36"/>
  <c r="DI146" i="36"/>
  <c r="DI144" i="36"/>
  <c r="DI132" i="36"/>
  <c r="DI136" i="36"/>
  <c r="CL137" i="36"/>
  <c r="DI154" i="36"/>
  <c r="DI147" i="36"/>
  <c r="DI139" i="36"/>
  <c r="DI135" i="36"/>
  <c r="BZ137" i="36"/>
  <c r="DB137" i="36"/>
  <c r="DI150" i="36"/>
  <c r="DI148" i="36"/>
  <c r="DI142" i="36"/>
  <c r="DI140" i="36"/>
  <c r="DI121" i="36"/>
  <c r="DI122" i="36"/>
  <c r="DI109" i="36"/>
  <c r="DI111" i="36"/>
  <c r="BM113" i="36"/>
  <c r="CG113" i="36"/>
  <c r="CW113" i="36"/>
  <c r="DI108" i="36"/>
  <c r="DI112" i="36"/>
  <c r="CC113" i="36"/>
  <c r="DI107" i="36"/>
  <c r="DI96" i="36"/>
  <c r="DI97" i="36" s="1"/>
  <c r="BM97" i="36"/>
  <c r="BU89" i="36"/>
  <c r="DA89" i="36"/>
  <c r="BM89" i="36"/>
  <c r="DI82" i="36"/>
  <c r="DI84" i="36"/>
  <c r="DI86" i="36"/>
  <c r="DI88" i="36"/>
  <c r="BM75" i="36"/>
  <c r="CO75" i="36"/>
  <c r="DI67" i="36"/>
  <c r="DI69" i="36"/>
  <c r="DI73" i="36"/>
  <c r="DI68" i="36"/>
  <c r="BV68" i="36"/>
  <c r="CX68" i="36"/>
  <c r="DF68" i="36"/>
  <c r="BZ70" i="36"/>
  <c r="DI72" i="36"/>
  <c r="BV72" i="36"/>
  <c r="CX72" i="36"/>
  <c r="DF72" i="36"/>
  <c r="CL68" i="36"/>
  <c r="CP70" i="36"/>
  <c r="DI71" i="36"/>
  <c r="CL72" i="36"/>
  <c r="DI74" i="36"/>
  <c r="BM59" i="36"/>
  <c r="DE59" i="36"/>
  <c r="BN51" i="36"/>
  <c r="DI54" i="36"/>
  <c r="DI51" i="36"/>
  <c r="CD51" i="36"/>
  <c r="CL55" i="36"/>
  <c r="BQ42" i="36"/>
  <c r="DI39" i="36"/>
  <c r="DI38" i="36"/>
  <c r="DI42" i="36" s="1"/>
  <c r="BM42" i="36"/>
  <c r="DI30" i="36"/>
  <c r="CW31" i="36"/>
  <c r="DI29" i="36"/>
  <c r="BM31" i="36"/>
  <c r="DI28" i="36"/>
  <c r="DI19" i="36"/>
  <c r="DI9" i="36"/>
  <c r="DI15" i="36"/>
  <c r="DF14" i="36"/>
  <c r="CL14" i="36"/>
  <c r="BZ14" i="36"/>
  <c r="DI7" i="36"/>
  <c r="DI11" i="36"/>
  <c r="DJ11" i="36" s="1"/>
  <c r="DI14" i="36"/>
  <c r="DI12" i="36"/>
  <c r="DB11" i="36"/>
  <c r="CH11" i="36"/>
  <c r="BV11" i="36"/>
  <c r="DI16" i="36"/>
  <c r="CX11" i="36"/>
  <c r="CL11" i="36"/>
  <c r="DI10" i="36"/>
  <c r="DI8" i="36"/>
  <c r="BR175" i="36"/>
  <c r="DI164" i="36"/>
  <c r="DI168" i="36"/>
  <c r="DH142" i="36"/>
  <c r="DJ142" i="36" s="1"/>
  <c r="BN137" i="36"/>
  <c r="DI131" i="36"/>
  <c r="DI106" i="36"/>
  <c r="BN70" i="36"/>
  <c r="DF55" i="36"/>
  <c r="DI52" i="36"/>
  <c r="CL57" i="36"/>
  <c r="DI56" i="36"/>
  <c r="CP55" i="36"/>
  <c r="DI53" i="36"/>
  <c r="DI57" i="36"/>
  <c r="BV55" i="36"/>
  <c r="CX57" i="36"/>
  <c r="DB55" i="36"/>
  <c r="BZ55" i="36"/>
  <c r="DI58" i="36"/>
  <c r="DB57" i="36"/>
  <c r="CH57" i="36"/>
  <c r="BV57" i="36"/>
  <c r="BR57" i="36"/>
  <c r="DI55" i="36"/>
  <c r="DH55" i="36"/>
  <c r="DH51" i="36"/>
  <c r="DH14" i="36"/>
  <c r="BR11" i="36"/>
  <c r="BM177" i="34"/>
  <c r="BM168" i="34"/>
  <c r="BM159" i="34"/>
  <c r="DI148" i="34"/>
  <c r="DI139" i="34"/>
  <c r="DI141" i="34" s="1"/>
  <c r="DA132" i="34"/>
  <c r="BM114" i="34"/>
  <c r="BM59" i="34"/>
  <c r="BM31" i="34"/>
  <c r="DH21" i="34"/>
  <c r="DJ21" i="34" s="1"/>
  <c r="DH18" i="34"/>
  <c r="BM7" i="34"/>
  <c r="BM151" i="20"/>
  <c r="DI122" i="20"/>
  <c r="DI98" i="20"/>
  <c r="BN108" i="20"/>
  <c r="DI113" i="20"/>
  <c r="DI120" i="20"/>
  <c r="DH108" i="20"/>
  <c r="BZ108" i="20"/>
  <c r="DF108" i="20"/>
  <c r="DI110" i="20"/>
  <c r="DI85" i="20"/>
  <c r="BR82" i="20"/>
  <c r="DI83" i="20"/>
  <c r="DI79" i="20"/>
  <c r="DH73" i="20"/>
  <c r="BM64" i="20"/>
  <c r="DI62" i="20"/>
  <c r="BV59" i="20"/>
  <c r="BY64" i="20"/>
  <c r="CO64" i="20"/>
  <c r="DI63" i="20"/>
  <c r="DI64" i="20" s="1"/>
  <c r="DE64" i="20"/>
  <c r="DI59" i="20"/>
  <c r="DI60" i="20"/>
  <c r="DB59" i="20"/>
  <c r="CH59" i="20"/>
  <c r="CX59" i="20"/>
  <c r="CL59" i="20"/>
  <c r="BR59" i="20"/>
  <c r="DI53" i="20"/>
  <c r="DI57" i="20"/>
  <c r="DH55" i="20"/>
  <c r="DI9" i="20"/>
  <c r="DI8" i="20"/>
  <c r="BM11" i="20"/>
  <c r="DE11" i="20"/>
  <c r="BY11" i="20"/>
  <c r="CO11" i="20"/>
  <c r="BM46" i="20"/>
  <c r="BM37" i="20"/>
  <c r="BU19" i="20"/>
  <c r="CK19" i="20"/>
  <c r="DA19" i="20"/>
  <c r="BM19" i="20"/>
  <c r="DI6" i="20"/>
  <c r="DI5" i="20"/>
  <c r="DB95" i="18"/>
  <c r="CT95" i="18"/>
  <c r="DJ122" i="18"/>
  <c r="DJ114" i="18"/>
  <c r="CT128" i="18"/>
  <c r="DF128" i="18"/>
  <c r="BR128" i="18"/>
  <c r="BV128" i="18"/>
  <c r="CD128" i="18"/>
  <c r="DJ94" i="18"/>
  <c r="CL95" i="18"/>
  <c r="DJ211" i="18"/>
  <c r="DJ212" i="18" s="1"/>
  <c r="DJ203" i="18"/>
  <c r="DJ204" i="18" s="1"/>
  <c r="DJ195" i="18"/>
  <c r="DJ196" i="18" s="1"/>
  <c r="DJ176" i="18"/>
  <c r="DJ177" i="18" s="1"/>
  <c r="CT169" i="18"/>
  <c r="DJ151" i="18"/>
  <c r="DJ152" i="18" s="1"/>
  <c r="DJ143" i="18"/>
  <c r="DJ144" i="18" s="1"/>
  <c r="DJ117" i="18"/>
  <c r="CP128" i="18"/>
  <c r="DJ102" i="18"/>
  <c r="CH128" i="18"/>
  <c r="CX128" i="18"/>
  <c r="DJ125" i="18"/>
  <c r="DJ118" i="18"/>
  <c r="DJ112" i="18"/>
  <c r="CL128" i="18"/>
  <c r="DJ105" i="18"/>
  <c r="DJ127" i="18"/>
  <c r="DJ120" i="18"/>
  <c r="DJ116" i="18"/>
  <c r="BN128" i="18"/>
  <c r="BZ128" i="18"/>
  <c r="CY110" i="18"/>
  <c r="DJ124" i="18"/>
  <c r="DB128" i="18"/>
  <c r="DJ107" i="18"/>
  <c r="DJ108" i="18"/>
  <c r="BS110" i="18"/>
  <c r="DC110" i="18"/>
  <c r="DJ123" i="18"/>
  <c r="DJ121" i="18"/>
  <c r="DJ115" i="18"/>
  <c r="DJ113" i="18"/>
  <c r="CX95" i="18"/>
  <c r="BV95" i="18"/>
  <c r="CD95" i="18"/>
  <c r="DJ93" i="18"/>
  <c r="BN95" i="18"/>
  <c r="BZ95" i="18"/>
  <c r="CP95" i="18"/>
  <c r="DF95" i="18"/>
  <c r="DJ7" i="18"/>
  <c r="CL86" i="18"/>
  <c r="DJ82" i="18"/>
  <c r="DJ78" i="18"/>
  <c r="DJ76" i="18"/>
  <c r="DJ72" i="18"/>
  <c r="DJ60" i="18"/>
  <c r="DJ85" i="18"/>
  <c r="DJ84" i="18"/>
  <c r="DJ53" i="18"/>
  <c r="DJ41" i="18"/>
  <c r="DJ24" i="18"/>
  <c r="DJ20" i="18"/>
  <c r="DJ18" i="18"/>
  <c r="DJ66" i="18"/>
  <c r="BV86" i="18"/>
  <c r="CD86" i="18"/>
  <c r="CT86" i="18"/>
  <c r="DJ74" i="18"/>
  <c r="DJ62" i="18"/>
  <c r="DJ52" i="18"/>
  <c r="DJ51" i="18"/>
  <c r="DJ9" i="18"/>
  <c r="DJ5" i="18"/>
  <c r="BZ86" i="18"/>
  <c r="CH86" i="18"/>
  <c r="CP86" i="18"/>
  <c r="CX86" i="18"/>
  <c r="DF86" i="18"/>
  <c r="DJ73" i="18"/>
  <c r="DJ70" i="18"/>
  <c r="DJ68" i="18"/>
  <c r="DJ55" i="18"/>
  <c r="DJ36" i="18"/>
  <c r="DJ29" i="18"/>
  <c r="DJ47" i="18"/>
  <c r="DJ45" i="18"/>
  <c r="DJ32" i="18"/>
  <c r="DJ38" i="18"/>
  <c r="DJ25" i="18"/>
  <c r="DB86" i="18"/>
  <c r="BR86" i="18"/>
  <c r="BN212" i="18"/>
  <c r="BR204" i="18"/>
  <c r="BN204" i="18"/>
  <c r="BN196" i="18"/>
  <c r="BN177" i="18"/>
  <c r="DJ168" i="18"/>
  <c r="BN160" i="18"/>
  <c r="BN152" i="18"/>
  <c r="BN144" i="18"/>
  <c r="DJ104" i="18"/>
  <c r="DJ109" i="18"/>
  <c r="DI110" i="18"/>
  <c r="DJ106" i="18"/>
  <c r="DJ110" i="18"/>
  <c r="DJ111" i="18"/>
  <c r="DJ103" i="18"/>
  <c r="DJ83" i="18"/>
  <c r="DJ67" i="18"/>
  <c r="DJ79" i="18"/>
  <c r="DJ63" i="18"/>
  <c r="DJ59" i="18"/>
  <c r="DJ58" i="18"/>
  <c r="DJ49" i="18"/>
  <c r="DJ43" i="18"/>
  <c r="DJ10" i="18"/>
  <c r="DJ77" i="18"/>
  <c r="DJ21" i="18"/>
  <c r="DJ16" i="18"/>
  <c r="DJ14" i="18"/>
  <c r="DJ81" i="18"/>
  <c r="DJ65" i="18"/>
  <c r="DJ57" i="18"/>
  <c r="DJ34" i="18"/>
  <c r="DJ75" i="18"/>
  <c r="DJ61" i="18"/>
  <c r="DJ54" i="18"/>
  <c r="DJ48" i="18"/>
  <c r="DJ44" i="18"/>
  <c r="DJ39" i="18"/>
  <c r="DJ37" i="18"/>
  <c r="DJ30" i="18"/>
  <c r="DJ27" i="18"/>
  <c r="DJ22" i="18"/>
  <c r="DJ17" i="18"/>
  <c r="DJ71" i="18"/>
  <c r="DJ50" i="18"/>
  <c r="DJ40" i="18"/>
  <c r="DJ33" i="18"/>
  <c r="DJ13" i="18"/>
  <c r="DJ12" i="18"/>
  <c r="DJ46" i="18"/>
  <c r="DJ23" i="18"/>
  <c r="DJ42" i="18"/>
  <c r="DJ28" i="18"/>
  <c r="DJ26" i="18"/>
  <c r="DJ11" i="18"/>
  <c r="DJ19" i="18"/>
  <c r="DJ31" i="18"/>
  <c r="DJ15" i="18"/>
  <c r="DJ8" i="18"/>
  <c r="DJ6" i="18"/>
  <c r="DJ8" i="38"/>
  <c r="DJ7" i="38"/>
  <c r="BN23" i="38"/>
  <c r="DJ21" i="38"/>
  <c r="BZ32" i="38"/>
  <c r="CP32" i="38"/>
  <c r="DF32" i="38"/>
  <c r="DJ49" i="38"/>
  <c r="CL52" i="38"/>
  <c r="DF52" i="38"/>
  <c r="BN52" i="38"/>
  <c r="DF72" i="38"/>
  <c r="BV82" i="38"/>
  <c r="BZ82" i="38"/>
  <c r="DF91" i="38"/>
  <c r="DF100" i="38"/>
  <c r="CL100" i="38"/>
  <c r="DJ107" i="38"/>
  <c r="CK120" i="38"/>
  <c r="CT120" i="38"/>
  <c r="DF120" i="38"/>
  <c r="CL120" i="38"/>
  <c r="CE117" i="38"/>
  <c r="CQ118" i="38"/>
  <c r="DC119" i="38"/>
  <c r="DJ117" i="38"/>
  <c r="CO120" i="38"/>
  <c r="CW120" i="38"/>
  <c r="CA117" i="38"/>
  <c r="DC118" i="38"/>
  <c r="CI119" i="38"/>
  <c r="CM129" i="38"/>
  <c r="DJ127" i="38"/>
  <c r="CT141" i="38"/>
  <c r="BV141" i="38"/>
  <c r="BN141" i="38"/>
  <c r="BV192" i="38"/>
  <c r="CT183" i="38"/>
  <c r="BR183" i="38"/>
  <c r="BN192" i="38"/>
  <c r="CD192" i="38"/>
  <c r="CX183" i="38"/>
  <c r="BV183" i="38"/>
  <c r="CP183" i="38"/>
  <c r="CD183" i="38"/>
  <c r="BZ183" i="38"/>
  <c r="CL183" i="38"/>
  <c r="DF183" i="38"/>
  <c r="CH183" i="38"/>
  <c r="DB183" i="38"/>
  <c r="BN163" i="38"/>
  <c r="CD163" i="38"/>
  <c r="CX202" i="38"/>
  <c r="CH202" i="38"/>
  <c r="CP131" i="38"/>
  <c r="BV131" i="38"/>
  <c r="CH131" i="38"/>
  <c r="DB131" i="38"/>
  <c r="CD131" i="38"/>
  <c r="BR131" i="38"/>
  <c r="BZ131" i="38"/>
  <c r="CL131" i="38"/>
  <c r="CX131" i="38"/>
  <c r="DF131" i="38"/>
  <c r="DG120" i="38"/>
  <c r="BN82" i="38"/>
  <c r="CL82" i="38"/>
  <c r="DB82" i="38"/>
  <c r="CT82" i="38"/>
  <c r="BV63" i="38"/>
  <c r="CX63" i="38"/>
  <c r="DB63" i="38"/>
  <c r="CH63" i="38"/>
  <c r="CL63" i="38"/>
  <c r="BR63" i="38"/>
  <c r="DJ41" i="38"/>
  <c r="DK185" i="18" l="1"/>
  <c r="DK188" i="18" s="1"/>
  <c r="DI188" i="18"/>
  <c r="DI150" i="34"/>
  <c r="DI184" i="18"/>
  <c r="DK184" i="18" s="1"/>
  <c r="DJ148" i="36"/>
  <c r="DJ14" i="36"/>
  <c r="DJ70" i="36"/>
  <c r="DJ18" i="34"/>
  <c r="DI81" i="34"/>
  <c r="DJ137" i="20"/>
  <c r="DJ55" i="20"/>
  <c r="DI11" i="20"/>
  <c r="DJ59" i="20"/>
  <c r="DI99" i="20"/>
  <c r="DJ72" i="38"/>
  <c r="CA120" i="38"/>
  <c r="DJ192" i="38"/>
  <c r="DJ141" i="38"/>
  <c r="CQ120" i="38"/>
  <c r="DJ163" i="38"/>
  <c r="DJ110" i="38"/>
  <c r="DJ32" i="38"/>
  <c r="CM120" i="38"/>
  <c r="CU120" i="38"/>
  <c r="CI120" i="38"/>
  <c r="DJ82" i="38"/>
  <c r="DC120" i="38"/>
  <c r="DJ120" i="38"/>
  <c r="CE120" i="38"/>
  <c r="DK110" i="18"/>
  <c r="DJ95" i="18"/>
  <c r="DJ154" i="38"/>
  <c r="BF17" i="36"/>
  <c r="DJ57" i="36"/>
  <c r="DJ72" i="36"/>
  <c r="DJ175" i="36"/>
  <c r="DJ68" i="36"/>
  <c r="DH18" i="36"/>
  <c r="DJ18" i="36" s="1"/>
  <c r="BN18" i="36"/>
  <c r="DI155" i="36"/>
  <c r="BN17" i="36"/>
  <c r="BF18" i="36"/>
  <c r="CB17" i="36"/>
  <c r="CD17" i="36" s="1"/>
  <c r="BG18" i="36"/>
  <c r="BG17" i="36"/>
  <c r="DI69" i="34"/>
  <c r="DI106" i="34"/>
  <c r="DI51" i="34"/>
  <c r="DI23" i="34"/>
  <c r="DI142" i="20"/>
  <c r="DI123" i="20"/>
  <c r="DJ108" i="20"/>
  <c r="DI87" i="20"/>
  <c r="DJ73" i="20"/>
  <c r="DI178" i="36"/>
  <c r="DI123" i="36"/>
  <c r="DI113" i="36"/>
  <c r="DI89" i="36"/>
  <c r="DI75" i="36"/>
  <c r="DI59" i="36"/>
  <c r="DJ51" i="36"/>
  <c r="DI31" i="36"/>
  <c r="DI20" i="36"/>
  <c r="DJ55" i="36"/>
  <c r="DJ128" i="18"/>
  <c r="DJ23" i="38"/>
  <c r="DJ183" i="38"/>
  <c r="DJ202" i="38"/>
  <c r="DJ131" i="38"/>
  <c r="DJ63" i="38"/>
  <c r="DH17" i="36" l="1"/>
  <c r="DJ17" i="36" s="1"/>
  <c r="AF27" i="37" l="1"/>
  <c r="BG11" i="37"/>
  <c r="AS10" i="37"/>
  <c r="BI11" i="37"/>
  <c r="BI12" i="37" s="1"/>
  <c r="BH11" i="37"/>
  <c r="AG10" i="37"/>
  <c r="AF10" i="37"/>
  <c r="E167" i="18"/>
  <c r="BN167" i="18" s="1"/>
  <c r="E135" i="18"/>
  <c r="BN135" i="18" s="1"/>
  <c r="AG30" i="18"/>
  <c r="BM30" i="18" s="1"/>
  <c r="E35" i="18"/>
  <c r="BN35" i="18" s="1"/>
  <c r="AT18" i="18"/>
  <c r="BM18" i="18" s="1"/>
  <c r="AU18" i="18"/>
  <c r="BQ18" i="18" s="1"/>
  <c r="BS18" i="18" s="1"/>
  <c r="AV18" i="18"/>
  <c r="AW18" i="18"/>
  <c r="BY18" i="18" s="1"/>
  <c r="CA18" i="18" s="1"/>
  <c r="AX18" i="18"/>
  <c r="CC18" i="18" s="1"/>
  <c r="CE18" i="18" s="1"/>
  <c r="AY18" i="18"/>
  <c r="CG18" i="18" s="1"/>
  <c r="CI18" i="18" s="1"/>
  <c r="AZ18" i="18"/>
  <c r="CK18" i="18" s="1"/>
  <c r="CM18" i="18" s="1"/>
  <c r="BA18" i="18"/>
  <c r="CO18" i="18" s="1"/>
  <c r="CQ18" i="18" s="1"/>
  <c r="BB18" i="18"/>
  <c r="CS18" i="18" s="1"/>
  <c r="CU18" i="18" s="1"/>
  <c r="BC18" i="18"/>
  <c r="CW18" i="18" s="1"/>
  <c r="CY18" i="18" s="1"/>
  <c r="BD18" i="18"/>
  <c r="DA18" i="18" s="1"/>
  <c r="DC18" i="18" s="1"/>
  <c r="BE18" i="18"/>
  <c r="DE18" i="18" s="1"/>
  <c r="DG18" i="18" s="1"/>
  <c r="AT29" i="18"/>
  <c r="BM29" i="18" s="1"/>
  <c r="AU29" i="18"/>
  <c r="BQ29" i="18" s="1"/>
  <c r="BS29" i="18" s="1"/>
  <c r="AV29" i="18"/>
  <c r="BU29" i="18" s="1"/>
  <c r="BW29" i="18" s="1"/>
  <c r="AW29" i="18"/>
  <c r="BY29" i="18" s="1"/>
  <c r="CA29" i="18" s="1"/>
  <c r="AX29" i="18"/>
  <c r="CC29" i="18" s="1"/>
  <c r="CE29" i="18" s="1"/>
  <c r="AY29" i="18"/>
  <c r="CG29" i="18" s="1"/>
  <c r="CI29" i="18" s="1"/>
  <c r="AZ29" i="18"/>
  <c r="CK29" i="18" s="1"/>
  <c r="CM29" i="18" s="1"/>
  <c r="BA29" i="18"/>
  <c r="CO29" i="18" s="1"/>
  <c r="CQ29" i="18" s="1"/>
  <c r="BB29" i="18"/>
  <c r="CS29" i="18" s="1"/>
  <c r="CU29" i="18" s="1"/>
  <c r="BC29" i="18"/>
  <c r="CW29" i="18" s="1"/>
  <c r="CY29" i="18" s="1"/>
  <c r="BD29" i="18"/>
  <c r="DA29" i="18" s="1"/>
  <c r="DC29" i="18" s="1"/>
  <c r="BE29" i="18"/>
  <c r="DE29" i="18" s="1"/>
  <c r="DG29" i="18" s="1"/>
  <c r="AT43" i="18"/>
  <c r="BM43" i="18" s="1"/>
  <c r="AU43" i="18"/>
  <c r="AV43" i="18"/>
  <c r="BU43" i="18" s="1"/>
  <c r="BW43" i="18" s="1"/>
  <c r="AW43" i="18"/>
  <c r="BY43" i="18" s="1"/>
  <c r="CA43" i="18" s="1"/>
  <c r="AX43" i="18"/>
  <c r="CC43" i="18" s="1"/>
  <c r="CE43" i="18" s="1"/>
  <c r="AY43" i="18"/>
  <c r="CG43" i="18" s="1"/>
  <c r="CI43" i="18" s="1"/>
  <c r="AZ43" i="18"/>
  <c r="CK43" i="18" s="1"/>
  <c r="CM43" i="18" s="1"/>
  <c r="BA43" i="18"/>
  <c r="CO43" i="18" s="1"/>
  <c r="CQ43" i="18" s="1"/>
  <c r="BB43" i="18"/>
  <c r="CS43" i="18" s="1"/>
  <c r="CU43" i="18" s="1"/>
  <c r="BC43" i="18"/>
  <c r="CW43" i="18" s="1"/>
  <c r="CY43" i="18" s="1"/>
  <c r="BD43" i="18"/>
  <c r="DA43" i="18" s="1"/>
  <c r="DC43" i="18" s="1"/>
  <c r="BE43" i="18"/>
  <c r="DE43" i="18" s="1"/>
  <c r="DG43" i="18" s="1"/>
  <c r="AT48" i="18"/>
  <c r="BM48" i="18" s="1"/>
  <c r="AU48" i="18"/>
  <c r="BQ48" i="18" s="1"/>
  <c r="BS48" i="18" s="1"/>
  <c r="AV48" i="18"/>
  <c r="BU48" i="18" s="1"/>
  <c r="BW48" i="18" s="1"/>
  <c r="AW48" i="18"/>
  <c r="BY48" i="18" s="1"/>
  <c r="CA48" i="18" s="1"/>
  <c r="AX48" i="18"/>
  <c r="CC48" i="18" s="1"/>
  <c r="CE48" i="18" s="1"/>
  <c r="AY48" i="18"/>
  <c r="CG48" i="18" s="1"/>
  <c r="CI48" i="18" s="1"/>
  <c r="AZ48" i="18"/>
  <c r="CK48" i="18" s="1"/>
  <c r="CM48" i="18" s="1"/>
  <c r="BA48" i="18"/>
  <c r="CO48" i="18" s="1"/>
  <c r="CQ48" i="18" s="1"/>
  <c r="BB48" i="18"/>
  <c r="CS48" i="18" s="1"/>
  <c r="CU48" i="18" s="1"/>
  <c r="BC48" i="18"/>
  <c r="CW48" i="18" s="1"/>
  <c r="CY48" i="18" s="1"/>
  <c r="BD48" i="18"/>
  <c r="DA48" i="18" s="1"/>
  <c r="DC48" i="18" s="1"/>
  <c r="BE48" i="18"/>
  <c r="DE48" i="18" s="1"/>
  <c r="DG48" i="18" s="1"/>
  <c r="AT72" i="18"/>
  <c r="BM72" i="18" s="1"/>
  <c r="AU72" i="18"/>
  <c r="BQ72" i="18" s="1"/>
  <c r="BS72" i="18" s="1"/>
  <c r="AV72" i="18"/>
  <c r="BU72" i="18" s="1"/>
  <c r="BW72" i="18" s="1"/>
  <c r="AW72" i="18"/>
  <c r="BY72" i="18" s="1"/>
  <c r="CA72" i="18" s="1"/>
  <c r="AX72" i="18"/>
  <c r="CC72" i="18" s="1"/>
  <c r="CE72" i="18" s="1"/>
  <c r="AY72" i="18"/>
  <c r="CG72" i="18" s="1"/>
  <c r="CI72" i="18" s="1"/>
  <c r="AZ72" i="18"/>
  <c r="CK72" i="18" s="1"/>
  <c r="CM72" i="18" s="1"/>
  <c r="BA72" i="18"/>
  <c r="CO72" i="18" s="1"/>
  <c r="CQ72" i="18" s="1"/>
  <c r="BB72" i="18"/>
  <c r="CS72" i="18" s="1"/>
  <c r="CU72" i="18" s="1"/>
  <c r="BC72" i="18"/>
  <c r="CW72" i="18" s="1"/>
  <c r="CY72" i="18" s="1"/>
  <c r="BD72" i="18"/>
  <c r="DA72" i="18" s="1"/>
  <c r="DC72" i="18" s="1"/>
  <c r="BE72" i="18"/>
  <c r="DE72" i="18" s="1"/>
  <c r="DG72" i="18" s="1"/>
  <c r="AT74" i="18"/>
  <c r="BM74" i="18" s="1"/>
  <c r="AU74" i="18"/>
  <c r="AV74" i="18"/>
  <c r="BU74" i="18" s="1"/>
  <c r="BW74" i="18" s="1"/>
  <c r="AW74" i="18"/>
  <c r="BY74" i="18" s="1"/>
  <c r="CA74" i="18" s="1"/>
  <c r="AX74" i="18"/>
  <c r="CC74" i="18" s="1"/>
  <c r="CE74" i="18" s="1"/>
  <c r="AY74" i="18"/>
  <c r="CG74" i="18" s="1"/>
  <c r="CI74" i="18" s="1"/>
  <c r="AZ74" i="18"/>
  <c r="CK74" i="18" s="1"/>
  <c r="CM74" i="18" s="1"/>
  <c r="BA74" i="18"/>
  <c r="CO74" i="18" s="1"/>
  <c r="CQ74" i="18" s="1"/>
  <c r="BB74" i="18"/>
  <c r="CS74" i="18" s="1"/>
  <c r="CU74" i="18" s="1"/>
  <c r="BC74" i="18"/>
  <c r="CW74" i="18" s="1"/>
  <c r="CY74" i="18" s="1"/>
  <c r="BD74" i="18"/>
  <c r="DA74" i="18" s="1"/>
  <c r="DC74" i="18" s="1"/>
  <c r="BE74" i="18"/>
  <c r="DE74" i="18" s="1"/>
  <c r="DG74" i="18" s="1"/>
  <c r="AT78" i="18"/>
  <c r="BM78" i="18" s="1"/>
  <c r="AU78" i="18"/>
  <c r="AV78" i="18"/>
  <c r="BU78" i="18" s="1"/>
  <c r="BW78" i="18" s="1"/>
  <c r="AW78" i="18"/>
  <c r="BY78" i="18" s="1"/>
  <c r="CA78" i="18" s="1"/>
  <c r="AX78" i="18"/>
  <c r="CC78" i="18" s="1"/>
  <c r="CE78" i="18" s="1"/>
  <c r="AY78" i="18"/>
  <c r="CG78" i="18" s="1"/>
  <c r="CI78" i="18" s="1"/>
  <c r="AZ78" i="18"/>
  <c r="CK78" i="18" s="1"/>
  <c r="CM78" i="18" s="1"/>
  <c r="BA78" i="18"/>
  <c r="CO78" i="18" s="1"/>
  <c r="CQ78" i="18" s="1"/>
  <c r="BB78" i="18"/>
  <c r="CS78" i="18" s="1"/>
  <c r="CU78" i="18" s="1"/>
  <c r="BC78" i="18"/>
  <c r="CW78" i="18" s="1"/>
  <c r="CY78" i="18" s="1"/>
  <c r="BD78" i="18"/>
  <c r="DA78" i="18" s="1"/>
  <c r="DC78" i="18" s="1"/>
  <c r="BE78" i="18"/>
  <c r="DE78" i="18" s="1"/>
  <c r="DG78" i="18" s="1"/>
  <c r="AT82" i="18"/>
  <c r="BM82" i="18" s="1"/>
  <c r="AU82" i="18"/>
  <c r="AV82" i="18"/>
  <c r="BU82" i="18" s="1"/>
  <c r="BW82" i="18" s="1"/>
  <c r="AW82" i="18"/>
  <c r="BY82" i="18" s="1"/>
  <c r="CA82" i="18" s="1"/>
  <c r="AX82" i="18"/>
  <c r="CC82" i="18" s="1"/>
  <c r="CE82" i="18" s="1"/>
  <c r="AY82" i="18"/>
  <c r="CG82" i="18" s="1"/>
  <c r="CI82" i="18" s="1"/>
  <c r="AZ82" i="18"/>
  <c r="CK82" i="18" s="1"/>
  <c r="CM82" i="18" s="1"/>
  <c r="BA82" i="18"/>
  <c r="CO82" i="18" s="1"/>
  <c r="CQ82" i="18" s="1"/>
  <c r="BB82" i="18"/>
  <c r="CS82" i="18" s="1"/>
  <c r="CU82" i="18" s="1"/>
  <c r="BC82" i="18"/>
  <c r="CW82" i="18" s="1"/>
  <c r="CY82" i="18" s="1"/>
  <c r="BD82" i="18"/>
  <c r="DA82" i="18" s="1"/>
  <c r="DC82" i="18" s="1"/>
  <c r="BE82" i="18"/>
  <c r="DE82" i="18" s="1"/>
  <c r="DG82" i="18" s="1"/>
  <c r="BD85" i="18"/>
  <c r="DA85" i="18" s="1"/>
  <c r="DC85" i="18" s="1"/>
  <c r="AG85" i="18"/>
  <c r="AT85" i="18" s="1"/>
  <c r="AG7" i="37"/>
  <c r="BQ82" i="18" l="1"/>
  <c r="BS82" i="18" s="1"/>
  <c r="BQ78" i="18"/>
  <c r="BS78" i="18" s="1"/>
  <c r="BQ43" i="18"/>
  <c r="BS43" i="18" s="1"/>
  <c r="BO18" i="18"/>
  <c r="BM85" i="18"/>
  <c r="BO82" i="18"/>
  <c r="DI82" i="18"/>
  <c r="DK82" i="18" s="1"/>
  <c r="BO78" i="18"/>
  <c r="BQ74" i="18"/>
  <c r="BS74" i="18" s="1"/>
  <c r="BO43" i="18"/>
  <c r="BF29" i="18"/>
  <c r="BO74" i="18"/>
  <c r="BO72" i="18"/>
  <c r="DI72" i="18"/>
  <c r="DK72" i="18" s="1"/>
  <c r="BN86" i="18"/>
  <c r="DJ35" i="18"/>
  <c r="DJ86" i="18" s="1"/>
  <c r="DI48" i="18"/>
  <c r="DK48" i="18" s="1"/>
  <c r="BO48" i="18"/>
  <c r="BO30" i="18"/>
  <c r="DI29" i="18"/>
  <c r="DK29" i="18" s="1"/>
  <c r="BO29" i="18"/>
  <c r="BN136" i="18"/>
  <c r="DJ135" i="18"/>
  <c r="DJ136" i="18" s="1"/>
  <c r="BF18" i="18"/>
  <c r="BU18" i="18"/>
  <c r="BW18" i="18" s="1"/>
  <c r="BN169" i="18"/>
  <c r="DJ167" i="18"/>
  <c r="DJ169" i="18" s="1"/>
  <c r="C33" i="32"/>
  <c r="C32" i="32"/>
  <c r="C31" i="32"/>
  <c r="C30" i="32"/>
  <c r="BH46" i="18"/>
  <c r="AR46" i="18"/>
  <c r="AQ46" i="18"/>
  <c r="AP46" i="18"/>
  <c r="AO46" i="18"/>
  <c r="AN46" i="18"/>
  <c r="AM46" i="18"/>
  <c r="AL46" i="18"/>
  <c r="AK46" i="18"/>
  <c r="AJ46" i="18"/>
  <c r="AI46" i="18"/>
  <c r="AH46" i="18"/>
  <c r="AG46" i="18"/>
  <c r="Q46" i="18"/>
  <c r="BH45" i="18"/>
  <c r="AR45" i="18"/>
  <c r="AQ45" i="18"/>
  <c r="AP45" i="18"/>
  <c r="AO45" i="18"/>
  <c r="AN45" i="18"/>
  <c r="AM45" i="18"/>
  <c r="AL45" i="18"/>
  <c r="AK45" i="18"/>
  <c r="AJ45" i="18"/>
  <c r="AI45" i="18"/>
  <c r="AH45" i="18"/>
  <c r="AG45" i="18"/>
  <c r="Q45" i="18"/>
  <c r="Q47" i="18"/>
  <c r="BJ47" i="18" s="1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BH47" i="18"/>
  <c r="BG48" i="18"/>
  <c r="BI48" i="18"/>
  <c r="BH60" i="18"/>
  <c r="AR60" i="18"/>
  <c r="AQ60" i="18"/>
  <c r="AP60" i="18"/>
  <c r="AO60" i="18"/>
  <c r="AN60" i="18"/>
  <c r="AM60" i="18"/>
  <c r="AL60" i="18"/>
  <c r="AK60" i="18"/>
  <c r="AJ60" i="18"/>
  <c r="AI60" i="18"/>
  <c r="AH60" i="18"/>
  <c r="AG60" i="18"/>
  <c r="Q60" i="18"/>
  <c r="BJ60" i="18" s="1"/>
  <c r="BH59" i="18"/>
  <c r="AR59" i="18"/>
  <c r="AQ59" i="18"/>
  <c r="AP59" i="18"/>
  <c r="AO59" i="18"/>
  <c r="AN59" i="18"/>
  <c r="AM59" i="18"/>
  <c r="AL59" i="18"/>
  <c r="AK59" i="18"/>
  <c r="AJ59" i="18"/>
  <c r="AI59" i="18"/>
  <c r="AH59" i="18"/>
  <c r="AG59" i="18"/>
  <c r="Q59" i="18"/>
  <c r="BJ59" i="18" s="1"/>
  <c r="BH58" i="18"/>
  <c r="AR58" i="18"/>
  <c r="AQ58" i="18"/>
  <c r="AP58" i="18"/>
  <c r="AO58" i="18"/>
  <c r="AN58" i="18"/>
  <c r="AM58" i="18"/>
  <c r="AL58" i="18"/>
  <c r="AK58" i="18"/>
  <c r="AJ58" i="18"/>
  <c r="AI58" i="18"/>
  <c r="AH58" i="18"/>
  <c r="AG58" i="18"/>
  <c r="Q58" i="18"/>
  <c r="BJ58" i="18" s="1"/>
  <c r="BH56" i="18"/>
  <c r="AR56" i="18"/>
  <c r="AQ56" i="18"/>
  <c r="AP56" i="18"/>
  <c r="AO56" i="18"/>
  <c r="AN56" i="18"/>
  <c r="AM56" i="18"/>
  <c r="AL56" i="18"/>
  <c r="AK56" i="18"/>
  <c r="AJ56" i="18"/>
  <c r="AI56" i="18"/>
  <c r="AH56" i="18"/>
  <c r="AG56" i="18"/>
  <c r="Q56" i="18"/>
  <c r="BJ56" i="18" s="1"/>
  <c r="BH55" i="18"/>
  <c r="AR55" i="18"/>
  <c r="AQ55" i="18"/>
  <c r="AP55" i="18"/>
  <c r="AO55" i="18"/>
  <c r="AN55" i="18"/>
  <c r="AM55" i="18"/>
  <c r="AL55" i="18"/>
  <c r="AK55" i="18"/>
  <c r="AJ55" i="18"/>
  <c r="AI55" i="18"/>
  <c r="AH55" i="18"/>
  <c r="AG55" i="18"/>
  <c r="Q55" i="18"/>
  <c r="BJ55" i="18" s="1"/>
  <c r="BH54" i="18"/>
  <c r="AR54" i="18"/>
  <c r="AQ54" i="18"/>
  <c r="AP54" i="18"/>
  <c r="AO54" i="18"/>
  <c r="AN54" i="18"/>
  <c r="AM54" i="18"/>
  <c r="AL54" i="18"/>
  <c r="AK54" i="18"/>
  <c r="AJ54" i="18"/>
  <c r="AI54" i="18"/>
  <c r="AH54" i="18"/>
  <c r="AG54" i="18"/>
  <c r="Q54" i="18"/>
  <c r="BJ54" i="18" s="1"/>
  <c r="BH53" i="18"/>
  <c r="AR53" i="18"/>
  <c r="AQ53" i="18"/>
  <c r="AP53" i="18"/>
  <c r="AO53" i="18"/>
  <c r="AN53" i="18"/>
  <c r="AM53" i="18"/>
  <c r="AL53" i="18"/>
  <c r="AK53" i="18"/>
  <c r="AJ53" i="18"/>
  <c r="AI53" i="18"/>
  <c r="AH53" i="18"/>
  <c r="AG53" i="18"/>
  <c r="Q53" i="18"/>
  <c r="BJ53" i="18" s="1"/>
  <c r="BH52" i="18"/>
  <c r="AR52" i="18"/>
  <c r="AQ52" i="18"/>
  <c r="AP52" i="18"/>
  <c r="AO52" i="18"/>
  <c r="AN52" i="18"/>
  <c r="AM52" i="18"/>
  <c r="AL52" i="18"/>
  <c r="AK52" i="18"/>
  <c r="AJ52" i="18"/>
  <c r="AI52" i="18"/>
  <c r="AH52" i="18"/>
  <c r="AG52" i="18"/>
  <c r="Q52" i="18"/>
  <c r="BJ52" i="18" s="1"/>
  <c r="BH51" i="18"/>
  <c r="AR51" i="18"/>
  <c r="AQ51" i="18"/>
  <c r="AP51" i="18"/>
  <c r="AO51" i="18"/>
  <c r="AN51" i="18"/>
  <c r="AM51" i="18"/>
  <c r="AL51" i="18"/>
  <c r="AK51" i="18"/>
  <c r="AJ51" i="18"/>
  <c r="AI51" i="18"/>
  <c r="AH51" i="18"/>
  <c r="AG51" i="18"/>
  <c r="Q51" i="18"/>
  <c r="BJ51" i="18" s="1"/>
  <c r="BH50" i="18"/>
  <c r="AR50" i="18"/>
  <c r="AQ50" i="18"/>
  <c r="AP50" i="18"/>
  <c r="AO50" i="18"/>
  <c r="AN50" i="18"/>
  <c r="AM50" i="18"/>
  <c r="AL50" i="18"/>
  <c r="AK50" i="18"/>
  <c r="AJ50" i="18"/>
  <c r="AI50" i="18"/>
  <c r="AH50" i="18"/>
  <c r="AG50" i="18"/>
  <c r="BM50" i="18" s="1"/>
  <c r="Q50" i="18"/>
  <c r="BJ50" i="18" s="1"/>
  <c r="BH49" i="18"/>
  <c r="AR49" i="18"/>
  <c r="AQ49" i="18"/>
  <c r="AP49" i="18"/>
  <c r="AO49" i="18"/>
  <c r="AN49" i="18"/>
  <c r="AM49" i="18"/>
  <c r="AL49" i="18"/>
  <c r="AK49" i="18"/>
  <c r="AJ49" i="18"/>
  <c r="AI49" i="18"/>
  <c r="AH49" i="18"/>
  <c r="AG49" i="18"/>
  <c r="BM49" i="18" s="1"/>
  <c r="Q49" i="18"/>
  <c r="BJ49" i="18" s="1"/>
  <c r="E38" i="37"/>
  <c r="BH10" i="36"/>
  <c r="AR10" i="36"/>
  <c r="AQ10" i="36"/>
  <c r="AP10" i="36"/>
  <c r="AO10" i="36"/>
  <c r="AN10" i="36"/>
  <c r="AM10" i="36"/>
  <c r="AL10" i="36"/>
  <c r="AK10" i="36"/>
  <c r="AJ10" i="36"/>
  <c r="AI10" i="36"/>
  <c r="AH10" i="36"/>
  <c r="BP10" i="36" s="1"/>
  <c r="BR10" i="36" s="1"/>
  <c r="AG10" i="36"/>
  <c r="Q10" i="36"/>
  <c r="BJ10" i="36" s="1"/>
  <c r="BH9" i="36"/>
  <c r="AR9" i="36"/>
  <c r="AQ9" i="36"/>
  <c r="AP9" i="36"/>
  <c r="AO9" i="36"/>
  <c r="AN9" i="36"/>
  <c r="AM9" i="36"/>
  <c r="AL9" i="36"/>
  <c r="AK9" i="36"/>
  <c r="AJ9" i="36"/>
  <c r="AI9" i="36"/>
  <c r="AH9" i="36"/>
  <c r="BP9" i="36" s="1"/>
  <c r="BR9" i="36" s="1"/>
  <c r="AG9" i="36"/>
  <c r="Q9" i="36"/>
  <c r="AF9" i="36" s="1"/>
  <c r="BH201" i="38"/>
  <c r="AR201" i="38"/>
  <c r="AQ201" i="38"/>
  <c r="AP201" i="38"/>
  <c r="AO201" i="38"/>
  <c r="AN201" i="38"/>
  <c r="AM201" i="38"/>
  <c r="AL201" i="38"/>
  <c r="AK201" i="38"/>
  <c r="AJ201" i="38"/>
  <c r="AI201" i="38"/>
  <c r="AH201" i="38"/>
  <c r="AU201" i="38" s="1"/>
  <c r="AG201" i="38"/>
  <c r="Q201" i="38"/>
  <c r="BJ201" i="38" s="1"/>
  <c r="BH200" i="38"/>
  <c r="AR200" i="38"/>
  <c r="AQ200" i="38"/>
  <c r="AP200" i="38"/>
  <c r="AO200" i="38"/>
  <c r="AN200" i="38"/>
  <c r="AM200" i="38"/>
  <c r="AL200" i="38"/>
  <c r="AK200" i="38"/>
  <c r="AJ200" i="38"/>
  <c r="AI200" i="38"/>
  <c r="AH200" i="38"/>
  <c r="AH205" i="38" s="1"/>
  <c r="AS204" i="38" s="1"/>
  <c r="AG200" i="38"/>
  <c r="Q200" i="38"/>
  <c r="BJ200" i="38" s="1"/>
  <c r="BH199" i="38"/>
  <c r="AR199" i="38"/>
  <c r="AQ199" i="38"/>
  <c r="AP199" i="38"/>
  <c r="AO199" i="38"/>
  <c r="AN199" i="38"/>
  <c r="AM199" i="38"/>
  <c r="AL199" i="38"/>
  <c r="AK199" i="38"/>
  <c r="AJ199" i="38"/>
  <c r="AV199" i="38"/>
  <c r="BU199" i="38" s="1"/>
  <c r="AH199" i="38"/>
  <c r="AG199" i="38"/>
  <c r="Q199" i="38"/>
  <c r="BJ199" i="38" s="1"/>
  <c r="BH136" i="20"/>
  <c r="AR136" i="20"/>
  <c r="AQ136" i="20"/>
  <c r="AP136" i="20"/>
  <c r="AO136" i="20"/>
  <c r="AN136" i="20"/>
  <c r="AM136" i="20"/>
  <c r="AL136" i="20"/>
  <c r="AK136" i="20"/>
  <c r="AJ136" i="20"/>
  <c r="AI136" i="20"/>
  <c r="AH136" i="20"/>
  <c r="AG136" i="20"/>
  <c r="Q136" i="20"/>
  <c r="BJ136" i="20" s="1"/>
  <c r="BH135" i="20"/>
  <c r="AR135" i="20"/>
  <c r="AQ135" i="20"/>
  <c r="AP135" i="20"/>
  <c r="AO135" i="20"/>
  <c r="AN135" i="20"/>
  <c r="AM135" i="20"/>
  <c r="AL135" i="20"/>
  <c r="AK135" i="20"/>
  <c r="AJ135" i="20"/>
  <c r="AI135" i="20"/>
  <c r="AH135" i="20"/>
  <c r="AG135" i="20"/>
  <c r="Q135" i="20"/>
  <c r="BJ135" i="20" s="1"/>
  <c r="BH134" i="20"/>
  <c r="BC134" i="20"/>
  <c r="AR134" i="20"/>
  <c r="AQ134" i="20"/>
  <c r="AP134" i="20"/>
  <c r="AO134" i="20"/>
  <c r="AN134" i="20"/>
  <c r="AM134" i="20"/>
  <c r="AL134" i="20"/>
  <c r="AK134" i="20"/>
  <c r="AJ134" i="20"/>
  <c r="AI134" i="20"/>
  <c r="AH134" i="20"/>
  <c r="AG134" i="20"/>
  <c r="Q134" i="20"/>
  <c r="BJ134" i="20" s="1"/>
  <c r="BH133" i="20"/>
  <c r="AR133" i="20"/>
  <c r="AQ133" i="20"/>
  <c r="AP133" i="20"/>
  <c r="AO133" i="20"/>
  <c r="AN133" i="20"/>
  <c r="AM133" i="20"/>
  <c r="AL133" i="20"/>
  <c r="AK133" i="20"/>
  <c r="AJ133" i="20"/>
  <c r="AI133" i="20"/>
  <c r="AH133" i="20"/>
  <c r="AU133" i="20" s="1"/>
  <c r="AG133" i="20"/>
  <c r="Q133" i="20"/>
  <c r="BJ133" i="20" s="1"/>
  <c r="BH140" i="20"/>
  <c r="AR140" i="20"/>
  <c r="AQ140" i="20"/>
  <c r="AP140" i="20"/>
  <c r="AO140" i="20"/>
  <c r="AN140" i="20"/>
  <c r="AM140" i="20"/>
  <c r="AL140" i="20"/>
  <c r="AK140" i="20"/>
  <c r="AJ140" i="20"/>
  <c r="AI140" i="20"/>
  <c r="AH140" i="20"/>
  <c r="AG140" i="20"/>
  <c r="Q140" i="20"/>
  <c r="BJ140" i="20" s="1"/>
  <c r="DI43" i="18" l="1"/>
  <c r="DK43" i="18" s="1"/>
  <c r="BC133" i="20"/>
  <c r="CV133" i="20" s="1"/>
  <c r="AT140" i="20"/>
  <c r="BL140" i="20" s="1"/>
  <c r="BB140" i="20"/>
  <c r="CR140" i="20"/>
  <c r="CT140" i="20" s="1"/>
  <c r="AV133" i="20"/>
  <c r="BT133" i="20"/>
  <c r="BD133" i="20"/>
  <c r="CZ133" i="20"/>
  <c r="AW134" i="20"/>
  <c r="BX134" i="20" s="1"/>
  <c r="BZ134" i="20" s="1"/>
  <c r="BE134" i="20"/>
  <c r="DD134" i="20"/>
  <c r="DF134" i="20" s="1"/>
  <c r="AX135" i="20"/>
  <c r="CB135" i="20"/>
  <c r="CD135" i="20" s="1"/>
  <c r="AZ136" i="20"/>
  <c r="CJ136" i="20"/>
  <c r="CL136" i="20" s="1"/>
  <c r="BD134" i="20"/>
  <c r="CZ134" i="20" s="1"/>
  <c r="DB134" i="20" s="1"/>
  <c r="AY136" i="20"/>
  <c r="CF136" i="20"/>
  <c r="CH136" i="20" s="1"/>
  <c r="BA136" i="20"/>
  <c r="CN136" i="20"/>
  <c r="CP136" i="20" s="1"/>
  <c r="AV140" i="20"/>
  <c r="BT140" i="20"/>
  <c r="BV140" i="20" s="1"/>
  <c r="BD140" i="20"/>
  <c r="CZ140" i="20" s="1"/>
  <c r="DB140" i="20" s="1"/>
  <c r="AX133" i="20"/>
  <c r="CB133" i="20"/>
  <c r="AY134" i="20"/>
  <c r="CF134" i="20"/>
  <c r="CH134" i="20" s="1"/>
  <c r="AZ135" i="20"/>
  <c r="CJ135" i="20"/>
  <c r="CL135" i="20" s="1"/>
  <c r="AT136" i="20"/>
  <c r="BL136" i="20" s="1"/>
  <c r="BB136" i="20"/>
  <c r="CR136" i="20"/>
  <c r="CT136" i="20" s="1"/>
  <c r="AU140" i="20"/>
  <c r="BP140" i="20"/>
  <c r="BR140" i="20" s="1"/>
  <c r="AW140" i="20"/>
  <c r="BX140" i="20"/>
  <c r="BZ140" i="20" s="1"/>
  <c r="BE140" i="20"/>
  <c r="DD140" i="20" s="1"/>
  <c r="DF140" i="20" s="1"/>
  <c r="AY133" i="20"/>
  <c r="CF133" i="20"/>
  <c r="AZ134" i="20"/>
  <c r="CJ134" i="20"/>
  <c r="CL134" i="20" s="1"/>
  <c r="BA135" i="20"/>
  <c r="CN135" i="20"/>
  <c r="CP135" i="20" s="1"/>
  <c r="BC136" i="20"/>
  <c r="CV136" i="20"/>
  <c r="CX136" i="20" s="1"/>
  <c r="BC140" i="20"/>
  <c r="CV140" i="20" s="1"/>
  <c r="CX140" i="20" s="1"/>
  <c r="AX140" i="20"/>
  <c r="CB140" i="20" s="1"/>
  <c r="CD140" i="20" s="1"/>
  <c r="BA134" i="20"/>
  <c r="CN134" i="20"/>
  <c r="CP134" i="20" s="1"/>
  <c r="AT135" i="20"/>
  <c r="BL135" i="20"/>
  <c r="BB135" i="20"/>
  <c r="CR135" i="20" s="1"/>
  <c r="CT135" i="20" s="1"/>
  <c r="AV136" i="20"/>
  <c r="BT136" i="20" s="1"/>
  <c r="BV136" i="20" s="1"/>
  <c r="BD136" i="20"/>
  <c r="CZ136" i="20"/>
  <c r="DB136" i="20" s="1"/>
  <c r="BP133" i="20"/>
  <c r="AW135" i="20"/>
  <c r="BX135" i="20"/>
  <c r="BZ135" i="20" s="1"/>
  <c r="BE133" i="20"/>
  <c r="DD133" i="20"/>
  <c r="AY140" i="20"/>
  <c r="CF140" i="20"/>
  <c r="CH140" i="20" s="1"/>
  <c r="BA133" i="20"/>
  <c r="CN133" i="20" s="1"/>
  <c r="AT134" i="20"/>
  <c r="BL134" i="20"/>
  <c r="BB134" i="20"/>
  <c r="CR134" i="20"/>
  <c r="CT134" i="20" s="1"/>
  <c r="AU135" i="20"/>
  <c r="BP135" i="20"/>
  <c r="BR135" i="20" s="1"/>
  <c r="BC135" i="20"/>
  <c r="CV135" i="20" s="1"/>
  <c r="CX135" i="20" s="1"/>
  <c r="AW136" i="20"/>
  <c r="BX136" i="20"/>
  <c r="BZ136" i="20" s="1"/>
  <c r="BE136" i="20"/>
  <c r="DD136" i="20"/>
  <c r="DF136" i="20" s="1"/>
  <c r="BA140" i="20"/>
  <c r="CN140" i="20"/>
  <c r="CP140" i="20" s="1"/>
  <c r="AV134" i="20"/>
  <c r="BT134" i="20" s="1"/>
  <c r="BV134" i="20" s="1"/>
  <c r="BE135" i="20"/>
  <c r="DD135" i="20"/>
  <c r="DF135" i="20" s="1"/>
  <c r="AW133" i="20"/>
  <c r="BX133" i="20"/>
  <c r="AX134" i="20"/>
  <c r="CB134" i="20"/>
  <c r="CD134" i="20" s="1"/>
  <c r="AY135" i="20"/>
  <c r="CF135" i="20" s="1"/>
  <c r="CH135" i="20" s="1"/>
  <c r="AZ133" i="20"/>
  <c r="CJ133" i="20"/>
  <c r="AZ140" i="20"/>
  <c r="CJ140" i="20"/>
  <c r="CL140" i="20" s="1"/>
  <c r="AT133" i="20"/>
  <c r="BL133" i="20"/>
  <c r="BB133" i="20"/>
  <c r="CR133" i="20" s="1"/>
  <c r="AU134" i="20"/>
  <c r="BP134" i="20"/>
  <c r="BR134" i="20" s="1"/>
  <c r="CV134" i="20"/>
  <c r="CX134" i="20" s="1"/>
  <c r="AV135" i="20"/>
  <c r="BT135" i="20" s="1"/>
  <c r="BV135" i="20" s="1"/>
  <c r="BD135" i="20"/>
  <c r="CZ135" i="20"/>
  <c r="DB135" i="20" s="1"/>
  <c r="AX136" i="20"/>
  <c r="CB136" i="20"/>
  <c r="CD136" i="20" s="1"/>
  <c r="AU136" i="20"/>
  <c r="BF136" i="20" s="1"/>
  <c r="DI78" i="18"/>
  <c r="DK78" i="18" s="1"/>
  <c r="DI18" i="18"/>
  <c r="DK18" i="18" s="1"/>
  <c r="C34" i="32"/>
  <c r="AY49" i="18"/>
  <c r="CG49" i="18" s="1"/>
  <c r="CI49" i="18" s="1"/>
  <c r="AU51" i="18"/>
  <c r="BQ51" i="18" s="1"/>
  <c r="BS51" i="18" s="1"/>
  <c r="AW52" i="18"/>
  <c r="BY52" i="18" s="1"/>
  <c r="CA52" i="18" s="1"/>
  <c r="AY53" i="18"/>
  <c r="CG53" i="18" s="1"/>
  <c r="CI53" i="18" s="1"/>
  <c r="BA54" i="18"/>
  <c r="CO54" i="18" s="1"/>
  <c r="CQ54" i="18" s="1"/>
  <c r="AY58" i="18"/>
  <c r="CG58" i="18" s="1"/>
  <c r="CI58" i="18" s="1"/>
  <c r="BO50" i="18"/>
  <c r="AV51" i="18"/>
  <c r="BU51" i="18" s="1"/>
  <c r="BW51" i="18" s="1"/>
  <c r="AT54" i="18"/>
  <c r="BM54" i="18" s="1"/>
  <c r="BD55" i="18"/>
  <c r="DA55" i="18" s="1"/>
  <c r="DC55" i="18" s="1"/>
  <c r="BB59" i="18"/>
  <c r="CS59" i="18" s="1"/>
  <c r="CU59" i="18" s="1"/>
  <c r="BA49" i="18"/>
  <c r="CO49" i="18" s="1"/>
  <c r="CQ49" i="18" s="1"/>
  <c r="AW51" i="18"/>
  <c r="BY51" i="18" s="1"/>
  <c r="CA51" i="18" s="1"/>
  <c r="AU54" i="18"/>
  <c r="BC54" i="18"/>
  <c r="CW54" i="18" s="1"/>
  <c r="CY54" i="18" s="1"/>
  <c r="BE55" i="18"/>
  <c r="DE55" i="18" s="1"/>
  <c r="DG55" i="18" s="1"/>
  <c r="AY56" i="18"/>
  <c r="CG56" i="18" s="1"/>
  <c r="CI56" i="18" s="1"/>
  <c r="BA58" i="18"/>
  <c r="CO58" i="18" s="1"/>
  <c r="CQ58" i="18" s="1"/>
  <c r="AW60" i="18"/>
  <c r="BY60" i="18" s="1"/>
  <c r="CA60" i="18" s="1"/>
  <c r="AT47" i="18"/>
  <c r="BM47" i="18" s="1"/>
  <c r="BO49" i="18"/>
  <c r="BD50" i="18"/>
  <c r="DA50" i="18" s="1"/>
  <c r="DC50" i="18" s="1"/>
  <c r="AT53" i="18"/>
  <c r="BM53" i="18" s="1"/>
  <c r="AV54" i="18"/>
  <c r="BU54" i="18" s="1"/>
  <c r="BW54" i="18" s="1"/>
  <c r="AX55" i="18"/>
  <c r="CC55" i="18" s="1"/>
  <c r="CE55" i="18" s="1"/>
  <c r="AZ56" i="18"/>
  <c r="CK56" i="18" s="1"/>
  <c r="CM56" i="18" s="1"/>
  <c r="AV59" i="18"/>
  <c r="BU59" i="18" s="1"/>
  <c r="BW59" i="18" s="1"/>
  <c r="BC49" i="18"/>
  <c r="CW49" i="18" s="1"/>
  <c r="CY49" i="18" s="1"/>
  <c r="BE50" i="18"/>
  <c r="DE50" i="18" s="1"/>
  <c r="DG50" i="18" s="1"/>
  <c r="AY51" i="18"/>
  <c r="CG51" i="18" s="1"/>
  <c r="CI51" i="18" s="1"/>
  <c r="BA52" i="18"/>
  <c r="CO52" i="18" s="1"/>
  <c r="CQ52" i="18" s="1"/>
  <c r="BC53" i="18"/>
  <c r="CW53" i="18" s="1"/>
  <c r="CY53" i="18" s="1"/>
  <c r="BA56" i="18"/>
  <c r="CO56" i="18" s="1"/>
  <c r="CQ56" i="18" s="1"/>
  <c r="BC58" i="18"/>
  <c r="CW58" i="18" s="1"/>
  <c r="CY58" i="18" s="1"/>
  <c r="AW59" i="18"/>
  <c r="BY59" i="18" s="1"/>
  <c r="CA59" i="18" s="1"/>
  <c r="AY60" i="18"/>
  <c r="CG60" i="18" s="1"/>
  <c r="CI60" i="18" s="1"/>
  <c r="AZ47" i="18"/>
  <c r="CK47" i="18" s="1"/>
  <c r="CM47" i="18" s="1"/>
  <c r="BA45" i="18"/>
  <c r="CO45" i="18" s="1"/>
  <c r="CQ45" i="18" s="1"/>
  <c r="BC46" i="18"/>
  <c r="CW46" i="18" s="1"/>
  <c r="CY46" i="18" s="1"/>
  <c r="AV49" i="18"/>
  <c r="BU49" i="18" s="1"/>
  <c r="BW49" i="18" s="1"/>
  <c r="AT52" i="18"/>
  <c r="AV53" i="18"/>
  <c r="BU53" i="18" s="1"/>
  <c r="BW53" i="18" s="1"/>
  <c r="AX54" i="18"/>
  <c r="CC54" i="18" s="1"/>
  <c r="CE54" i="18" s="1"/>
  <c r="BB56" i="18"/>
  <c r="CS56" i="18" s="1"/>
  <c r="CU56" i="18" s="1"/>
  <c r="BD58" i="18"/>
  <c r="DA58" i="18" s="1"/>
  <c r="DC58" i="18" s="1"/>
  <c r="AX59" i="18"/>
  <c r="CC59" i="18" s="1"/>
  <c r="CE59" i="18" s="1"/>
  <c r="AZ60" i="18"/>
  <c r="CK60" i="18" s="1"/>
  <c r="CM60" i="18" s="1"/>
  <c r="BB45" i="18"/>
  <c r="CS45" i="18" s="1"/>
  <c r="CU45" i="18" s="1"/>
  <c r="AW49" i="18"/>
  <c r="BY49" i="18" s="1"/>
  <c r="CA49" i="18" s="1"/>
  <c r="BE49" i="18"/>
  <c r="DE49" i="18" s="1"/>
  <c r="DG49" i="18" s="1"/>
  <c r="AY50" i="18"/>
  <c r="CG50" i="18" s="1"/>
  <c r="CI50" i="18" s="1"/>
  <c r="BA51" i="18"/>
  <c r="CO51" i="18" s="1"/>
  <c r="CQ51" i="18" s="1"/>
  <c r="AU52" i="18"/>
  <c r="BQ52" i="18" s="1"/>
  <c r="BS52" i="18" s="1"/>
  <c r="BC52" i="18"/>
  <c r="CW52" i="18" s="1"/>
  <c r="CY52" i="18" s="1"/>
  <c r="AW53" i="18"/>
  <c r="BY53" i="18" s="1"/>
  <c r="CA53" i="18" s="1"/>
  <c r="BE53" i="18"/>
  <c r="DE53" i="18" s="1"/>
  <c r="DG53" i="18" s="1"/>
  <c r="AY54" i="18"/>
  <c r="CG54" i="18" s="1"/>
  <c r="CI54" i="18" s="1"/>
  <c r="BA55" i="18"/>
  <c r="CO55" i="18" s="1"/>
  <c r="CQ55" i="18" s="1"/>
  <c r="AU56" i="18"/>
  <c r="BQ56" i="18" s="1"/>
  <c r="BS56" i="18" s="1"/>
  <c r="BC56" i="18"/>
  <c r="CW56" i="18" s="1"/>
  <c r="CY56" i="18" s="1"/>
  <c r="AW58" i="18"/>
  <c r="BY58" i="18" s="1"/>
  <c r="CA58" i="18" s="1"/>
  <c r="BE58" i="18"/>
  <c r="DE58" i="18" s="1"/>
  <c r="DG58" i="18" s="1"/>
  <c r="AY59" i="18"/>
  <c r="CG59" i="18" s="1"/>
  <c r="CI59" i="18" s="1"/>
  <c r="BA60" i="18"/>
  <c r="CO60" i="18" s="1"/>
  <c r="CQ60" i="18" s="1"/>
  <c r="AX47" i="18"/>
  <c r="CC47" i="18" s="1"/>
  <c r="CE47" i="18" s="1"/>
  <c r="AU45" i="18"/>
  <c r="BQ45" i="18" s="1"/>
  <c r="BS45" i="18" s="1"/>
  <c r="BC45" i="18"/>
  <c r="CW45" i="18" s="1"/>
  <c r="CY45" i="18" s="1"/>
  <c r="AW46" i="18"/>
  <c r="BY46" i="18" s="1"/>
  <c r="CA46" i="18" s="1"/>
  <c r="BE46" i="18"/>
  <c r="DE46" i="18" s="1"/>
  <c r="DG46" i="18" s="1"/>
  <c r="BA50" i="18"/>
  <c r="CO50" i="18" s="1"/>
  <c r="CQ50" i="18" s="1"/>
  <c r="BC51" i="18"/>
  <c r="CW51" i="18" s="1"/>
  <c r="CY51" i="18" s="1"/>
  <c r="BE52" i="18"/>
  <c r="DE52" i="18" s="1"/>
  <c r="DG52" i="18" s="1"/>
  <c r="AU55" i="18"/>
  <c r="BC55" i="18"/>
  <c r="CW55" i="18" s="1"/>
  <c r="CY55" i="18" s="1"/>
  <c r="AW56" i="18"/>
  <c r="BY56" i="18" s="1"/>
  <c r="CA56" i="18" s="1"/>
  <c r="BE56" i="18"/>
  <c r="DE56" i="18" s="1"/>
  <c r="DG56" i="18" s="1"/>
  <c r="BA59" i="18"/>
  <c r="CO59" i="18" s="1"/>
  <c r="CQ59" i="18" s="1"/>
  <c r="AU60" i="18"/>
  <c r="BQ60" i="18" s="1"/>
  <c r="BS60" i="18" s="1"/>
  <c r="BC60" i="18"/>
  <c r="CW60" i="18" s="1"/>
  <c r="CY60" i="18" s="1"/>
  <c r="BD47" i="18"/>
  <c r="DA47" i="18" s="1"/>
  <c r="DC47" i="18" s="1"/>
  <c r="AV47" i="18"/>
  <c r="BU47" i="18" s="1"/>
  <c r="BW47" i="18" s="1"/>
  <c r="AW45" i="18"/>
  <c r="BY45" i="18" s="1"/>
  <c r="CA45" i="18" s="1"/>
  <c r="BE45" i="18"/>
  <c r="DE45" i="18" s="1"/>
  <c r="DG45" i="18" s="1"/>
  <c r="AY46" i="18"/>
  <c r="CG46" i="18" s="1"/>
  <c r="CI46" i="18" s="1"/>
  <c r="AZ49" i="18"/>
  <c r="CK49" i="18" s="1"/>
  <c r="CM49" i="18" s="1"/>
  <c r="BB50" i="18"/>
  <c r="CS50" i="18" s="1"/>
  <c r="CU50" i="18" s="1"/>
  <c r="BD51" i="18"/>
  <c r="DA51" i="18" s="1"/>
  <c r="DC51" i="18" s="1"/>
  <c r="AX52" i="18"/>
  <c r="CC52" i="18" s="1"/>
  <c r="CE52" i="18" s="1"/>
  <c r="AZ53" i="18"/>
  <c r="CK53" i="18" s="1"/>
  <c r="CM53" i="18" s="1"/>
  <c r="BB54" i="18"/>
  <c r="CS54" i="18" s="1"/>
  <c r="CU54" i="18" s="1"/>
  <c r="AV55" i="18"/>
  <c r="BU55" i="18" s="1"/>
  <c r="BW55" i="18" s="1"/>
  <c r="AX56" i="18"/>
  <c r="CC56" i="18" s="1"/>
  <c r="CE56" i="18" s="1"/>
  <c r="AZ58" i="18"/>
  <c r="CK58" i="18" s="1"/>
  <c r="CM58" i="18" s="1"/>
  <c r="AT59" i="18"/>
  <c r="BM59" i="18" s="1"/>
  <c r="AV60" i="18"/>
  <c r="BU60" i="18" s="1"/>
  <c r="BW60" i="18" s="1"/>
  <c r="BD60" i="18"/>
  <c r="DA60" i="18" s="1"/>
  <c r="DC60" i="18" s="1"/>
  <c r="BC47" i="18"/>
  <c r="CW47" i="18" s="1"/>
  <c r="CY47" i="18" s="1"/>
  <c r="AS47" i="18"/>
  <c r="BI47" i="18" s="1"/>
  <c r="AU47" i="18"/>
  <c r="AX45" i="18"/>
  <c r="CC45" i="18" s="1"/>
  <c r="CE45" i="18" s="1"/>
  <c r="AZ46" i="18"/>
  <c r="CK46" i="18" s="1"/>
  <c r="CM46" i="18" s="1"/>
  <c r="AU50" i="18"/>
  <c r="BC50" i="18"/>
  <c r="CW50" i="18" s="1"/>
  <c r="CY50" i="18" s="1"/>
  <c r="BE51" i="18"/>
  <c r="DE51" i="18" s="1"/>
  <c r="DG51" i="18" s="1"/>
  <c r="AY52" i="18"/>
  <c r="CG52" i="18" s="1"/>
  <c r="CI52" i="18" s="1"/>
  <c r="BA53" i="18"/>
  <c r="CO53" i="18" s="1"/>
  <c r="CQ53" i="18" s="1"/>
  <c r="AW55" i="18"/>
  <c r="BY55" i="18" s="1"/>
  <c r="CA55" i="18" s="1"/>
  <c r="AU59" i="18"/>
  <c r="BQ59" i="18" s="1"/>
  <c r="BS59" i="18" s="1"/>
  <c r="BC59" i="18"/>
  <c r="CW59" i="18" s="1"/>
  <c r="CY59" i="18" s="1"/>
  <c r="BE60" i="18"/>
  <c r="DE60" i="18" s="1"/>
  <c r="DG60" i="18" s="1"/>
  <c r="BB47" i="18"/>
  <c r="CS47" i="18" s="1"/>
  <c r="CU47" i="18" s="1"/>
  <c r="AY45" i="18"/>
  <c r="CG45" i="18" s="1"/>
  <c r="CI45" i="18" s="1"/>
  <c r="BA46" i="18"/>
  <c r="CO46" i="18" s="1"/>
  <c r="CQ46" i="18" s="1"/>
  <c r="BB49" i="18"/>
  <c r="CS49" i="18" s="1"/>
  <c r="CU49" i="18" s="1"/>
  <c r="AV50" i="18"/>
  <c r="BU50" i="18" s="1"/>
  <c r="BW50" i="18" s="1"/>
  <c r="AX51" i="18"/>
  <c r="CC51" i="18" s="1"/>
  <c r="CE51" i="18" s="1"/>
  <c r="AZ52" i="18"/>
  <c r="CK52" i="18" s="1"/>
  <c r="CM52" i="18" s="1"/>
  <c r="BB53" i="18"/>
  <c r="CS53" i="18" s="1"/>
  <c r="CU53" i="18" s="1"/>
  <c r="BD54" i="18"/>
  <c r="DA54" i="18" s="1"/>
  <c r="DC54" i="18" s="1"/>
  <c r="AT58" i="18"/>
  <c r="BM58" i="18" s="1"/>
  <c r="BB58" i="18"/>
  <c r="CS58" i="18" s="1"/>
  <c r="CU58" i="18" s="1"/>
  <c r="BD59" i="18"/>
  <c r="DA59" i="18" s="1"/>
  <c r="DC59" i="18" s="1"/>
  <c r="AX60" i="18"/>
  <c r="CC60" i="18" s="1"/>
  <c r="CE60" i="18" s="1"/>
  <c r="BA47" i="18"/>
  <c r="CO47" i="18" s="1"/>
  <c r="CQ47" i="18" s="1"/>
  <c r="AZ45" i="18"/>
  <c r="CK45" i="18" s="1"/>
  <c r="CM45" i="18" s="1"/>
  <c r="AT46" i="18"/>
  <c r="BM46" i="18" s="1"/>
  <c r="BB46" i="18"/>
  <c r="CS46" i="18" s="1"/>
  <c r="CU46" i="18" s="1"/>
  <c r="AU49" i="18"/>
  <c r="AW50" i="18"/>
  <c r="BY50" i="18" s="1"/>
  <c r="CA50" i="18" s="1"/>
  <c r="AU53" i="18"/>
  <c r="BQ53" i="18" s="1"/>
  <c r="BS53" i="18" s="1"/>
  <c r="AW54" i="18"/>
  <c r="BY54" i="18" s="1"/>
  <c r="CA54" i="18" s="1"/>
  <c r="BE54" i="18"/>
  <c r="DE54" i="18" s="1"/>
  <c r="DG54" i="18" s="1"/>
  <c r="AY55" i="18"/>
  <c r="CG55" i="18" s="1"/>
  <c r="CI55" i="18" s="1"/>
  <c r="AU58" i="18"/>
  <c r="BE59" i="18"/>
  <c r="DE59" i="18" s="1"/>
  <c r="DG59" i="18" s="1"/>
  <c r="AU46" i="18"/>
  <c r="DI74" i="18"/>
  <c r="DK74" i="18" s="1"/>
  <c r="BD49" i="18"/>
  <c r="BF48" i="18" s="1"/>
  <c r="AX50" i="18"/>
  <c r="CC50" i="18" s="1"/>
  <c r="CE50" i="18" s="1"/>
  <c r="AZ51" i="18"/>
  <c r="CK51" i="18" s="1"/>
  <c r="CM51" i="18" s="1"/>
  <c r="BB52" i="18"/>
  <c r="CS52" i="18" s="1"/>
  <c r="CU52" i="18" s="1"/>
  <c r="BD53" i="18"/>
  <c r="DA53" i="18" s="1"/>
  <c r="DC53" i="18" s="1"/>
  <c r="AZ55" i="18"/>
  <c r="CK55" i="18" s="1"/>
  <c r="CM55" i="18" s="1"/>
  <c r="AT56" i="18"/>
  <c r="AV58" i="18"/>
  <c r="BU58" i="18" s="1"/>
  <c r="BW58" i="18" s="1"/>
  <c r="AY47" i="18"/>
  <c r="CG47" i="18" s="1"/>
  <c r="CI47" i="18" s="1"/>
  <c r="AT45" i="18"/>
  <c r="BM45" i="18" s="1"/>
  <c r="AV46" i="18"/>
  <c r="BU46" i="18" s="1"/>
  <c r="BW46" i="18" s="1"/>
  <c r="BD46" i="18"/>
  <c r="DA46" i="18" s="1"/>
  <c r="DC46" i="18" s="1"/>
  <c r="AX49" i="18"/>
  <c r="CC49" i="18" s="1"/>
  <c r="CE49" i="18" s="1"/>
  <c r="AZ50" i="18"/>
  <c r="CK50" i="18" s="1"/>
  <c r="CM50" i="18" s="1"/>
  <c r="AT51" i="18"/>
  <c r="BM51" i="18" s="1"/>
  <c r="BB51" i="18"/>
  <c r="CS51" i="18" s="1"/>
  <c r="CU51" i="18" s="1"/>
  <c r="AV52" i="18"/>
  <c r="BU52" i="18" s="1"/>
  <c r="BW52" i="18" s="1"/>
  <c r="BD52" i="18"/>
  <c r="DA52" i="18" s="1"/>
  <c r="DC52" i="18" s="1"/>
  <c r="AX53" i="18"/>
  <c r="CC53" i="18" s="1"/>
  <c r="CE53" i="18" s="1"/>
  <c r="AZ54" i="18"/>
  <c r="CK54" i="18" s="1"/>
  <c r="CM54" i="18" s="1"/>
  <c r="AT55" i="18"/>
  <c r="BM55" i="18" s="1"/>
  <c r="BB55" i="18"/>
  <c r="CS55" i="18" s="1"/>
  <c r="CU55" i="18" s="1"/>
  <c r="AV56" i="18"/>
  <c r="BU56" i="18" s="1"/>
  <c r="BW56" i="18" s="1"/>
  <c r="BD56" i="18"/>
  <c r="DA56" i="18" s="1"/>
  <c r="DC56" i="18" s="1"/>
  <c r="AX58" i="18"/>
  <c r="CC58" i="18" s="1"/>
  <c r="CE58" i="18" s="1"/>
  <c r="AZ59" i="18"/>
  <c r="CK59" i="18" s="1"/>
  <c r="CM59" i="18" s="1"/>
  <c r="AT60" i="18"/>
  <c r="BM60" i="18" s="1"/>
  <c r="BB60" i="18"/>
  <c r="CS60" i="18" s="1"/>
  <c r="CU60" i="18" s="1"/>
  <c r="BE47" i="18"/>
  <c r="DE47" i="18" s="1"/>
  <c r="DG47" i="18" s="1"/>
  <c r="AW47" i="18"/>
  <c r="BY47" i="18" s="1"/>
  <c r="CA47" i="18" s="1"/>
  <c r="AV45" i="18"/>
  <c r="BD45" i="18"/>
  <c r="DA45" i="18" s="1"/>
  <c r="DC45" i="18" s="1"/>
  <c r="AX46" i="18"/>
  <c r="CC46" i="18" s="1"/>
  <c r="CE46" i="18" s="1"/>
  <c r="BO85" i="18"/>
  <c r="AV200" i="38"/>
  <c r="BU200" i="38" s="1"/>
  <c r="BW200" i="38" s="1"/>
  <c r="AW199" i="38"/>
  <c r="BY199" i="38" s="1"/>
  <c r="AX199" i="38"/>
  <c r="CC199" i="38" s="1"/>
  <c r="AU199" i="38"/>
  <c r="BQ199" i="38" s="1"/>
  <c r="BQ201" i="38"/>
  <c r="BS201" i="38" s="1"/>
  <c r="AW200" i="38"/>
  <c r="BW199" i="38"/>
  <c r="AX200" i="38"/>
  <c r="AT200" i="38"/>
  <c r="BM200" i="38" s="1"/>
  <c r="AV201" i="38"/>
  <c r="BU201" i="38" s="1"/>
  <c r="BW201" i="38" s="1"/>
  <c r="AT199" i="38"/>
  <c r="BM199" i="38" s="1"/>
  <c r="AU200" i="38"/>
  <c r="AW201" i="38"/>
  <c r="BY201" i="38" s="1"/>
  <c r="CA201" i="38" s="1"/>
  <c r="BB9" i="36"/>
  <c r="CR9" i="36" s="1"/>
  <c r="CT9" i="36" s="1"/>
  <c r="AV9" i="36"/>
  <c r="BT9" i="36" s="1"/>
  <c r="BV9" i="36" s="1"/>
  <c r="BD9" i="36"/>
  <c r="CZ9" i="36" s="1"/>
  <c r="DB9" i="36" s="1"/>
  <c r="AW10" i="36"/>
  <c r="BX10" i="36" s="1"/>
  <c r="BZ10" i="36" s="1"/>
  <c r="BE10" i="36"/>
  <c r="DD10" i="36"/>
  <c r="DF10" i="36" s="1"/>
  <c r="BC9" i="36"/>
  <c r="CV9" i="36" s="1"/>
  <c r="CX9" i="36" s="1"/>
  <c r="AW9" i="36"/>
  <c r="BX9" i="36" s="1"/>
  <c r="BZ9" i="36" s="1"/>
  <c r="BE9" i="36"/>
  <c r="DD9" i="36" s="1"/>
  <c r="DF9" i="36" s="1"/>
  <c r="AX10" i="36"/>
  <c r="CB10" i="36" s="1"/>
  <c r="CD10" i="36" s="1"/>
  <c r="BD10" i="36"/>
  <c r="CZ10" i="36" s="1"/>
  <c r="DB10" i="36" s="1"/>
  <c r="AX9" i="36"/>
  <c r="CB9" i="36" s="1"/>
  <c r="CD9" i="36" s="1"/>
  <c r="AY10" i="36"/>
  <c r="CF10" i="36"/>
  <c r="CH10" i="36" s="1"/>
  <c r="AY9" i="36"/>
  <c r="CF9" i="36" s="1"/>
  <c r="CH9" i="36" s="1"/>
  <c r="BJ9" i="36"/>
  <c r="AZ10" i="36"/>
  <c r="CJ10" i="36" s="1"/>
  <c r="CL10" i="36" s="1"/>
  <c r="AV10" i="36"/>
  <c r="BT10" i="36" s="1"/>
  <c r="BV10" i="36" s="1"/>
  <c r="AZ9" i="36"/>
  <c r="CJ9" i="36" s="1"/>
  <c r="CL9" i="36" s="1"/>
  <c r="BA10" i="36"/>
  <c r="CN10" i="36"/>
  <c r="CP10" i="36" s="1"/>
  <c r="BC10" i="36"/>
  <c r="CV10" i="36" s="1"/>
  <c r="CX10" i="36" s="1"/>
  <c r="BA9" i="36"/>
  <c r="CN9" i="36" s="1"/>
  <c r="CP9" i="36" s="1"/>
  <c r="BB10" i="36"/>
  <c r="CR10" i="36"/>
  <c r="CT10" i="36" s="1"/>
  <c r="BB199" i="38"/>
  <c r="CS199" i="38" s="1"/>
  <c r="AZ200" i="38"/>
  <c r="BD200" i="38"/>
  <c r="DA200" i="38" s="1"/>
  <c r="DC200" i="38" s="1"/>
  <c r="AY199" i="38"/>
  <c r="CG199" i="38" s="1"/>
  <c r="BC199" i="38"/>
  <c r="BA200" i="38"/>
  <c r="BE200" i="38"/>
  <c r="AY201" i="38"/>
  <c r="CG201" i="38" s="1"/>
  <c r="CI201" i="38" s="1"/>
  <c r="BC201" i="38"/>
  <c r="CW201" i="38" s="1"/>
  <c r="CY201" i="38" s="1"/>
  <c r="AZ199" i="38"/>
  <c r="CK199" i="38" s="1"/>
  <c r="BD199" i="38"/>
  <c r="DA199" i="38" s="1"/>
  <c r="BB200" i="38"/>
  <c r="AZ201" i="38"/>
  <c r="BD201" i="38"/>
  <c r="DA201" i="38" s="1"/>
  <c r="DC201" i="38" s="1"/>
  <c r="BA199" i="38"/>
  <c r="CO199" i="38" s="1"/>
  <c r="BE199" i="38"/>
  <c r="DE199" i="38" s="1"/>
  <c r="AY200" i="38"/>
  <c r="BC200" i="38"/>
  <c r="CW200" i="38" s="1"/>
  <c r="CY200" i="38" s="1"/>
  <c r="BA201" i="38"/>
  <c r="CO201" i="38" s="1"/>
  <c r="CQ201" i="38" s="1"/>
  <c r="BE201" i="38"/>
  <c r="DE201" i="38" s="1"/>
  <c r="DG201" i="38" s="1"/>
  <c r="AX201" i="38"/>
  <c r="CC201" i="38" s="1"/>
  <c r="CE201" i="38" s="1"/>
  <c r="BB201" i="38"/>
  <c r="CS201" i="38" s="1"/>
  <c r="CU201" i="38" s="1"/>
  <c r="BJ202" i="38"/>
  <c r="AL202" i="38"/>
  <c r="AP202" i="38"/>
  <c r="AI202" i="38"/>
  <c r="AM202" i="38"/>
  <c r="AQ202" i="38"/>
  <c r="AS10" i="36"/>
  <c r="BI10" i="36" s="1"/>
  <c r="AT10" i="36"/>
  <c r="BL10" i="36" s="1"/>
  <c r="AH202" i="38"/>
  <c r="AF46" i="18"/>
  <c r="AS46" i="18"/>
  <c r="AF47" i="18"/>
  <c r="AF45" i="18"/>
  <c r="AS45" i="18"/>
  <c r="AF58" i="18"/>
  <c r="AF59" i="18"/>
  <c r="AF60" i="18"/>
  <c r="AS58" i="18"/>
  <c r="AS59" i="18"/>
  <c r="AS60" i="18"/>
  <c r="BI60" i="18" s="1"/>
  <c r="AF50" i="18"/>
  <c r="AF51" i="18"/>
  <c r="AF52" i="18"/>
  <c r="AF53" i="18"/>
  <c r="AF54" i="18"/>
  <c r="AF55" i="18"/>
  <c r="AF56" i="18"/>
  <c r="AS50" i="18"/>
  <c r="AS51" i="18"/>
  <c r="AS52" i="18"/>
  <c r="AS53" i="18"/>
  <c r="AS54" i="18"/>
  <c r="AS55" i="18"/>
  <c r="AS56" i="18"/>
  <c r="AF49" i="18"/>
  <c r="AS49" i="18"/>
  <c r="AF10" i="36"/>
  <c r="AS9" i="36"/>
  <c r="BI9" i="36" s="1"/>
  <c r="AT9" i="36"/>
  <c r="AN202" i="38"/>
  <c r="AS200" i="38"/>
  <c r="AG202" i="38"/>
  <c r="AK202" i="38"/>
  <c r="AO202" i="38"/>
  <c r="AS201" i="38"/>
  <c r="AJ202" i="38"/>
  <c r="AR202" i="38"/>
  <c r="AF201" i="38"/>
  <c r="BH202" i="38"/>
  <c r="C24" i="32" s="1"/>
  <c r="AF199" i="38"/>
  <c r="AF200" i="38"/>
  <c r="AT201" i="38"/>
  <c r="BM201" i="38" s="1"/>
  <c r="AS199" i="38"/>
  <c r="BF134" i="20"/>
  <c r="BF133" i="20"/>
  <c r="AF133" i="20"/>
  <c r="AF134" i="20"/>
  <c r="AF135" i="20"/>
  <c r="AF136" i="20"/>
  <c r="AS133" i="20"/>
  <c r="BI133" i="20" s="1"/>
  <c r="AS134" i="20"/>
  <c r="BI134" i="20" s="1"/>
  <c r="AS135" i="20"/>
  <c r="BI135" i="20" s="1"/>
  <c r="AS136" i="20"/>
  <c r="BI136" i="20" s="1"/>
  <c r="AF140" i="20"/>
  <c r="AS140" i="20"/>
  <c r="BI140" i="20" s="1"/>
  <c r="AM97" i="32"/>
  <c r="BH39" i="36"/>
  <c r="BH41" i="36"/>
  <c r="BI40" i="36" s="1"/>
  <c r="AR41" i="36"/>
  <c r="AQ41" i="36"/>
  <c r="AP41" i="36"/>
  <c r="AO41" i="36"/>
  <c r="AN41" i="36"/>
  <c r="AM41" i="36"/>
  <c r="AL41" i="36"/>
  <c r="AK41" i="36"/>
  <c r="AJ41" i="36"/>
  <c r="AI41" i="36"/>
  <c r="AH41" i="36"/>
  <c r="AG41" i="36"/>
  <c r="BL41" i="36" s="1"/>
  <c r="Q41" i="36"/>
  <c r="AF41" i="36" s="1"/>
  <c r="AR39" i="36"/>
  <c r="AQ39" i="36"/>
  <c r="AP39" i="36"/>
  <c r="AO39" i="36"/>
  <c r="AN39" i="36"/>
  <c r="AM39" i="36"/>
  <c r="AL39" i="36"/>
  <c r="AK39" i="36"/>
  <c r="AJ39" i="36"/>
  <c r="AI39" i="36"/>
  <c r="AH39" i="36"/>
  <c r="AG39" i="36"/>
  <c r="Q39" i="36"/>
  <c r="BJ39" i="36" s="1"/>
  <c r="BH38" i="36"/>
  <c r="AR38" i="36"/>
  <c r="AQ38" i="36"/>
  <c r="AP38" i="36"/>
  <c r="AO38" i="36"/>
  <c r="AN38" i="36"/>
  <c r="AM38" i="36"/>
  <c r="AL38" i="36"/>
  <c r="AK38" i="36"/>
  <c r="AJ38" i="36"/>
  <c r="AI38" i="36"/>
  <c r="AH38" i="36"/>
  <c r="AG38" i="36"/>
  <c r="BL38" i="36" s="1"/>
  <c r="Q38" i="36"/>
  <c r="BJ38" i="36" s="1"/>
  <c r="BH29" i="36"/>
  <c r="AR29" i="36"/>
  <c r="AQ29" i="36"/>
  <c r="AP29" i="36"/>
  <c r="AO29" i="36"/>
  <c r="AN29" i="36"/>
  <c r="AM29" i="36"/>
  <c r="AL29" i="36"/>
  <c r="AK29" i="36"/>
  <c r="AJ29" i="36"/>
  <c r="AI29" i="36"/>
  <c r="AH29" i="36"/>
  <c r="AG29" i="36"/>
  <c r="Q29" i="36"/>
  <c r="AF29" i="36" s="1"/>
  <c r="M114" i="32"/>
  <c r="AS205" i="38" l="1"/>
  <c r="AZ202" i="38"/>
  <c r="CP133" i="20"/>
  <c r="BN136" i="20"/>
  <c r="CT133" i="20"/>
  <c r="BN140" i="20"/>
  <c r="DH140" i="20"/>
  <c r="DJ140" i="20" s="1"/>
  <c r="CX133" i="20"/>
  <c r="BZ133" i="20"/>
  <c r="DF133" i="20"/>
  <c r="BV133" i="20"/>
  <c r="BF135" i="20"/>
  <c r="BN135" i="20"/>
  <c r="DH135" i="20"/>
  <c r="DJ135" i="20" s="1"/>
  <c r="CL133" i="20"/>
  <c r="BR133" i="20"/>
  <c r="CD133" i="20"/>
  <c r="BP136" i="20"/>
  <c r="BR136" i="20" s="1"/>
  <c r="BN134" i="20"/>
  <c r="DH134" i="20"/>
  <c r="DJ134" i="20" s="1"/>
  <c r="BF140" i="20"/>
  <c r="DH133" i="20"/>
  <c r="BN133" i="20"/>
  <c r="DB133" i="20"/>
  <c r="CH133" i="20"/>
  <c r="BG47" i="18"/>
  <c r="BC202" i="38"/>
  <c r="CS200" i="38"/>
  <c r="CU200" i="38" s="1"/>
  <c r="BQ200" i="38"/>
  <c r="BS200" i="38" s="1"/>
  <c r="CC200" i="38"/>
  <c r="CE200" i="38" s="1"/>
  <c r="CK200" i="38"/>
  <c r="CM200" i="38" s="1"/>
  <c r="BY200" i="38"/>
  <c r="CA200" i="38" s="1"/>
  <c r="DE200" i="38"/>
  <c r="DG200" i="38" s="1"/>
  <c r="CO200" i="38"/>
  <c r="CQ200" i="38" s="1"/>
  <c r="CG200" i="38"/>
  <c r="CI200" i="38" s="1"/>
  <c r="BO53" i="18"/>
  <c r="DI53" i="18"/>
  <c r="DK53" i="18" s="1"/>
  <c r="BO59" i="18"/>
  <c r="DI59" i="18"/>
  <c r="DK59" i="18" s="1"/>
  <c r="DI60" i="18"/>
  <c r="DK60" i="18" s="1"/>
  <c r="BO60" i="18"/>
  <c r="BO46" i="18"/>
  <c r="BO45" i="18"/>
  <c r="BO47" i="18"/>
  <c r="BO55" i="18"/>
  <c r="BO58" i="18"/>
  <c r="DI58" i="18"/>
  <c r="DK58" i="18" s="1"/>
  <c r="DI51" i="18"/>
  <c r="DK51" i="18" s="1"/>
  <c r="BO51" i="18"/>
  <c r="BO54" i="18"/>
  <c r="BF46" i="18"/>
  <c r="BF49" i="18"/>
  <c r="BF45" i="18"/>
  <c r="BF47" i="18"/>
  <c r="BF54" i="18"/>
  <c r="BF58" i="18"/>
  <c r="BF50" i="18"/>
  <c r="BQ54" i="18"/>
  <c r="BS54" i="18" s="1"/>
  <c r="BG54" i="18"/>
  <c r="BQ58" i="18"/>
  <c r="BS58" i="18" s="1"/>
  <c r="BQ50" i="18"/>
  <c r="BF55" i="18"/>
  <c r="BF52" i="18"/>
  <c r="BF59" i="18"/>
  <c r="BQ46" i="18"/>
  <c r="BS46" i="18" s="1"/>
  <c r="BQ49" i="18"/>
  <c r="BU45" i="18"/>
  <c r="BW45" i="18" s="1"/>
  <c r="BM56" i="18"/>
  <c r="BQ47" i="18"/>
  <c r="BS47" i="18" s="1"/>
  <c r="BF51" i="18"/>
  <c r="BF53" i="18"/>
  <c r="DA49" i="18"/>
  <c r="DC49" i="18" s="1"/>
  <c r="BQ55" i="18"/>
  <c r="BS55" i="18" s="1"/>
  <c r="BM52" i="18"/>
  <c r="CM199" i="38"/>
  <c r="CA199" i="38"/>
  <c r="DA202" i="38"/>
  <c r="DC199" i="38"/>
  <c r="DC202" i="38" s="1"/>
  <c r="BO201" i="38"/>
  <c r="CG202" i="38"/>
  <c r="CI199" i="38"/>
  <c r="DG199" i="38"/>
  <c r="BO200" i="38"/>
  <c r="CE199" i="38"/>
  <c r="CQ199" i="38"/>
  <c r="CW199" i="38"/>
  <c r="DI199" i="38" s="1"/>
  <c r="CK201" i="38"/>
  <c r="CM201" i="38" s="1"/>
  <c r="BM202" i="38"/>
  <c r="BO199" i="38"/>
  <c r="CU199" i="38"/>
  <c r="BS199" i="38"/>
  <c r="BW202" i="38"/>
  <c r="BU202" i="38"/>
  <c r="BF10" i="36"/>
  <c r="BH42" i="36"/>
  <c r="K97" i="32" s="1"/>
  <c r="K106" i="32" s="1"/>
  <c r="BN10" i="36"/>
  <c r="DH10" i="36"/>
  <c r="DJ10" i="36" s="1"/>
  <c r="AY38" i="36"/>
  <c r="CF38" i="36" s="1"/>
  <c r="AX29" i="36"/>
  <c r="CB29" i="36" s="1"/>
  <c r="CD29" i="36" s="1"/>
  <c r="AZ38" i="36"/>
  <c r="CJ38" i="36" s="1"/>
  <c r="AT39" i="36"/>
  <c r="BL39" i="36" s="1"/>
  <c r="BL42" i="36" s="1"/>
  <c r="BB39" i="36"/>
  <c r="CR39" i="36" s="1"/>
  <c r="CT39" i="36" s="1"/>
  <c r="AW41" i="36"/>
  <c r="BX41" i="36" s="1"/>
  <c r="BZ41" i="36" s="1"/>
  <c r="BE41" i="36"/>
  <c r="DD41" i="36" s="1"/>
  <c r="DF41" i="36" s="1"/>
  <c r="BD29" i="36"/>
  <c r="CZ29" i="36"/>
  <c r="DB29" i="36" s="1"/>
  <c r="BC41" i="36"/>
  <c r="CV41" i="36" s="1"/>
  <c r="CX41" i="36" s="1"/>
  <c r="AW29" i="36"/>
  <c r="BX29" i="36" s="1"/>
  <c r="BZ29" i="36" s="1"/>
  <c r="BE29" i="36"/>
  <c r="DD29" i="36"/>
  <c r="DF29" i="36" s="1"/>
  <c r="AV41" i="36"/>
  <c r="BT41" i="36" s="1"/>
  <c r="BV41" i="36" s="1"/>
  <c r="BD41" i="36"/>
  <c r="CZ41" i="36" s="1"/>
  <c r="DB41" i="36" s="1"/>
  <c r="BA38" i="36"/>
  <c r="CN38" i="36" s="1"/>
  <c r="AU39" i="36"/>
  <c r="BP39" i="36" s="1"/>
  <c r="BR39" i="36" s="1"/>
  <c r="BC39" i="36"/>
  <c r="CV39" i="36" s="1"/>
  <c r="CX39" i="36" s="1"/>
  <c r="AX41" i="36"/>
  <c r="CB41" i="36"/>
  <c r="CD41" i="36" s="1"/>
  <c r="AV29" i="36"/>
  <c r="BT29" i="36" s="1"/>
  <c r="BV29" i="36" s="1"/>
  <c r="AU41" i="36"/>
  <c r="BP41" i="36"/>
  <c r="BR41" i="36" s="1"/>
  <c r="AY29" i="36"/>
  <c r="CF29" i="36" s="1"/>
  <c r="CH29" i="36" s="1"/>
  <c r="AZ29" i="36"/>
  <c r="CJ29" i="36" s="1"/>
  <c r="CL29" i="36" s="1"/>
  <c r="BN38" i="36"/>
  <c r="BB38" i="36"/>
  <c r="CR38" i="36" s="1"/>
  <c r="AV39" i="36"/>
  <c r="BT39" i="36" s="1"/>
  <c r="BV39" i="36" s="1"/>
  <c r="AY41" i="36"/>
  <c r="CF41" i="36" s="1"/>
  <c r="CH41" i="36" s="1"/>
  <c r="BF9" i="36"/>
  <c r="AZ39" i="36"/>
  <c r="CJ39" i="36" s="1"/>
  <c r="CL39" i="36" s="1"/>
  <c r="BC38" i="36"/>
  <c r="CV38" i="36" s="1"/>
  <c r="BE39" i="36"/>
  <c r="DD39" i="36"/>
  <c r="DF39" i="36" s="1"/>
  <c r="AZ41" i="36"/>
  <c r="CJ41" i="36"/>
  <c r="CL41" i="36" s="1"/>
  <c r="AX38" i="36"/>
  <c r="CB38" i="36" s="1"/>
  <c r="BA39" i="36"/>
  <c r="CN39" i="36"/>
  <c r="CP39" i="36" s="1"/>
  <c r="BA29" i="36"/>
  <c r="CN29" i="36" s="1"/>
  <c r="CP29" i="36" s="1"/>
  <c r="BB29" i="36"/>
  <c r="CR29" i="36" s="1"/>
  <c r="CT29" i="36" s="1"/>
  <c r="BA41" i="36"/>
  <c r="CN41" i="36" s="1"/>
  <c r="CP41" i="36" s="1"/>
  <c r="BG10" i="36"/>
  <c r="AU38" i="36"/>
  <c r="BP38" i="36" s="1"/>
  <c r="AW39" i="36"/>
  <c r="BX39" i="36" s="1"/>
  <c r="BZ39" i="36" s="1"/>
  <c r="AT29" i="36"/>
  <c r="BL29" i="36" s="1"/>
  <c r="AV38" i="36"/>
  <c r="BD38" i="36"/>
  <c r="CZ38" i="36"/>
  <c r="AX39" i="36"/>
  <c r="CB39" i="36" s="1"/>
  <c r="CD39" i="36" s="1"/>
  <c r="AU29" i="36"/>
  <c r="BP29" i="36" s="1"/>
  <c r="BR29" i="36" s="1"/>
  <c r="BC29" i="36"/>
  <c r="CV29" i="36" s="1"/>
  <c r="CX29" i="36" s="1"/>
  <c r="AW38" i="36"/>
  <c r="BE38" i="36"/>
  <c r="DD38" i="36" s="1"/>
  <c r="AY39" i="36"/>
  <c r="CF39" i="36" s="1"/>
  <c r="CH39" i="36" s="1"/>
  <c r="BN41" i="36"/>
  <c r="BB41" i="36"/>
  <c r="CR41" i="36" s="1"/>
  <c r="CT41" i="36" s="1"/>
  <c r="BL9" i="36"/>
  <c r="BD202" i="38"/>
  <c r="AY202" i="38"/>
  <c r="BE202" i="38"/>
  <c r="AV202" i="38"/>
  <c r="BA202" i="38"/>
  <c r="AW202" i="38"/>
  <c r="AU202" i="38"/>
  <c r="BB202" i="38"/>
  <c r="BF201" i="38"/>
  <c r="BI201" i="38"/>
  <c r="BI200" i="38"/>
  <c r="AX202" i="38"/>
  <c r="BF200" i="38"/>
  <c r="AT202" i="38"/>
  <c r="BG50" i="18"/>
  <c r="BG200" i="38"/>
  <c r="BG45" i="18"/>
  <c r="BG46" i="18"/>
  <c r="BG58" i="18"/>
  <c r="BI46" i="18"/>
  <c r="BG53" i="18"/>
  <c r="BI56" i="18"/>
  <c r="BG60" i="18"/>
  <c r="BI45" i="18"/>
  <c r="BG52" i="18"/>
  <c r="BG56" i="18"/>
  <c r="BI52" i="18"/>
  <c r="BI58" i="18"/>
  <c r="BG59" i="18"/>
  <c r="BI59" i="18"/>
  <c r="BI51" i="18"/>
  <c r="BI54" i="18"/>
  <c r="BI50" i="18"/>
  <c r="BG55" i="18"/>
  <c r="BG51" i="18"/>
  <c r="BI55" i="18"/>
  <c r="BI53" i="18"/>
  <c r="BG49" i="18"/>
  <c r="BI49" i="18"/>
  <c r="BG9" i="36"/>
  <c r="BG201" i="38"/>
  <c r="AS202" i="38"/>
  <c r="BI199" i="38"/>
  <c r="AF202" i="38"/>
  <c r="BG199" i="38"/>
  <c r="BF199" i="38"/>
  <c r="BG136" i="20"/>
  <c r="BG135" i="20"/>
  <c r="BG134" i="20"/>
  <c r="BG133" i="20"/>
  <c r="BG140" i="20"/>
  <c r="AL42" i="36"/>
  <c r="AP42" i="36"/>
  <c r="AF38" i="36"/>
  <c r="AH42" i="36"/>
  <c r="AS41" i="36"/>
  <c r="BI41" i="36" s="1"/>
  <c r="BJ29" i="36"/>
  <c r="AS38" i="36"/>
  <c r="BI38" i="36" s="1"/>
  <c r="AQ42" i="36"/>
  <c r="AG42" i="36"/>
  <c r="AK42" i="36"/>
  <c r="AO42" i="36"/>
  <c r="BJ41" i="36"/>
  <c r="BJ42" i="36" s="1"/>
  <c r="AI42" i="36"/>
  <c r="AM42" i="36"/>
  <c r="AF39" i="36"/>
  <c r="BD39" i="36"/>
  <c r="AJ42" i="36"/>
  <c r="AN42" i="36"/>
  <c r="AR42" i="36"/>
  <c r="AS39" i="36"/>
  <c r="BI39" i="36" s="1"/>
  <c r="AS29" i="36"/>
  <c r="BI29" i="36" s="1"/>
  <c r="AM85" i="32"/>
  <c r="AM84" i="32"/>
  <c r="A66" i="32"/>
  <c r="H65" i="32"/>
  <c r="A60" i="32"/>
  <c r="A62" i="32"/>
  <c r="A64" i="32"/>
  <c r="BH175" i="34"/>
  <c r="BH177" i="34" s="1"/>
  <c r="E89" i="32" s="1"/>
  <c r="AR175" i="34"/>
  <c r="AQ175" i="34"/>
  <c r="AP175" i="34"/>
  <c r="AO175" i="34"/>
  <c r="AN175" i="34"/>
  <c r="AM175" i="34"/>
  <c r="AL175" i="34"/>
  <c r="AK175" i="34"/>
  <c r="AJ175" i="34"/>
  <c r="AI175" i="34"/>
  <c r="AH175" i="34"/>
  <c r="AG175" i="34"/>
  <c r="Q175" i="34"/>
  <c r="BJ175" i="34" s="1"/>
  <c r="BJ177" i="34" s="1"/>
  <c r="AU171" i="34"/>
  <c r="BH150" i="20"/>
  <c r="AR150" i="20"/>
  <c r="AQ150" i="20"/>
  <c r="AP150" i="20"/>
  <c r="AO150" i="20"/>
  <c r="AN150" i="20"/>
  <c r="AM150" i="20"/>
  <c r="AL150" i="20"/>
  <c r="AK150" i="20"/>
  <c r="AJ150" i="20"/>
  <c r="AI150" i="20"/>
  <c r="AH150" i="20"/>
  <c r="AG150" i="20"/>
  <c r="Q150" i="20"/>
  <c r="AF150" i="20" s="1"/>
  <c r="AR149" i="20"/>
  <c r="AQ149" i="20"/>
  <c r="BD149" i="20" s="1"/>
  <c r="AP149" i="20"/>
  <c r="AO149" i="20"/>
  <c r="AN149" i="20"/>
  <c r="AM149" i="20"/>
  <c r="AZ149" i="20" s="1"/>
  <c r="AL149" i="20"/>
  <c r="AK149" i="20"/>
  <c r="AX149" i="20" s="1"/>
  <c r="AJ149" i="20"/>
  <c r="AI149" i="20"/>
  <c r="AV149" i="20" s="1"/>
  <c r="AH149" i="20"/>
  <c r="AG149" i="20"/>
  <c r="AF149" i="20"/>
  <c r="BH180" i="38"/>
  <c r="AR180" i="38"/>
  <c r="DE180" i="38" s="1"/>
  <c r="DG180" i="38" s="1"/>
  <c r="AQ180" i="38"/>
  <c r="DA180" i="38" s="1"/>
  <c r="DC180" i="38" s="1"/>
  <c r="AP180" i="38"/>
  <c r="CW180" i="38" s="1"/>
  <c r="CY180" i="38" s="1"/>
  <c r="AO180" i="38"/>
  <c r="CS180" i="38" s="1"/>
  <c r="CU180" i="38" s="1"/>
  <c r="AN180" i="38"/>
  <c r="CO180" i="38" s="1"/>
  <c r="CQ180" i="38" s="1"/>
  <c r="AM180" i="38"/>
  <c r="CK180" i="38" s="1"/>
  <c r="CM180" i="38" s="1"/>
  <c r="AL180" i="38"/>
  <c r="CG180" i="38" s="1"/>
  <c r="CI180" i="38" s="1"/>
  <c r="AK180" i="38"/>
  <c r="AJ180" i="38"/>
  <c r="BY180" i="38" s="1"/>
  <c r="CA180" i="38" s="1"/>
  <c r="AI180" i="38"/>
  <c r="BU180" i="38" s="1"/>
  <c r="BW180" i="38" s="1"/>
  <c r="AH180" i="38"/>
  <c r="BQ180" i="38" s="1"/>
  <c r="BS180" i="38" s="1"/>
  <c r="AG180" i="38"/>
  <c r="BM180" i="38" s="1"/>
  <c r="Q180" i="38"/>
  <c r="BJ180" i="38" s="1"/>
  <c r="BH166" i="34"/>
  <c r="AR166" i="34"/>
  <c r="AQ166" i="34"/>
  <c r="AP166" i="34"/>
  <c r="AO166" i="34"/>
  <c r="AN166" i="34"/>
  <c r="AM166" i="34"/>
  <c r="AL166" i="34"/>
  <c r="AK166" i="34"/>
  <c r="AJ166" i="34"/>
  <c r="AI166" i="34"/>
  <c r="AH166" i="34"/>
  <c r="AG166" i="34"/>
  <c r="Q166" i="34"/>
  <c r="AF166" i="34" s="1"/>
  <c r="AU162" i="34"/>
  <c r="BH157" i="34"/>
  <c r="BH159" i="34" s="1"/>
  <c r="E87" i="32" s="1"/>
  <c r="AR157" i="34"/>
  <c r="AQ157" i="34"/>
  <c r="AP157" i="34"/>
  <c r="AO157" i="34"/>
  <c r="AN157" i="34"/>
  <c r="AM157" i="34"/>
  <c r="AL157" i="34"/>
  <c r="AK157" i="34"/>
  <c r="AJ157" i="34"/>
  <c r="AI157" i="34"/>
  <c r="AH157" i="34"/>
  <c r="AG157" i="34"/>
  <c r="Q157" i="34"/>
  <c r="BJ157" i="34" s="1"/>
  <c r="AU153" i="34"/>
  <c r="BJ40" i="34"/>
  <c r="BG40" i="34"/>
  <c r="BE40" i="34"/>
  <c r="BD40" i="34"/>
  <c r="BC40" i="34"/>
  <c r="BB40" i="34"/>
  <c r="BA40" i="34"/>
  <c r="AZ40" i="34"/>
  <c r="AY40" i="34"/>
  <c r="AX40" i="34"/>
  <c r="AW40" i="34"/>
  <c r="AV40" i="34"/>
  <c r="AU40" i="34"/>
  <c r="AR40" i="34"/>
  <c r="AQ40" i="34"/>
  <c r="AP40" i="34"/>
  <c r="AO40" i="34"/>
  <c r="AN40" i="34"/>
  <c r="AM40" i="34"/>
  <c r="AL40" i="34"/>
  <c r="AK40" i="34"/>
  <c r="AJ40" i="34"/>
  <c r="AI40" i="34"/>
  <c r="AH40" i="34"/>
  <c r="AV212" i="18"/>
  <c r="AU212" i="18"/>
  <c r="AT212" i="18"/>
  <c r="BH211" i="18"/>
  <c r="BH212" i="18" s="1"/>
  <c r="I51" i="32" s="1"/>
  <c r="BF211" i="18"/>
  <c r="BF212" i="18" s="1"/>
  <c r="AR211" i="18"/>
  <c r="AQ211" i="18"/>
  <c r="AP211" i="18"/>
  <c r="AO211" i="18"/>
  <c r="AN211" i="18"/>
  <c r="AM211" i="18"/>
  <c r="AL211" i="18"/>
  <c r="AK211" i="18"/>
  <c r="AJ211" i="18"/>
  <c r="AI211" i="18"/>
  <c r="AH211" i="18"/>
  <c r="AG211" i="18"/>
  <c r="Q211" i="18"/>
  <c r="AF211" i="18" s="1"/>
  <c r="BH195" i="18"/>
  <c r="BH48" i="34"/>
  <c r="BH51" i="34" s="1"/>
  <c r="AR48" i="34"/>
  <c r="AQ48" i="34"/>
  <c r="AP48" i="34"/>
  <c r="AO48" i="34"/>
  <c r="AN48" i="34"/>
  <c r="AM48" i="34"/>
  <c r="AL48" i="34"/>
  <c r="AK48" i="34"/>
  <c r="AJ48" i="34"/>
  <c r="AI48" i="34"/>
  <c r="AH48" i="34"/>
  <c r="AG48" i="34"/>
  <c r="Q48" i="34"/>
  <c r="AF48" i="34" s="1"/>
  <c r="BH49" i="34"/>
  <c r="AR49" i="34"/>
  <c r="AQ49" i="34"/>
  <c r="AP49" i="34"/>
  <c r="AO49" i="34"/>
  <c r="AN49" i="34"/>
  <c r="AM49" i="34"/>
  <c r="AL49" i="34"/>
  <c r="AK49" i="34"/>
  <c r="AJ49" i="34"/>
  <c r="AI49" i="34"/>
  <c r="AH49" i="34"/>
  <c r="AG49" i="34"/>
  <c r="Q49" i="34"/>
  <c r="AF49" i="34" s="1"/>
  <c r="BH50" i="34"/>
  <c r="AR50" i="34"/>
  <c r="AQ50" i="34"/>
  <c r="AP50" i="34"/>
  <c r="AO50" i="34"/>
  <c r="AN50" i="34"/>
  <c r="AM50" i="34"/>
  <c r="AL50" i="34"/>
  <c r="AK50" i="34"/>
  <c r="AJ50" i="34"/>
  <c r="AI50" i="34"/>
  <c r="AH50" i="34"/>
  <c r="AG50" i="34"/>
  <c r="Q50" i="34"/>
  <c r="AF50" i="34" s="1"/>
  <c r="CI202" i="38" l="1"/>
  <c r="BQ202" i="38"/>
  <c r="CU202" i="38"/>
  <c r="CS202" i="38"/>
  <c r="AV42" i="36"/>
  <c r="AZ50" i="34"/>
  <c r="CJ50" i="34" s="1"/>
  <c r="CL50" i="34" s="1"/>
  <c r="AV48" i="34"/>
  <c r="AI51" i="34"/>
  <c r="BT48" i="34"/>
  <c r="AQ159" i="34"/>
  <c r="AJ177" i="34"/>
  <c r="BC49" i="34"/>
  <c r="CV49" i="34"/>
  <c r="CX49" i="34" s="1"/>
  <c r="AR159" i="34"/>
  <c r="DD157" i="34"/>
  <c r="AV49" i="34"/>
  <c r="BT49" i="34"/>
  <c r="BV49" i="34" s="1"/>
  <c r="BE49" i="34"/>
  <c r="DD49" i="34" s="1"/>
  <c r="DF49" i="34" s="1"/>
  <c r="BD50" i="34"/>
  <c r="CZ50" i="34"/>
  <c r="DB50" i="34" s="1"/>
  <c r="AX49" i="34"/>
  <c r="CB49" i="34"/>
  <c r="CD49" i="34" s="1"/>
  <c r="AZ48" i="34"/>
  <c r="AM51" i="34"/>
  <c r="CJ48" i="34"/>
  <c r="AM159" i="34"/>
  <c r="BA166" i="34"/>
  <c r="BA168" i="34" s="1"/>
  <c r="AN177" i="34"/>
  <c r="BD48" i="34"/>
  <c r="AQ51" i="34"/>
  <c r="AI159" i="34"/>
  <c r="AR177" i="34"/>
  <c r="BE48" i="34"/>
  <c r="AR51" i="34"/>
  <c r="DD48" i="34"/>
  <c r="AJ159" i="34"/>
  <c r="AK159" i="34"/>
  <c r="AL177" i="34"/>
  <c r="BC50" i="34"/>
  <c r="CV50" i="34"/>
  <c r="CX50" i="34" s="1"/>
  <c r="AW50" i="34"/>
  <c r="BX50" i="34"/>
  <c r="BZ50" i="34" s="1"/>
  <c r="BE50" i="34"/>
  <c r="DD50" i="34" s="1"/>
  <c r="DF50" i="34" s="1"/>
  <c r="AY49" i="34"/>
  <c r="CF49" i="34"/>
  <c r="CH49" i="34" s="1"/>
  <c r="AF51" i="34"/>
  <c r="BA48" i="34"/>
  <c r="BA51" i="34" s="1"/>
  <c r="AN51" i="34"/>
  <c r="AN159" i="34"/>
  <c r="BL166" i="34"/>
  <c r="AO168" i="34"/>
  <c r="CR166" i="34"/>
  <c r="BL175" i="34"/>
  <c r="AO177" i="34"/>
  <c r="AW166" i="34"/>
  <c r="AW168" i="34" s="1"/>
  <c r="BX166" i="34"/>
  <c r="AU49" i="34"/>
  <c r="BP49" i="34"/>
  <c r="BD49" i="34"/>
  <c r="CZ49" i="34" s="1"/>
  <c r="DB49" i="34" s="1"/>
  <c r="AU50" i="34"/>
  <c r="BP50" i="34"/>
  <c r="BR50" i="34" s="1"/>
  <c r="AV50" i="34"/>
  <c r="BT50" i="34"/>
  <c r="BV50" i="34" s="1"/>
  <c r="AX50" i="34"/>
  <c r="CB50" i="34"/>
  <c r="CD50" i="34" s="1"/>
  <c r="AZ49" i="34"/>
  <c r="CJ49" i="34" s="1"/>
  <c r="CL49" i="34" s="1"/>
  <c r="AG51" i="34"/>
  <c r="BB48" i="34"/>
  <c r="AO51" i="34"/>
  <c r="CR48" i="34"/>
  <c r="AG159" i="34"/>
  <c r="BL157" i="34"/>
  <c r="AO159" i="34"/>
  <c r="AH168" i="34"/>
  <c r="AP168" i="34"/>
  <c r="AH177" i="34"/>
  <c r="BP175" i="34"/>
  <c r="AP177" i="34"/>
  <c r="BB49" i="34"/>
  <c r="CR49" i="34" s="1"/>
  <c r="CT49" i="34" s="1"/>
  <c r="BE166" i="34"/>
  <c r="BE168" i="34" s="1"/>
  <c r="DD166" i="34"/>
  <c r="BA50" i="34"/>
  <c r="CN50" i="34"/>
  <c r="CP50" i="34" s="1"/>
  <c r="AW48" i="34"/>
  <c r="AJ51" i="34"/>
  <c r="BX48" i="34"/>
  <c r="AK168" i="34"/>
  <c r="CB166" i="34"/>
  <c r="AK177" i="34"/>
  <c r="BB50" i="34"/>
  <c r="CR50" i="34"/>
  <c r="CT50" i="34" s="1"/>
  <c r="AX48" i="34"/>
  <c r="AK51" i="34"/>
  <c r="CB48" i="34"/>
  <c r="BI41" i="34"/>
  <c r="AJ76" i="32"/>
  <c r="AL168" i="34"/>
  <c r="AW49" i="34"/>
  <c r="BX49" i="34"/>
  <c r="BZ49" i="34" s="1"/>
  <c r="AY48" i="34"/>
  <c r="AL51" i="34"/>
  <c r="CF48" i="34"/>
  <c r="AL159" i="34"/>
  <c r="CF157" i="34"/>
  <c r="AZ166" i="34"/>
  <c r="AZ168" i="34" s="1"/>
  <c r="CJ166" i="34"/>
  <c r="AM177" i="34"/>
  <c r="AY50" i="34"/>
  <c r="CF50" i="34"/>
  <c r="CH50" i="34" s="1"/>
  <c r="BA49" i="34"/>
  <c r="CN49" i="34"/>
  <c r="CP49" i="34" s="1"/>
  <c r="AU48" i="34"/>
  <c r="AH51" i="34"/>
  <c r="BP48" i="34"/>
  <c r="BC48" i="34"/>
  <c r="AP51" i="34"/>
  <c r="CV48" i="34"/>
  <c r="AU157" i="34"/>
  <c r="AU159" i="34" s="1"/>
  <c r="BP157" i="34"/>
  <c r="BC157" i="34"/>
  <c r="BC159" i="34" s="1"/>
  <c r="CV157" i="34"/>
  <c r="AV166" i="34"/>
  <c r="AV168" i="34" s="1"/>
  <c r="BD166" i="34"/>
  <c r="BD168" i="34" s="1"/>
  <c r="CZ166" i="34"/>
  <c r="AI177" i="34"/>
  <c r="BT175" i="34"/>
  <c r="BD175" i="34"/>
  <c r="BD177" i="34" s="1"/>
  <c r="CZ175" i="34"/>
  <c r="AZ150" i="20"/>
  <c r="AZ151" i="20" s="1"/>
  <c r="CJ150" i="20"/>
  <c r="BB150" i="20"/>
  <c r="CR150" i="20"/>
  <c r="AU150" i="20"/>
  <c r="BP150" i="20"/>
  <c r="BC150" i="20"/>
  <c r="CV150" i="20"/>
  <c r="AV150" i="20"/>
  <c r="BT150" i="20"/>
  <c r="BD150" i="20"/>
  <c r="CZ150" i="20" s="1"/>
  <c r="DH136" i="20"/>
  <c r="DJ136" i="20" s="1"/>
  <c r="AY150" i="20"/>
  <c r="CF150" i="20"/>
  <c r="AW150" i="20"/>
  <c r="BX150" i="20" s="1"/>
  <c r="BE150" i="20"/>
  <c r="DD150" i="20"/>
  <c r="BA150" i="20"/>
  <c r="CN150" i="20"/>
  <c r="AX150" i="20"/>
  <c r="CB150" i="20"/>
  <c r="DJ133" i="20"/>
  <c r="DI47" i="18"/>
  <c r="DK47" i="18" s="1"/>
  <c r="DI46" i="18"/>
  <c r="DK46" i="18" s="1"/>
  <c r="CA202" i="38"/>
  <c r="DG202" i="38"/>
  <c r="BY202" i="38"/>
  <c r="DE202" i="38"/>
  <c r="BO202" i="38"/>
  <c r="BS202" i="38"/>
  <c r="H68" i="32"/>
  <c r="CC202" i="38"/>
  <c r="CO202" i="38"/>
  <c r="CE202" i="38"/>
  <c r="DI201" i="38"/>
  <c r="DK201" i="38" s="1"/>
  <c r="CQ202" i="38"/>
  <c r="DI200" i="38"/>
  <c r="DK200" i="38" s="1"/>
  <c r="AP212" i="18"/>
  <c r="CW211" i="18"/>
  <c r="AQ212" i="18"/>
  <c r="DA211" i="18"/>
  <c r="AR212" i="18"/>
  <c r="DE211" i="18"/>
  <c r="DI52" i="18"/>
  <c r="DK52" i="18" s="1"/>
  <c r="BO52" i="18"/>
  <c r="BS49" i="18"/>
  <c r="DI49" i="18"/>
  <c r="DK49" i="18" s="1"/>
  <c r="DI55" i="18"/>
  <c r="DK55" i="18" s="1"/>
  <c r="DI54" i="18"/>
  <c r="DK54" i="18" s="1"/>
  <c r="AN212" i="18"/>
  <c r="CO211" i="18"/>
  <c r="AH212" i="18"/>
  <c r="BQ211" i="18"/>
  <c r="DI56" i="18"/>
  <c r="DK56" i="18" s="1"/>
  <c r="BO56" i="18"/>
  <c r="AI212" i="18"/>
  <c r="BU211" i="18"/>
  <c r="BS50" i="18"/>
  <c r="DI50" i="18"/>
  <c r="DK50" i="18" s="1"/>
  <c r="AJ212" i="18"/>
  <c r="BY211" i="18"/>
  <c r="AK212" i="18"/>
  <c r="CC211" i="18"/>
  <c r="AL212" i="18"/>
  <c r="CG211" i="18"/>
  <c r="AM212" i="18"/>
  <c r="CK211" i="18"/>
  <c r="AG212" i="18"/>
  <c r="BM211" i="18"/>
  <c r="AO212" i="18"/>
  <c r="CS211" i="18"/>
  <c r="DI45" i="18"/>
  <c r="DK45" i="18" s="1"/>
  <c r="CW202" i="38"/>
  <c r="CY199" i="38"/>
  <c r="CY202" i="38" s="1"/>
  <c r="CK202" i="38"/>
  <c r="DK199" i="38"/>
  <c r="BG203" i="38"/>
  <c r="N24" i="32"/>
  <c r="CM202" i="38"/>
  <c r="BT38" i="36"/>
  <c r="DH38" i="36" s="1"/>
  <c r="AW42" i="36"/>
  <c r="BF41" i="36"/>
  <c r="BX38" i="36"/>
  <c r="BZ38" i="36" s="1"/>
  <c r="BZ42" i="36" s="1"/>
  <c r="AZ42" i="36"/>
  <c r="BD42" i="36"/>
  <c r="BE42" i="36"/>
  <c r="BC42" i="36"/>
  <c r="AT42" i="36"/>
  <c r="CD38" i="36"/>
  <c r="CD42" i="36" s="1"/>
  <c r="CB42" i="36"/>
  <c r="DH29" i="36"/>
  <c r="DJ29" i="36" s="1"/>
  <c r="BN29" i="36"/>
  <c r="CR42" i="36"/>
  <c r="CT38" i="36"/>
  <c r="CT42" i="36" s="1"/>
  <c r="CP38" i="36"/>
  <c r="CP42" i="36" s="1"/>
  <c r="CN42" i="36"/>
  <c r="BF29" i="36"/>
  <c r="BF38" i="36"/>
  <c r="BX42" i="36"/>
  <c r="DB38" i="36"/>
  <c r="BP42" i="36"/>
  <c r="BR38" i="36"/>
  <c r="BR42" i="36" s="1"/>
  <c r="BB42" i="36"/>
  <c r="CZ39" i="36"/>
  <c r="DB39" i="36" s="1"/>
  <c r="CF42" i="36"/>
  <c r="CH38" i="36"/>
  <c r="CH42" i="36" s="1"/>
  <c r="CL38" i="36"/>
  <c r="CL42" i="36" s="1"/>
  <c r="CJ42" i="36"/>
  <c r="DD42" i="36"/>
  <c r="DF38" i="36"/>
  <c r="DF42" i="36" s="1"/>
  <c r="AX42" i="36"/>
  <c r="BA42" i="36"/>
  <c r="BT42" i="36"/>
  <c r="BV38" i="36"/>
  <c r="BV42" i="36" s="1"/>
  <c r="CV42" i="36"/>
  <c r="CX38" i="36"/>
  <c r="CX42" i="36" s="1"/>
  <c r="AY42" i="36"/>
  <c r="DH41" i="36"/>
  <c r="DJ41" i="36" s="1"/>
  <c r="BN39" i="36"/>
  <c r="BN42" i="36" s="1"/>
  <c r="DH9" i="36"/>
  <c r="DJ9" i="36" s="1"/>
  <c r="BN9" i="36"/>
  <c r="BO180" i="38"/>
  <c r="AX180" i="38"/>
  <c r="BF180" i="38" s="1"/>
  <c r="BI202" i="38"/>
  <c r="BH203" i="38" s="1"/>
  <c r="BF202" i="38"/>
  <c r="Y24" i="32" s="1"/>
  <c r="BG202" i="38"/>
  <c r="BJ211" i="18"/>
  <c r="BJ212" i="18" s="1"/>
  <c r="AM51" i="32" s="1"/>
  <c r="AF180" i="38"/>
  <c r="AS180" i="38"/>
  <c r="AH151" i="20"/>
  <c r="AL151" i="20"/>
  <c r="AP151" i="20"/>
  <c r="AX151" i="20"/>
  <c r="AQ151" i="20"/>
  <c r="AN151" i="20"/>
  <c r="AS150" i="20"/>
  <c r="BI150" i="20" s="1"/>
  <c r="BI151" i="20" s="1"/>
  <c r="BJ150" i="20"/>
  <c r="BJ151" i="20" s="1"/>
  <c r="AS149" i="20"/>
  <c r="AK151" i="20"/>
  <c r="AO151" i="20"/>
  <c r="AT149" i="20"/>
  <c r="BB149" i="20"/>
  <c r="BB151" i="20" s="1"/>
  <c r="AI151" i="20"/>
  <c r="AF151" i="20"/>
  <c r="AJ151" i="20"/>
  <c r="AR151" i="20"/>
  <c r="BA149" i="20"/>
  <c r="BA151" i="20" s="1"/>
  <c r="AT150" i="20"/>
  <c r="BF150" i="20" s="1"/>
  <c r="AW149" i="20"/>
  <c r="AW151" i="20" s="1"/>
  <c r="BE149" i="20"/>
  <c r="BE151" i="20" s="1"/>
  <c r="AM151" i="20"/>
  <c r="AF42" i="36"/>
  <c r="BG38" i="36"/>
  <c r="BG41" i="36"/>
  <c r="AS42" i="36"/>
  <c r="V97" i="32" s="1"/>
  <c r="BI42" i="36"/>
  <c r="BG39" i="36"/>
  <c r="BF39" i="36"/>
  <c r="AU42" i="36"/>
  <c r="BG29" i="36"/>
  <c r="AZ175" i="34"/>
  <c r="AZ177" i="34" s="1"/>
  <c r="BE175" i="34"/>
  <c r="BE177" i="34" s="1"/>
  <c r="AS175" i="34"/>
  <c r="AS177" i="34" s="1"/>
  <c r="P89" i="32" s="1"/>
  <c r="AF175" i="34"/>
  <c r="AF177" i="34" s="1"/>
  <c r="AF157" i="34"/>
  <c r="AF159" i="34" s="1"/>
  <c r="BB166" i="34"/>
  <c r="BB168" i="34" s="1"/>
  <c r="AV175" i="34"/>
  <c r="AV177" i="34" s="1"/>
  <c r="BA175" i="34"/>
  <c r="BA177" i="34" s="1"/>
  <c r="AQ177" i="34"/>
  <c r="BD157" i="34"/>
  <c r="BD159" i="34" s="1"/>
  <c r="BD161" i="34" s="1"/>
  <c r="AX166" i="34"/>
  <c r="AX168" i="34" s="1"/>
  <c r="AX170" i="34" s="1"/>
  <c r="AT175" i="34"/>
  <c r="AT177" i="34" s="1"/>
  <c r="AV157" i="34"/>
  <c r="AV159" i="34" s="1"/>
  <c r="AV161" i="34" s="1"/>
  <c r="AW175" i="34"/>
  <c r="AW177" i="34" s="1"/>
  <c r="BB175" i="34"/>
  <c r="BB177" i="34" s="1"/>
  <c r="AZ157" i="34"/>
  <c r="AZ159" i="34" s="1"/>
  <c r="AZ161" i="34" s="1"/>
  <c r="AQ168" i="34"/>
  <c r="BD170" i="34" s="1"/>
  <c r="AX175" i="34"/>
  <c r="AX177" i="34" s="1"/>
  <c r="BI175" i="34"/>
  <c r="BI177" i="34" s="1"/>
  <c r="AY157" i="34"/>
  <c r="AY159" i="34" s="1"/>
  <c r="AS166" i="34"/>
  <c r="AS168" i="34" s="1"/>
  <c r="Q88" i="32" s="1"/>
  <c r="Q90" i="32" s="1"/>
  <c r="Q93" i="32" s="1"/>
  <c r="AT166" i="34"/>
  <c r="AT168" i="34" s="1"/>
  <c r="BJ166" i="34"/>
  <c r="BJ168" i="34" s="1"/>
  <c r="AU175" i="34"/>
  <c r="AU177" i="34" s="1"/>
  <c r="AY175" i="34"/>
  <c r="AY177" i="34" s="1"/>
  <c r="BC175" i="34"/>
  <c r="BC177" i="34" s="1"/>
  <c r="AP159" i="34"/>
  <c r="BC161" i="34" s="1"/>
  <c r="AH159" i="34"/>
  <c r="AI168" i="34"/>
  <c r="AV170" i="34" s="1"/>
  <c r="AG177" i="34"/>
  <c r="AM168" i="34"/>
  <c r="AZ170" i="34" s="1"/>
  <c r="AV151" i="20"/>
  <c r="BD151" i="20"/>
  <c r="AU149" i="20"/>
  <c r="AU151" i="20" s="1"/>
  <c r="AY149" i="20"/>
  <c r="AY151" i="20" s="1"/>
  <c r="BC149" i="20"/>
  <c r="BC151" i="20" s="1"/>
  <c r="BH151" i="20"/>
  <c r="C67" i="32" s="1"/>
  <c r="AG151" i="20"/>
  <c r="AF168" i="34"/>
  <c r="AU166" i="34"/>
  <c r="AU168" i="34" s="1"/>
  <c r="AU170" i="34" s="1"/>
  <c r="AY166" i="34"/>
  <c r="AY168" i="34" s="1"/>
  <c r="BC166" i="34"/>
  <c r="BC168" i="34" s="1"/>
  <c r="BC170" i="34" s="1"/>
  <c r="AJ168" i="34"/>
  <c r="AW170" i="34" s="1"/>
  <c r="AN168" i="34"/>
  <c r="BA170" i="34" s="1"/>
  <c r="AR168" i="34"/>
  <c r="BH168" i="34"/>
  <c r="F88" i="32" s="1"/>
  <c r="F90" i="32" s="1"/>
  <c r="AG168" i="34"/>
  <c r="BJ159" i="34"/>
  <c r="AW157" i="34"/>
  <c r="AW159" i="34" s="1"/>
  <c r="AW161" i="34" s="1"/>
  <c r="BA157" i="34"/>
  <c r="BA159" i="34" s="1"/>
  <c r="BA161" i="34" s="1"/>
  <c r="BE157" i="34"/>
  <c r="BE159" i="34" s="1"/>
  <c r="BE161" i="34" s="1"/>
  <c r="K77" i="32"/>
  <c r="AT157" i="34"/>
  <c r="AX157" i="34"/>
  <c r="AX159" i="34" s="1"/>
  <c r="AX161" i="34" s="1"/>
  <c r="BB157" i="34"/>
  <c r="BB159" i="34" s="1"/>
  <c r="BB161" i="34" s="1"/>
  <c r="AS157" i="34"/>
  <c r="AS159" i="34" s="1"/>
  <c r="P87" i="32" s="1"/>
  <c r="AS48" i="34"/>
  <c r="AT48" i="34"/>
  <c r="BL48" i="34" s="1"/>
  <c r="BJ48" i="34"/>
  <c r="AS50" i="34"/>
  <c r="BI50" i="34" s="1"/>
  <c r="AF212" i="18"/>
  <c r="AS211" i="18"/>
  <c r="AS49" i="34"/>
  <c r="BG49" i="34" s="1"/>
  <c r="AT49" i="34"/>
  <c r="BL49" i="34" s="1"/>
  <c r="BN49" i="34" s="1"/>
  <c r="BJ49" i="34"/>
  <c r="AT50" i="34"/>
  <c r="BL50" i="34" s="1"/>
  <c r="BJ50" i="34"/>
  <c r="DH50" i="34" l="1"/>
  <c r="DJ50" i="34" s="1"/>
  <c r="BN50" i="34"/>
  <c r="BL51" i="34"/>
  <c r="BN48" i="34"/>
  <c r="BT177" i="34"/>
  <c r="BV175" i="34"/>
  <c r="BV177" i="34" s="1"/>
  <c r="AY170" i="34"/>
  <c r="BF170" i="34" s="1"/>
  <c r="CB175" i="34"/>
  <c r="DH49" i="34"/>
  <c r="DJ49" i="34" s="1"/>
  <c r="BR49" i="34"/>
  <c r="CV51" i="34"/>
  <c r="CX48" i="34"/>
  <c r="CX51" i="34" s="1"/>
  <c r="DD168" i="34"/>
  <c r="DF166" i="34"/>
  <c r="DF168" i="34" s="1"/>
  <c r="AZ51" i="34"/>
  <c r="BX168" i="34"/>
  <c r="BZ166" i="34"/>
  <c r="BZ168" i="34" s="1"/>
  <c r="BT51" i="34"/>
  <c r="BV48" i="34"/>
  <c r="BV51" i="34" s="1"/>
  <c r="BB170" i="34"/>
  <c r="BT166" i="34"/>
  <c r="BC51" i="34"/>
  <c r="CJ175" i="34"/>
  <c r="AY51" i="34"/>
  <c r="BP166" i="34"/>
  <c r="BB51" i="34"/>
  <c r="CN157" i="34"/>
  <c r="CB157" i="34"/>
  <c r="CN166" i="34"/>
  <c r="BR175" i="34"/>
  <c r="BR177" i="34" s="1"/>
  <c r="BP177" i="34"/>
  <c r="CJ51" i="34"/>
  <c r="CL48" i="34"/>
  <c r="CL51" i="34" s="1"/>
  <c r="CV166" i="34"/>
  <c r="CF175" i="34"/>
  <c r="BE170" i="34"/>
  <c r="BP51" i="34"/>
  <c r="BR48" i="34"/>
  <c r="BR51" i="34" s="1"/>
  <c r="AX51" i="34"/>
  <c r="BX51" i="34"/>
  <c r="BZ48" i="34"/>
  <c r="BZ51" i="34" s="1"/>
  <c r="BT157" i="34"/>
  <c r="AV51" i="34"/>
  <c r="CF159" i="34"/>
  <c r="CH157" i="34"/>
  <c r="CH159" i="34" s="1"/>
  <c r="BL159" i="34"/>
  <c r="BN157" i="34"/>
  <c r="BN159" i="34" s="1"/>
  <c r="BN175" i="34"/>
  <c r="BN177" i="34" s="1"/>
  <c r="BL177" i="34"/>
  <c r="DD51" i="34"/>
  <c r="DF48" i="34"/>
  <c r="DF51" i="34" s="1"/>
  <c r="BG48" i="34"/>
  <c r="AS51" i="34"/>
  <c r="V77" i="32" s="1"/>
  <c r="CR168" i="34"/>
  <c r="CT166" i="34"/>
  <c r="CT168" i="34" s="1"/>
  <c r="CZ157" i="34"/>
  <c r="CZ168" i="34"/>
  <c r="DB166" i="34"/>
  <c r="DB168" i="34" s="1"/>
  <c r="CH48" i="34"/>
  <c r="CH51" i="34" s="1"/>
  <c r="CF51" i="34"/>
  <c r="BE51" i="34"/>
  <c r="CB51" i="34"/>
  <c r="CD48" i="34"/>
  <c r="CD51" i="34" s="1"/>
  <c r="BL168" i="34"/>
  <c r="BN166" i="34"/>
  <c r="BN168" i="34" s="1"/>
  <c r="DD175" i="34"/>
  <c r="DD159" i="34"/>
  <c r="DF157" i="34"/>
  <c r="DF159" i="34" s="1"/>
  <c r="AU161" i="34"/>
  <c r="AY161" i="34"/>
  <c r="CZ177" i="34"/>
  <c r="DB175" i="34"/>
  <c r="DB177" i="34" s="1"/>
  <c r="CV159" i="34"/>
  <c r="CX157" i="34"/>
  <c r="CX159" i="34" s="1"/>
  <c r="CJ168" i="34"/>
  <c r="CL166" i="34"/>
  <c r="CL168" i="34" s="1"/>
  <c r="CV175" i="34"/>
  <c r="CR157" i="34"/>
  <c r="CR175" i="34"/>
  <c r="CN48" i="34"/>
  <c r="DH48" i="34" s="1"/>
  <c r="BX157" i="34"/>
  <c r="CJ157" i="34"/>
  <c r="BF48" i="34"/>
  <c r="BF51" i="34" s="1"/>
  <c r="AG77" i="32" s="1"/>
  <c r="AT51" i="34"/>
  <c r="BP159" i="34"/>
  <c r="BR157" i="34"/>
  <c r="BR159" i="34" s="1"/>
  <c r="BD51" i="34"/>
  <c r="CR51" i="34"/>
  <c r="CT48" i="34"/>
  <c r="CT51" i="34" s="1"/>
  <c r="CN175" i="34"/>
  <c r="CB168" i="34"/>
  <c r="CD166" i="34"/>
  <c r="CD168" i="34" s="1"/>
  <c r="AU51" i="34"/>
  <c r="CF166" i="34"/>
  <c r="AW51" i="34"/>
  <c r="CZ48" i="34"/>
  <c r="BX175" i="34"/>
  <c r="DH175" i="34" s="1"/>
  <c r="BX151" i="20"/>
  <c r="BZ150" i="20"/>
  <c r="BZ151" i="20" s="1"/>
  <c r="CZ151" i="20"/>
  <c r="DB150" i="20"/>
  <c r="DB151" i="20" s="1"/>
  <c r="CV151" i="20"/>
  <c r="CX150" i="20"/>
  <c r="CX151" i="20" s="1"/>
  <c r="BP151" i="20"/>
  <c r="BR150" i="20"/>
  <c r="BR151" i="20" s="1"/>
  <c r="CN151" i="20"/>
  <c r="CP150" i="20"/>
  <c r="CP151" i="20" s="1"/>
  <c r="DD151" i="20"/>
  <c r="DF150" i="20"/>
  <c r="DF151" i="20" s="1"/>
  <c r="CR151" i="20"/>
  <c r="CT150" i="20"/>
  <c r="CT151" i="20" s="1"/>
  <c r="CJ151" i="20"/>
  <c r="CL150" i="20"/>
  <c r="CL151" i="20" s="1"/>
  <c r="CB151" i="20"/>
  <c r="CD150" i="20"/>
  <c r="CD151" i="20" s="1"/>
  <c r="CH150" i="20"/>
  <c r="CH151" i="20" s="1"/>
  <c r="CF151" i="20"/>
  <c r="BT151" i="20"/>
  <c r="BV150" i="20"/>
  <c r="BV151" i="20" s="1"/>
  <c r="BL150" i="20"/>
  <c r="DI202" i="38"/>
  <c r="DI211" i="18"/>
  <c r="BO211" i="18"/>
  <c r="BO212" i="18" s="1"/>
  <c r="BM212" i="18"/>
  <c r="BY212" i="18"/>
  <c r="CA211" i="18"/>
  <c r="CA212" i="18" s="1"/>
  <c r="BQ212" i="18"/>
  <c r="BS211" i="18"/>
  <c r="BS212" i="18" s="1"/>
  <c r="CK212" i="18"/>
  <c r="CM211" i="18"/>
  <c r="CM212" i="18" s="1"/>
  <c r="CO212" i="18"/>
  <c r="CQ211" i="18"/>
  <c r="CQ212" i="18" s="1"/>
  <c r="DE212" i="18"/>
  <c r="DG211" i="18"/>
  <c r="DG212" i="18" s="1"/>
  <c r="CG212" i="18"/>
  <c r="CI211" i="18"/>
  <c r="CI212" i="18" s="1"/>
  <c r="BU212" i="18"/>
  <c r="BW211" i="18"/>
  <c r="BW212" i="18" s="1"/>
  <c r="DA212" i="18"/>
  <c r="DC211" i="18"/>
  <c r="DC212" i="18" s="1"/>
  <c r="CS212" i="18"/>
  <c r="CU211" i="18"/>
  <c r="CU212" i="18" s="1"/>
  <c r="CC212" i="18"/>
  <c r="CE211" i="18"/>
  <c r="CE212" i="18" s="1"/>
  <c r="CY211" i="18"/>
  <c r="CY212" i="18" s="1"/>
  <c r="CW212" i="18"/>
  <c r="CC180" i="38"/>
  <c r="BI203" i="38"/>
  <c r="BI204" i="38" s="1"/>
  <c r="AJ24" i="32"/>
  <c r="DH39" i="36"/>
  <c r="DJ39" i="36" s="1"/>
  <c r="CZ42" i="36"/>
  <c r="V106" i="32"/>
  <c r="V109" i="32" s="1"/>
  <c r="X97" i="32"/>
  <c r="DB42" i="36"/>
  <c r="DJ38" i="36"/>
  <c r="BG180" i="38"/>
  <c r="BG43" i="36"/>
  <c r="BI180" i="38"/>
  <c r="AT151" i="20"/>
  <c r="AS151" i="20"/>
  <c r="BG150" i="20"/>
  <c r="BG151" i="20" s="1"/>
  <c r="BG42" i="36"/>
  <c r="BF42" i="36"/>
  <c r="AT170" i="34"/>
  <c r="BG157" i="34"/>
  <c r="BG159" i="34" s="1"/>
  <c r="BG175" i="34"/>
  <c r="BG177" i="34" s="1"/>
  <c r="BH178" i="34"/>
  <c r="BG166" i="34"/>
  <c r="BG168" i="34" s="1"/>
  <c r="BI157" i="34"/>
  <c r="BI159" i="34" s="1"/>
  <c r="BI166" i="34"/>
  <c r="BI168" i="34" s="1"/>
  <c r="BF175" i="34"/>
  <c r="BF177" i="34" s="1"/>
  <c r="BF149" i="20"/>
  <c r="BF151" i="20" s="1"/>
  <c r="Y67" i="32" s="1"/>
  <c r="BF166" i="34"/>
  <c r="BF168" i="34" s="1"/>
  <c r="BF157" i="34"/>
  <c r="BF159" i="34" s="1"/>
  <c r="AT159" i="34"/>
  <c r="AT161" i="34" s="1"/>
  <c r="BF161" i="34" s="1"/>
  <c r="BG50" i="34"/>
  <c r="BF49" i="34"/>
  <c r="BI49" i="34"/>
  <c r="BI48" i="34"/>
  <c r="BI51" i="34" s="1"/>
  <c r="AS212" i="18"/>
  <c r="T51" i="32" s="1"/>
  <c r="BI211" i="18"/>
  <c r="BI212" i="18" s="1"/>
  <c r="BG211" i="18"/>
  <c r="BG212" i="18" s="1"/>
  <c r="BI213" i="18" s="1"/>
  <c r="BF50" i="34"/>
  <c r="DJ42" i="36" l="1"/>
  <c r="DH42" i="36"/>
  <c r="DH51" i="34"/>
  <c r="DJ48" i="34"/>
  <c r="DJ51" i="34" s="1"/>
  <c r="DJ175" i="34"/>
  <c r="DJ177" i="34" s="1"/>
  <c r="DH177" i="34"/>
  <c r="CJ159" i="34"/>
  <c r="CL157" i="34"/>
  <c r="CL159" i="34" s="1"/>
  <c r="BT168" i="34"/>
  <c r="BV166" i="34"/>
  <c r="BV168" i="34" s="1"/>
  <c r="BI160" i="34"/>
  <c r="AJ87" i="32"/>
  <c r="CR177" i="34"/>
  <c r="CT175" i="34"/>
  <c r="CT177" i="34" s="1"/>
  <c r="CH175" i="34"/>
  <c r="CH177" i="34" s="1"/>
  <c r="CF177" i="34"/>
  <c r="CN159" i="34"/>
  <c r="CP157" i="34"/>
  <c r="CP159" i="34" s="1"/>
  <c r="BI169" i="34"/>
  <c r="AJ88" i="32"/>
  <c r="CJ177" i="34"/>
  <c r="CL175" i="34"/>
  <c r="CL177" i="34" s="1"/>
  <c r="CN177" i="34"/>
  <c r="CP175" i="34"/>
  <c r="CP177" i="34" s="1"/>
  <c r="BG51" i="34"/>
  <c r="AJ77" i="32" s="1"/>
  <c r="DD177" i="34"/>
  <c r="DF175" i="34"/>
  <c r="DF177" i="34" s="1"/>
  <c r="BF169" i="34"/>
  <c r="AB88" i="32"/>
  <c r="AB90" i="32" s="1"/>
  <c r="AB93" i="32" s="1"/>
  <c r="BF178" i="34"/>
  <c r="AA89" i="32"/>
  <c r="CF168" i="34"/>
  <c r="CH166" i="34"/>
  <c r="CH168" i="34" s="1"/>
  <c r="CR159" i="34"/>
  <c r="CT157" i="34"/>
  <c r="CT159" i="34" s="1"/>
  <c r="DH166" i="34"/>
  <c r="CZ159" i="34"/>
  <c r="DB157" i="34"/>
  <c r="DB159" i="34" s="1"/>
  <c r="BT159" i="34"/>
  <c r="BV157" i="34"/>
  <c r="BV159" i="34" s="1"/>
  <c r="CX166" i="34"/>
  <c r="CX168" i="34" s="1"/>
  <c r="CV168" i="34"/>
  <c r="BF160" i="34"/>
  <c r="AA87" i="32"/>
  <c r="BX159" i="34"/>
  <c r="BZ157" i="34"/>
  <c r="BZ159" i="34" s="1"/>
  <c r="CN168" i="34"/>
  <c r="CP166" i="34"/>
  <c r="CP168" i="34" s="1"/>
  <c r="CZ51" i="34"/>
  <c r="DB48" i="34"/>
  <c r="DB51" i="34" s="1"/>
  <c r="CB159" i="34"/>
  <c r="CD157" i="34"/>
  <c r="CD159" i="34" s="1"/>
  <c r="CX175" i="34"/>
  <c r="CX177" i="34" s="1"/>
  <c r="CV177" i="34"/>
  <c r="BP168" i="34"/>
  <c r="BR166" i="34"/>
  <c r="BR168" i="34" s="1"/>
  <c r="BN51" i="34"/>
  <c r="DH157" i="34"/>
  <c r="BX177" i="34"/>
  <c r="BZ175" i="34"/>
  <c r="BZ177" i="34" s="1"/>
  <c r="BI178" i="34"/>
  <c r="BI179" i="34" s="1"/>
  <c r="AJ89" i="32"/>
  <c r="CN51" i="34"/>
  <c r="CP48" i="34"/>
  <c r="CP51" i="34" s="1"/>
  <c r="CB177" i="34"/>
  <c r="CD175" i="34"/>
  <c r="CD177" i="34" s="1"/>
  <c r="BI152" i="20"/>
  <c r="BI153" i="20" s="1"/>
  <c r="AJ67" i="32"/>
  <c r="BH152" i="20"/>
  <c r="N67" i="32"/>
  <c r="DH150" i="20"/>
  <c r="BN150" i="20"/>
  <c r="BN151" i="20" s="1"/>
  <c r="BL151" i="20"/>
  <c r="BI214" i="18"/>
  <c r="DI212" i="18"/>
  <c r="DK211" i="18"/>
  <c r="DK212" i="18" s="1"/>
  <c r="CE180" i="38"/>
  <c r="DI180" i="38"/>
  <c r="DK180" i="38" s="1"/>
  <c r="BI43" i="36"/>
  <c r="BI44" i="36" s="1"/>
  <c r="AJ97" i="32"/>
  <c r="BH43" i="36"/>
  <c r="AG97" i="32"/>
  <c r="AG106" i="32" s="1"/>
  <c r="AG109" i="32" s="1"/>
  <c r="BH169" i="34"/>
  <c r="BH160" i="34"/>
  <c r="BI170" i="34"/>
  <c r="BH213" i="18"/>
  <c r="BF152" i="20"/>
  <c r="BG152" i="20"/>
  <c r="BI161" i="34"/>
  <c r="AJ51" i="32"/>
  <c r="X51" i="32"/>
  <c r="BH93" i="18"/>
  <c r="AR93" i="18"/>
  <c r="AQ93" i="18"/>
  <c r="AP93" i="18"/>
  <c r="AO93" i="18"/>
  <c r="AN93" i="18"/>
  <c r="AM93" i="18"/>
  <c r="AL93" i="18"/>
  <c r="AK93" i="18"/>
  <c r="AJ93" i="18"/>
  <c r="AI93" i="18"/>
  <c r="AH93" i="18"/>
  <c r="AG93" i="18"/>
  <c r="Q93" i="18"/>
  <c r="AF93" i="18" s="1"/>
  <c r="BH94" i="18"/>
  <c r="AR94" i="18"/>
  <c r="AQ94" i="18"/>
  <c r="AP94" i="18"/>
  <c r="AO94" i="18"/>
  <c r="AN94" i="18"/>
  <c r="AM94" i="18"/>
  <c r="AL94" i="18"/>
  <c r="AK94" i="18"/>
  <c r="AJ94" i="18"/>
  <c r="AI94" i="18"/>
  <c r="AH94" i="18"/>
  <c r="AG94" i="18"/>
  <c r="Q94" i="18"/>
  <c r="AF94" i="18" s="1"/>
  <c r="AM67" i="32"/>
  <c r="AM64" i="32"/>
  <c r="B50" i="32"/>
  <c r="AM50" i="32"/>
  <c r="A33" i="32"/>
  <c r="A32" i="32"/>
  <c r="A31" i="32"/>
  <c r="A30" i="32"/>
  <c r="BH18" i="37"/>
  <c r="BF18" i="37"/>
  <c r="AR18" i="37"/>
  <c r="AQ18" i="37"/>
  <c r="AP18" i="37"/>
  <c r="AO18" i="37"/>
  <c r="AN18" i="37"/>
  <c r="AM18" i="37"/>
  <c r="AL18" i="37"/>
  <c r="AK18" i="37"/>
  <c r="AJ18" i="37"/>
  <c r="AI18" i="37"/>
  <c r="AH18" i="37"/>
  <c r="AG18" i="37"/>
  <c r="Q18" i="37"/>
  <c r="BJ18" i="37" s="1"/>
  <c r="BH114" i="20"/>
  <c r="BH122" i="20"/>
  <c r="AR122" i="20"/>
  <c r="AQ122" i="20"/>
  <c r="AP122" i="20"/>
  <c r="AO122" i="20"/>
  <c r="AN122" i="20"/>
  <c r="AM122" i="20"/>
  <c r="AL122" i="20"/>
  <c r="AK122" i="20"/>
  <c r="AJ122" i="20"/>
  <c r="AI122" i="20"/>
  <c r="AH122" i="20"/>
  <c r="AG122" i="20"/>
  <c r="Q122" i="20"/>
  <c r="BJ122" i="20" s="1"/>
  <c r="BH121" i="20"/>
  <c r="AR121" i="20"/>
  <c r="AQ121" i="20"/>
  <c r="AP121" i="20"/>
  <c r="AO121" i="20"/>
  <c r="AN121" i="20"/>
  <c r="AM121" i="20"/>
  <c r="AL121" i="20"/>
  <c r="AK121" i="20"/>
  <c r="AJ121" i="20"/>
  <c r="AI121" i="20"/>
  <c r="AH121" i="20"/>
  <c r="AG121" i="20"/>
  <c r="Q121" i="20"/>
  <c r="BJ121" i="20" s="1"/>
  <c r="BH120" i="20"/>
  <c r="AR120" i="20"/>
  <c r="AQ120" i="20"/>
  <c r="AP120" i="20"/>
  <c r="AO120" i="20"/>
  <c r="AN120" i="20"/>
  <c r="AM120" i="20"/>
  <c r="AL120" i="20"/>
  <c r="AK120" i="20"/>
  <c r="AJ120" i="20"/>
  <c r="AI120" i="20"/>
  <c r="AH120" i="20"/>
  <c r="AG120" i="20"/>
  <c r="Q120" i="20"/>
  <c r="BJ120" i="20" s="1"/>
  <c r="BH119" i="20"/>
  <c r="AR119" i="20"/>
  <c r="AQ119" i="20"/>
  <c r="AP119" i="20"/>
  <c r="AO119" i="20"/>
  <c r="AN119" i="20"/>
  <c r="AM119" i="20"/>
  <c r="AL119" i="20"/>
  <c r="AK119" i="20"/>
  <c r="AJ119" i="20"/>
  <c r="AI119" i="20"/>
  <c r="AH119" i="20"/>
  <c r="AG119" i="20"/>
  <c r="Q119" i="20"/>
  <c r="BJ119" i="20" s="1"/>
  <c r="BH118" i="20"/>
  <c r="AR118" i="20"/>
  <c r="AQ118" i="20"/>
  <c r="AP118" i="20"/>
  <c r="AO118" i="20"/>
  <c r="AN118" i="20"/>
  <c r="AM118" i="20"/>
  <c r="AL118" i="20"/>
  <c r="AK118" i="20"/>
  <c r="AJ118" i="20"/>
  <c r="AI118" i="20"/>
  <c r="AH118" i="20"/>
  <c r="AG118" i="20"/>
  <c r="Q118" i="20"/>
  <c r="BJ118" i="20" s="1"/>
  <c r="BH117" i="20"/>
  <c r="AR117" i="20"/>
  <c r="AQ117" i="20"/>
  <c r="AP117" i="20"/>
  <c r="AO117" i="20"/>
  <c r="AN117" i="20"/>
  <c r="AM117" i="20"/>
  <c r="AL117" i="20"/>
  <c r="AK117" i="20"/>
  <c r="AJ117" i="20"/>
  <c r="AI117" i="20"/>
  <c r="AH117" i="20"/>
  <c r="AG117" i="20"/>
  <c r="Q117" i="20"/>
  <c r="BJ117" i="20" s="1"/>
  <c r="BH116" i="20"/>
  <c r="AR116" i="20"/>
  <c r="AQ116" i="20"/>
  <c r="AP116" i="20"/>
  <c r="AO116" i="20"/>
  <c r="AN116" i="20"/>
  <c r="AM116" i="20"/>
  <c r="AL116" i="20"/>
  <c r="AK116" i="20"/>
  <c r="AJ116" i="20"/>
  <c r="AI116" i="20"/>
  <c r="AH116" i="20"/>
  <c r="AG116" i="20"/>
  <c r="Q116" i="20"/>
  <c r="BJ116" i="20" s="1"/>
  <c r="BH115" i="20"/>
  <c r="AR115" i="20"/>
  <c r="AQ115" i="20"/>
  <c r="AP115" i="20"/>
  <c r="AO115" i="20"/>
  <c r="AN115" i="20"/>
  <c r="AM115" i="20"/>
  <c r="AL115" i="20"/>
  <c r="AK115" i="20"/>
  <c r="AJ115" i="20"/>
  <c r="AI115" i="20"/>
  <c r="AH115" i="20"/>
  <c r="AG115" i="20"/>
  <c r="Q115" i="20"/>
  <c r="BJ115" i="20" s="1"/>
  <c r="AR114" i="20"/>
  <c r="AQ114" i="20"/>
  <c r="AP114" i="20"/>
  <c r="AO114" i="20"/>
  <c r="AN114" i="20"/>
  <c r="AM114" i="20"/>
  <c r="AL114" i="20"/>
  <c r="AK114" i="20"/>
  <c r="AJ114" i="20"/>
  <c r="AI114" i="20"/>
  <c r="AH114" i="20"/>
  <c r="AG114" i="20"/>
  <c r="Q114" i="20"/>
  <c r="BJ114" i="20" s="1"/>
  <c r="BH113" i="20"/>
  <c r="AR113" i="20"/>
  <c r="AQ113" i="20"/>
  <c r="AP113" i="20"/>
  <c r="AO113" i="20"/>
  <c r="AN113" i="20"/>
  <c r="AM113" i="20"/>
  <c r="AL113" i="20"/>
  <c r="AK113" i="20"/>
  <c r="AJ113" i="20"/>
  <c r="AI113" i="20"/>
  <c r="AH113" i="20"/>
  <c r="AG113" i="20"/>
  <c r="Q113" i="20"/>
  <c r="BJ113" i="20" s="1"/>
  <c r="BH112" i="20"/>
  <c r="AR112" i="20"/>
  <c r="AQ112" i="20"/>
  <c r="AP112" i="20"/>
  <c r="AO112" i="20"/>
  <c r="AN112" i="20"/>
  <c r="AM112" i="20"/>
  <c r="AL112" i="20"/>
  <c r="AK112" i="20"/>
  <c r="AJ112" i="20"/>
  <c r="AI112" i="20"/>
  <c r="AH112" i="20"/>
  <c r="AG112" i="20"/>
  <c r="Q112" i="20"/>
  <c r="BJ112" i="20" s="1"/>
  <c r="BH141" i="20"/>
  <c r="AR141" i="20"/>
  <c r="AQ141" i="20"/>
  <c r="AP141" i="20"/>
  <c r="AO141" i="20"/>
  <c r="AN141" i="20"/>
  <c r="AM141" i="20"/>
  <c r="AL141" i="20"/>
  <c r="AK141" i="20"/>
  <c r="AJ141" i="20"/>
  <c r="AI141" i="20"/>
  <c r="AH141" i="20"/>
  <c r="AG141" i="20"/>
  <c r="Q141" i="20"/>
  <c r="BJ141" i="20" s="1"/>
  <c r="BH139" i="20"/>
  <c r="AR139" i="20"/>
  <c r="AQ139" i="20"/>
  <c r="AP139" i="20"/>
  <c r="AO139" i="20"/>
  <c r="AN139" i="20"/>
  <c r="AM139" i="20"/>
  <c r="AL139" i="20"/>
  <c r="AK139" i="20"/>
  <c r="AJ139" i="20"/>
  <c r="AI139" i="20"/>
  <c r="AH139" i="20"/>
  <c r="AG139" i="20"/>
  <c r="Q139" i="20"/>
  <c r="BJ139" i="20" s="1"/>
  <c r="BH138" i="20"/>
  <c r="AR138" i="20"/>
  <c r="AQ138" i="20"/>
  <c r="AP138" i="20"/>
  <c r="AO138" i="20"/>
  <c r="AN138" i="20"/>
  <c r="AM138" i="20"/>
  <c r="AL138" i="20"/>
  <c r="AK138" i="20"/>
  <c r="AJ138" i="20"/>
  <c r="AI138" i="20"/>
  <c r="AH138" i="20"/>
  <c r="AG138" i="20"/>
  <c r="Q138" i="20"/>
  <c r="BJ138" i="20" s="1"/>
  <c r="BJ142" i="20" s="1"/>
  <c r="BH111" i="20"/>
  <c r="AR111" i="20"/>
  <c r="AQ111" i="20"/>
  <c r="AP111" i="20"/>
  <c r="AO111" i="20"/>
  <c r="AN111" i="20"/>
  <c r="AM111" i="20"/>
  <c r="AL111" i="20"/>
  <c r="AK111" i="20"/>
  <c r="AJ111" i="20"/>
  <c r="AI111" i="20"/>
  <c r="AH111" i="20"/>
  <c r="AG111" i="20"/>
  <c r="Q111" i="20"/>
  <c r="BJ111" i="20" s="1"/>
  <c r="BH110" i="20"/>
  <c r="AR110" i="20"/>
  <c r="AQ110" i="20"/>
  <c r="AP110" i="20"/>
  <c r="AO110" i="20"/>
  <c r="AN110" i="20"/>
  <c r="AM110" i="20"/>
  <c r="AL110" i="20"/>
  <c r="AK110" i="20"/>
  <c r="AJ110" i="20"/>
  <c r="AI110" i="20"/>
  <c r="AH110" i="20"/>
  <c r="AG110" i="20"/>
  <c r="Q110" i="20"/>
  <c r="BJ110" i="20" s="1"/>
  <c r="BH109" i="20"/>
  <c r="AR109" i="20"/>
  <c r="AQ109" i="20"/>
  <c r="AP109" i="20"/>
  <c r="AO109" i="20"/>
  <c r="AN109" i="20"/>
  <c r="AM109" i="20"/>
  <c r="AL109" i="20"/>
  <c r="AK109" i="20"/>
  <c r="AJ109" i="20"/>
  <c r="AI109" i="20"/>
  <c r="AH109" i="20"/>
  <c r="AG109" i="20"/>
  <c r="Q109" i="20"/>
  <c r="BJ109" i="20" s="1"/>
  <c r="BH107" i="20"/>
  <c r="AR107" i="20"/>
  <c r="AQ107" i="20"/>
  <c r="AP107" i="20"/>
  <c r="AO107" i="20"/>
  <c r="AN107" i="20"/>
  <c r="AM107" i="20"/>
  <c r="AL107" i="20"/>
  <c r="AK107" i="20"/>
  <c r="AJ107" i="20"/>
  <c r="AI107" i="20"/>
  <c r="AH107" i="20"/>
  <c r="AG107" i="20"/>
  <c r="Q107" i="20"/>
  <c r="BJ107" i="20" s="1"/>
  <c r="BH86" i="36"/>
  <c r="AR86" i="36"/>
  <c r="AQ86" i="36"/>
  <c r="AP86" i="36"/>
  <c r="AO86" i="36"/>
  <c r="AN86" i="36"/>
  <c r="AM86" i="36"/>
  <c r="AL86" i="36"/>
  <c r="AK86" i="36"/>
  <c r="AJ86" i="36"/>
  <c r="AI86" i="36"/>
  <c r="AH86" i="36"/>
  <c r="AG86" i="36"/>
  <c r="Q86" i="36"/>
  <c r="BJ86" i="36" s="1"/>
  <c r="BH87" i="36"/>
  <c r="AR87" i="36"/>
  <c r="AQ87" i="36"/>
  <c r="AP87" i="36"/>
  <c r="AO87" i="36"/>
  <c r="AN87" i="36"/>
  <c r="AM87" i="36"/>
  <c r="AL87" i="36"/>
  <c r="AK87" i="36"/>
  <c r="AJ87" i="36"/>
  <c r="AI87" i="36"/>
  <c r="AH87" i="36"/>
  <c r="AG87" i="36"/>
  <c r="Q87" i="36"/>
  <c r="BJ87" i="36" s="1"/>
  <c r="BH85" i="36"/>
  <c r="AR85" i="36"/>
  <c r="AQ85" i="36"/>
  <c r="AP85" i="36"/>
  <c r="AO85" i="36"/>
  <c r="AN85" i="36"/>
  <c r="AM85" i="36"/>
  <c r="AL85" i="36"/>
  <c r="AK85" i="36"/>
  <c r="AJ85" i="36"/>
  <c r="AI85" i="36"/>
  <c r="AH85" i="36"/>
  <c r="AG85" i="36"/>
  <c r="Q85" i="36"/>
  <c r="BJ85" i="36" s="1"/>
  <c r="BH83" i="36"/>
  <c r="AR83" i="36"/>
  <c r="AQ83" i="36"/>
  <c r="AP83" i="36"/>
  <c r="AO83" i="36"/>
  <c r="AN83" i="36"/>
  <c r="AM83" i="36"/>
  <c r="AL83" i="36"/>
  <c r="AK83" i="36"/>
  <c r="AJ83" i="36"/>
  <c r="AI83" i="36"/>
  <c r="AH83" i="36"/>
  <c r="AG83" i="36"/>
  <c r="Q83" i="36"/>
  <c r="AF83" i="36" s="1"/>
  <c r="BH82" i="36"/>
  <c r="AR82" i="36"/>
  <c r="AQ82" i="36"/>
  <c r="AP82" i="36"/>
  <c r="AO82" i="36"/>
  <c r="AN82" i="36"/>
  <c r="AM82" i="36"/>
  <c r="AL82" i="36"/>
  <c r="AK82" i="36"/>
  <c r="AJ82" i="36"/>
  <c r="AI82" i="36"/>
  <c r="AH82" i="36"/>
  <c r="AG82" i="36"/>
  <c r="Q82" i="36"/>
  <c r="AF82" i="36" s="1"/>
  <c r="BH88" i="36"/>
  <c r="AR88" i="36"/>
  <c r="AQ88" i="36"/>
  <c r="AP88" i="36"/>
  <c r="AO88" i="36"/>
  <c r="AN88" i="36"/>
  <c r="AM88" i="36"/>
  <c r="AL88" i="36"/>
  <c r="AK88" i="36"/>
  <c r="AJ88" i="36"/>
  <c r="AI88" i="36"/>
  <c r="AH88" i="36"/>
  <c r="AG88" i="36"/>
  <c r="Q88" i="36"/>
  <c r="BJ88" i="36" s="1"/>
  <c r="BH84" i="36"/>
  <c r="AR84" i="36"/>
  <c r="AQ84" i="36"/>
  <c r="AP84" i="36"/>
  <c r="AO84" i="36"/>
  <c r="AN84" i="36"/>
  <c r="AM84" i="36"/>
  <c r="AL84" i="36"/>
  <c r="AK84" i="36"/>
  <c r="AJ84" i="36"/>
  <c r="AI84" i="36"/>
  <c r="AH84" i="36"/>
  <c r="AG84" i="36"/>
  <c r="Q84" i="36"/>
  <c r="BJ84" i="36" s="1"/>
  <c r="BH95" i="20"/>
  <c r="BH97" i="20"/>
  <c r="AR97" i="20"/>
  <c r="AQ97" i="20"/>
  <c r="AP97" i="20"/>
  <c r="AO97" i="20"/>
  <c r="AN97" i="20"/>
  <c r="AM97" i="20"/>
  <c r="AL97" i="20"/>
  <c r="AK97" i="20"/>
  <c r="AJ97" i="20"/>
  <c r="AI97" i="20"/>
  <c r="AH97" i="20"/>
  <c r="AG97" i="20"/>
  <c r="Q97" i="20"/>
  <c r="BJ97" i="20" s="1"/>
  <c r="BH96" i="20"/>
  <c r="AR96" i="20"/>
  <c r="AQ96" i="20"/>
  <c r="AP96" i="20"/>
  <c r="AO96" i="20"/>
  <c r="AN96" i="20"/>
  <c r="AM96" i="20"/>
  <c r="AL96" i="20"/>
  <c r="AK96" i="20"/>
  <c r="AJ96" i="20"/>
  <c r="AI96" i="20"/>
  <c r="AH96" i="20"/>
  <c r="AG96" i="20"/>
  <c r="Q96" i="20"/>
  <c r="AF96" i="20" s="1"/>
  <c r="AR95" i="20"/>
  <c r="AQ95" i="20"/>
  <c r="AP95" i="20"/>
  <c r="AO95" i="20"/>
  <c r="AN95" i="20"/>
  <c r="AM95" i="20"/>
  <c r="AL95" i="20"/>
  <c r="AK95" i="20"/>
  <c r="AJ95" i="20"/>
  <c r="AI95" i="20"/>
  <c r="AH95" i="20"/>
  <c r="AG95" i="20"/>
  <c r="Q95" i="20"/>
  <c r="BJ95" i="20" s="1"/>
  <c r="BH98" i="20"/>
  <c r="AR98" i="20"/>
  <c r="AQ98" i="20"/>
  <c r="AP98" i="20"/>
  <c r="AO98" i="20"/>
  <c r="AN98" i="20"/>
  <c r="AM98" i="20"/>
  <c r="AL98" i="20"/>
  <c r="AK98" i="20"/>
  <c r="AJ98" i="20"/>
  <c r="AI98" i="20"/>
  <c r="AH98" i="20"/>
  <c r="AG98" i="20"/>
  <c r="Q98" i="20"/>
  <c r="BJ98" i="20" s="1"/>
  <c r="AV204" i="18"/>
  <c r="AU204" i="18"/>
  <c r="AT204" i="18"/>
  <c r="BH203" i="18"/>
  <c r="BH204" i="18" s="1"/>
  <c r="BF203" i="18"/>
  <c r="BF204" i="18" s="1"/>
  <c r="AH50" i="32" s="1"/>
  <c r="AH52" i="32" s="1"/>
  <c r="AH55" i="32" s="1"/>
  <c r="AR203" i="18"/>
  <c r="AQ203" i="18"/>
  <c r="AP203" i="18"/>
  <c r="AO203" i="18"/>
  <c r="AN203" i="18"/>
  <c r="AM203" i="18"/>
  <c r="AL203" i="18"/>
  <c r="AK203" i="18"/>
  <c r="AJ203" i="18"/>
  <c r="AI203" i="18"/>
  <c r="AH203" i="18"/>
  <c r="AG203" i="18"/>
  <c r="Q203" i="18"/>
  <c r="BJ203" i="18" s="1"/>
  <c r="BJ204" i="18" s="1"/>
  <c r="BH165" i="36"/>
  <c r="AR165" i="36"/>
  <c r="AQ165" i="36"/>
  <c r="AP165" i="36"/>
  <c r="AO165" i="36"/>
  <c r="AN165" i="36"/>
  <c r="AM165" i="36"/>
  <c r="AL165" i="36"/>
  <c r="AK165" i="36"/>
  <c r="AJ165" i="36"/>
  <c r="AI165" i="36"/>
  <c r="AH165" i="36"/>
  <c r="BP165" i="36" s="1"/>
  <c r="BR165" i="36" s="1"/>
  <c r="AG165" i="36"/>
  <c r="Q165" i="36"/>
  <c r="BJ165" i="36" s="1"/>
  <c r="BH109" i="36"/>
  <c r="AR109" i="36"/>
  <c r="AQ109" i="36"/>
  <c r="AP109" i="36"/>
  <c r="AO109" i="36"/>
  <c r="AN109" i="36"/>
  <c r="AM109" i="36"/>
  <c r="AL109" i="36"/>
  <c r="AK109" i="36"/>
  <c r="AJ109" i="36"/>
  <c r="AI109" i="36"/>
  <c r="AH109" i="36"/>
  <c r="BP109" i="36" s="1"/>
  <c r="BR109" i="36" s="1"/>
  <c r="AG109" i="36"/>
  <c r="Q109" i="36"/>
  <c r="BJ109" i="36" s="1"/>
  <c r="BH76" i="20"/>
  <c r="BH75" i="20"/>
  <c r="BH74" i="20"/>
  <c r="BH85" i="20"/>
  <c r="AR85" i="20"/>
  <c r="AQ85" i="20"/>
  <c r="AP85" i="20"/>
  <c r="AO85" i="20"/>
  <c r="AN85" i="20"/>
  <c r="AM85" i="20"/>
  <c r="AL85" i="20"/>
  <c r="AK85" i="20"/>
  <c r="AJ85" i="20"/>
  <c r="AI85" i="20"/>
  <c r="AH85" i="20"/>
  <c r="AG85" i="20"/>
  <c r="Q85" i="20"/>
  <c r="BJ85" i="20" s="1"/>
  <c r="BH84" i="20"/>
  <c r="AR84" i="20"/>
  <c r="AQ84" i="20"/>
  <c r="AP84" i="20"/>
  <c r="AO84" i="20"/>
  <c r="AN84" i="20"/>
  <c r="AM84" i="20"/>
  <c r="AL84" i="20"/>
  <c r="AK84" i="20"/>
  <c r="AJ84" i="20"/>
  <c r="AI84" i="20"/>
  <c r="AH84" i="20"/>
  <c r="AG84" i="20"/>
  <c r="Q84" i="20"/>
  <c r="AF84" i="20" s="1"/>
  <c r="BH83" i="20"/>
  <c r="AR83" i="20"/>
  <c r="AQ83" i="20"/>
  <c r="AP83" i="20"/>
  <c r="AO83" i="20"/>
  <c r="AN83" i="20"/>
  <c r="AM83" i="20"/>
  <c r="AL83" i="20"/>
  <c r="AK83" i="20"/>
  <c r="AJ83" i="20"/>
  <c r="AI83" i="20"/>
  <c r="AH83" i="20"/>
  <c r="AG83" i="20"/>
  <c r="Q83" i="20"/>
  <c r="BJ83" i="20" s="1"/>
  <c r="BH81" i="20"/>
  <c r="AR81" i="20"/>
  <c r="AQ81" i="20"/>
  <c r="AP81" i="20"/>
  <c r="AO81" i="20"/>
  <c r="AN81" i="20"/>
  <c r="AM81" i="20"/>
  <c r="AL81" i="20"/>
  <c r="AK81" i="20"/>
  <c r="AJ81" i="20"/>
  <c r="AI81" i="20"/>
  <c r="AH81" i="20"/>
  <c r="AG81" i="20"/>
  <c r="Q81" i="20"/>
  <c r="AF81" i="20" s="1"/>
  <c r="BH80" i="20"/>
  <c r="AR80" i="20"/>
  <c r="AQ80" i="20"/>
  <c r="AP80" i="20"/>
  <c r="AO80" i="20"/>
  <c r="AN80" i="20"/>
  <c r="AM80" i="20"/>
  <c r="AL80" i="20"/>
  <c r="AK80" i="20"/>
  <c r="AJ80" i="20"/>
  <c r="AI80" i="20"/>
  <c r="AH80" i="20"/>
  <c r="AG80" i="20"/>
  <c r="Q80" i="20"/>
  <c r="BJ80" i="20" s="1"/>
  <c r="BH79" i="20"/>
  <c r="AR79" i="20"/>
  <c r="AQ79" i="20"/>
  <c r="AP79" i="20"/>
  <c r="AO79" i="20"/>
  <c r="AN79" i="20"/>
  <c r="AM79" i="20"/>
  <c r="AL79" i="20"/>
  <c r="AK79" i="20"/>
  <c r="AJ79" i="20"/>
  <c r="AI79" i="20"/>
  <c r="AH79" i="20"/>
  <c r="AG79" i="20"/>
  <c r="Q79" i="20"/>
  <c r="AF79" i="20" s="1"/>
  <c r="BH78" i="20"/>
  <c r="AR78" i="20"/>
  <c r="AQ78" i="20"/>
  <c r="AP78" i="20"/>
  <c r="AO78" i="20"/>
  <c r="AN78" i="20"/>
  <c r="AM78" i="20"/>
  <c r="AL78" i="20"/>
  <c r="AK78" i="20"/>
  <c r="AJ78" i="20"/>
  <c r="AI78" i="20"/>
  <c r="AH78" i="20"/>
  <c r="AG78" i="20"/>
  <c r="Q78" i="20"/>
  <c r="BJ78" i="20" s="1"/>
  <c r="BH77" i="20"/>
  <c r="AR77" i="20"/>
  <c r="AQ77" i="20"/>
  <c r="AP77" i="20"/>
  <c r="AO77" i="20"/>
  <c r="AN77" i="20"/>
  <c r="AM77" i="20"/>
  <c r="AL77" i="20"/>
  <c r="AK77" i="20"/>
  <c r="AJ77" i="20"/>
  <c r="AI77" i="20"/>
  <c r="AH77" i="20"/>
  <c r="AG77" i="20"/>
  <c r="Q77" i="20"/>
  <c r="AF77" i="20" s="1"/>
  <c r="AR76" i="20"/>
  <c r="AQ76" i="20"/>
  <c r="AP76" i="20"/>
  <c r="AO76" i="20"/>
  <c r="AN76" i="20"/>
  <c r="AM76" i="20"/>
  <c r="AL76" i="20"/>
  <c r="AK76" i="20"/>
  <c r="AJ76" i="20"/>
  <c r="AI76" i="20"/>
  <c r="AH76" i="20"/>
  <c r="AG76" i="20"/>
  <c r="Q76" i="20"/>
  <c r="BJ76" i="20" s="1"/>
  <c r="AR75" i="20"/>
  <c r="AQ75" i="20"/>
  <c r="AP75" i="20"/>
  <c r="AO75" i="20"/>
  <c r="AN75" i="20"/>
  <c r="AM75" i="20"/>
  <c r="AL75" i="20"/>
  <c r="AK75" i="20"/>
  <c r="AJ75" i="20"/>
  <c r="AI75" i="20"/>
  <c r="AH75" i="20"/>
  <c r="AG75" i="20"/>
  <c r="Q75" i="20"/>
  <c r="BJ75" i="20" s="1"/>
  <c r="AR74" i="20"/>
  <c r="AQ74" i="20"/>
  <c r="AP74" i="20"/>
  <c r="AO74" i="20"/>
  <c r="AN74" i="20"/>
  <c r="AM74" i="20"/>
  <c r="AL74" i="20"/>
  <c r="AK74" i="20"/>
  <c r="AJ74" i="20"/>
  <c r="AI74" i="20"/>
  <c r="AH74" i="20"/>
  <c r="AG74" i="20"/>
  <c r="Q74" i="20"/>
  <c r="BJ74" i="20" s="1"/>
  <c r="DH159" i="34" l="1"/>
  <c r="DJ157" i="34"/>
  <c r="DJ159" i="34" s="1"/>
  <c r="DJ166" i="34"/>
  <c r="DJ168" i="34" s="1"/>
  <c r="DH168" i="34"/>
  <c r="AZ75" i="20"/>
  <c r="CJ75" i="20" s="1"/>
  <c r="CL75" i="20" s="1"/>
  <c r="BB79" i="20"/>
  <c r="CR79" i="20" s="1"/>
  <c r="CT79" i="20" s="1"/>
  <c r="AM99" i="20"/>
  <c r="CJ83" i="20"/>
  <c r="CL83" i="20" s="1"/>
  <c r="AU109" i="20"/>
  <c r="BP109" i="20" s="1"/>
  <c r="BR109" i="20" s="1"/>
  <c r="AW110" i="20"/>
  <c r="BX110" i="20"/>
  <c r="BZ110" i="20" s="1"/>
  <c r="BE110" i="20"/>
  <c r="DD110" i="20"/>
  <c r="DF110" i="20" s="1"/>
  <c r="AY111" i="20"/>
  <c r="BF111" i="20" s="1"/>
  <c r="AU139" i="20"/>
  <c r="BP139" i="20" s="1"/>
  <c r="BE141" i="20"/>
  <c r="DD141" i="20" s="1"/>
  <c r="DF141" i="20" s="1"/>
  <c r="AU114" i="20"/>
  <c r="BP114" i="20"/>
  <c r="BR114" i="20" s="1"/>
  <c r="BC114" i="20"/>
  <c r="CV114" i="20"/>
  <c r="CX114" i="20" s="1"/>
  <c r="AX115" i="20"/>
  <c r="CB115" i="20" s="1"/>
  <c r="CD115" i="20" s="1"/>
  <c r="AZ116" i="20"/>
  <c r="CJ116" i="20" s="1"/>
  <c r="CL116" i="20" s="1"/>
  <c r="AV118" i="20"/>
  <c r="BT118" i="20"/>
  <c r="BV118" i="20" s="1"/>
  <c r="BD118" i="20"/>
  <c r="CZ118" i="20" s="1"/>
  <c r="DB118" i="20" s="1"/>
  <c r="AX119" i="20"/>
  <c r="CB119" i="20" s="1"/>
  <c r="CD119" i="20" s="1"/>
  <c r="AT121" i="20"/>
  <c r="BF121" i="20" s="1"/>
  <c r="BB121" i="20"/>
  <c r="CR121" i="20" s="1"/>
  <c r="CT121" i="20" s="1"/>
  <c r="AV122" i="20"/>
  <c r="BT122" i="20"/>
  <c r="BV122" i="20" s="1"/>
  <c r="BD122" i="20"/>
  <c r="CZ122" i="20"/>
  <c r="DB122" i="20" s="1"/>
  <c r="AX74" i="20"/>
  <c r="CB74" i="20" s="1"/>
  <c r="CD74" i="20" s="1"/>
  <c r="BA75" i="20"/>
  <c r="CN75" i="20" s="1"/>
  <c r="CP75" i="20" s="1"/>
  <c r="AV76" i="20"/>
  <c r="BT76" i="20"/>
  <c r="BV76" i="20" s="1"/>
  <c r="BD76" i="20"/>
  <c r="CZ76" i="20"/>
  <c r="DB76" i="20" s="1"/>
  <c r="AY77" i="20"/>
  <c r="CF77" i="20" s="1"/>
  <c r="CH77" i="20" s="1"/>
  <c r="BA78" i="20"/>
  <c r="CN78" i="20" s="1"/>
  <c r="CP78" i="20" s="1"/>
  <c r="AU79" i="20"/>
  <c r="BP79" i="20"/>
  <c r="BR79" i="20" s="1"/>
  <c r="BC79" i="20"/>
  <c r="CV79" i="20"/>
  <c r="CX79" i="20" s="1"/>
  <c r="AW80" i="20"/>
  <c r="BX80" i="20" s="1"/>
  <c r="BZ80" i="20" s="1"/>
  <c r="BE80" i="20"/>
  <c r="DD80" i="20" s="1"/>
  <c r="DF80" i="20" s="1"/>
  <c r="AY81" i="20"/>
  <c r="CF81" i="20"/>
  <c r="CH81" i="20" s="1"/>
  <c r="AN99" i="20"/>
  <c r="AU84" i="20"/>
  <c r="BF84" i="20" s="1"/>
  <c r="BC84" i="20"/>
  <c r="CV84" i="20" s="1"/>
  <c r="CX84" i="20" s="1"/>
  <c r="AW85" i="20"/>
  <c r="BX85" i="20"/>
  <c r="BZ85" i="20" s="1"/>
  <c r="BE85" i="20"/>
  <c r="DD85" i="20"/>
  <c r="DF85" i="20" s="1"/>
  <c r="BT98" i="20"/>
  <c r="BV98" i="20" s="1"/>
  <c r="CB95" i="20"/>
  <c r="BA96" i="20"/>
  <c r="CN96" i="20" s="1"/>
  <c r="CP96" i="20" s="1"/>
  <c r="AU97" i="20"/>
  <c r="BP97" i="20" s="1"/>
  <c r="BR97" i="20" s="1"/>
  <c r="BC97" i="20"/>
  <c r="CV97" i="20"/>
  <c r="CX97" i="20" s="1"/>
  <c r="AT107" i="20"/>
  <c r="BL107" i="20"/>
  <c r="BB107" i="20"/>
  <c r="CR107" i="20" s="1"/>
  <c r="AV109" i="20"/>
  <c r="BT109" i="20" s="1"/>
  <c r="BV109" i="20" s="1"/>
  <c r="BD109" i="20"/>
  <c r="CZ109" i="20"/>
  <c r="DB109" i="20" s="1"/>
  <c r="AX110" i="20"/>
  <c r="CB110" i="20"/>
  <c r="CD110" i="20" s="1"/>
  <c r="AZ111" i="20"/>
  <c r="CJ111" i="20" s="1"/>
  <c r="CL111" i="20" s="1"/>
  <c r="AV139" i="20"/>
  <c r="BT139" i="20"/>
  <c r="BV139" i="20" s="1"/>
  <c r="BD139" i="20"/>
  <c r="CZ139" i="20"/>
  <c r="DB139" i="20" s="1"/>
  <c r="AX141" i="20"/>
  <c r="CB141" i="20" s="1"/>
  <c r="CD141" i="20" s="1"/>
  <c r="AZ112" i="20"/>
  <c r="CJ112" i="20" s="1"/>
  <c r="CL112" i="20" s="1"/>
  <c r="AT113" i="20"/>
  <c r="BL113" i="20"/>
  <c r="BB113" i="20"/>
  <c r="CR113" i="20"/>
  <c r="CT113" i="20" s="1"/>
  <c r="AV114" i="20"/>
  <c r="BT114" i="20" s="1"/>
  <c r="BV114" i="20" s="1"/>
  <c r="BD114" i="20"/>
  <c r="CZ114" i="20" s="1"/>
  <c r="DB114" i="20" s="1"/>
  <c r="AY115" i="20"/>
  <c r="CF115" i="20"/>
  <c r="CH115" i="20" s="1"/>
  <c r="BA116" i="20"/>
  <c r="CN116" i="20"/>
  <c r="CP116" i="20" s="1"/>
  <c r="AW118" i="20"/>
  <c r="BX118" i="20" s="1"/>
  <c r="BZ118" i="20" s="1"/>
  <c r="BE118" i="20"/>
  <c r="DD118" i="20"/>
  <c r="DF118" i="20" s="1"/>
  <c r="AY119" i="20"/>
  <c r="CF119" i="20"/>
  <c r="CH119" i="20" s="1"/>
  <c r="AU121" i="20"/>
  <c r="BP121" i="20"/>
  <c r="BR121" i="20" s="1"/>
  <c r="BC121" i="20"/>
  <c r="CV121" i="20"/>
  <c r="CX121" i="20" s="1"/>
  <c r="AW122" i="20"/>
  <c r="BX122" i="20" s="1"/>
  <c r="BZ122" i="20" s="1"/>
  <c r="BE122" i="20"/>
  <c r="DD122" i="20" s="1"/>
  <c r="DF122" i="20" s="1"/>
  <c r="AX77" i="20"/>
  <c r="CB77" i="20"/>
  <c r="CD77" i="20" s="1"/>
  <c r="AV80" i="20"/>
  <c r="BT80" i="20"/>
  <c r="BV80" i="20" s="1"/>
  <c r="BB84" i="20"/>
  <c r="CR84" i="20" s="1"/>
  <c r="CT84" i="20" s="1"/>
  <c r="AZ96" i="20"/>
  <c r="CJ96" i="20" s="1"/>
  <c r="CL96" i="20" s="1"/>
  <c r="AY112" i="20"/>
  <c r="CF112" i="20"/>
  <c r="CH112" i="20" s="1"/>
  <c r="AY74" i="20"/>
  <c r="CF74" i="20"/>
  <c r="CH74" i="20" s="1"/>
  <c r="BE76" i="20"/>
  <c r="DD76" i="20" s="1"/>
  <c r="DF76" i="20" s="1"/>
  <c r="BD79" i="20"/>
  <c r="CZ79" i="20" s="1"/>
  <c r="DB79" i="20" s="1"/>
  <c r="BD84" i="20"/>
  <c r="CZ84" i="20"/>
  <c r="DB84" i="20" s="1"/>
  <c r="BD97" i="20"/>
  <c r="CZ97" i="20"/>
  <c r="DB97" i="20" s="1"/>
  <c r="AZ115" i="20"/>
  <c r="CJ115" i="20"/>
  <c r="CL115" i="20" s="1"/>
  <c r="AZ119" i="20"/>
  <c r="CJ119" i="20" s="1"/>
  <c r="CL119" i="20" s="1"/>
  <c r="AZ74" i="20"/>
  <c r="CJ74" i="20" s="1"/>
  <c r="CL74" i="20" s="1"/>
  <c r="AU75" i="20"/>
  <c r="BP75" i="20"/>
  <c r="BR75" i="20" s="1"/>
  <c r="BC75" i="20"/>
  <c r="CV75" i="20"/>
  <c r="CX75" i="20" s="1"/>
  <c r="AX76" i="20"/>
  <c r="CB76" i="20" s="1"/>
  <c r="CD76" i="20" s="1"/>
  <c r="BA77" i="20"/>
  <c r="CN77" i="20" s="1"/>
  <c r="CP77" i="20" s="1"/>
  <c r="AU78" i="20"/>
  <c r="BP78" i="20"/>
  <c r="BR78" i="20" s="1"/>
  <c r="BC78" i="20"/>
  <c r="CV78" i="20"/>
  <c r="CX78" i="20" s="1"/>
  <c r="AW79" i="20"/>
  <c r="BX79" i="20" s="1"/>
  <c r="BZ79" i="20" s="1"/>
  <c r="BE79" i="20"/>
  <c r="DD79" i="20" s="1"/>
  <c r="DF79" i="20" s="1"/>
  <c r="AY80" i="20"/>
  <c r="CF80" i="20"/>
  <c r="CH80" i="20" s="1"/>
  <c r="BA81" i="20"/>
  <c r="CN81" i="20"/>
  <c r="CP81" i="20" s="1"/>
  <c r="AP99" i="20"/>
  <c r="AW84" i="20"/>
  <c r="BX84" i="20"/>
  <c r="BZ84" i="20" s="1"/>
  <c r="BE84" i="20"/>
  <c r="DD84" i="20" s="1"/>
  <c r="DF84" i="20" s="1"/>
  <c r="AY85" i="20"/>
  <c r="CF85" i="20" s="1"/>
  <c r="CH85" i="20" s="1"/>
  <c r="AU96" i="20"/>
  <c r="BP96" i="20"/>
  <c r="BR96" i="20" s="1"/>
  <c r="BC96" i="20"/>
  <c r="CV96" i="20" s="1"/>
  <c r="CX96" i="20" s="1"/>
  <c r="AW97" i="20"/>
  <c r="BX97" i="20" s="1"/>
  <c r="BZ97" i="20" s="1"/>
  <c r="BE97" i="20"/>
  <c r="DD97" i="20"/>
  <c r="DF97" i="20" s="1"/>
  <c r="AX109" i="20"/>
  <c r="CB109" i="20" s="1"/>
  <c r="CD109" i="20" s="1"/>
  <c r="AZ110" i="20"/>
  <c r="CJ110" i="20" s="1"/>
  <c r="CL110" i="20" s="1"/>
  <c r="AT111" i="20"/>
  <c r="BL111" i="20"/>
  <c r="BB111" i="20"/>
  <c r="CR111" i="20"/>
  <c r="CT111" i="20" s="1"/>
  <c r="BT138" i="20"/>
  <c r="AX139" i="20"/>
  <c r="CB139" i="20" s="1"/>
  <c r="CD139" i="20" s="1"/>
  <c r="AZ141" i="20"/>
  <c r="CJ141" i="20"/>
  <c r="CL141" i="20" s="1"/>
  <c r="AT112" i="20"/>
  <c r="BL112" i="20"/>
  <c r="BB112" i="20"/>
  <c r="CR112" i="20" s="1"/>
  <c r="CT112" i="20" s="1"/>
  <c r="AV113" i="20"/>
  <c r="BT113" i="20" s="1"/>
  <c r="BV113" i="20" s="1"/>
  <c r="BD113" i="20"/>
  <c r="CZ113" i="20"/>
  <c r="DB113" i="20" s="1"/>
  <c r="AX114" i="20"/>
  <c r="CB114" i="20"/>
  <c r="CD114" i="20" s="1"/>
  <c r="BA115" i="20"/>
  <c r="CN115" i="20" s="1"/>
  <c r="CP115" i="20" s="1"/>
  <c r="AU116" i="20"/>
  <c r="BP116" i="20" s="1"/>
  <c r="BR116" i="20" s="1"/>
  <c r="BC116" i="20"/>
  <c r="CV116" i="20"/>
  <c r="CX116" i="20" s="1"/>
  <c r="AY118" i="20"/>
  <c r="CF118" i="20" s="1"/>
  <c r="CH118" i="20" s="1"/>
  <c r="BA119" i="20"/>
  <c r="CN119" i="20" s="1"/>
  <c r="CP119" i="20" s="1"/>
  <c r="AW121" i="20"/>
  <c r="BX121" i="20"/>
  <c r="BZ121" i="20" s="1"/>
  <c r="BE121" i="20"/>
  <c r="DD121" i="20" s="1"/>
  <c r="DF121" i="20" s="1"/>
  <c r="AY122" i="20"/>
  <c r="CF122" i="20" s="1"/>
  <c r="CH122" i="20" s="1"/>
  <c r="DH151" i="20"/>
  <c r="DJ150" i="20"/>
  <c r="DJ151" i="20" s="1"/>
  <c r="AW74" i="20"/>
  <c r="BX74" i="20"/>
  <c r="BZ74" i="20" s="1"/>
  <c r="BC76" i="20"/>
  <c r="CV76" i="20" s="1"/>
  <c r="CX76" i="20" s="1"/>
  <c r="AT79" i="20"/>
  <c r="BL79" i="20" s="1"/>
  <c r="AX81" i="20"/>
  <c r="CB81" i="20"/>
  <c r="CD81" i="20" s="1"/>
  <c r="AV85" i="20"/>
  <c r="BT85" i="20"/>
  <c r="BV85" i="20" s="1"/>
  <c r="AT97" i="20"/>
  <c r="BF97" i="20" s="1"/>
  <c r="BC109" i="20"/>
  <c r="CV109" i="20" s="1"/>
  <c r="CX109" i="20" s="1"/>
  <c r="BA113" i="20"/>
  <c r="CN113" i="20"/>
  <c r="CP113" i="20" s="1"/>
  <c r="AW76" i="20"/>
  <c r="BX76" i="20"/>
  <c r="BZ76" i="20" s="1"/>
  <c r="BB78" i="20"/>
  <c r="CR78" i="20" s="1"/>
  <c r="CT78" i="20" s="1"/>
  <c r="AX80" i="20"/>
  <c r="CB80" i="20" s="1"/>
  <c r="CD80" i="20" s="1"/>
  <c r="AZ81" i="20"/>
  <c r="CJ81" i="20"/>
  <c r="CL81" i="20" s="1"/>
  <c r="AO99" i="20"/>
  <c r="BB96" i="20"/>
  <c r="CR96" i="20" s="1"/>
  <c r="CT96" i="20" s="1"/>
  <c r="BE109" i="20"/>
  <c r="DD109" i="20" s="1"/>
  <c r="DF109" i="20" s="1"/>
  <c r="BA112" i="20"/>
  <c r="CN112" i="20" s="1"/>
  <c r="CP112" i="20" s="1"/>
  <c r="BE114" i="20"/>
  <c r="DD114" i="20"/>
  <c r="DF114" i="20" s="1"/>
  <c r="BB116" i="20"/>
  <c r="CR116" i="20"/>
  <c r="CT116" i="20" s="1"/>
  <c r="AX118" i="20"/>
  <c r="CB118" i="20" s="1"/>
  <c r="CD118" i="20" s="1"/>
  <c r="BD121" i="20"/>
  <c r="CZ121" i="20" s="1"/>
  <c r="DB121" i="20" s="1"/>
  <c r="BA74" i="20"/>
  <c r="CN74" i="20"/>
  <c r="CP74" i="20" s="1"/>
  <c r="AV75" i="20"/>
  <c r="BT75" i="20"/>
  <c r="BV75" i="20" s="1"/>
  <c r="BD75" i="20"/>
  <c r="CZ75" i="20" s="1"/>
  <c r="DB75" i="20" s="1"/>
  <c r="AY76" i="20"/>
  <c r="CF76" i="20" s="1"/>
  <c r="CH76" i="20" s="1"/>
  <c r="AT77" i="20"/>
  <c r="BL77" i="20"/>
  <c r="BB77" i="20"/>
  <c r="CR77" i="20"/>
  <c r="CT77" i="20" s="1"/>
  <c r="AV78" i="20"/>
  <c r="BT78" i="20" s="1"/>
  <c r="BV78" i="20" s="1"/>
  <c r="BD78" i="20"/>
  <c r="CZ78" i="20" s="1"/>
  <c r="DB78" i="20" s="1"/>
  <c r="AX79" i="20"/>
  <c r="CB79" i="20"/>
  <c r="CD79" i="20" s="1"/>
  <c r="AZ80" i="20"/>
  <c r="CJ80" i="20"/>
  <c r="CL80" i="20" s="1"/>
  <c r="AT81" i="20"/>
  <c r="BL81" i="20" s="1"/>
  <c r="BB81" i="20"/>
  <c r="CR81" i="20" s="1"/>
  <c r="CT81" i="20" s="1"/>
  <c r="AQ99" i="20"/>
  <c r="AX84" i="20"/>
  <c r="CB84" i="20" s="1"/>
  <c r="CD84" i="20" s="1"/>
  <c r="AZ85" i="20"/>
  <c r="CJ85" i="20"/>
  <c r="CL85" i="20" s="1"/>
  <c r="AV96" i="20"/>
  <c r="BT96" i="20" s="1"/>
  <c r="BV96" i="20" s="1"/>
  <c r="BD96" i="20"/>
  <c r="CZ96" i="20" s="1"/>
  <c r="DB96" i="20" s="1"/>
  <c r="AX97" i="20"/>
  <c r="CB97" i="20"/>
  <c r="CD97" i="20" s="1"/>
  <c r="AY109" i="20"/>
  <c r="CF109" i="20" s="1"/>
  <c r="CH109" i="20" s="1"/>
  <c r="BA110" i="20"/>
  <c r="CN110" i="20" s="1"/>
  <c r="CP110" i="20" s="1"/>
  <c r="AU111" i="20"/>
  <c r="BP111" i="20"/>
  <c r="BR111" i="20" s="1"/>
  <c r="BC111" i="20"/>
  <c r="CV111" i="20"/>
  <c r="CX111" i="20" s="1"/>
  <c r="BX138" i="20"/>
  <c r="AY139" i="20"/>
  <c r="CF139" i="20" s="1"/>
  <c r="CH139" i="20" s="1"/>
  <c r="BA141" i="20"/>
  <c r="CN141" i="20"/>
  <c r="CP141" i="20" s="1"/>
  <c r="AU112" i="20"/>
  <c r="BP112" i="20"/>
  <c r="BR112" i="20" s="1"/>
  <c r="BC112" i="20"/>
  <c r="CV112" i="20" s="1"/>
  <c r="CX112" i="20" s="1"/>
  <c r="AW113" i="20"/>
  <c r="BX113" i="20" s="1"/>
  <c r="BZ113" i="20" s="1"/>
  <c r="BE113" i="20"/>
  <c r="DD113" i="20"/>
  <c r="DF113" i="20" s="1"/>
  <c r="AY114" i="20"/>
  <c r="CF114" i="20"/>
  <c r="CH114" i="20" s="1"/>
  <c r="AT115" i="20"/>
  <c r="BF115" i="20" s="1"/>
  <c r="BB115" i="20"/>
  <c r="CR115" i="20" s="1"/>
  <c r="CT115" i="20" s="1"/>
  <c r="AV116" i="20"/>
  <c r="BT116" i="20"/>
  <c r="BV116" i="20" s="1"/>
  <c r="BD116" i="20"/>
  <c r="CZ116" i="20"/>
  <c r="DB116" i="20" s="1"/>
  <c r="CB117" i="20"/>
  <c r="CD117" i="20" s="1"/>
  <c r="AZ118" i="20"/>
  <c r="CJ118" i="20"/>
  <c r="CL118" i="20" s="1"/>
  <c r="BB119" i="20"/>
  <c r="CR119" i="20"/>
  <c r="CT119" i="20" s="1"/>
  <c r="AX121" i="20"/>
  <c r="CB121" i="20" s="1"/>
  <c r="CD121" i="20" s="1"/>
  <c r="AZ122" i="20"/>
  <c r="CJ122" i="20" s="1"/>
  <c r="CL122" i="20" s="1"/>
  <c r="BD85" i="20"/>
  <c r="CZ85" i="20"/>
  <c r="DB85" i="20" s="1"/>
  <c r="BB97" i="20"/>
  <c r="CR97" i="20"/>
  <c r="CT97" i="20" s="1"/>
  <c r="BC139" i="20"/>
  <c r="CV139" i="20"/>
  <c r="CX139" i="20" s="1"/>
  <c r="BB75" i="20"/>
  <c r="CR75" i="20" s="1"/>
  <c r="CT75" i="20" s="1"/>
  <c r="AV79" i="20"/>
  <c r="BT79" i="20" s="1"/>
  <c r="BV79" i="20" s="1"/>
  <c r="BX98" i="20"/>
  <c r="BZ98" i="20" s="1"/>
  <c r="AV97" i="20"/>
  <c r="BT97" i="20"/>
  <c r="BV97" i="20" s="1"/>
  <c r="AW109" i="20"/>
  <c r="BX109" i="20" s="1"/>
  <c r="BZ109" i="20" s="1"/>
  <c r="BA111" i="20"/>
  <c r="CN111" i="20" s="1"/>
  <c r="CP111" i="20" s="1"/>
  <c r="AW139" i="20"/>
  <c r="BX139" i="20"/>
  <c r="BZ139" i="20" s="1"/>
  <c r="AU113" i="20"/>
  <c r="BP113" i="20"/>
  <c r="BR113" i="20" s="1"/>
  <c r="AT116" i="20"/>
  <c r="BL116" i="20" s="1"/>
  <c r="BB74" i="20"/>
  <c r="CR74" i="20"/>
  <c r="CT74" i="20" s="1"/>
  <c r="AW75" i="20"/>
  <c r="BX75" i="20"/>
  <c r="BZ75" i="20" s="1"/>
  <c r="BE75" i="20"/>
  <c r="DD75" i="20" s="1"/>
  <c r="DF75" i="20" s="1"/>
  <c r="AZ76" i="20"/>
  <c r="CJ76" i="20" s="1"/>
  <c r="CL76" i="20" s="1"/>
  <c r="AU77" i="20"/>
  <c r="BP77" i="20"/>
  <c r="BR77" i="20" s="1"/>
  <c r="BC77" i="20"/>
  <c r="CV77" i="20"/>
  <c r="CX77" i="20" s="1"/>
  <c r="AW78" i="20"/>
  <c r="BX78" i="20" s="1"/>
  <c r="BZ78" i="20" s="1"/>
  <c r="BE78" i="20"/>
  <c r="DD78" i="20" s="1"/>
  <c r="DF78" i="20" s="1"/>
  <c r="AY79" i="20"/>
  <c r="CF79" i="20"/>
  <c r="CH79" i="20" s="1"/>
  <c r="BA80" i="20"/>
  <c r="CN80" i="20"/>
  <c r="CP80" i="20" s="1"/>
  <c r="AU81" i="20"/>
  <c r="BP81" i="20" s="1"/>
  <c r="BR81" i="20" s="1"/>
  <c r="BC81" i="20"/>
  <c r="CV81" i="20" s="1"/>
  <c r="CX81" i="20" s="1"/>
  <c r="AR99" i="20"/>
  <c r="AY84" i="20"/>
  <c r="CF84" i="20" s="1"/>
  <c r="CH84" i="20" s="1"/>
  <c r="BA85" i="20"/>
  <c r="CN85" i="20"/>
  <c r="CP85" i="20" s="1"/>
  <c r="CR95" i="20"/>
  <c r="AW96" i="20"/>
  <c r="BX96" i="20"/>
  <c r="BZ96" i="20" s="1"/>
  <c r="BE96" i="20"/>
  <c r="DD96" i="20" s="1"/>
  <c r="DF96" i="20" s="1"/>
  <c r="AY97" i="20"/>
  <c r="CF97" i="20" s="1"/>
  <c r="CH97" i="20" s="1"/>
  <c r="AX107" i="20"/>
  <c r="CB107" i="20"/>
  <c r="AZ109" i="20"/>
  <c r="CJ109" i="20"/>
  <c r="CL109" i="20" s="1"/>
  <c r="AT110" i="20"/>
  <c r="BL110" i="20" s="1"/>
  <c r="BB110" i="20"/>
  <c r="CR110" i="20" s="1"/>
  <c r="CT110" i="20" s="1"/>
  <c r="AV111" i="20"/>
  <c r="BT111" i="20"/>
  <c r="BV111" i="20" s="1"/>
  <c r="BD111" i="20"/>
  <c r="CZ111" i="20"/>
  <c r="DB111" i="20" s="1"/>
  <c r="AZ139" i="20"/>
  <c r="CJ139" i="20"/>
  <c r="CL139" i="20" s="1"/>
  <c r="AT141" i="20"/>
  <c r="BL141" i="20"/>
  <c r="BB141" i="20"/>
  <c r="CR141" i="20" s="1"/>
  <c r="CT141" i="20" s="1"/>
  <c r="AV112" i="20"/>
  <c r="BT112" i="20" s="1"/>
  <c r="BV112" i="20" s="1"/>
  <c r="BD112" i="20"/>
  <c r="CZ112" i="20"/>
  <c r="DB112" i="20" s="1"/>
  <c r="AX113" i="20"/>
  <c r="CB113" i="20"/>
  <c r="CD113" i="20" s="1"/>
  <c r="AZ114" i="20"/>
  <c r="CJ114" i="20" s="1"/>
  <c r="CL114" i="20" s="1"/>
  <c r="AU115" i="20"/>
  <c r="BP115" i="20" s="1"/>
  <c r="BR115" i="20" s="1"/>
  <c r="BC115" i="20"/>
  <c r="CV115" i="20"/>
  <c r="CX115" i="20" s="1"/>
  <c r="AW116" i="20"/>
  <c r="BX116" i="20"/>
  <c r="BZ116" i="20" s="1"/>
  <c r="BE116" i="20"/>
  <c r="DD116" i="20" s="1"/>
  <c r="DF116" i="20" s="1"/>
  <c r="CF117" i="20"/>
  <c r="CH117" i="20" s="1"/>
  <c r="BA118" i="20"/>
  <c r="CN118" i="20" s="1"/>
  <c r="CP118" i="20" s="1"/>
  <c r="AU119" i="20"/>
  <c r="BP119" i="20" s="1"/>
  <c r="BR119" i="20" s="1"/>
  <c r="BC119" i="20"/>
  <c r="CV119" i="20"/>
  <c r="CX119" i="20" s="1"/>
  <c r="AY121" i="20"/>
  <c r="CF121" i="20" s="1"/>
  <c r="CH121" i="20" s="1"/>
  <c r="BA122" i="20"/>
  <c r="CN122" i="20" s="1"/>
  <c r="CP122" i="20" s="1"/>
  <c r="AU76" i="20"/>
  <c r="BP76" i="20"/>
  <c r="BR76" i="20" s="1"/>
  <c r="BD80" i="20"/>
  <c r="CZ80" i="20"/>
  <c r="DB80" i="20" s="1"/>
  <c r="AW141" i="20"/>
  <c r="BX141" i="20" s="1"/>
  <c r="BZ141" i="20" s="1"/>
  <c r="AV84" i="20"/>
  <c r="BT84" i="20" s="1"/>
  <c r="BV84" i="20" s="1"/>
  <c r="CF95" i="20"/>
  <c r="AY110" i="20"/>
  <c r="CF110" i="20"/>
  <c r="CH110" i="20" s="1"/>
  <c r="BE139" i="20"/>
  <c r="DD139" i="20"/>
  <c r="DF139" i="20" s="1"/>
  <c r="BC113" i="20"/>
  <c r="CV113" i="20" s="1"/>
  <c r="CX113" i="20" s="1"/>
  <c r="AV121" i="20"/>
  <c r="BT121" i="20" s="1"/>
  <c r="BV121" i="20" s="1"/>
  <c r="AU74" i="20"/>
  <c r="BP74" i="20" s="1"/>
  <c r="BR74" i="20" s="1"/>
  <c r="BC74" i="20"/>
  <c r="CV74" i="20"/>
  <c r="CX74" i="20" s="1"/>
  <c r="AX75" i="20"/>
  <c r="CB75" i="20"/>
  <c r="CD75" i="20" s="1"/>
  <c r="BA76" i="20"/>
  <c r="CN76" i="20" s="1"/>
  <c r="CP76" i="20" s="1"/>
  <c r="AV77" i="20"/>
  <c r="BT77" i="20" s="1"/>
  <c r="BV77" i="20" s="1"/>
  <c r="BD77" i="20"/>
  <c r="CZ77" i="20"/>
  <c r="DB77" i="20" s="1"/>
  <c r="AX78" i="20"/>
  <c r="CB78" i="20"/>
  <c r="CD78" i="20" s="1"/>
  <c r="AZ79" i="20"/>
  <c r="CJ79" i="20" s="1"/>
  <c r="CL79" i="20" s="1"/>
  <c r="BB80" i="20"/>
  <c r="CR80" i="20"/>
  <c r="CT80" i="20" s="1"/>
  <c r="AV81" i="20"/>
  <c r="BT81" i="20" s="1"/>
  <c r="BV81" i="20" s="1"/>
  <c r="BD81" i="20"/>
  <c r="CZ81" i="20" s="1"/>
  <c r="DB81" i="20" s="1"/>
  <c r="AZ84" i="20"/>
  <c r="CJ84" i="20" s="1"/>
  <c r="CL84" i="20" s="1"/>
  <c r="BB85" i="20"/>
  <c r="CR85" i="20" s="1"/>
  <c r="CT85" i="20" s="1"/>
  <c r="CN98" i="20"/>
  <c r="CP98" i="20" s="1"/>
  <c r="AX96" i="20"/>
  <c r="CB96" i="20" s="1"/>
  <c r="CD96" i="20" s="1"/>
  <c r="AZ97" i="20"/>
  <c r="CJ97" i="20"/>
  <c r="CL97" i="20" s="1"/>
  <c r="AY107" i="20"/>
  <c r="CF107" i="20"/>
  <c r="BA109" i="20"/>
  <c r="CN109" i="20" s="1"/>
  <c r="CP109" i="20" s="1"/>
  <c r="AU110" i="20"/>
  <c r="BP110" i="20" s="1"/>
  <c r="BR110" i="20" s="1"/>
  <c r="BC110" i="20"/>
  <c r="CV110" i="20"/>
  <c r="CX110" i="20" s="1"/>
  <c r="AW111" i="20"/>
  <c r="BX111" i="20"/>
  <c r="BZ111" i="20" s="1"/>
  <c r="BE111" i="20"/>
  <c r="DD111" i="20" s="1"/>
  <c r="DF111" i="20" s="1"/>
  <c r="BA139" i="20"/>
  <c r="CN139" i="20"/>
  <c r="CP139" i="20" s="1"/>
  <c r="AU141" i="20"/>
  <c r="BF141" i="20" s="1"/>
  <c r="BC141" i="20"/>
  <c r="CV141" i="20" s="1"/>
  <c r="CX141" i="20" s="1"/>
  <c r="AW112" i="20"/>
  <c r="BX112" i="20"/>
  <c r="BZ112" i="20" s="1"/>
  <c r="BE112" i="20"/>
  <c r="DD112" i="20"/>
  <c r="DF112" i="20" s="1"/>
  <c r="AY113" i="20"/>
  <c r="CF113" i="20" s="1"/>
  <c r="CH113" i="20" s="1"/>
  <c r="BA114" i="20"/>
  <c r="CN114" i="20" s="1"/>
  <c r="CP114" i="20" s="1"/>
  <c r="AV115" i="20"/>
  <c r="BT115" i="20"/>
  <c r="BV115" i="20" s="1"/>
  <c r="BD115" i="20"/>
  <c r="CZ115" i="20"/>
  <c r="DB115" i="20" s="1"/>
  <c r="AX116" i="20"/>
  <c r="CB116" i="20" s="1"/>
  <c r="CD116" i="20" s="1"/>
  <c r="CJ117" i="20"/>
  <c r="CL117" i="20" s="1"/>
  <c r="BB118" i="20"/>
  <c r="CR118" i="20"/>
  <c r="CT118" i="20" s="1"/>
  <c r="AV119" i="20"/>
  <c r="BT119" i="20"/>
  <c r="BV119" i="20" s="1"/>
  <c r="BD119" i="20"/>
  <c r="CZ119" i="20" s="1"/>
  <c r="DB119" i="20" s="1"/>
  <c r="CB120" i="20"/>
  <c r="CD120" i="20" s="1"/>
  <c r="AZ121" i="20"/>
  <c r="CJ121" i="20" s="1"/>
  <c r="CL121" i="20" s="1"/>
  <c r="AT122" i="20"/>
  <c r="BL122" i="20" s="1"/>
  <c r="BN122" i="20" s="1"/>
  <c r="BB122" i="20"/>
  <c r="CR122" i="20"/>
  <c r="CT122" i="20" s="1"/>
  <c r="BE74" i="20"/>
  <c r="DD74" i="20"/>
  <c r="DF74" i="20" s="1"/>
  <c r="AZ78" i="20"/>
  <c r="CJ78" i="20" s="1"/>
  <c r="CL78" i="20" s="1"/>
  <c r="AT84" i="20"/>
  <c r="BL84" i="20" s="1"/>
  <c r="AT75" i="20"/>
  <c r="BL75" i="20" s="1"/>
  <c r="AZ77" i="20"/>
  <c r="CJ77" i="20" s="1"/>
  <c r="CL77" i="20" s="1"/>
  <c r="AX85" i="20"/>
  <c r="CB85" i="20"/>
  <c r="CD85" i="20" s="1"/>
  <c r="BP138" i="20"/>
  <c r="AY141" i="20"/>
  <c r="CF141" i="20"/>
  <c r="CH141" i="20" s="1"/>
  <c r="AW114" i="20"/>
  <c r="BX114" i="20" s="1"/>
  <c r="BZ114" i="20" s="1"/>
  <c r="AX122" i="20"/>
  <c r="CB122" i="20"/>
  <c r="CD122" i="20" s="1"/>
  <c r="AV74" i="20"/>
  <c r="BT74" i="20"/>
  <c r="BV74" i="20" s="1"/>
  <c r="BD74" i="20"/>
  <c r="CZ74" i="20" s="1"/>
  <c r="DB74" i="20" s="1"/>
  <c r="AY75" i="20"/>
  <c r="CF75" i="20" s="1"/>
  <c r="CH75" i="20" s="1"/>
  <c r="BB76" i="20"/>
  <c r="CR76" i="20" s="1"/>
  <c r="CT76" i="20" s="1"/>
  <c r="AW77" i="20"/>
  <c r="BX77" i="20" s="1"/>
  <c r="BZ77" i="20" s="1"/>
  <c r="BE77" i="20"/>
  <c r="DD77" i="20"/>
  <c r="DF77" i="20" s="1"/>
  <c r="AY78" i="20"/>
  <c r="CF78" i="20"/>
  <c r="CH78" i="20" s="1"/>
  <c r="BA79" i="20"/>
  <c r="CN79" i="20" s="1"/>
  <c r="CP79" i="20" s="1"/>
  <c r="AU80" i="20"/>
  <c r="BP80" i="20" s="1"/>
  <c r="BR80" i="20" s="1"/>
  <c r="BC80" i="20"/>
  <c r="CV80" i="20"/>
  <c r="CX80" i="20" s="1"/>
  <c r="AW81" i="20"/>
  <c r="BX81" i="20"/>
  <c r="BZ81" i="20" s="1"/>
  <c r="BE81" i="20"/>
  <c r="DD81" i="20" s="1"/>
  <c r="DF81" i="20" s="1"/>
  <c r="AL99" i="20"/>
  <c r="BA84" i="20"/>
  <c r="CN84" i="20"/>
  <c r="CP84" i="20" s="1"/>
  <c r="AU85" i="20"/>
  <c r="BP85" i="20"/>
  <c r="BR85" i="20" s="1"/>
  <c r="BC85" i="20"/>
  <c r="CV85" i="20" s="1"/>
  <c r="CX85" i="20" s="1"/>
  <c r="BL98" i="20"/>
  <c r="BN98" i="20" s="1"/>
  <c r="AY96" i="20"/>
  <c r="CF96" i="20"/>
  <c r="CH96" i="20" s="1"/>
  <c r="BA97" i="20"/>
  <c r="CN97" i="20" s="1"/>
  <c r="CP97" i="20" s="1"/>
  <c r="CJ107" i="20"/>
  <c r="AT109" i="20"/>
  <c r="BL109" i="20" s="1"/>
  <c r="BB109" i="20"/>
  <c r="CR109" i="20" s="1"/>
  <c r="CT109" i="20" s="1"/>
  <c r="AV110" i="20"/>
  <c r="BT110" i="20"/>
  <c r="BV110" i="20" s="1"/>
  <c r="BD110" i="20"/>
  <c r="CZ110" i="20"/>
  <c r="DB110" i="20" s="1"/>
  <c r="AX111" i="20"/>
  <c r="CB111" i="20" s="1"/>
  <c r="CD111" i="20" s="1"/>
  <c r="AT139" i="20"/>
  <c r="BL139" i="20"/>
  <c r="BN139" i="20" s="1"/>
  <c r="BB139" i="20"/>
  <c r="CR139" i="20" s="1"/>
  <c r="CT139" i="20" s="1"/>
  <c r="AV141" i="20"/>
  <c r="BT141" i="20" s="1"/>
  <c r="BV141" i="20" s="1"/>
  <c r="BD141" i="20"/>
  <c r="CZ141" i="20"/>
  <c r="DB141" i="20" s="1"/>
  <c r="AX112" i="20"/>
  <c r="CB112" i="20"/>
  <c r="CD112" i="20" s="1"/>
  <c r="AZ113" i="20"/>
  <c r="CJ113" i="20" s="1"/>
  <c r="CL113" i="20" s="1"/>
  <c r="AT114" i="20"/>
  <c r="BL114" i="20" s="1"/>
  <c r="BB114" i="20"/>
  <c r="CR114" i="20"/>
  <c r="CT114" i="20" s="1"/>
  <c r="AW115" i="20"/>
  <c r="BX115" i="20"/>
  <c r="BZ115" i="20" s="1"/>
  <c r="BE115" i="20"/>
  <c r="DD115" i="20" s="1"/>
  <c r="DF115" i="20" s="1"/>
  <c r="AY116" i="20"/>
  <c r="CF116" i="20" s="1"/>
  <c r="CH116" i="20" s="1"/>
  <c r="AU118" i="20"/>
  <c r="BP118" i="20" s="1"/>
  <c r="BR118" i="20" s="1"/>
  <c r="BC118" i="20"/>
  <c r="CV118" i="20"/>
  <c r="CX118" i="20" s="1"/>
  <c r="AW119" i="20"/>
  <c r="BX119" i="20"/>
  <c r="BZ119" i="20" s="1"/>
  <c r="BE119" i="20"/>
  <c r="DD119" i="20" s="1"/>
  <c r="DF119" i="20" s="1"/>
  <c r="CF120" i="20"/>
  <c r="CH120" i="20" s="1"/>
  <c r="BA121" i="20"/>
  <c r="CN121" i="20"/>
  <c r="CP121" i="20" s="1"/>
  <c r="AU122" i="20"/>
  <c r="BP122" i="20" s="1"/>
  <c r="BC122" i="20"/>
  <c r="CV122" i="20" s="1"/>
  <c r="CX122" i="20" s="1"/>
  <c r="BH95" i="18"/>
  <c r="I40" i="32" s="1"/>
  <c r="I52" i="32" s="1"/>
  <c r="AL95" i="18"/>
  <c r="BA93" i="18"/>
  <c r="CO93" i="18" s="1"/>
  <c r="AN204" i="18"/>
  <c r="CO203" i="18"/>
  <c r="AZ94" i="18"/>
  <c r="AZ95" i="18" s="1"/>
  <c r="BB93" i="18"/>
  <c r="CS93" i="18" s="1"/>
  <c r="AO204" i="18"/>
  <c r="CS203" i="18"/>
  <c r="AN95" i="18"/>
  <c r="BC93" i="18"/>
  <c r="CW93" i="18" s="1"/>
  <c r="AH204" i="18"/>
  <c r="BQ203" i="18"/>
  <c r="AV93" i="18"/>
  <c r="BU93" i="18" s="1"/>
  <c r="AI204" i="18"/>
  <c r="BU203" i="18"/>
  <c r="AH95" i="18"/>
  <c r="AW93" i="18"/>
  <c r="BY93" i="18" s="1"/>
  <c r="AR204" i="18"/>
  <c r="DE203" i="18"/>
  <c r="AX93" i="18"/>
  <c r="CC93" i="18" s="1"/>
  <c r="AJ95" i="18"/>
  <c r="AR95" i="18"/>
  <c r="AY93" i="18"/>
  <c r="CG93" i="18" s="1"/>
  <c r="AM204" i="18"/>
  <c r="CK203" i="18"/>
  <c r="BM93" i="18"/>
  <c r="AG204" i="18"/>
  <c r="BM203" i="18"/>
  <c r="AF95" i="18"/>
  <c r="AU93" i="18"/>
  <c r="BQ93" i="18" s="1"/>
  <c r="AP204" i="18"/>
  <c r="CW203" i="18"/>
  <c r="AO95" i="18"/>
  <c r="BD93" i="18"/>
  <c r="DA93" i="18" s="1"/>
  <c r="AQ204" i="18"/>
  <c r="DA203" i="18"/>
  <c r="AP95" i="18"/>
  <c r="BE93" i="18"/>
  <c r="DE93" i="18" s="1"/>
  <c r="AJ204" i="18"/>
  <c r="BY203" i="18"/>
  <c r="AV94" i="18"/>
  <c r="AV95" i="18" s="1"/>
  <c r="BD94" i="18"/>
  <c r="BD95" i="18" s="1"/>
  <c r="AK204" i="18"/>
  <c r="CC203" i="18"/>
  <c r="AL204" i="18"/>
  <c r="CG203" i="18"/>
  <c r="AK95" i="18"/>
  <c r="AZ93" i="18"/>
  <c r="CK93" i="18" s="1"/>
  <c r="AV165" i="36"/>
  <c r="BT165" i="36" s="1"/>
  <c r="BV165" i="36" s="1"/>
  <c r="BD84" i="36"/>
  <c r="CZ84" i="36" s="1"/>
  <c r="DB84" i="36" s="1"/>
  <c r="BL83" i="36"/>
  <c r="BD85" i="36"/>
  <c r="CZ85" i="36" s="1"/>
  <c r="DB85" i="36" s="1"/>
  <c r="BC109" i="36"/>
  <c r="CV109" i="36" s="1"/>
  <c r="CX109" i="36" s="1"/>
  <c r="BE84" i="36"/>
  <c r="DD84" i="36" s="1"/>
  <c r="DF84" i="36" s="1"/>
  <c r="AY87" i="36"/>
  <c r="CF87" i="36" s="1"/>
  <c r="CH87" i="36" s="1"/>
  <c r="AV109" i="36"/>
  <c r="BT109" i="36"/>
  <c r="BV109" i="36" s="1"/>
  <c r="BD109" i="36"/>
  <c r="CZ109" i="36" s="1"/>
  <c r="DB109" i="36" s="1"/>
  <c r="AX165" i="36"/>
  <c r="CB165" i="36" s="1"/>
  <c r="CD165" i="36" s="1"/>
  <c r="AX84" i="36"/>
  <c r="CB84" i="36" s="1"/>
  <c r="CD84" i="36" s="1"/>
  <c r="AZ88" i="36"/>
  <c r="CJ88" i="36" s="1"/>
  <c r="CL88" i="36" s="1"/>
  <c r="BL82" i="36"/>
  <c r="BB82" i="36"/>
  <c r="CR82" i="36" s="1"/>
  <c r="AV83" i="36"/>
  <c r="BT83" i="36" s="1"/>
  <c r="BV83" i="36" s="1"/>
  <c r="BD83" i="36"/>
  <c r="CZ83" i="36"/>
  <c r="DB83" i="36" s="1"/>
  <c r="AX85" i="36"/>
  <c r="CB85" i="36"/>
  <c r="CD85" i="36" s="1"/>
  <c r="AZ87" i="36"/>
  <c r="CJ87" i="36" s="1"/>
  <c r="CL87" i="36" s="1"/>
  <c r="BB86" i="36"/>
  <c r="CR86" i="36" s="1"/>
  <c r="CT86" i="36" s="1"/>
  <c r="AU83" i="36"/>
  <c r="BP83" i="36" s="1"/>
  <c r="BR83" i="36" s="1"/>
  <c r="AW85" i="36"/>
  <c r="BX85" i="36"/>
  <c r="BZ85" i="36" s="1"/>
  <c r="AW109" i="36"/>
  <c r="BX109" i="36" s="1"/>
  <c r="BZ109" i="36" s="1"/>
  <c r="BE109" i="36"/>
  <c r="DD109" i="36" s="1"/>
  <c r="DF109" i="36" s="1"/>
  <c r="AY165" i="36"/>
  <c r="CF165" i="36" s="1"/>
  <c r="CH165" i="36" s="1"/>
  <c r="AY84" i="36"/>
  <c r="CF84" i="36" s="1"/>
  <c r="CH84" i="36" s="1"/>
  <c r="BA88" i="36"/>
  <c r="CN88" i="36" s="1"/>
  <c r="CP88" i="36" s="1"/>
  <c r="AU82" i="36"/>
  <c r="BP82" i="36"/>
  <c r="BC82" i="36"/>
  <c r="CV82" i="36" s="1"/>
  <c r="AW83" i="36"/>
  <c r="BX83" i="36"/>
  <c r="BZ83" i="36" s="1"/>
  <c r="BE83" i="36"/>
  <c r="DD83" i="36" s="1"/>
  <c r="DF83" i="36" s="1"/>
  <c r="AY85" i="36"/>
  <c r="CF85" i="36" s="1"/>
  <c r="CH85" i="36" s="1"/>
  <c r="BA87" i="36"/>
  <c r="CN87" i="36" s="1"/>
  <c r="CP87" i="36" s="1"/>
  <c r="AU86" i="36"/>
  <c r="BP86" i="36" s="1"/>
  <c r="BR86" i="36" s="1"/>
  <c r="BC86" i="36"/>
  <c r="CV86" i="36" s="1"/>
  <c r="CX86" i="36" s="1"/>
  <c r="BD165" i="36"/>
  <c r="CZ165" i="36"/>
  <c r="DB165" i="36" s="1"/>
  <c r="AV84" i="36"/>
  <c r="BT84" i="36" s="1"/>
  <c r="BV84" i="36" s="1"/>
  <c r="BB83" i="36"/>
  <c r="CR83" i="36" s="1"/>
  <c r="CT83" i="36" s="1"/>
  <c r="BE165" i="36"/>
  <c r="DD165" i="36" s="1"/>
  <c r="DF165" i="36" s="1"/>
  <c r="AW84" i="36"/>
  <c r="BX84" i="36"/>
  <c r="BZ84" i="36" s="1"/>
  <c r="BA82" i="36"/>
  <c r="CN82" i="36" s="1"/>
  <c r="BA86" i="36"/>
  <c r="CN86" i="36" s="1"/>
  <c r="CP86" i="36" s="1"/>
  <c r="AX109" i="36"/>
  <c r="CB109" i="36" s="1"/>
  <c r="CD109" i="36" s="1"/>
  <c r="AZ165" i="36"/>
  <c r="CJ165" i="36" s="1"/>
  <c r="CL165" i="36" s="1"/>
  <c r="AZ84" i="36"/>
  <c r="CJ84" i="36" s="1"/>
  <c r="CL84" i="36" s="1"/>
  <c r="AT88" i="36"/>
  <c r="BL88" i="36" s="1"/>
  <c r="BB88" i="36"/>
  <c r="CR88" i="36" s="1"/>
  <c r="CT88" i="36" s="1"/>
  <c r="AV82" i="36"/>
  <c r="BT82" i="36" s="1"/>
  <c r="BD82" i="36"/>
  <c r="CZ82" i="36" s="1"/>
  <c r="AX83" i="36"/>
  <c r="CB83" i="36" s="1"/>
  <c r="CD83" i="36" s="1"/>
  <c r="AZ85" i="36"/>
  <c r="CJ85" i="36"/>
  <c r="CL85" i="36" s="1"/>
  <c r="BB87" i="36"/>
  <c r="CR87" i="36"/>
  <c r="CT87" i="36" s="1"/>
  <c r="AV86" i="36"/>
  <c r="BT86" i="36" s="1"/>
  <c r="BV86" i="36" s="1"/>
  <c r="BD86" i="36"/>
  <c r="CZ86" i="36" s="1"/>
  <c r="DB86" i="36" s="1"/>
  <c r="BB109" i="36"/>
  <c r="CR109" i="36" s="1"/>
  <c r="CT109" i="36" s="1"/>
  <c r="AX88" i="36"/>
  <c r="CB88" i="36" s="1"/>
  <c r="CD88" i="36" s="1"/>
  <c r="AX87" i="36"/>
  <c r="CB87" i="36" s="1"/>
  <c r="CD87" i="36" s="1"/>
  <c r="AW165" i="36"/>
  <c r="BX165" i="36" s="1"/>
  <c r="BZ165" i="36" s="1"/>
  <c r="AY88" i="36"/>
  <c r="CF88" i="36" s="1"/>
  <c r="CH88" i="36" s="1"/>
  <c r="BE85" i="36"/>
  <c r="DD85" i="36" s="1"/>
  <c r="DF85" i="36" s="1"/>
  <c r="AY109" i="36"/>
  <c r="CF109" i="36" s="1"/>
  <c r="CH109" i="36" s="1"/>
  <c r="BA165" i="36"/>
  <c r="CN165" i="36"/>
  <c r="CP165" i="36" s="1"/>
  <c r="BA84" i="36"/>
  <c r="CN84" i="36"/>
  <c r="CP84" i="36" s="1"/>
  <c r="AU88" i="36"/>
  <c r="BP88" i="36" s="1"/>
  <c r="BR88" i="36" s="1"/>
  <c r="BC88" i="36"/>
  <c r="CV88" i="36" s="1"/>
  <c r="CX88" i="36" s="1"/>
  <c r="AW82" i="36"/>
  <c r="BX82" i="36" s="1"/>
  <c r="BE82" i="36"/>
  <c r="DD82" i="36" s="1"/>
  <c r="AY83" i="36"/>
  <c r="CF83" i="36"/>
  <c r="CH83" i="36" s="1"/>
  <c r="BA85" i="36"/>
  <c r="CN85" i="36" s="1"/>
  <c r="CP85" i="36" s="1"/>
  <c r="AU87" i="36"/>
  <c r="BP87" i="36" s="1"/>
  <c r="BR87" i="36" s="1"/>
  <c r="BC87" i="36"/>
  <c r="CV87" i="36" s="1"/>
  <c r="CX87" i="36" s="1"/>
  <c r="AW86" i="36"/>
  <c r="BX86" i="36" s="1"/>
  <c r="BZ86" i="36" s="1"/>
  <c r="BE86" i="36"/>
  <c r="DD86" i="36" s="1"/>
  <c r="DF86" i="36" s="1"/>
  <c r="AV85" i="36"/>
  <c r="BT85" i="36" s="1"/>
  <c r="BV85" i="36" s="1"/>
  <c r="AZ109" i="36"/>
  <c r="CJ109" i="36" s="1"/>
  <c r="CL109" i="36" s="1"/>
  <c r="BB165" i="36"/>
  <c r="CR165" i="36" s="1"/>
  <c r="CT165" i="36" s="1"/>
  <c r="BB84" i="36"/>
  <c r="CR84" i="36" s="1"/>
  <c r="CT84" i="36" s="1"/>
  <c r="AV88" i="36"/>
  <c r="BT88" i="36" s="1"/>
  <c r="BV88" i="36" s="1"/>
  <c r="BD88" i="36"/>
  <c r="CZ88" i="36"/>
  <c r="DB88" i="36" s="1"/>
  <c r="AX82" i="36"/>
  <c r="CB82" i="36" s="1"/>
  <c r="AZ83" i="36"/>
  <c r="CJ83" i="36"/>
  <c r="CL83" i="36" s="1"/>
  <c r="BL85" i="36"/>
  <c r="BB85" i="36"/>
  <c r="CR85" i="36" s="1"/>
  <c r="CT85" i="36" s="1"/>
  <c r="AV87" i="36"/>
  <c r="BT87" i="36" s="1"/>
  <c r="BV87" i="36" s="1"/>
  <c r="BD87" i="36"/>
  <c r="CZ87" i="36" s="1"/>
  <c r="DB87" i="36" s="1"/>
  <c r="AX86" i="36"/>
  <c r="CB86" i="36"/>
  <c r="CD86" i="36" s="1"/>
  <c r="AZ82" i="36"/>
  <c r="CJ82" i="36" s="1"/>
  <c r="AZ86" i="36"/>
  <c r="CJ86" i="36" s="1"/>
  <c r="CL86" i="36" s="1"/>
  <c r="BC83" i="36"/>
  <c r="CV83" i="36" s="1"/>
  <c r="CX83" i="36" s="1"/>
  <c r="BA109" i="36"/>
  <c r="CN109" i="36" s="1"/>
  <c r="CP109" i="36" s="1"/>
  <c r="BC165" i="36"/>
  <c r="CV165" i="36" s="1"/>
  <c r="CX165" i="36" s="1"/>
  <c r="AU84" i="36"/>
  <c r="BP84" i="36" s="1"/>
  <c r="BR84" i="36" s="1"/>
  <c r="BC84" i="36"/>
  <c r="CV84" i="36" s="1"/>
  <c r="CX84" i="36" s="1"/>
  <c r="AW88" i="36"/>
  <c r="BX88" i="36" s="1"/>
  <c r="BZ88" i="36" s="1"/>
  <c r="BE88" i="36"/>
  <c r="DD88" i="36" s="1"/>
  <c r="DF88" i="36" s="1"/>
  <c r="AY82" i="36"/>
  <c r="CF82" i="36" s="1"/>
  <c r="BA83" i="36"/>
  <c r="CN83" i="36"/>
  <c r="CP83" i="36" s="1"/>
  <c r="AU85" i="36"/>
  <c r="BP85" i="36" s="1"/>
  <c r="BR85" i="36" s="1"/>
  <c r="BC85" i="36"/>
  <c r="CV85" i="36" s="1"/>
  <c r="CX85" i="36" s="1"/>
  <c r="AW87" i="36"/>
  <c r="BX87" i="36" s="1"/>
  <c r="BZ87" i="36" s="1"/>
  <c r="BE87" i="36"/>
  <c r="DD87" i="36" s="1"/>
  <c r="DF87" i="36" s="1"/>
  <c r="AY86" i="36"/>
  <c r="CF86" i="36" s="1"/>
  <c r="CH86" i="36" s="1"/>
  <c r="BL86" i="36"/>
  <c r="BL87" i="36"/>
  <c r="AG89" i="36"/>
  <c r="AG95" i="18"/>
  <c r="BE94" i="18"/>
  <c r="BE95" i="18" s="1"/>
  <c r="BH142" i="20"/>
  <c r="C66" i="32" s="1"/>
  <c r="BJ123" i="20"/>
  <c r="BH89" i="36"/>
  <c r="I100" i="32" s="1"/>
  <c r="I106" i="32" s="1"/>
  <c r="I113" i="32" s="1"/>
  <c r="AW138" i="20"/>
  <c r="AW142" i="20" s="1"/>
  <c r="AJ142" i="20"/>
  <c r="AX117" i="20"/>
  <c r="AK123" i="20"/>
  <c r="BH123" i="20"/>
  <c r="D65" i="32" s="1"/>
  <c r="D68" i="32" s="1"/>
  <c r="AT138" i="20"/>
  <c r="AT142" i="20" s="1"/>
  <c r="AG142" i="20"/>
  <c r="AX138" i="20"/>
  <c r="AK142" i="20"/>
  <c r="BB138" i="20"/>
  <c r="BB142" i="20" s="1"/>
  <c r="AO142" i="20"/>
  <c r="AU117" i="20"/>
  <c r="BP117" i="20" s="1"/>
  <c r="BR117" i="20" s="1"/>
  <c r="AH123" i="20"/>
  <c r="AY117" i="20"/>
  <c r="AL123" i="20"/>
  <c r="BC117" i="20"/>
  <c r="CV117" i="20" s="1"/>
  <c r="CX117" i="20" s="1"/>
  <c r="AP123" i="20"/>
  <c r="BE138" i="20"/>
  <c r="BE142" i="20" s="1"/>
  <c r="AR142" i="20"/>
  <c r="BB117" i="20"/>
  <c r="CR117" i="20" s="1"/>
  <c r="CT117" i="20" s="1"/>
  <c r="AO123" i="20"/>
  <c r="AU138" i="20"/>
  <c r="AH142" i="20"/>
  <c r="AY138" i="20"/>
  <c r="AL142" i="20"/>
  <c r="BC138" i="20"/>
  <c r="AP142" i="20"/>
  <c r="AV117" i="20"/>
  <c r="BT117" i="20" s="1"/>
  <c r="BV117" i="20" s="1"/>
  <c r="AI123" i="20"/>
  <c r="AZ117" i="20"/>
  <c r="AM123" i="20"/>
  <c r="BD117" i="20"/>
  <c r="CZ117" i="20" s="1"/>
  <c r="DB117" i="20" s="1"/>
  <c r="AQ123" i="20"/>
  <c r="BA138" i="20"/>
  <c r="BA142" i="20" s="1"/>
  <c r="AN142" i="20"/>
  <c r="AT117" i="20"/>
  <c r="BL117" i="20" s="1"/>
  <c r="AG123" i="20"/>
  <c r="BH99" i="20"/>
  <c r="F64" i="32" s="1"/>
  <c r="AV138" i="20"/>
  <c r="AI142" i="20"/>
  <c r="AZ138" i="20"/>
  <c r="AZ142" i="20" s="1"/>
  <c r="AM142" i="20"/>
  <c r="BD138" i="20"/>
  <c r="BD142" i="20" s="1"/>
  <c r="AQ142" i="20"/>
  <c r="AW117" i="20"/>
  <c r="BX117" i="20" s="1"/>
  <c r="BZ117" i="20" s="1"/>
  <c r="AJ123" i="20"/>
  <c r="BA117" i="20"/>
  <c r="AN123" i="20"/>
  <c r="BE117" i="20"/>
  <c r="DD117" i="20" s="1"/>
  <c r="DF117" i="20" s="1"/>
  <c r="AR123" i="20"/>
  <c r="AW120" i="20"/>
  <c r="BX120" i="20" s="1"/>
  <c r="BZ120" i="20" s="1"/>
  <c r="BE120" i="20"/>
  <c r="DD120" i="20" s="1"/>
  <c r="DF120" i="20" s="1"/>
  <c r="AT120" i="20"/>
  <c r="BL120" i="20" s="1"/>
  <c r="BB120" i="20"/>
  <c r="CR120" i="20" s="1"/>
  <c r="CT120" i="20" s="1"/>
  <c r="AU120" i="20"/>
  <c r="BP120" i="20" s="1"/>
  <c r="BR120" i="20" s="1"/>
  <c r="AY120" i="20"/>
  <c r="BC120" i="20"/>
  <c r="CV120" i="20" s="1"/>
  <c r="CX120" i="20" s="1"/>
  <c r="BA120" i="20"/>
  <c r="CN120" i="20" s="1"/>
  <c r="CP120" i="20" s="1"/>
  <c r="AX120" i="20"/>
  <c r="AV120" i="20"/>
  <c r="BT120" i="20" s="1"/>
  <c r="BV120" i="20" s="1"/>
  <c r="AZ120" i="20"/>
  <c r="CJ120" i="20" s="1"/>
  <c r="CL120" i="20" s="1"/>
  <c r="BD120" i="20"/>
  <c r="CZ120" i="20" s="1"/>
  <c r="DB120" i="20" s="1"/>
  <c r="AV95" i="20"/>
  <c r="AZ95" i="20"/>
  <c r="AW95" i="20"/>
  <c r="BX95" i="20" s="1"/>
  <c r="BA95" i="20"/>
  <c r="BE95" i="20"/>
  <c r="AT95" i="20"/>
  <c r="AX95" i="20"/>
  <c r="BB95" i="20"/>
  <c r="BD95" i="20"/>
  <c r="AU95" i="20"/>
  <c r="AY95" i="20"/>
  <c r="BC95" i="20"/>
  <c r="CV95" i="20" s="1"/>
  <c r="BB83" i="20"/>
  <c r="AX83" i="20"/>
  <c r="CB83" i="20" s="1"/>
  <c r="CD83" i="20" s="1"/>
  <c r="AU83" i="20"/>
  <c r="BP83" i="20" s="1"/>
  <c r="BR83" i="20" s="1"/>
  <c r="AY83" i="20"/>
  <c r="BC83" i="20"/>
  <c r="AV83" i="20"/>
  <c r="BT83" i="20" s="1"/>
  <c r="BV83" i="20" s="1"/>
  <c r="AZ83" i="20"/>
  <c r="BD83" i="20"/>
  <c r="CZ83" i="20" s="1"/>
  <c r="DB83" i="20" s="1"/>
  <c r="AW83" i="20"/>
  <c r="BX83" i="20" s="1"/>
  <c r="BZ83" i="20" s="1"/>
  <c r="BA83" i="20"/>
  <c r="CN83" i="20" s="1"/>
  <c r="CP83" i="20" s="1"/>
  <c r="BE83" i="20"/>
  <c r="DD83" i="20" s="1"/>
  <c r="DF83" i="20" s="1"/>
  <c r="AV98" i="20"/>
  <c r="BD98" i="20"/>
  <c r="CZ98" i="20" s="1"/>
  <c r="DB98" i="20" s="1"/>
  <c r="BA98" i="20"/>
  <c r="AT98" i="20"/>
  <c r="AX98" i="20"/>
  <c r="CB98" i="20" s="1"/>
  <c r="CD98" i="20" s="1"/>
  <c r="BB98" i="20"/>
  <c r="CR98" i="20" s="1"/>
  <c r="CT98" i="20" s="1"/>
  <c r="AZ98" i="20"/>
  <c r="CJ98" i="20" s="1"/>
  <c r="CL98" i="20" s="1"/>
  <c r="AW98" i="20"/>
  <c r="BE98" i="20"/>
  <c r="DD98" i="20" s="1"/>
  <c r="DF98" i="20" s="1"/>
  <c r="AU98" i="20"/>
  <c r="BP98" i="20" s="1"/>
  <c r="AY98" i="20"/>
  <c r="CF98" i="20" s="1"/>
  <c r="CH98" i="20" s="1"/>
  <c r="BC98" i="20"/>
  <c r="CV98" i="20" s="1"/>
  <c r="CX98" i="20" s="1"/>
  <c r="AW94" i="18"/>
  <c r="AW95" i="18" s="1"/>
  <c r="M51" i="32"/>
  <c r="AL51" i="32" s="1"/>
  <c r="AM95" i="18"/>
  <c r="AS93" i="18"/>
  <c r="BG93" i="18" s="1"/>
  <c r="BJ93" i="18"/>
  <c r="X67" i="32"/>
  <c r="AY94" i="18"/>
  <c r="AY95" i="18" s="1"/>
  <c r="AQ95" i="18"/>
  <c r="BA94" i="18"/>
  <c r="BA95" i="18" s="1"/>
  <c r="AU94" i="18"/>
  <c r="AU95" i="18" s="1"/>
  <c r="BC94" i="18"/>
  <c r="BC95" i="18" s="1"/>
  <c r="AI95" i="18"/>
  <c r="AX94" i="18"/>
  <c r="AX95" i="18" s="1"/>
  <c r="BB94" i="18"/>
  <c r="BB95" i="18" s="1"/>
  <c r="BJ94" i="18"/>
  <c r="AF203" i="18"/>
  <c r="AF204" i="18" s="1"/>
  <c r="AS94" i="18"/>
  <c r="AS18" i="37"/>
  <c r="AF18" i="37"/>
  <c r="AS119" i="20"/>
  <c r="BI119" i="20" s="1"/>
  <c r="AS118" i="20"/>
  <c r="BI118" i="20" s="1"/>
  <c r="BF122" i="20"/>
  <c r="AT118" i="20"/>
  <c r="AT119" i="20"/>
  <c r="AF121" i="20"/>
  <c r="AF122" i="20"/>
  <c r="AS121" i="20"/>
  <c r="BI121" i="20" s="1"/>
  <c r="AS122" i="20"/>
  <c r="AF118" i="20"/>
  <c r="AF119" i="20"/>
  <c r="AF120" i="20"/>
  <c r="AS120" i="20"/>
  <c r="AF115" i="20"/>
  <c r="AF116" i="20"/>
  <c r="AF117" i="20"/>
  <c r="AS115" i="20"/>
  <c r="BI115" i="20" s="1"/>
  <c r="AS116" i="20"/>
  <c r="BI116" i="20" s="1"/>
  <c r="AS117" i="20"/>
  <c r="AF110" i="20"/>
  <c r="AF112" i="20"/>
  <c r="AF113" i="20"/>
  <c r="AF114" i="20"/>
  <c r="AS112" i="20"/>
  <c r="BI112" i="20" s="1"/>
  <c r="AS113" i="20"/>
  <c r="BI113" i="20" s="1"/>
  <c r="AS114" i="20"/>
  <c r="BI114" i="20" s="1"/>
  <c r="AU107" i="20"/>
  <c r="BP107" i="20" s="1"/>
  <c r="AF141" i="20"/>
  <c r="BC107" i="20"/>
  <c r="CV107" i="20" s="1"/>
  <c r="AF109" i="20"/>
  <c r="AF138" i="20"/>
  <c r="AF107" i="20"/>
  <c r="BD107" i="20"/>
  <c r="CZ107" i="20" s="1"/>
  <c r="AF111" i="20"/>
  <c r="AF139" i="20"/>
  <c r="AW107" i="20"/>
  <c r="BX107" i="20" s="1"/>
  <c r="AS111" i="20"/>
  <c r="BI111" i="20" s="1"/>
  <c r="AS138" i="20"/>
  <c r="AZ107" i="20"/>
  <c r="BE107" i="20"/>
  <c r="DD107" i="20" s="1"/>
  <c r="BF109" i="20"/>
  <c r="AS109" i="20"/>
  <c r="BI109" i="20" s="1"/>
  <c r="BF110" i="20"/>
  <c r="AS110" i="20"/>
  <c r="BI110" i="20" s="1"/>
  <c r="AS107" i="20"/>
  <c r="BI107" i="20" s="1"/>
  <c r="AV107" i="20"/>
  <c r="BT107" i="20" s="1"/>
  <c r="BA107" i="20"/>
  <c r="CN107" i="20" s="1"/>
  <c r="AS139" i="20"/>
  <c r="AS141" i="20"/>
  <c r="AS85" i="36"/>
  <c r="BI85" i="36" s="1"/>
  <c r="AS87" i="36"/>
  <c r="BI87" i="36" s="1"/>
  <c r="AF86" i="36"/>
  <c r="AS86" i="36"/>
  <c r="BI86" i="36" s="1"/>
  <c r="BJ83" i="36"/>
  <c r="AF88" i="36"/>
  <c r="AS82" i="36"/>
  <c r="BI82" i="36" s="1"/>
  <c r="BJ82" i="36"/>
  <c r="AF85" i="36"/>
  <c r="AF87" i="36"/>
  <c r="AS83" i="36"/>
  <c r="BI83" i="36" s="1"/>
  <c r="AF84" i="36"/>
  <c r="AS88" i="36"/>
  <c r="AS165" i="36"/>
  <c r="BI165" i="36" s="1"/>
  <c r="AT165" i="36"/>
  <c r="BL165" i="36" s="1"/>
  <c r="AS84" i="36"/>
  <c r="AF97" i="20"/>
  <c r="AS97" i="20"/>
  <c r="BI97" i="20" s="1"/>
  <c r="AS96" i="20"/>
  <c r="BG96" i="20" s="1"/>
  <c r="AT96" i="20"/>
  <c r="BJ96" i="20"/>
  <c r="AF95" i="20"/>
  <c r="AS95" i="20"/>
  <c r="AF98" i="20"/>
  <c r="AS98" i="20"/>
  <c r="BI98" i="20" s="1"/>
  <c r="AS203" i="18"/>
  <c r="AS204" i="18" s="1"/>
  <c r="W50" i="32" s="1"/>
  <c r="BJ79" i="20"/>
  <c r="AF165" i="36"/>
  <c r="AS109" i="36"/>
  <c r="BI109" i="36" s="1"/>
  <c r="AT109" i="36"/>
  <c r="BL109" i="36" s="1"/>
  <c r="AF109" i="36"/>
  <c r="BJ77" i="20"/>
  <c r="BJ84" i="20"/>
  <c r="AF75" i="20"/>
  <c r="AF80" i="20"/>
  <c r="BJ81" i="20"/>
  <c r="AT85" i="20"/>
  <c r="BL85" i="20" s="1"/>
  <c r="AS85" i="20"/>
  <c r="BI85" i="20" s="1"/>
  <c r="AF83" i="20"/>
  <c r="AT76" i="20"/>
  <c r="BF76" i="20" s="1"/>
  <c r="AS76" i="20"/>
  <c r="BI76" i="20" s="1"/>
  <c r="AT83" i="20"/>
  <c r="BL83" i="20" s="1"/>
  <c r="AS83" i="20"/>
  <c r="AF85" i="20"/>
  <c r="BF79" i="20"/>
  <c r="AF76" i="20"/>
  <c r="AS84" i="20"/>
  <c r="BG84" i="20" s="1"/>
  <c r="AF74" i="20"/>
  <c r="AS75" i="20"/>
  <c r="BI75" i="20" s="1"/>
  <c r="AS81" i="20"/>
  <c r="BG81" i="20" s="1"/>
  <c r="AT80" i="20"/>
  <c r="AS80" i="20"/>
  <c r="AF78" i="20"/>
  <c r="AS79" i="20"/>
  <c r="BG79" i="20" s="1"/>
  <c r="AT78" i="20"/>
  <c r="BL78" i="20" s="1"/>
  <c r="AS78" i="20"/>
  <c r="BI78" i="20" s="1"/>
  <c r="AS77" i="20"/>
  <c r="BG77" i="20" s="1"/>
  <c r="AT74" i="20"/>
  <c r="BL74" i="20" s="1"/>
  <c r="AS74" i="20"/>
  <c r="BI74" i="20" s="1"/>
  <c r="BI18" i="37" l="1"/>
  <c r="BY94" i="18"/>
  <c r="CA94" i="18" s="1"/>
  <c r="DA94" i="18"/>
  <c r="DC94" i="18" s="1"/>
  <c r="CK94" i="18"/>
  <c r="CM94" i="18" s="1"/>
  <c r="AF89" i="36"/>
  <c r="DH120" i="20"/>
  <c r="DJ120" i="20" s="1"/>
  <c r="BN120" i="20"/>
  <c r="BN84" i="20"/>
  <c r="BZ107" i="20"/>
  <c r="BZ123" i="20" s="1"/>
  <c r="BX123" i="20"/>
  <c r="BN117" i="20"/>
  <c r="DH122" i="20"/>
  <c r="DJ122" i="20" s="1"/>
  <c r="BR122" i="20"/>
  <c r="BN114" i="20"/>
  <c r="DH114" i="20"/>
  <c r="DJ114" i="20" s="1"/>
  <c r="BN109" i="20"/>
  <c r="DH109" i="20"/>
  <c r="DJ109" i="20" s="1"/>
  <c r="DH81" i="20"/>
  <c r="DJ81" i="20" s="1"/>
  <c r="BN81" i="20"/>
  <c r="CV123" i="20"/>
  <c r="CX107" i="20"/>
  <c r="CX123" i="20" s="1"/>
  <c r="BN74" i="20"/>
  <c r="DH74" i="20"/>
  <c r="DJ74" i="20" s="1"/>
  <c r="CZ123" i="20"/>
  <c r="DB107" i="20"/>
  <c r="DB123" i="20" s="1"/>
  <c r="BZ95" i="20"/>
  <c r="BZ99" i="20" s="1"/>
  <c r="BX99" i="20"/>
  <c r="CR123" i="20"/>
  <c r="CT107" i="20"/>
  <c r="CT123" i="20" s="1"/>
  <c r="DH139" i="20"/>
  <c r="DJ139" i="20" s="1"/>
  <c r="BR139" i="20"/>
  <c r="BN83" i="20"/>
  <c r="BP123" i="20"/>
  <c r="BR107" i="20"/>
  <c r="BR123" i="20" s="1"/>
  <c r="DH79" i="20"/>
  <c r="DJ79" i="20" s="1"/>
  <c r="BN79" i="20"/>
  <c r="DD123" i="20"/>
  <c r="DF107" i="20"/>
  <c r="DF123" i="20" s="1"/>
  <c r="DH98" i="20"/>
  <c r="DJ98" i="20" s="1"/>
  <c r="BR98" i="20"/>
  <c r="CV99" i="20"/>
  <c r="CX95" i="20"/>
  <c r="CX99" i="20" s="1"/>
  <c r="BN78" i="20"/>
  <c r="DH78" i="20"/>
  <c r="DJ78" i="20" s="1"/>
  <c r="CP107" i="20"/>
  <c r="BN85" i="20"/>
  <c r="DH85" i="20"/>
  <c r="DJ85" i="20" s="1"/>
  <c r="BT123" i="20"/>
  <c r="BV107" i="20"/>
  <c r="DH75" i="20"/>
  <c r="DJ75" i="20" s="1"/>
  <c r="BN75" i="20"/>
  <c r="BN110" i="20"/>
  <c r="DH110" i="20"/>
  <c r="DJ110" i="20" s="1"/>
  <c r="BN116" i="20"/>
  <c r="DH116" i="20"/>
  <c r="DJ116" i="20" s="1"/>
  <c r="AT99" i="20"/>
  <c r="BN107" i="20"/>
  <c r="DH107" i="20"/>
  <c r="CB99" i="20"/>
  <c r="CD95" i="20"/>
  <c r="CD99" i="20" s="1"/>
  <c r="CN138" i="20"/>
  <c r="BF75" i="20"/>
  <c r="BB101" i="20"/>
  <c r="BE99" i="20"/>
  <c r="BP141" i="20"/>
  <c r="BR141" i="20" s="1"/>
  <c r="BL115" i="20"/>
  <c r="DD138" i="20"/>
  <c r="BL97" i="20"/>
  <c r="CZ138" i="20"/>
  <c r="BP84" i="20"/>
  <c r="BR84" i="20" s="1"/>
  <c r="BL121" i="20"/>
  <c r="CF111" i="20"/>
  <c r="CH111" i="20" s="1"/>
  <c r="BA99" i="20"/>
  <c r="CD107" i="20"/>
  <c r="CD123" i="20" s="1"/>
  <c r="CB123" i="20"/>
  <c r="BZ138" i="20"/>
  <c r="BZ142" i="20" s="1"/>
  <c r="BX142" i="20"/>
  <c r="DH77" i="20"/>
  <c r="DJ77" i="20" s="1"/>
  <c r="BN77" i="20"/>
  <c r="BV138" i="20"/>
  <c r="BV142" i="20" s="1"/>
  <c r="BT142" i="20"/>
  <c r="BF112" i="20"/>
  <c r="BF116" i="20"/>
  <c r="AY99" i="20"/>
  <c r="AW99" i="20"/>
  <c r="BL76" i="20"/>
  <c r="BN141" i="20"/>
  <c r="DH141" i="20"/>
  <c r="DJ141" i="20" s="1"/>
  <c r="BL95" i="20"/>
  <c r="CN95" i="20"/>
  <c r="CR83" i="20"/>
  <c r="CT83" i="20" s="1"/>
  <c r="BN112" i="20"/>
  <c r="DH112" i="20"/>
  <c r="DJ112" i="20" s="1"/>
  <c r="CJ123" i="20"/>
  <c r="CL107" i="20"/>
  <c r="CL123" i="20" s="1"/>
  <c r="CF123" i="20"/>
  <c r="CH107" i="20"/>
  <c r="CH123" i="20" s="1"/>
  <c r="BF80" i="20"/>
  <c r="BF96" i="20"/>
  <c r="BF139" i="20"/>
  <c r="BF114" i="20"/>
  <c r="AU99" i="20"/>
  <c r="AZ99" i="20"/>
  <c r="AZ101" i="20" s="1"/>
  <c r="AY142" i="20"/>
  <c r="AX142" i="20"/>
  <c r="AX144" i="20" s="1"/>
  <c r="BL96" i="20"/>
  <c r="CR138" i="20"/>
  <c r="BF113" i="20"/>
  <c r="CR99" i="20"/>
  <c r="CT95" i="20"/>
  <c r="CT99" i="20"/>
  <c r="BC101" i="20"/>
  <c r="BD99" i="20"/>
  <c r="AV99" i="20"/>
  <c r="BA123" i="20"/>
  <c r="BA125" i="20" s="1"/>
  <c r="AV142" i="20"/>
  <c r="CJ138" i="20"/>
  <c r="CZ95" i="20"/>
  <c r="CF138" i="20"/>
  <c r="BL80" i="20"/>
  <c r="BV123" i="20"/>
  <c r="BN111" i="20"/>
  <c r="DH111" i="20"/>
  <c r="DJ111" i="20" s="1"/>
  <c r="CJ95" i="20"/>
  <c r="CV83" i="20"/>
  <c r="CX83" i="20" s="1"/>
  <c r="BL138" i="20"/>
  <c r="BA101" i="20"/>
  <c r="CH95" i="20"/>
  <c r="CH99" i="20" s="1"/>
  <c r="CF99" i="20"/>
  <c r="BF81" i="20"/>
  <c r="BD101" i="20"/>
  <c r="BC142" i="20"/>
  <c r="BF74" i="20"/>
  <c r="BF119" i="20"/>
  <c r="BF77" i="20"/>
  <c r="BF118" i="20"/>
  <c r="AY101" i="20"/>
  <c r="BB99" i="20"/>
  <c r="AU142" i="20"/>
  <c r="CN117" i="20"/>
  <c r="CP117" i="20" s="1"/>
  <c r="BT95" i="20"/>
  <c r="CV138" i="20"/>
  <c r="BC99" i="20"/>
  <c r="BR138" i="20"/>
  <c r="BP142" i="20"/>
  <c r="BN113" i="20"/>
  <c r="DH113" i="20"/>
  <c r="DJ113" i="20" s="1"/>
  <c r="BF85" i="20"/>
  <c r="BF78" i="20"/>
  <c r="BE101" i="20"/>
  <c r="AX99" i="20"/>
  <c r="CF83" i="20"/>
  <c r="CH83" i="20" s="1"/>
  <c r="BL118" i="20"/>
  <c r="BP95" i="20"/>
  <c r="DD95" i="20"/>
  <c r="CB138" i="20"/>
  <c r="BL119" i="20"/>
  <c r="CO94" i="18"/>
  <c r="CQ94" i="18" s="1"/>
  <c r="BQ94" i="18"/>
  <c r="BS94" i="18" s="1"/>
  <c r="BF93" i="18"/>
  <c r="BU94" i="18"/>
  <c r="BW94" i="18" s="1"/>
  <c r="CW94" i="18"/>
  <c r="CY94" i="18" s="1"/>
  <c r="DG93" i="18"/>
  <c r="DI93" i="18"/>
  <c r="DK93" i="18" s="1"/>
  <c r="BO93" i="18"/>
  <c r="CY93" i="18"/>
  <c r="CK95" i="18"/>
  <c r="CM93" i="18"/>
  <c r="CK204" i="18"/>
  <c r="CM203" i="18"/>
  <c r="CM204" i="18" s="1"/>
  <c r="BU204" i="18"/>
  <c r="BW203" i="18"/>
  <c r="BW204" i="18" s="1"/>
  <c r="CO204" i="18"/>
  <c r="CQ203" i="18"/>
  <c r="CQ204" i="18" s="1"/>
  <c r="CC94" i="18"/>
  <c r="CE94" i="18" s="1"/>
  <c r="BS93" i="18"/>
  <c r="CI93" i="18"/>
  <c r="DE204" i="18"/>
  <c r="DG203" i="18"/>
  <c r="DG204" i="18" s="1"/>
  <c r="BW93" i="18"/>
  <c r="CO95" i="18"/>
  <c r="CQ93" i="18"/>
  <c r="CQ95" i="18" s="1"/>
  <c r="CI203" i="18"/>
  <c r="CI204" i="18" s="1"/>
  <c r="CG204" i="18"/>
  <c r="BY204" i="18"/>
  <c r="CA203" i="18"/>
  <c r="CA204" i="18" s="1"/>
  <c r="DI203" i="18"/>
  <c r="BM204" i="18"/>
  <c r="BO203" i="18"/>
  <c r="BO204" i="18" s="1"/>
  <c r="DE94" i="18"/>
  <c r="DG94" i="18" s="1"/>
  <c r="BY95" i="18"/>
  <c r="CA93" i="18"/>
  <c r="CA95" i="18" s="1"/>
  <c r="BQ204" i="18"/>
  <c r="BS203" i="18"/>
  <c r="BS204" i="18" s="1"/>
  <c r="CU93" i="18"/>
  <c r="CG94" i="18"/>
  <c r="CI94" i="18" s="1"/>
  <c r="CW204" i="18"/>
  <c r="CY203" i="18"/>
  <c r="CY204" i="18" s="1"/>
  <c r="CE93" i="18"/>
  <c r="DA204" i="18"/>
  <c r="DC203" i="18"/>
  <c r="DC204" i="18" s="1"/>
  <c r="CS204" i="18"/>
  <c r="CU203" i="18"/>
  <c r="CU204" i="18" s="1"/>
  <c r="W52" i="32"/>
  <c r="W55" i="32" s="1"/>
  <c r="X50" i="32"/>
  <c r="DA95" i="18"/>
  <c r="DC93" i="18"/>
  <c r="AS95" i="18"/>
  <c r="T40" i="32" s="1"/>
  <c r="CC204" i="18"/>
  <c r="CE203" i="18"/>
  <c r="CE204" i="18" s="1"/>
  <c r="CS94" i="18"/>
  <c r="CU94" i="18" s="1"/>
  <c r="CU95" i="18" s="1"/>
  <c r="BF88" i="36"/>
  <c r="BF84" i="36"/>
  <c r="AK51" i="32"/>
  <c r="CN89" i="36"/>
  <c r="CP82" i="36"/>
  <c r="CP89" i="36" s="1"/>
  <c r="DH109" i="36"/>
  <c r="DJ109" i="36" s="1"/>
  <c r="BN109" i="36"/>
  <c r="DH85" i="36"/>
  <c r="DJ85" i="36" s="1"/>
  <c r="BN85" i="36"/>
  <c r="CZ89" i="36"/>
  <c r="DB82" i="36"/>
  <c r="DB89" i="36" s="1"/>
  <c r="CF89" i="36"/>
  <c r="CH82" i="36"/>
  <c r="CH89" i="36" s="1"/>
  <c r="CB89" i="36"/>
  <c r="CD82" i="36"/>
  <c r="CD89" i="36" s="1"/>
  <c r="CV89" i="36"/>
  <c r="CX82" i="36"/>
  <c r="CX89" i="36" s="1"/>
  <c r="BF82" i="36"/>
  <c r="BP89" i="36"/>
  <c r="BR82" i="36"/>
  <c r="BR89" i="36" s="1"/>
  <c r="DD89" i="36"/>
  <c r="DF82" i="36"/>
  <c r="DF89" i="36" s="1"/>
  <c r="DH83" i="36"/>
  <c r="DJ83" i="36" s="1"/>
  <c r="BN83" i="36"/>
  <c r="BF85" i="36"/>
  <c r="BF83" i="36"/>
  <c r="CR89" i="36"/>
  <c r="CT82" i="36"/>
  <c r="CT89" i="36" s="1"/>
  <c r="CJ89" i="36"/>
  <c r="CL82" i="36"/>
  <c r="CL89" i="36" s="1"/>
  <c r="BT89" i="36"/>
  <c r="BV82" i="36"/>
  <c r="BV89" i="36" s="1"/>
  <c r="BX89" i="36"/>
  <c r="BZ82" i="36"/>
  <c r="BZ89" i="36" s="1"/>
  <c r="DH88" i="36"/>
  <c r="DJ88" i="36" s="1"/>
  <c r="BN88" i="36"/>
  <c r="AS89" i="36"/>
  <c r="T100" i="32" s="1"/>
  <c r="T106" i="32" s="1"/>
  <c r="T109" i="32" s="1"/>
  <c r="BF165" i="36"/>
  <c r="BN82" i="36"/>
  <c r="DH82" i="36"/>
  <c r="DJ82" i="36" s="1"/>
  <c r="DH165" i="36"/>
  <c r="DJ165" i="36" s="1"/>
  <c r="BN165" i="36"/>
  <c r="BF109" i="36"/>
  <c r="BF87" i="36"/>
  <c r="BF86" i="36"/>
  <c r="DH86" i="36"/>
  <c r="DJ86" i="36" s="1"/>
  <c r="BN86" i="36"/>
  <c r="AT89" i="36"/>
  <c r="DH87" i="36"/>
  <c r="DJ87" i="36" s="1"/>
  <c r="BN87" i="36"/>
  <c r="BL84" i="36"/>
  <c r="BM94" i="18"/>
  <c r="BI93" i="18"/>
  <c r="AF123" i="20"/>
  <c r="BF117" i="20"/>
  <c r="BB123" i="20"/>
  <c r="BB125" i="20" s="1"/>
  <c r="AU123" i="20"/>
  <c r="AU125" i="20" s="1"/>
  <c r="BC144" i="20"/>
  <c r="AU144" i="20"/>
  <c r="AX123" i="20"/>
  <c r="AX125" i="20" s="1"/>
  <c r="BE123" i="20"/>
  <c r="BE125" i="20" s="1"/>
  <c r="AY144" i="20"/>
  <c r="BG85" i="36"/>
  <c r="BI88" i="36"/>
  <c r="BG83" i="36"/>
  <c r="BG87" i="36"/>
  <c r="BF138" i="20"/>
  <c r="BF142" i="20" s="1"/>
  <c r="Y66" i="32" s="1"/>
  <c r="AF142" i="20"/>
  <c r="BI117" i="20"/>
  <c r="AS123" i="20"/>
  <c r="O65" i="32" s="1"/>
  <c r="O68" i="32" s="1"/>
  <c r="O71" i="32" s="1"/>
  <c r="AZ144" i="20"/>
  <c r="BA144" i="20"/>
  <c r="AZ123" i="20"/>
  <c r="AZ125" i="20" s="1"/>
  <c r="BE144" i="20"/>
  <c r="BB144" i="20"/>
  <c r="AT144" i="20"/>
  <c r="AW144" i="20"/>
  <c r="AT123" i="20"/>
  <c r="AT125" i="20" s="1"/>
  <c r="BI138" i="20"/>
  <c r="AS142" i="20"/>
  <c r="N66" i="32" s="1"/>
  <c r="AW123" i="20"/>
  <c r="AW125" i="20" s="1"/>
  <c r="AY123" i="20"/>
  <c r="AY125" i="20" s="1"/>
  <c r="BC123" i="20"/>
  <c r="BC125" i="20" s="1"/>
  <c r="BD144" i="20"/>
  <c r="AV144" i="20"/>
  <c r="BD123" i="20"/>
  <c r="BD125" i="20" s="1"/>
  <c r="AV123" i="20"/>
  <c r="AV125" i="20" s="1"/>
  <c r="BI120" i="20"/>
  <c r="BF120" i="20"/>
  <c r="BF123" i="20" s="1"/>
  <c r="Z65" i="32" s="1"/>
  <c r="Z68" i="32" s="1"/>
  <c r="Z71" i="32" s="1"/>
  <c r="BF95" i="20"/>
  <c r="BI95" i="20"/>
  <c r="BF83" i="20"/>
  <c r="BI83" i="20"/>
  <c r="BI122" i="20"/>
  <c r="BF98" i="20"/>
  <c r="M67" i="32"/>
  <c r="AL67" i="32" s="1"/>
  <c r="AK67" i="32" s="1"/>
  <c r="BI203" i="18"/>
  <c r="BI204" i="18" s="1"/>
  <c r="BF94" i="18"/>
  <c r="BI94" i="18"/>
  <c r="BG94" i="18"/>
  <c r="BG95" i="18" s="1"/>
  <c r="BG18" i="37"/>
  <c r="BG119" i="20"/>
  <c r="BG122" i="20"/>
  <c r="BG121" i="20"/>
  <c r="BG141" i="20"/>
  <c r="BG118" i="20"/>
  <c r="BG139" i="20"/>
  <c r="BG138" i="20"/>
  <c r="BG115" i="20"/>
  <c r="BG120" i="20"/>
  <c r="BG117" i="20"/>
  <c r="BG112" i="20"/>
  <c r="BG116" i="20"/>
  <c r="BG114" i="20"/>
  <c r="BG113" i="20"/>
  <c r="BG111" i="20"/>
  <c r="BI96" i="20"/>
  <c r="BG109" i="20"/>
  <c r="BG110" i="20"/>
  <c r="BF107" i="20"/>
  <c r="BI139" i="20"/>
  <c r="BI141" i="20"/>
  <c r="BG107" i="20"/>
  <c r="BG86" i="36"/>
  <c r="BG82" i="36"/>
  <c r="BG84" i="36"/>
  <c r="BG88" i="36"/>
  <c r="BI84" i="36"/>
  <c r="BG109" i="36"/>
  <c r="BG165" i="36"/>
  <c r="BG97" i="20"/>
  <c r="BG95" i="20"/>
  <c r="BG98" i="20"/>
  <c r="BG203" i="18"/>
  <c r="BG204" i="18" s="1"/>
  <c r="BG85" i="20"/>
  <c r="BI79" i="20"/>
  <c r="BG76" i="20"/>
  <c r="BG74" i="20"/>
  <c r="BG80" i="20"/>
  <c r="BI84" i="20"/>
  <c r="BI80" i="20"/>
  <c r="BG83" i="20"/>
  <c r="BI77" i="20"/>
  <c r="BG75" i="20"/>
  <c r="BI81" i="20"/>
  <c r="BG78" i="20"/>
  <c r="T52" i="32" l="1"/>
  <c r="T55" i="32" s="1"/>
  <c r="BQ95" i="18"/>
  <c r="CM95" i="18"/>
  <c r="DC95" i="18"/>
  <c r="BF95" i="18"/>
  <c r="AE40" i="32" s="1"/>
  <c r="AE52" i="32" s="1"/>
  <c r="AE55" i="32" s="1"/>
  <c r="BS95" i="18"/>
  <c r="BP99" i="20"/>
  <c r="BR95" i="20"/>
  <c r="CL138" i="20"/>
  <c r="CL142" i="20" s="1"/>
  <c r="CJ142" i="20"/>
  <c r="BN118" i="20"/>
  <c r="DH118" i="20"/>
  <c r="DJ118" i="20" s="1"/>
  <c r="CL95" i="20"/>
  <c r="CL99" i="20" s="1"/>
  <c r="CJ99" i="20"/>
  <c r="DB138" i="20"/>
  <c r="DB142" i="20" s="1"/>
  <c r="CZ142" i="20"/>
  <c r="DH95" i="20"/>
  <c r="BL99" i="20"/>
  <c r="BN95" i="20"/>
  <c r="BF99" i="20"/>
  <c r="AB64" i="32" s="1"/>
  <c r="DH76" i="20"/>
  <c r="DJ76" i="20" s="1"/>
  <c r="BN76" i="20"/>
  <c r="DF138" i="20"/>
  <c r="DF142" i="20" s="1"/>
  <c r="DD142" i="20"/>
  <c r="BR99" i="20"/>
  <c r="CT138" i="20"/>
  <c r="CT142" i="20" s="1"/>
  <c r="CR142" i="20"/>
  <c r="BN115" i="20"/>
  <c r="DH115" i="20"/>
  <c r="DJ115" i="20" s="1"/>
  <c r="DH83" i="20"/>
  <c r="DJ83" i="20" s="1"/>
  <c r="DH84" i="20"/>
  <c r="DJ84" i="20" s="1"/>
  <c r="BN97" i="20"/>
  <c r="DH97" i="20"/>
  <c r="DJ97" i="20" s="1"/>
  <c r="BN119" i="20"/>
  <c r="DH119" i="20"/>
  <c r="DJ119" i="20" s="1"/>
  <c r="DH80" i="20"/>
  <c r="DJ80" i="20" s="1"/>
  <c r="BN80" i="20"/>
  <c r="DH96" i="20"/>
  <c r="DJ96" i="20" s="1"/>
  <c r="BN96" i="20"/>
  <c r="DJ107" i="20"/>
  <c r="CN123" i="20"/>
  <c r="BR142" i="20"/>
  <c r="BI123" i="20"/>
  <c r="BH124" i="20" s="1"/>
  <c r="CD138" i="20"/>
  <c r="CD142" i="20" s="1"/>
  <c r="CB142" i="20"/>
  <c r="CX138" i="20"/>
  <c r="CX142" i="20" s="1"/>
  <c r="CV142" i="20"/>
  <c r="CH138" i="20"/>
  <c r="CH142" i="20" s="1"/>
  <c r="CF142" i="20"/>
  <c r="CP123" i="20"/>
  <c r="DH117" i="20"/>
  <c r="DJ117" i="20" s="1"/>
  <c r="CP138" i="20"/>
  <c r="CP142" i="20" s="1"/>
  <c r="CN142" i="20"/>
  <c r="DF95" i="20"/>
  <c r="DF99" i="20" s="1"/>
  <c r="DD99" i="20"/>
  <c r="BV95" i="20"/>
  <c r="BV99" i="20" s="1"/>
  <c r="BT99" i="20"/>
  <c r="BN138" i="20"/>
  <c r="BN142" i="20" s="1"/>
  <c r="DH138" i="20"/>
  <c r="BL142" i="20"/>
  <c r="DB95" i="20"/>
  <c r="DB99" i="20" s="1"/>
  <c r="CZ99" i="20"/>
  <c r="CN99" i="20"/>
  <c r="CP95" i="20"/>
  <c r="CP99" i="20" s="1"/>
  <c r="BN121" i="20"/>
  <c r="BN123" i="20" s="1"/>
  <c r="DH121" i="20"/>
  <c r="DJ121" i="20" s="1"/>
  <c r="BL123" i="20"/>
  <c r="BW95" i="18"/>
  <c r="BU95" i="18"/>
  <c r="CW95" i="18"/>
  <c r="CY95" i="18"/>
  <c r="BI205" i="18"/>
  <c r="BI206" i="18" s="1"/>
  <c r="AJ50" i="32"/>
  <c r="CS95" i="18"/>
  <c r="BI96" i="18"/>
  <c r="AJ40" i="32"/>
  <c r="DK203" i="18"/>
  <c r="DK204" i="18" s="1"/>
  <c r="DI204" i="18"/>
  <c r="CE95" i="18"/>
  <c r="CC95" i="18"/>
  <c r="CI95" i="18"/>
  <c r="CG95" i="18"/>
  <c r="DG95" i="18"/>
  <c r="DE95" i="18"/>
  <c r="BF89" i="36"/>
  <c r="AE100" i="32" s="1"/>
  <c r="AE106" i="32" s="1"/>
  <c r="AE109" i="32" s="1"/>
  <c r="DH84" i="36"/>
  <c r="BL89" i="36"/>
  <c r="BN84" i="36"/>
  <c r="BN89" i="36" s="1"/>
  <c r="BM95" i="18"/>
  <c r="BO94" i="18"/>
  <c r="BO95" i="18" s="1"/>
  <c r="DI94" i="18"/>
  <c r="BI89" i="36"/>
  <c r="BI95" i="18"/>
  <c r="BH205" i="18"/>
  <c r="L50" i="32" s="1"/>
  <c r="L52" i="32" s="1"/>
  <c r="BF125" i="20"/>
  <c r="BG142" i="20"/>
  <c r="BF143" i="20"/>
  <c r="M65" i="32"/>
  <c r="BI142" i="20"/>
  <c r="BG123" i="20"/>
  <c r="BF124" i="20"/>
  <c r="BG124" i="20"/>
  <c r="BF144" i="20"/>
  <c r="BI99" i="20"/>
  <c r="M64" i="32" s="1"/>
  <c r="BG143" i="20"/>
  <c r="BH86" i="20"/>
  <c r="AR86" i="20"/>
  <c r="AQ86" i="20"/>
  <c r="AP86" i="20"/>
  <c r="AO86" i="20"/>
  <c r="AN86" i="20"/>
  <c r="AM86" i="20"/>
  <c r="AL86" i="20"/>
  <c r="AK86" i="20"/>
  <c r="AJ86" i="20"/>
  <c r="AI86" i="20"/>
  <c r="AH86" i="20"/>
  <c r="AG86" i="20"/>
  <c r="Q86" i="20"/>
  <c r="AF86" i="20" s="1"/>
  <c r="BH72" i="20"/>
  <c r="AR72" i="20"/>
  <c r="AQ72" i="20"/>
  <c r="AP72" i="20"/>
  <c r="AO72" i="20"/>
  <c r="AN72" i="20"/>
  <c r="AM72" i="20"/>
  <c r="AL72" i="20"/>
  <c r="AK72" i="20"/>
  <c r="AJ72" i="20"/>
  <c r="AI72" i="20"/>
  <c r="AH72" i="20"/>
  <c r="AG72" i="20"/>
  <c r="Q72" i="20"/>
  <c r="AF72" i="20" s="1"/>
  <c r="BH71" i="20"/>
  <c r="AR71" i="20"/>
  <c r="AQ71" i="20"/>
  <c r="AP71" i="20"/>
  <c r="AO71" i="20"/>
  <c r="AN71" i="20"/>
  <c r="AM71" i="20"/>
  <c r="AL71" i="20"/>
  <c r="AK71" i="20"/>
  <c r="AJ71" i="20"/>
  <c r="AI71" i="20"/>
  <c r="AH71" i="20"/>
  <c r="AG71" i="20"/>
  <c r="Q71" i="20"/>
  <c r="BJ71" i="20" s="1"/>
  <c r="BH56" i="20"/>
  <c r="BH63" i="20"/>
  <c r="AR63" i="20"/>
  <c r="AQ63" i="20"/>
  <c r="AP63" i="20"/>
  <c r="AO63" i="20"/>
  <c r="AN63" i="20"/>
  <c r="AM63" i="20"/>
  <c r="AL63" i="20"/>
  <c r="AK63" i="20"/>
  <c r="AJ63" i="20"/>
  <c r="AI63" i="20"/>
  <c r="AH63" i="20"/>
  <c r="AG63" i="20"/>
  <c r="Q63" i="20"/>
  <c r="AF63" i="20" s="1"/>
  <c r="BH62" i="20"/>
  <c r="AR62" i="20"/>
  <c r="AQ62" i="20"/>
  <c r="AP62" i="20"/>
  <c r="AO62" i="20"/>
  <c r="AN62" i="20"/>
  <c r="AM62" i="20"/>
  <c r="AL62" i="20"/>
  <c r="AK62" i="20"/>
  <c r="AJ62" i="20"/>
  <c r="AI62" i="20"/>
  <c r="AH62" i="20"/>
  <c r="AG62" i="20"/>
  <c r="Q62" i="20"/>
  <c r="BJ62" i="20" s="1"/>
  <c r="BH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Q61" i="20"/>
  <c r="AF61" i="20" s="1"/>
  <c r="BH60" i="20"/>
  <c r="AR60" i="20"/>
  <c r="AQ60" i="20"/>
  <c r="AP60" i="20"/>
  <c r="AO60" i="20"/>
  <c r="AN60" i="20"/>
  <c r="AM60" i="20"/>
  <c r="AL60" i="20"/>
  <c r="AK60" i="20"/>
  <c r="AJ60" i="20"/>
  <c r="AI60" i="20"/>
  <c r="AH60" i="20"/>
  <c r="AG60" i="20"/>
  <c r="Q60" i="20"/>
  <c r="BJ60" i="20" s="1"/>
  <c r="BH58" i="20"/>
  <c r="AR58" i="20"/>
  <c r="AQ58" i="20"/>
  <c r="AP58" i="20"/>
  <c r="AO58" i="20"/>
  <c r="AN58" i="20"/>
  <c r="AM58" i="20"/>
  <c r="AL58" i="20"/>
  <c r="AK58" i="20"/>
  <c r="AJ58" i="20"/>
  <c r="AI58" i="20"/>
  <c r="AH58" i="20"/>
  <c r="AG58" i="20"/>
  <c r="Q58" i="20"/>
  <c r="AF58" i="20" s="1"/>
  <c r="BH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Q57" i="20"/>
  <c r="BJ57" i="20" s="1"/>
  <c r="AR56" i="20"/>
  <c r="AQ56" i="20"/>
  <c r="AP56" i="20"/>
  <c r="AO56" i="20"/>
  <c r="AN56" i="20"/>
  <c r="AM56" i="20"/>
  <c r="AL56" i="20"/>
  <c r="AK56" i="20"/>
  <c r="AJ56" i="20"/>
  <c r="AI56" i="20"/>
  <c r="AH56" i="20"/>
  <c r="AG56" i="20"/>
  <c r="Q56" i="20"/>
  <c r="BJ56" i="20" s="1"/>
  <c r="BH54" i="20"/>
  <c r="AR54" i="20"/>
  <c r="AQ54" i="20"/>
  <c r="AP54" i="20"/>
  <c r="AO54" i="20"/>
  <c r="AN54" i="20"/>
  <c r="AM54" i="20"/>
  <c r="AL54" i="20"/>
  <c r="AK54" i="20"/>
  <c r="AJ54" i="20"/>
  <c r="AI54" i="20"/>
  <c r="AH54" i="20"/>
  <c r="AG54" i="20"/>
  <c r="Q54" i="20"/>
  <c r="BJ54" i="20" s="1"/>
  <c r="BH53" i="20"/>
  <c r="AR53" i="20"/>
  <c r="AQ53" i="20"/>
  <c r="AP53" i="20"/>
  <c r="AO53" i="20"/>
  <c r="AN53" i="20"/>
  <c r="AM53" i="20"/>
  <c r="AL53" i="20"/>
  <c r="AK53" i="20"/>
  <c r="AJ53" i="20"/>
  <c r="AI53" i="20"/>
  <c r="AH53" i="20"/>
  <c r="AG53" i="20"/>
  <c r="Q53" i="20"/>
  <c r="BJ53" i="20" s="1"/>
  <c r="AX56" i="20" l="1"/>
  <c r="CB56" i="20" s="1"/>
  <c r="CD56" i="20" s="1"/>
  <c r="AU63" i="20"/>
  <c r="BP63" i="20" s="1"/>
  <c r="AU53" i="20"/>
  <c r="BP53" i="20"/>
  <c r="BC53" i="20"/>
  <c r="CV53" i="20"/>
  <c r="AW54" i="20"/>
  <c r="BX54" i="20" s="1"/>
  <c r="BZ54" i="20" s="1"/>
  <c r="BE54" i="20"/>
  <c r="DD54" i="20" s="1"/>
  <c r="DF54" i="20" s="1"/>
  <c r="AY56" i="20"/>
  <c r="CF56" i="20"/>
  <c r="CH56" i="20" s="1"/>
  <c r="AT57" i="20"/>
  <c r="BL57" i="20"/>
  <c r="BB57" i="20"/>
  <c r="CR57" i="20" s="1"/>
  <c r="CT57" i="20" s="1"/>
  <c r="BD58" i="20"/>
  <c r="CZ58" i="20"/>
  <c r="DB58" i="20" s="1"/>
  <c r="AX60" i="20"/>
  <c r="CB60" i="20" s="1"/>
  <c r="CD60" i="20" s="1"/>
  <c r="AZ61" i="20"/>
  <c r="CJ61" i="20" s="1"/>
  <c r="CL61" i="20" s="1"/>
  <c r="AT62" i="20"/>
  <c r="BL62" i="20"/>
  <c r="BB62" i="20"/>
  <c r="CR62" i="20"/>
  <c r="CT62" i="20" s="1"/>
  <c r="BD63" i="20"/>
  <c r="CZ63" i="20"/>
  <c r="DB63" i="20" s="1"/>
  <c r="AW71" i="20"/>
  <c r="BX71" i="20" s="1"/>
  <c r="AY72" i="20"/>
  <c r="CF72" i="20"/>
  <c r="CH72" i="20" s="1"/>
  <c r="BA86" i="20"/>
  <c r="CN86" i="20" s="1"/>
  <c r="CP86" i="20" s="1"/>
  <c r="AV53" i="20"/>
  <c r="BT53" i="20" s="1"/>
  <c r="AU57" i="20"/>
  <c r="BP57" i="20" s="1"/>
  <c r="BR57" i="20" s="1"/>
  <c r="AU62" i="20"/>
  <c r="BP62" i="20"/>
  <c r="BR62" i="20" s="1"/>
  <c r="BE53" i="20"/>
  <c r="DD53" i="20" s="1"/>
  <c r="DF53" i="20" s="1"/>
  <c r="AV57" i="20"/>
  <c r="BT57" i="20"/>
  <c r="BV57" i="20" s="1"/>
  <c r="BD57" i="20"/>
  <c r="CZ57" i="20"/>
  <c r="DB57" i="20" s="1"/>
  <c r="AX58" i="20"/>
  <c r="CB58" i="20" s="1"/>
  <c r="CD58" i="20" s="1"/>
  <c r="AZ60" i="20"/>
  <c r="CJ60" i="20" s="1"/>
  <c r="CL60" i="20" s="1"/>
  <c r="AT61" i="20"/>
  <c r="BL61" i="20"/>
  <c r="BB61" i="20"/>
  <c r="CR61" i="20"/>
  <c r="CT61" i="20" s="1"/>
  <c r="AV62" i="20"/>
  <c r="BF62" i="20" s="1"/>
  <c r="BD62" i="20"/>
  <c r="CZ62" i="20" s="1"/>
  <c r="DB62" i="20" s="1"/>
  <c r="AX63" i="20"/>
  <c r="CB63" i="20"/>
  <c r="CD63" i="20" s="1"/>
  <c r="AY71" i="20"/>
  <c r="CF71" i="20"/>
  <c r="BA72" i="20"/>
  <c r="CN72" i="20" s="1"/>
  <c r="CP72" i="20" s="1"/>
  <c r="BP86" i="20"/>
  <c r="BC86" i="20"/>
  <c r="CV86" i="20" s="1"/>
  <c r="CX86" i="20" s="1"/>
  <c r="AW60" i="20"/>
  <c r="BX60" i="20" s="1"/>
  <c r="BZ60" i="20" s="1"/>
  <c r="AX72" i="20"/>
  <c r="CB72" i="20"/>
  <c r="CD72" i="20" s="1"/>
  <c r="AZ56" i="20"/>
  <c r="CJ56" i="20"/>
  <c r="CL56" i="20" s="1"/>
  <c r="AW58" i="20"/>
  <c r="BX58" i="20" s="1"/>
  <c r="BZ58" i="20" s="1"/>
  <c r="AY60" i="20"/>
  <c r="CF60" i="20" s="1"/>
  <c r="CH60" i="20" s="1"/>
  <c r="BE63" i="20"/>
  <c r="DD63" i="20"/>
  <c r="AW53" i="20"/>
  <c r="BX53" i="20"/>
  <c r="AY54" i="20"/>
  <c r="CF54" i="20" s="1"/>
  <c r="CH54" i="20" s="1"/>
  <c r="BA56" i="20"/>
  <c r="CN56" i="20" s="1"/>
  <c r="CP56" i="20" s="1"/>
  <c r="AX53" i="20"/>
  <c r="CB53" i="20"/>
  <c r="AZ54" i="20"/>
  <c r="CJ54" i="20"/>
  <c r="CL54" i="20" s="1"/>
  <c r="AT56" i="20"/>
  <c r="BL56" i="20" s="1"/>
  <c r="BB56" i="20"/>
  <c r="CR56" i="20" s="1"/>
  <c r="CT56" i="20" s="1"/>
  <c r="AW57" i="20"/>
  <c r="BX57" i="20"/>
  <c r="BZ57" i="20" s="1"/>
  <c r="BE57" i="20"/>
  <c r="DD57" i="20"/>
  <c r="DF57" i="20" s="1"/>
  <c r="AY58" i="20"/>
  <c r="CF58" i="20" s="1"/>
  <c r="CH58" i="20" s="1"/>
  <c r="BA60" i="20"/>
  <c r="CN60" i="20" s="1"/>
  <c r="CP60" i="20" s="1"/>
  <c r="AU61" i="20"/>
  <c r="BP61" i="20"/>
  <c r="BR61" i="20" s="1"/>
  <c r="BC61" i="20"/>
  <c r="CV61" i="20"/>
  <c r="CX61" i="20" s="1"/>
  <c r="AW62" i="20"/>
  <c r="BX62" i="20" s="1"/>
  <c r="BZ62" i="20" s="1"/>
  <c r="BE62" i="20"/>
  <c r="DD62" i="20" s="1"/>
  <c r="DF62" i="20" s="1"/>
  <c r="AY63" i="20"/>
  <c r="CF63" i="20"/>
  <c r="CH63" i="20" s="1"/>
  <c r="AZ71" i="20"/>
  <c r="CJ71" i="20"/>
  <c r="AT72" i="20"/>
  <c r="BL72" i="20" s="1"/>
  <c r="BB72" i="20"/>
  <c r="CR72" i="20" s="1"/>
  <c r="CT72" i="20" s="1"/>
  <c r="BT86" i="20"/>
  <c r="BV86" i="20" s="1"/>
  <c r="BD86" i="20"/>
  <c r="CZ86" i="20" s="1"/>
  <c r="DB86" i="20" s="1"/>
  <c r="BI124" i="20"/>
  <c r="BI125" i="20" s="1"/>
  <c r="AJ65" i="32"/>
  <c r="DJ123" i="20"/>
  <c r="AV54" i="20"/>
  <c r="BT54" i="20" s="1"/>
  <c r="BV54" i="20" s="1"/>
  <c r="BA57" i="20"/>
  <c r="CN57" i="20"/>
  <c r="CP57" i="20" s="1"/>
  <c r="BC58" i="20"/>
  <c r="CV58" i="20"/>
  <c r="CX58" i="20" s="1"/>
  <c r="AY61" i="20"/>
  <c r="CF61" i="20" s="1"/>
  <c r="CH61" i="20" s="1"/>
  <c r="BC63" i="20"/>
  <c r="CV63" i="20" s="1"/>
  <c r="CX63" i="20" s="1"/>
  <c r="BD71" i="20"/>
  <c r="CZ71" i="20"/>
  <c r="AZ86" i="20"/>
  <c r="CJ86" i="20"/>
  <c r="CL86" i="20" s="1"/>
  <c r="AX54" i="20"/>
  <c r="CB54" i="20" s="1"/>
  <c r="CD54" i="20" s="1"/>
  <c r="BE58" i="20"/>
  <c r="DD58" i="20" s="1"/>
  <c r="DF58" i="20" s="1"/>
  <c r="BC62" i="20"/>
  <c r="CV62" i="20"/>
  <c r="CX62" i="20" s="1"/>
  <c r="AY53" i="20"/>
  <c r="CF53" i="20"/>
  <c r="BA54" i="20"/>
  <c r="CN54" i="20" s="1"/>
  <c r="CP54" i="20" s="1"/>
  <c r="BC56" i="20"/>
  <c r="CV56" i="20" s="1"/>
  <c r="CX56" i="20" s="1"/>
  <c r="AX57" i="20"/>
  <c r="CB57" i="20"/>
  <c r="CD57" i="20" s="1"/>
  <c r="AZ58" i="20"/>
  <c r="CJ58" i="20"/>
  <c r="CL58" i="20" s="1"/>
  <c r="AT60" i="20"/>
  <c r="BL60" i="20" s="1"/>
  <c r="BB60" i="20"/>
  <c r="CR60" i="20" s="1"/>
  <c r="CT60" i="20" s="1"/>
  <c r="BD61" i="20"/>
  <c r="CZ61" i="20" s="1"/>
  <c r="DB61" i="20" s="1"/>
  <c r="AX62" i="20"/>
  <c r="CB62" i="20" s="1"/>
  <c r="CD62" i="20" s="1"/>
  <c r="AZ63" i="20"/>
  <c r="CJ63" i="20"/>
  <c r="CL63" i="20" s="1"/>
  <c r="BA71" i="20"/>
  <c r="CN71" i="20"/>
  <c r="AU72" i="20"/>
  <c r="BF72" i="20" s="1"/>
  <c r="BC72" i="20"/>
  <c r="CV72" i="20" s="1"/>
  <c r="CX72" i="20" s="1"/>
  <c r="BE86" i="20"/>
  <c r="DD86" i="20" s="1"/>
  <c r="DF86" i="20" s="1"/>
  <c r="DH123" i="20"/>
  <c r="DH99" i="20"/>
  <c r="DJ95" i="20"/>
  <c r="DJ99" i="20" s="1"/>
  <c r="BB53" i="20"/>
  <c r="CR53" i="20" s="1"/>
  <c r="AW63" i="20"/>
  <c r="BX63" i="20"/>
  <c r="BZ63" i="20" s="1"/>
  <c r="AZ72" i="20"/>
  <c r="CJ72" i="20"/>
  <c r="CL72" i="20" s="1"/>
  <c r="BI143" i="20"/>
  <c r="AJ66" i="32"/>
  <c r="AU56" i="20"/>
  <c r="BP56" i="20" s="1"/>
  <c r="BR56" i="20" s="1"/>
  <c r="AZ53" i="20"/>
  <c r="CJ53" i="20"/>
  <c r="AT54" i="20"/>
  <c r="BL54" i="20"/>
  <c r="BB54" i="20"/>
  <c r="CR54" i="20" s="1"/>
  <c r="CT54" i="20" s="1"/>
  <c r="AV56" i="20"/>
  <c r="BT56" i="20" s="1"/>
  <c r="BV56" i="20" s="1"/>
  <c r="BD56" i="20"/>
  <c r="CZ56" i="20"/>
  <c r="DB56" i="20" s="1"/>
  <c r="AY57" i="20"/>
  <c r="CF57" i="20"/>
  <c r="CH57" i="20" s="1"/>
  <c r="BA58" i="20"/>
  <c r="CN58" i="20" s="1"/>
  <c r="CP58" i="20" s="1"/>
  <c r="AU60" i="20"/>
  <c r="BP60" i="20" s="1"/>
  <c r="BR60" i="20" s="1"/>
  <c r="BC60" i="20"/>
  <c r="CV60" i="20"/>
  <c r="CX60" i="20" s="1"/>
  <c r="AW61" i="20"/>
  <c r="BX61" i="20"/>
  <c r="BZ61" i="20" s="1"/>
  <c r="BE61" i="20"/>
  <c r="DD61" i="20" s="1"/>
  <c r="DF61" i="20" s="1"/>
  <c r="AY62" i="20"/>
  <c r="CF62" i="20" s="1"/>
  <c r="CH62" i="20" s="1"/>
  <c r="BA63" i="20"/>
  <c r="CN63" i="20"/>
  <c r="CP63" i="20" s="1"/>
  <c r="AT71" i="20"/>
  <c r="BL71" i="20"/>
  <c r="BB71" i="20"/>
  <c r="BB87" i="20" s="1"/>
  <c r="AV72" i="20"/>
  <c r="BT72" i="20" s="1"/>
  <c r="BV72" i="20" s="1"/>
  <c r="BD72" i="20"/>
  <c r="CZ72" i="20"/>
  <c r="DB72" i="20" s="1"/>
  <c r="AT53" i="20"/>
  <c r="BL53" i="20"/>
  <c r="BD54" i="20"/>
  <c r="CZ54" i="20"/>
  <c r="DB54" i="20" s="1"/>
  <c r="AU58" i="20"/>
  <c r="BP58" i="20" s="1"/>
  <c r="BR58" i="20" s="1"/>
  <c r="BE60" i="20"/>
  <c r="DD60" i="20" s="1"/>
  <c r="DF60" i="20" s="1"/>
  <c r="BA62" i="20"/>
  <c r="CN62" i="20"/>
  <c r="CP62" i="20" s="1"/>
  <c r="AV71" i="20"/>
  <c r="BT71" i="20"/>
  <c r="BD53" i="20"/>
  <c r="CZ53" i="20" s="1"/>
  <c r="BC57" i="20"/>
  <c r="CV57" i="20" s="1"/>
  <c r="CX57" i="20" s="1"/>
  <c r="BA61" i="20"/>
  <c r="CN61" i="20"/>
  <c r="CP61" i="20" s="1"/>
  <c r="AX71" i="20"/>
  <c r="CB71" i="20"/>
  <c r="BB86" i="20"/>
  <c r="CR86" i="20" s="1"/>
  <c r="CT86" i="20" s="1"/>
  <c r="BA53" i="20"/>
  <c r="CN53" i="20" s="1"/>
  <c r="AU54" i="20"/>
  <c r="BF54" i="20" s="1"/>
  <c r="BP54" i="20"/>
  <c r="BR54" i="20" s="1"/>
  <c r="BC54" i="20"/>
  <c r="CV54" i="20"/>
  <c r="CX54" i="20" s="1"/>
  <c r="AW56" i="20"/>
  <c r="BX56" i="20" s="1"/>
  <c r="BZ56" i="20" s="1"/>
  <c r="BE56" i="20"/>
  <c r="DD56" i="20" s="1"/>
  <c r="DF56" i="20" s="1"/>
  <c r="AZ57" i="20"/>
  <c r="BF57" i="20" s="1"/>
  <c r="CJ57" i="20"/>
  <c r="CL57" i="20" s="1"/>
  <c r="AT58" i="20"/>
  <c r="BL58" i="20"/>
  <c r="BB58" i="20"/>
  <c r="CR58" i="20" s="1"/>
  <c r="CT58" i="20" s="1"/>
  <c r="AV60" i="20"/>
  <c r="BT60" i="20" s="1"/>
  <c r="BV60" i="20" s="1"/>
  <c r="BD60" i="20"/>
  <c r="CZ60" i="20"/>
  <c r="DB60" i="20" s="1"/>
  <c r="AX61" i="20"/>
  <c r="CB61" i="20"/>
  <c r="CD61" i="20" s="1"/>
  <c r="AZ62" i="20"/>
  <c r="CJ62" i="20" s="1"/>
  <c r="CL62" i="20" s="1"/>
  <c r="AT63" i="20"/>
  <c r="BL63" i="20" s="1"/>
  <c r="BN63" i="20" s="1"/>
  <c r="BB63" i="20"/>
  <c r="CR63" i="20"/>
  <c r="CT63" i="20" s="1"/>
  <c r="AU71" i="20"/>
  <c r="BP71" i="20"/>
  <c r="BC71" i="20"/>
  <c r="CV71" i="20" s="1"/>
  <c r="AW72" i="20"/>
  <c r="BX72" i="20" s="1"/>
  <c r="BZ72" i="20" s="1"/>
  <c r="BE72" i="20"/>
  <c r="DD72" i="20"/>
  <c r="DF72" i="20" s="1"/>
  <c r="AY86" i="20"/>
  <c r="CF86" i="20"/>
  <c r="CH86" i="20" s="1"/>
  <c r="DJ138" i="20"/>
  <c r="DJ142" i="20" s="1"/>
  <c r="DH142" i="20"/>
  <c r="DH89" i="36"/>
  <c r="DJ84" i="36"/>
  <c r="DJ89" i="36" s="1"/>
  <c r="DK94" i="18"/>
  <c r="DK95" i="18" s="1"/>
  <c r="DI95" i="18"/>
  <c r="BI97" i="18"/>
  <c r="BH96" i="18"/>
  <c r="M50" i="32"/>
  <c r="AL50" i="32" s="1"/>
  <c r="M40" i="32"/>
  <c r="BH143" i="20"/>
  <c r="BI144" i="20"/>
  <c r="AT86" i="20"/>
  <c r="BL86" i="20" s="1"/>
  <c r="BN86" i="20" s="1"/>
  <c r="AX86" i="20"/>
  <c r="CB86" i="20" s="1"/>
  <c r="CD86" i="20" s="1"/>
  <c r="AU86" i="20"/>
  <c r="AV86" i="20"/>
  <c r="AW86" i="20"/>
  <c r="BX86" i="20" s="1"/>
  <c r="BZ86" i="20" s="1"/>
  <c r="AN87" i="20"/>
  <c r="AQ87" i="20"/>
  <c r="AW87" i="20"/>
  <c r="BD87" i="20"/>
  <c r="AV87" i="20"/>
  <c r="BJ72" i="20"/>
  <c r="BJ86" i="20"/>
  <c r="AL87" i="20"/>
  <c r="AR87" i="20"/>
  <c r="AM87" i="20"/>
  <c r="AX87" i="20"/>
  <c r="BE71" i="20"/>
  <c r="BE87" i="20" s="1"/>
  <c r="AY87" i="20"/>
  <c r="AI87" i="20"/>
  <c r="AI99" i="20" s="1"/>
  <c r="AV101" i="20" s="1"/>
  <c r="AG87" i="20"/>
  <c r="AG99" i="20" s="1"/>
  <c r="BC87" i="20"/>
  <c r="AH87" i="20"/>
  <c r="AH99" i="20" s="1"/>
  <c r="AU101" i="20" s="1"/>
  <c r="AO87" i="20"/>
  <c r="AU87" i="20"/>
  <c r="AK87" i="20"/>
  <c r="AF71" i="20"/>
  <c r="AP87" i="20"/>
  <c r="AS72" i="20"/>
  <c r="BI72" i="20" s="1"/>
  <c r="AJ87" i="20"/>
  <c r="AZ87" i="20"/>
  <c r="AS86" i="20"/>
  <c r="BH87" i="20"/>
  <c r="F63" i="32" s="1"/>
  <c r="BA87" i="20"/>
  <c r="AS71" i="20"/>
  <c r="BI71" i="20" s="1"/>
  <c r="BJ58" i="20"/>
  <c r="BJ61" i="20"/>
  <c r="BJ63" i="20"/>
  <c r="AF60" i="20"/>
  <c r="BF60" i="20"/>
  <c r="AV58" i="20"/>
  <c r="BT58" i="20" s="1"/>
  <c r="BV58" i="20" s="1"/>
  <c r="AS58" i="20"/>
  <c r="BI58" i="20" s="1"/>
  <c r="AF62" i="20"/>
  <c r="AV61" i="20"/>
  <c r="BT61" i="20" s="1"/>
  <c r="BV61" i="20" s="1"/>
  <c r="AS61" i="20"/>
  <c r="BI61" i="20" s="1"/>
  <c r="AS63" i="20"/>
  <c r="AV63" i="20"/>
  <c r="BF63" i="20" s="1"/>
  <c r="AF57" i="20"/>
  <c r="AS57" i="20"/>
  <c r="BI57" i="20" s="1"/>
  <c r="AS60" i="20"/>
  <c r="BI60" i="20" s="1"/>
  <c r="AS62" i="20"/>
  <c r="BI62" i="20" s="1"/>
  <c r="AU64" i="20"/>
  <c r="BD64" i="20"/>
  <c r="AW64" i="20"/>
  <c r="AR64" i="20"/>
  <c r="AF56" i="20"/>
  <c r="AS56" i="20"/>
  <c r="BI56" i="20" s="1"/>
  <c r="BH64" i="20"/>
  <c r="F62" i="32" s="1"/>
  <c r="AV64" i="20"/>
  <c r="AG64" i="20"/>
  <c r="AO64" i="20"/>
  <c r="AP64" i="20"/>
  <c r="AL64" i="20"/>
  <c r="AM64" i="20"/>
  <c r="AH64" i="20"/>
  <c r="AQ64" i="20"/>
  <c r="AK64" i="20"/>
  <c r="AN64" i="20"/>
  <c r="AX64" i="20"/>
  <c r="AJ64" i="20"/>
  <c r="BC64" i="20"/>
  <c r="AT64" i="20"/>
  <c r="AZ64" i="20"/>
  <c r="AF53" i="20"/>
  <c r="AI64" i="20"/>
  <c r="AY64" i="20"/>
  <c r="BA64" i="20"/>
  <c r="AF54" i="20"/>
  <c r="AS53" i="20"/>
  <c r="BI53" i="20" s="1"/>
  <c r="AS54" i="20"/>
  <c r="BI54" i="20" s="1"/>
  <c r="CZ64" i="20" l="1"/>
  <c r="DB53" i="20"/>
  <c r="DB64" i="20" s="1"/>
  <c r="BN72" i="20"/>
  <c r="DH60" i="20"/>
  <c r="DJ60" i="20" s="1"/>
  <c r="BN60" i="20"/>
  <c r="BN56" i="20"/>
  <c r="DH56" i="20"/>
  <c r="DJ56" i="20" s="1"/>
  <c r="BV53" i="20"/>
  <c r="CN64" i="20"/>
  <c r="CP53" i="20"/>
  <c r="CP64" i="20" s="1"/>
  <c r="CR64" i="20"/>
  <c r="CT53" i="20"/>
  <c r="CT64" i="20" s="1"/>
  <c r="BZ71" i="20"/>
  <c r="BZ87" i="20" s="1"/>
  <c r="BX87" i="20"/>
  <c r="BR63" i="20"/>
  <c r="CV87" i="20"/>
  <c r="CX71" i="20"/>
  <c r="CX87" i="20" s="1"/>
  <c r="BX64" i="20"/>
  <c r="BZ53" i="20"/>
  <c r="BZ64" i="20" s="1"/>
  <c r="DH86" i="20"/>
  <c r="DJ86" i="20" s="1"/>
  <c r="BR86" i="20"/>
  <c r="DH57" i="20"/>
  <c r="DJ57" i="20" s="1"/>
  <c r="BN57" i="20"/>
  <c r="CX53" i="20"/>
  <c r="CX64" i="20" s="1"/>
  <c r="CV64" i="20"/>
  <c r="AX89" i="20"/>
  <c r="CR71" i="20"/>
  <c r="BP72" i="20"/>
  <c r="BR72" i="20" s="1"/>
  <c r="BR87" i="20" s="1"/>
  <c r="BT62" i="20"/>
  <c r="BV62" i="20" s="1"/>
  <c r="DH58" i="20"/>
  <c r="DJ58" i="20" s="1"/>
  <c r="BN58" i="20"/>
  <c r="DH53" i="20"/>
  <c r="DJ53" i="20" s="1"/>
  <c r="BL64" i="20"/>
  <c r="BN53" i="20"/>
  <c r="BN71" i="20"/>
  <c r="DH54" i="20"/>
  <c r="DJ54" i="20" s="1"/>
  <c r="BN54" i="20"/>
  <c r="CN87" i="20"/>
  <c r="CP71" i="20"/>
  <c r="CP87" i="20" s="1"/>
  <c r="CF87" i="20"/>
  <c r="CH71" i="20"/>
  <c r="CH87" i="20" s="1"/>
  <c r="BP87" i="20"/>
  <c r="BR71" i="20"/>
  <c r="CD71" i="20"/>
  <c r="CD87" i="20" s="1"/>
  <c r="CB87" i="20"/>
  <c r="CJ87" i="20"/>
  <c r="CL71" i="20"/>
  <c r="CL87" i="20" s="1"/>
  <c r="BT63" i="20"/>
  <c r="BV63" i="20" s="1"/>
  <c r="BB64" i="20"/>
  <c r="DB71" i="20"/>
  <c r="DB87" i="20" s="1"/>
  <c r="CZ87" i="20"/>
  <c r="DD64" i="20"/>
  <c r="DF63" i="20"/>
  <c r="DF64" i="20" s="1"/>
  <c r="BP64" i="20"/>
  <c r="BR53" i="20"/>
  <c r="BR64" i="20" s="1"/>
  <c r="AW89" i="20"/>
  <c r="CJ64" i="20"/>
  <c r="CL53" i="20"/>
  <c r="CL64" i="20" s="1"/>
  <c r="DH61" i="20"/>
  <c r="DJ61" i="20" s="1"/>
  <c r="BN61" i="20"/>
  <c r="DD71" i="20"/>
  <c r="DH71" i="20" s="1"/>
  <c r="DJ71" i="20" s="1"/>
  <c r="BN62" i="20"/>
  <c r="DH62" i="20"/>
  <c r="DJ62" i="20" s="1"/>
  <c r="BV71" i="20"/>
  <c r="BV87" i="20" s="1"/>
  <c r="BT87" i="20"/>
  <c r="BF53" i="20"/>
  <c r="BF64" i="20" s="1"/>
  <c r="AB62" i="32" s="1"/>
  <c r="AI62" i="32" s="1"/>
  <c r="BE64" i="20"/>
  <c r="CF64" i="20"/>
  <c r="CH53" i="20"/>
  <c r="CH64" i="20" s="1"/>
  <c r="CB64" i="20"/>
  <c r="CD53" i="20"/>
  <c r="CD64" i="20" s="1"/>
  <c r="BF61" i="20"/>
  <c r="BF56" i="20"/>
  <c r="BF58" i="20"/>
  <c r="M66" i="32"/>
  <c r="X65" i="32"/>
  <c r="AK99" i="20"/>
  <c r="AX101" i="20" s="1"/>
  <c r="AJ99" i="20"/>
  <c r="AW101" i="20" s="1"/>
  <c r="BC89" i="20"/>
  <c r="AX66" i="20"/>
  <c r="BF86" i="20"/>
  <c r="AI65" i="32" s="1"/>
  <c r="AV89" i="20"/>
  <c r="BD89" i="20"/>
  <c r="BG86" i="20"/>
  <c r="AU66" i="20"/>
  <c r="AT66" i="20"/>
  <c r="BB89" i="20"/>
  <c r="AZ89" i="20"/>
  <c r="BE89" i="20"/>
  <c r="AU89" i="20"/>
  <c r="BA89" i="20"/>
  <c r="BE66" i="20"/>
  <c r="AY66" i="20"/>
  <c r="AV66" i="20"/>
  <c r="BD66" i="20"/>
  <c r="BC66" i="20"/>
  <c r="AY89" i="20"/>
  <c r="AZ66" i="20"/>
  <c r="AW66" i="20"/>
  <c r="BA66" i="20"/>
  <c r="BB66" i="20"/>
  <c r="BG63" i="20"/>
  <c r="BF71" i="20"/>
  <c r="AF87" i="20"/>
  <c r="AF99" i="20" s="1"/>
  <c r="BJ87" i="20"/>
  <c r="BJ99" i="20" s="1"/>
  <c r="BJ64" i="20"/>
  <c r="BG72" i="20"/>
  <c r="BG71" i="20"/>
  <c r="AS87" i="20"/>
  <c r="Q63" i="32" s="1"/>
  <c r="BI86" i="20"/>
  <c r="BG61" i="20"/>
  <c r="BG58" i="20"/>
  <c r="BG60" i="20"/>
  <c r="BI63" i="20"/>
  <c r="BG57" i="20"/>
  <c r="BG62" i="20"/>
  <c r="BG56" i="20"/>
  <c r="BG54" i="20"/>
  <c r="BG53" i="20"/>
  <c r="AS64" i="20"/>
  <c r="AF64" i="20"/>
  <c r="BF65" i="20" l="1"/>
  <c r="Q62" i="32"/>
  <c r="X62" i="32" s="1"/>
  <c r="CR87" i="20"/>
  <c r="CT71" i="20"/>
  <c r="CT87" i="20" s="1"/>
  <c r="DF71" i="20"/>
  <c r="DF87" i="20" s="1"/>
  <c r="DD87" i="20"/>
  <c r="DH72" i="20"/>
  <c r="DJ72" i="20" s="1"/>
  <c r="BV64" i="20"/>
  <c r="DH63" i="20"/>
  <c r="BT64" i="20"/>
  <c r="AL65" i="32"/>
  <c r="AS99" i="20"/>
  <c r="BF66" i="20"/>
  <c r="BG88" i="20"/>
  <c r="BG65" i="20"/>
  <c r="BF87" i="20"/>
  <c r="AB63" i="32" s="1"/>
  <c r="BG87" i="20"/>
  <c r="BI87" i="20"/>
  <c r="BG64" i="20"/>
  <c r="BI64" i="20"/>
  <c r="BI65" i="20" l="1"/>
  <c r="AJ62" i="32"/>
  <c r="BH100" i="20"/>
  <c r="Q64" i="32"/>
  <c r="X64" i="32" s="1"/>
  <c r="AL64" i="32" s="1"/>
  <c r="BI88" i="20"/>
  <c r="BI89" i="20" s="1"/>
  <c r="AJ63" i="32"/>
  <c r="DH64" i="20"/>
  <c r="DJ63" i="20"/>
  <c r="DJ64" i="20" s="1"/>
  <c r="BF101" i="20"/>
  <c r="BH65" i="20"/>
  <c r="BF100" i="20"/>
  <c r="BG99" i="20"/>
  <c r="BF88" i="20"/>
  <c r="AI66" i="32"/>
  <c r="BG100" i="20"/>
  <c r="BH88" i="20"/>
  <c r="X66" i="32"/>
  <c r="BI66" i="20"/>
  <c r="BI100" i="20" l="1"/>
  <c r="BI101" i="20" s="1"/>
  <c r="AJ64" i="32"/>
  <c r="AL66" i="32"/>
  <c r="M62" i="32"/>
  <c r="AI64" i="32"/>
  <c r="AL62" i="32" l="1"/>
  <c r="M111" i="32"/>
  <c r="M112" i="32" s="1"/>
  <c r="D112" i="32"/>
  <c r="D113" i="32" s="1"/>
  <c r="F112" i="32"/>
  <c r="G112" i="32"/>
  <c r="H112" i="32"/>
  <c r="J112" i="32"/>
  <c r="K112" i="32"/>
  <c r="L112" i="32"/>
  <c r="L113" i="32" s="1"/>
  <c r="N112" i="32"/>
  <c r="O112" i="32"/>
  <c r="O113" i="32" s="1"/>
  <c r="Q112" i="32"/>
  <c r="R112" i="32"/>
  <c r="S112" i="32"/>
  <c r="T112" i="32"/>
  <c r="T113" i="32" s="1"/>
  <c r="U112" i="32"/>
  <c r="V112" i="32"/>
  <c r="W112" i="32"/>
  <c r="W113" i="32" s="1"/>
  <c r="Y112" i="32"/>
  <c r="Z112" i="32"/>
  <c r="Z113" i="32" s="1"/>
  <c r="Z117" i="32" s="1"/>
  <c r="AB112" i="32"/>
  <c r="AC112" i="32"/>
  <c r="AD112" i="32"/>
  <c r="AE112" i="32"/>
  <c r="AE113" i="32" s="1"/>
  <c r="AE117" i="32" s="1"/>
  <c r="AF112" i="32"/>
  <c r="AG112" i="32"/>
  <c r="AH112" i="32"/>
  <c r="AH113" i="32" s="1"/>
  <c r="AH117" i="32" s="1"/>
  <c r="N10" i="32"/>
  <c r="X10" i="32" s="1"/>
  <c r="Y10" i="32"/>
  <c r="AI10" i="32" s="1"/>
  <c r="D115" i="32" l="1"/>
  <c r="L115" i="32"/>
  <c r="AO113" i="32" l="1"/>
  <c r="AV113" i="32"/>
  <c r="AM100" i="32"/>
  <c r="BH174" i="36" l="1"/>
  <c r="AR174" i="36"/>
  <c r="AQ174" i="36"/>
  <c r="AP174" i="36"/>
  <c r="AO174" i="36"/>
  <c r="AN174" i="36"/>
  <c r="AM174" i="36"/>
  <c r="AL174" i="36"/>
  <c r="AK174" i="36"/>
  <c r="AJ174" i="36"/>
  <c r="AI174" i="36"/>
  <c r="AH174" i="36"/>
  <c r="BP174" i="36" s="1"/>
  <c r="AG174" i="36"/>
  <c r="Q174" i="36"/>
  <c r="BJ174" i="36" s="1"/>
  <c r="BH173" i="36"/>
  <c r="AR173" i="36"/>
  <c r="AQ173" i="36"/>
  <c r="AP173" i="36"/>
  <c r="AO173" i="36"/>
  <c r="AN173" i="36"/>
  <c r="AM173" i="36"/>
  <c r="AL173" i="36"/>
  <c r="AK173" i="36"/>
  <c r="AJ173" i="36"/>
  <c r="AI173" i="36"/>
  <c r="AH173" i="36"/>
  <c r="BP173" i="36" s="1"/>
  <c r="BR173" i="36" s="1"/>
  <c r="AG173" i="36"/>
  <c r="Q173" i="36"/>
  <c r="AF173" i="36" s="1"/>
  <c r="BH172" i="36"/>
  <c r="AR172" i="36"/>
  <c r="AQ172" i="36"/>
  <c r="AP172" i="36"/>
  <c r="AO172" i="36"/>
  <c r="AN172" i="36"/>
  <c r="AM172" i="36"/>
  <c r="AL172" i="36"/>
  <c r="AK172" i="36"/>
  <c r="AJ172" i="36"/>
  <c r="AI172" i="36"/>
  <c r="AH172" i="36"/>
  <c r="BP172" i="36" s="1"/>
  <c r="BR172" i="36" s="1"/>
  <c r="AG172" i="36"/>
  <c r="Q172" i="36"/>
  <c r="BJ172" i="36" s="1"/>
  <c r="BH171" i="36"/>
  <c r="AR171" i="36"/>
  <c r="AQ171" i="36"/>
  <c r="AP171" i="36"/>
  <c r="AO171" i="36"/>
  <c r="AN171" i="36"/>
  <c r="AM171" i="36"/>
  <c r="AL171" i="36"/>
  <c r="AK171" i="36"/>
  <c r="AJ171" i="36"/>
  <c r="AI171" i="36"/>
  <c r="AH171" i="36"/>
  <c r="BP171" i="36" s="1"/>
  <c r="BR171" i="36" s="1"/>
  <c r="AG171" i="36"/>
  <c r="Q171" i="36"/>
  <c r="AF171" i="36" s="1"/>
  <c r="BH170" i="36"/>
  <c r="AR170" i="36"/>
  <c r="AQ170" i="36"/>
  <c r="AP170" i="36"/>
  <c r="AO170" i="36"/>
  <c r="AN170" i="36"/>
  <c r="AM170" i="36"/>
  <c r="AL170" i="36"/>
  <c r="AK170" i="36"/>
  <c r="AJ170" i="36"/>
  <c r="BX170" i="36" s="1"/>
  <c r="BZ170" i="36" s="1"/>
  <c r="AI170" i="36"/>
  <c r="AH170" i="36"/>
  <c r="AG170" i="36"/>
  <c r="BL170" i="36" s="1"/>
  <c r="BN170" i="36" s="1"/>
  <c r="Q170" i="36"/>
  <c r="AF170" i="36" s="1"/>
  <c r="BH168" i="36"/>
  <c r="AR168" i="36"/>
  <c r="AQ168" i="36"/>
  <c r="AP168" i="36"/>
  <c r="AO168" i="36"/>
  <c r="AN168" i="36"/>
  <c r="AM168" i="36"/>
  <c r="AL168" i="36"/>
  <c r="AK168" i="36"/>
  <c r="AJ168" i="36"/>
  <c r="AI168" i="36"/>
  <c r="AH168" i="36"/>
  <c r="BP168" i="36" s="1"/>
  <c r="BR168" i="36" s="1"/>
  <c r="AG168" i="36"/>
  <c r="Q168" i="36"/>
  <c r="BJ168" i="36" s="1"/>
  <c r="BH167" i="36"/>
  <c r="AR167" i="36"/>
  <c r="AQ167" i="36"/>
  <c r="AP167" i="36"/>
  <c r="AO167" i="36"/>
  <c r="AN167" i="36"/>
  <c r="AM167" i="36"/>
  <c r="AL167" i="36"/>
  <c r="AK167" i="36"/>
  <c r="AJ167" i="36"/>
  <c r="AI167" i="36"/>
  <c r="AH167" i="36"/>
  <c r="BP167" i="36" s="1"/>
  <c r="BR167" i="36" s="1"/>
  <c r="AG167" i="36"/>
  <c r="Q167" i="36"/>
  <c r="BJ167" i="36" s="1"/>
  <c r="BH166" i="36"/>
  <c r="AR166" i="36"/>
  <c r="AQ166" i="36"/>
  <c r="AP166" i="36"/>
  <c r="AO166" i="36"/>
  <c r="AN166" i="36"/>
  <c r="AM166" i="36"/>
  <c r="AL166" i="36"/>
  <c r="AK166" i="36"/>
  <c r="AJ166" i="36"/>
  <c r="AI166" i="36"/>
  <c r="AH166" i="36"/>
  <c r="BP166" i="36" s="1"/>
  <c r="BR166" i="36" s="1"/>
  <c r="AG166" i="36"/>
  <c r="Q166" i="36"/>
  <c r="BJ166" i="36" s="1"/>
  <c r="AV167" i="36" l="1"/>
  <c r="BT167" i="36" s="1"/>
  <c r="BV167" i="36" s="1"/>
  <c r="AT171" i="36"/>
  <c r="BE167" i="36"/>
  <c r="DD167" i="36" s="1"/>
  <c r="DF167" i="36" s="1"/>
  <c r="BA166" i="36"/>
  <c r="CN166" i="36" s="1"/>
  <c r="CP166" i="36" s="1"/>
  <c r="BC167" i="36"/>
  <c r="CV167" i="36" s="1"/>
  <c r="CX167" i="36" s="1"/>
  <c r="AW168" i="36"/>
  <c r="BX168" i="36" s="1"/>
  <c r="BZ168" i="36" s="1"/>
  <c r="BE168" i="36"/>
  <c r="DD168" i="36" s="1"/>
  <c r="DF168" i="36" s="1"/>
  <c r="AY170" i="36"/>
  <c r="CF170" i="36" s="1"/>
  <c r="CH170" i="36" s="1"/>
  <c r="BA171" i="36"/>
  <c r="BC172" i="36"/>
  <c r="CV172" i="36"/>
  <c r="CX172" i="36" s="1"/>
  <c r="AW173" i="36"/>
  <c r="BX173" i="36" s="1"/>
  <c r="BZ173" i="36" s="1"/>
  <c r="BE173" i="36"/>
  <c r="DD173" i="36" s="1"/>
  <c r="DF173" i="36" s="1"/>
  <c r="AY174" i="36"/>
  <c r="CF174" i="36"/>
  <c r="CH174" i="36" s="1"/>
  <c r="AY168" i="36"/>
  <c r="CF168" i="36" s="1"/>
  <c r="CH168" i="36" s="1"/>
  <c r="BC171" i="36"/>
  <c r="AZ173" i="36"/>
  <c r="CJ173" i="36" s="1"/>
  <c r="CL173" i="36" s="1"/>
  <c r="BB174" i="36"/>
  <c r="CR174" i="36" s="1"/>
  <c r="CT174" i="36" s="1"/>
  <c r="BD172" i="36"/>
  <c r="CZ172" i="36" s="1"/>
  <c r="DB172" i="36" s="1"/>
  <c r="BE172" i="36"/>
  <c r="DD172" i="36" s="1"/>
  <c r="DF172" i="36" s="1"/>
  <c r="AY173" i="36"/>
  <c r="CF173" i="36" s="1"/>
  <c r="CH173" i="36" s="1"/>
  <c r="AV166" i="36"/>
  <c r="BT166" i="36" s="1"/>
  <c r="BV166" i="36" s="1"/>
  <c r="AZ168" i="36"/>
  <c r="CJ168" i="36" s="1"/>
  <c r="CL168" i="36" s="1"/>
  <c r="BB170" i="36"/>
  <c r="CR170" i="36" s="1"/>
  <c r="CT170" i="36" s="1"/>
  <c r="AW166" i="36"/>
  <c r="BX166" i="36" s="1"/>
  <c r="BZ166" i="36" s="1"/>
  <c r="BA168" i="36"/>
  <c r="CN168" i="36" s="1"/>
  <c r="CP168" i="36" s="1"/>
  <c r="AW171" i="36"/>
  <c r="BX171" i="36"/>
  <c r="BZ171" i="36" s="1"/>
  <c r="BE171" i="36"/>
  <c r="AY172" i="36"/>
  <c r="CF172" i="36" s="1"/>
  <c r="CH172" i="36" s="1"/>
  <c r="BA173" i="36"/>
  <c r="CN173" i="36" s="1"/>
  <c r="CP173" i="36" s="1"/>
  <c r="BR174" i="36"/>
  <c r="BC174" i="36"/>
  <c r="CV174" i="36" s="1"/>
  <c r="CX174" i="36" s="1"/>
  <c r="BD167" i="36"/>
  <c r="CZ167" i="36"/>
  <c r="DB167" i="36" s="1"/>
  <c r="BB171" i="36"/>
  <c r="AZ174" i="36"/>
  <c r="CJ174" i="36"/>
  <c r="CL174" i="36" s="1"/>
  <c r="BC166" i="36"/>
  <c r="CV166" i="36" s="1"/>
  <c r="CX166" i="36" s="1"/>
  <c r="BA170" i="36"/>
  <c r="CN170" i="36"/>
  <c r="CP170" i="36" s="1"/>
  <c r="BA174" i="36"/>
  <c r="CN174" i="36"/>
  <c r="CP174" i="36" s="1"/>
  <c r="BD166" i="36"/>
  <c r="CZ166" i="36" s="1"/>
  <c r="DB166" i="36" s="1"/>
  <c r="AX166" i="36"/>
  <c r="CB166" i="36" s="1"/>
  <c r="CD166" i="36" s="1"/>
  <c r="BB168" i="36"/>
  <c r="CR168" i="36" s="1"/>
  <c r="CT168" i="36" s="1"/>
  <c r="AV170" i="36"/>
  <c r="BT170" i="36" s="1"/>
  <c r="BV170" i="36" s="1"/>
  <c r="BD170" i="36"/>
  <c r="CZ170" i="36" s="1"/>
  <c r="DB170" i="36" s="1"/>
  <c r="AX171" i="36"/>
  <c r="CB171" i="36"/>
  <c r="CD171" i="36" s="1"/>
  <c r="AZ172" i="36"/>
  <c r="CJ172" i="36" s="1"/>
  <c r="CL172" i="36" s="1"/>
  <c r="BB173" i="36"/>
  <c r="CR173" i="36" s="1"/>
  <c r="CT173" i="36" s="1"/>
  <c r="AV174" i="36"/>
  <c r="BT174" i="36" s="1"/>
  <c r="BV174" i="36" s="1"/>
  <c r="BD174" i="36"/>
  <c r="CZ174" i="36" s="1"/>
  <c r="DB174" i="36" s="1"/>
  <c r="AX168" i="36"/>
  <c r="CB168" i="36" s="1"/>
  <c r="CD168" i="36" s="1"/>
  <c r="AV172" i="36"/>
  <c r="BT172" i="36" s="1"/>
  <c r="BV172" i="36" s="1"/>
  <c r="AW172" i="36"/>
  <c r="BX172" i="36" s="1"/>
  <c r="BZ172" i="36" s="1"/>
  <c r="AV171" i="36"/>
  <c r="BE166" i="36"/>
  <c r="DD166" i="36" s="1"/>
  <c r="DF166" i="36" s="1"/>
  <c r="AU170" i="36"/>
  <c r="BA167" i="36"/>
  <c r="CN167" i="36" s="1"/>
  <c r="CP167" i="36" s="1"/>
  <c r="BE170" i="36"/>
  <c r="DD170" i="36" s="1"/>
  <c r="DF170" i="36" s="1"/>
  <c r="AY171" i="36"/>
  <c r="BA172" i="36"/>
  <c r="CN172" i="36"/>
  <c r="CP172" i="36" s="1"/>
  <c r="BC173" i="36"/>
  <c r="CV173" i="36" s="1"/>
  <c r="CX173" i="36" s="1"/>
  <c r="AW174" i="36"/>
  <c r="BX174" i="36"/>
  <c r="BZ174" i="36" s="1"/>
  <c r="BE174" i="36"/>
  <c r="DD174" i="36" s="1"/>
  <c r="DF174" i="36" s="1"/>
  <c r="BB166" i="36"/>
  <c r="CR166" i="36" s="1"/>
  <c r="CT166" i="36" s="1"/>
  <c r="AZ170" i="36"/>
  <c r="CJ170" i="36" s="1"/>
  <c r="CL170" i="36" s="1"/>
  <c r="AX173" i="36"/>
  <c r="CB173" i="36" s="1"/>
  <c r="CD173" i="36" s="1"/>
  <c r="AW167" i="36"/>
  <c r="BX167" i="36" s="1"/>
  <c r="BZ167" i="36" s="1"/>
  <c r="BD171" i="36"/>
  <c r="CZ171" i="36"/>
  <c r="DB171" i="36" s="1"/>
  <c r="AY167" i="36"/>
  <c r="CF167" i="36" s="1"/>
  <c r="CH167" i="36" s="1"/>
  <c r="BC170" i="36"/>
  <c r="CV170" i="36" s="1"/>
  <c r="CX170" i="36" s="1"/>
  <c r="AZ167" i="36"/>
  <c r="CJ167" i="36" s="1"/>
  <c r="CL167" i="36" s="1"/>
  <c r="AY166" i="36"/>
  <c r="CF166" i="36"/>
  <c r="CH166" i="36" s="1"/>
  <c r="BC168" i="36"/>
  <c r="CV168" i="36" s="1"/>
  <c r="CX168" i="36" s="1"/>
  <c r="AZ166" i="36"/>
  <c r="CJ166" i="36"/>
  <c r="CL166" i="36" s="1"/>
  <c r="AT167" i="36"/>
  <c r="BL167" i="36" s="1"/>
  <c r="BB167" i="36"/>
  <c r="CR167" i="36" s="1"/>
  <c r="CT167" i="36" s="1"/>
  <c r="AV168" i="36"/>
  <c r="BT168" i="36"/>
  <c r="BV168" i="36" s="1"/>
  <c r="BD168" i="36"/>
  <c r="CZ168" i="36"/>
  <c r="DB168" i="36" s="1"/>
  <c r="AX170" i="36"/>
  <c r="CB170" i="36" s="1"/>
  <c r="CD170" i="36" s="1"/>
  <c r="AZ171" i="36"/>
  <c r="CJ171" i="36"/>
  <c r="CL171" i="36" s="1"/>
  <c r="AT172" i="36"/>
  <c r="BL172" i="36" s="1"/>
  <c r="BB172" i="36"/>
  <c r="CR172" i="36" s="1"/>
  <c r="CT172" i="36" s="1"/>
  <c r="AV173" i="36"/>
  <c r="BT173" i="36" s="1"/>
  <c r="BV173" i="36" s="1"/>
  <c r="BD173" i="36"/>
  <c r="CZ173" i="36" s="1"/>
  <c r="DB173" i="36" s="1"/>
  <c r="AX174" i="36"/>
  <c r="CB174" i="36" s="1"/>
  <c r="CD174" i="36" s="1"/>
  <c r="AF172" i="36"/>
  <c r="AS167" i="36"/>
  <c r="BI167" i="36" s="1"/>
  <c r="AF167" i="36"/>
  <c r="AS173" i="36"/>
  <c r="BI173" i="36" s="1"/>
  <c r="AS168" i="36"/>
  <c r="BI168" i="36" s="1"/>
  <c r="AS172" i="36"/>
  <c r="BI172" i="36" s="1"/>
  <c r="AS174" i="36"/>
  <c r="BI174" i="36" s="1"/>
  <c r="AS170" i="36"/>
  <c r="BI170" i="36" s="1"/>
  <c r="BJ171" i="36"/>
  <c r="AT173" i="36"/>
  <c r="BJ173" i="36"/>
  <c r="AT174" i="36"/>
  <c r="BL174" i="36" s="1"/>
  <c r="AS171" i="36"/>
  <c r="BI171" i="36" s="1"/>
  <c r="BJ170" i="36"/>
  <c r="AF174" i="36"/>
  <c r="AT168" i="36"/>
  <c r="AX172" i="36"/>
  <c r="CB172" i="36" s="1"/>
  <c r="CD172" i="36" s="1"/>
  <c r="AF168" i="36"/>
  <c r="AX167" i="36"/>
  <c r="CB167" i="36" s="1"/>
  <c r="CD167" i="36" s="1"/>
  <c r="AS166" i="36"/>
  <c r="BI166" i="36" s="1"/>
  <c r="AT166" i="36"/>
  <c r="BL166" i="36" s="1"/>
  <c r="AF166" i="36"/>
  <c r="BH153" i="36"/>
  <c r="AR153" i="36"/>
  <c r="AQ153" i="36"/>
  <c r="AP153" i="36"/>
  <c r="AO153" i="36"/>
  <c r="AN153" i="36"/>
  <c r="AM153" i="36"/>
  <c r="AL153" i="36"/>
  <c r="AK153" i="36"/>
  <c r="AJ153" i="36"/>
  <c r="AI153" i="36"/>
  <c r="AH153" i="36"/>
  <c r="AG153" i="36"/>
  <c r="Q153" i="36"/>
  <c r="BJ153" i="36" s="1"/>
  <c r="BH152" i="36"/>
  <c r="AR152" i="36"/>
  <c r="AQ152" i="36"/>
  <c r="AP152" i="36"/>
  <c r="AO152" i="36"/>
  <c r="AN152" i="36"/>
  <c r="AM152" i="36"/>
  <c r="AL152" i="36"/>
  <c r="AK152" i="36"/>
  <c r="AJ152" i="36"/>
  <c r="AI152" i="36"/>
  <c r="AH152" i="36"/>
  <c r="AG152" i="36"/>
  <c r="Q152" i="36"/>
  <c r="BJ152" i="36" s="1"/>
  <c r="BH151" i="36"/>
  <c r="AR151" i="36"/>
  <c r="AQ151" i="36"/>
  <c r="AP151" i="36"/>
  <c r="AO151" i="36"/>
  <c r="AN151" i="36"/>
  <c r="AM151" i="36"/>
  <c r="AL151" i="36"/>
  <c r="AK151" i="36"/>
  <c r="AJ151" i="36"/>
  <c r="AI151" i="36"/>
  <c r="AH151" i="36"/>
  <c r="AG151" i="36"/>
  <c r="Q151" i="36"/>
  <c r="BJ151" i="36" s="1"/>
  <c r="BH147" i="36"/>
  <c r="AR147" i="36"/>
  <c r="AQ147" i="36"/>
  <c r="AP147" i="36"/>
  <c r="AO147" i="36"/>
  <c r="AN147" i="36"/>
  <c r="AM147" i="36"/>
  <c r="AL147" i="36"/>
  <c r="AK147" i="36"/>
  <c r="AJ147" i="36"/>
  <c r="AI147" i="36"/>
  <c r="AH147" i="36"/>
  <c r="AG147" i="36"/>
  <c r="Q147" i="36"/>
  <c r="BJ147" i="36" s="1"/>
  <c r="BH146" i="36"/>
  <c r="AR146" i="36"/>
  <c r="AQ146" i="36"/>
  <c r="AP146" i="36"/>
  <c r="AO146" i="36"/>
  <c r="AN146" i="36"/>
  <c r="AM146" i="36"/>
  <c r="AL146" i="36"/>
  <c r="AK146" i="36"/>
  <c r="AJ146" i="36"/>
  <c r="AI146" i="36"/>
  <c r="AH146" i="36"/>
  <c r="AG146" i="36"/>
  <c r="Q146" i="36"/>
  <c r="BJ146" i="36" s="1"/>
  <c r="BH145" i="36"/>
  <c r="AR145" i="36"/>
  <c r="AQ145" i="36"/>
  <c r="AP145" i="36"/>
  <c r="AO145" i="36"/>
  <c r="AN145" i="36"/>
  <c r="AM145" i="36"/>
  <c r="AL145" i="36"/>
  <c r="AK145" i="36"/>
  <c r="AJ145" i="36"/>
  <c r="AI145" i="36"/>
  <c r="AH145" i="36"/>
  <c r="AG145" i="36"/>
  <c r="Q145" i="36"/>
  <c r="BJ145" i="36" s="1"/>
  <c r="BH144" i="36"/>
  <c r="AR144" i="36"/>
  <c r="AQ144" i="36"/>
  <c r="AP144" i="36"/>
  <c r="AO144" i="36"/>
  <c r="AN144" i="36"/>
  <c r="AM144" i="36"/>
  <c r="AL144" i="36"/>
  <c r="AK144" i="36"/>
  <c r="AJ144" i="36"/>
  <c r="AI144" i="36"/>
  <c r="AH144" i="36"/>
  <c r="AG144" i="36"/>
  <c r="Q144" i="36"/>
  <c r="BJ144" i="36" s="1"/>
  <c r="BH143" i="36"/>
  <c r="AR143" i="36"/>
  <c r="AQ143" i="36"/>
  <c r="AP143" i="36"/>
  <c r="AO143" i="36"/>
  <c r="AN143" i="36"/>
  <c r="AM143" i="36"/>
  <c r="AL143" i="36"/>
  <c r="AK143" i="36"/>
  <c r="AJ143" i="36"/>
  <c r="AI143" i="36"/>
  <c r="AH143" i="36"/>
  <c r="AG143" i="36"/>
  <c r="Q143" i="36"/>
  <c r="BJ143" i="36" s="1"/>
  <c r="BI142" i="36"/>
  <c r="BG142" i="36"/>
  <c r="BH149" i="36"/>
  <c r="AR149" i="36"/>
  <c r="AQ149" i="36"/>
  <c r="AP149" i="36"/>
  <c r="AO149" i="36"/>
  <c r="AN149" i="36"/>
  <c r="AM149" i="36"/>
  <c r="AL149" i="36"/>
  <c r="AK149" i="36"/>
  <c r="AJ149" i="36"/>
  <c r="AI149" i="36"/>
  <c r="AH149" i="36"/>
  <c r="AG149" i="36"/>
  <c r="Q149" i="36"/>
  <c r="BJ149" i="36" s="1"/>
  <c r="BH141" i="36"/>
  <c r="AR141" i="36"/>
  <c r="AQ141" i="36"/>
  <c r="AP141" i="36"/>
  <c r="AO141" i="36"/>
  <c r="AN141" i="36"/>
  <c r="AM141" i="36"/>
  <c r="AL141" i="36"/>
  <c r="AK141" i="36"/>
  <c r="AJ141" i="36"/>
  <c r="AI141" i="36"/>
  <c r="AH141" i="36"/>
  <c r="AG141" i="36"/>
  <c r="Q141" i="36"/>
  <c r="BJ141" i="36" s="1"/>
  <c r="BH139" i="36"/>
  <c r="AR139" i="36"/>
  <c r="AQ139" i="36"/>
  <c r="AP139" i="36"/>
  <c r="AO139" i="36"/>
  <c r="AN139" i="36"/>
  <c r="AM139" i="36"/>
  <c r="AL139" i="36"/>
  <c r="AK139" i="36"/>
  <c r="AJ139" i="36"/>
  <c r="AI139" i="36"/>
  <c r="AH139" i="36"/>
  <c r="AG139" i="36"/>
  <c r="Q139" i="36"/>
  <c r="AF139" i="36" s="1"/>
  <c r="BH138" i="36"/>
  <c r="AR138" i="36"/>
  <c r="AQ138" i="36"/>
  <c r="AP138" i="36"/>
  <c r="AO138" i="36"/>
  <c r="AN138" i="36"/>
  <c r="AM138" i="36"/>
  <c r="AL138" i="36"/>
  <c r="AK138" i="36"/>
  <c r="AJ138" i="36"/>
  <c r="AI138" i="36"/>
  <c r="AH138" i="36"/>
  <c r="AG138" i="36"/>
  <c r="Q138" i="36"/>
  <c r="BJ138" i="36" s="1"/>
  <c r="BH140" i="36"/>
  <c r="AR140" i="36"/>
  <c r="AQ140" i="36"/>
  <c r="AP140" i="36"/>
  <c r="AO140" i="36"/>
  <c r="AN140" i="36"/>
  <c r="AM140" i="36"/>
  <c r="AL140" i="36"/>
  <c r="AK140" i="36"/>
  <c r="AJ140" i="36"/>
  <c r="AI140" i="36"/>
  <c r="AH140" i="36"/>
  <c r="AG140" i="36"/>
  <c r="Q140" i="36"/>
  <c r="BJ140" i="36" s="1"/>
  <c r="D106" i="36"/>
  <c r="D105" i="36"/>
  <c r="BH73" i="36"/>
  <c r="AR73" i="36"/>
  <c r="AQ73" i="36"/>
  <c r="AP73" i="36"/>
  <c r="AO73" i="36"/>
  <c r="AN73" i="36"/>
  <c r="AM73" i="36"/>
  <c r="AL73" i="36"/>
  <c r="AK73" i="36"/>
  <c r="AJ73" i="36"/>
  <c r="AI73" i="36"/>
  <c r="AH73" i="36"/>
  <c r="AG73" i="36"/>
  <c r="Q73" i="36"/>
  <c r="BJ73" i="36" s="1"/>
  <c r="D69" i="36"/>
  <c r="BH69" i="36" s="1"/>
  <c r="BH74" i="36"/>
  <c r="AR74" i="36"/>
  <c r="AQ74" i="36"/>
  <c r="AP74" i="36"/>
  <c r="AO74" i="36"/>
  <c r="AN74" i="36"/>
  <c r="AM74" i="36"/>
  <c r="AL74" i="36"/>
  <c r="AK74" i="36"/>
  <c r="AJ74" i="36"/>
  <c r="AI74" i="36"/>
  <c r="AH74" i="36"/>
  <c r="AG74" i="36"/>
  <c r="Q74" i="36"/>
  <c r="AF74" i="36" s="1"/>
  <c r="BI72" i="36"/>
  <c r="BG72" i="36"/>
  <c r="BH71" i="36"/>
  <c r="BF71" i="36"/>
  <c r="AR71" i="36"/>
  <c r="DD71" i="36" s="1"/>
  <c r="DF71" i="36" s="1"/>
  <c r="AQ71" i="36"/>
  <c r="CZ71" i="36" s="1"/>
  <c r="DB71" i="36" s="1"/>
  <c r="AP71" i="36"/>
  <c r="CV71" i="36" s="1"/>
  <c r="CX71" i="36" s="1"/>
  <c r="AO71" i="36"/>
  <c r="CR71" i="36" s="1"/>
  <c r="CT71" i="36" s="1"/>
  <c r="AN71" i="36"/>
  <c r="CN71" i="36" s="1"/>
  <c r="CP71" i="36" s="1"/>
  <c r="AM71" i="36"/>
  <c r="CJ71" i="36" s="1"/>
  <c r="CL71" i="36" s="1"/>
  <c r="AL71" i="36"/>
  <c r="CF71" i="36" s="1"/>
  <c r="CH71" i="36" s="1"/>
  <c r="AK71" i="36"/>
  <c r="CB71" i="36" s="1"/>
  <c r="CD71" i="36" s="1"/>
  <c r="AJ71" i="36"/>
  <c r="BX71" i="36" s="1"/>
  <c r="BZ71" i="36" s="1"/>
  <c r="AI71" i="36"/>
  <c r="BT71" i="36" s="1"/>
  <c r="BV71" i="36" s="1"/>
  <c r="AH71" i="36"/>
  <c r="BP71" i="36" s="1"/>
  <c r="BR71" i="36" s="1"/>
  <c r="AG71" i="36"/>
  <c r="BL71" i="36" s="1"/>
  <c r="Q71" i="36"/>
  <c r="AF71" i="36" s="1"/>
  <c r="BI70" i="36"/>
  <c r="BG70" i="36"/>
  <c r="BF69" i="36"/>
  <c r="AR69" i="36"/>
  <c r="DD69" i="36" s="1"/>
  <c r="DF69" i="36" s="1"/>
  <c r="AQ69" i="36"/>
  <c r="CZ69" i="36" s="1"/>
  <c r="DB69" i="36" s="1"/>
  <c r="AP69" i="36"/>
  <c r="CV69" i="36" s="1"/>
  <c r="CX69" i="36" s="1"/>
  <c r="AO69" i="36"/>
  <c r="CR69" i="36" s="1"/>
  <c r="CT69" i="36" s="1"/>
  <c r="AN69" i="36"/>
  <c r="CN69" i="36" s="1"/>
  <c r="CP69" i="36" s="1"/>
  <c r="AM69" i="36"/>
  <c r="CJ69" i="36" s="1"/>
  <c r="CL69" i="36" s="1"/>
  <c r="AL69" i="36"/>
  <c r="CF69" i="36" s="1"/>
  <c r="CH69" i="36" s="1"/>
  <c r="AK69" i="36"/>
  <c r="CB69" i="36" s="1"/>
  <c r="CD69" i="36" s="1"/>
  <c r="AJ69" i="36"/>
  <c r="BX69" i="36" s="1"/>
  <c r="BZ69" i="36" s="1"/>
  <c r="AI69" i="36"/>
  <c r="BT69" i="36" s="1"/>
  <c r="BV69" i="36" s="1"/>
  <c r="AH69" i="36"/>
  <c r="BP69" i="36" s="1"/>
  <c r="BR69" i="36" s="1"/>
  <c r="AG69" i="36"/>
  <c r="BL69" i="36" s="1"/>
  <c r="Q69" i="36"/>
  <c r="BH67" i="36"/>
  <c r="BF67" i="36"/>
  <c r="AR67" i="36"/>
  <c r="AQ67" i="36"/>
  <c r="AP67" i="36"/>
  <c r="AO67" i="36"/>
  <c r="AN67" i="36"/>
  <c r="AM67" i="36"/>
  <c r="AL67" i="36"/>
  <c r="AK67" i="36"/>
  <c r="AJ67" i="36"/>
  <c r="AI67" i="36"/>
  <c r="AH67" i="36"/>
  <c r="AG67" i="36"/>
  <c r="Q67" i="36"/>
  <c r="BJ67" i="36" s="1"/>
  <c r="BH54" i="36"/>
  <c r="BF54" i="36"/>
  <c r="AR54" i="36"/>
  <c r="DD54" i="36" s="1"/>
  <c r="DF54" i="36" s="1"/>
  <c r="AQ54" i="36"/>
  <c r="CZ54" i="36" s="1"/>
  <c r="DB54" i="36" s="1"/>
  <c r="AP54" i="36"/>
  <c r="CV54" i="36" s="1"/>
  <c r="CX54" i="36" s="1"/>
  <c r="AO54" i="36"/>
  <c r="CR54" i="36" s="1"/>
  <c r="CT54" i="36" s="1"/>
  <c r="AN54" i="36"/>
  <c r="CN54" i="36" s="1"/>
  <c r="CP54" i="36" s="1"/>
  <c r="AM54" i="36"/>
  <c r="CJ54" i="36" s="1"/>
  <c r="CL54" i="36" s="1"/>
  <c r="AL54" i="36"/>
  <c r="CF54" i="36" s="1"/>
  <c r="CH54" i="36" s="1"/>
  <c r="AK54" i="36"/>
  <c r="CB54" i="36" s="1"/>
  <c r="CD54" i="36" s="1"/>
  <c r="AJ54" i="36"/>
  <c r="BX54" i="36" s="1"/>
  <c r="BZ54" i="36" s="1"/>
  <c r="AI54" i="36"/>
  <c r="BT54" i="36" s="1"/>
  <c r="BV54" i="36" s="1"/>
  <c r="AH54" i="36"/>
  <c r="BP54" i="36" s="1"/>
  <c r="AG54" i="36"/>
  <c r="BL54" i="36" s="1"/>
  <c r="BN54" i="36" s="1"/>
  <c r="Q54" i="36"/>
  <c r="AF54" i="36" s="1"/>
  <c r="BH53" i="36"/>
  <c r="BF53" i="36"/>
  <c r="AR53" i="36"/>
  <c r="DD53" i="36" s="1"/>
  <c r="DF53" i="36" s="1"/>
  <c r="AQ53" i="36"/>
  <c r="CZ53" i="36" s="1"/>
  <c r="DB53" i="36" s="1"/>
  <c r="AP53" i="36"/>
  <c r="CV53" i="36" s="1"/>
  <c r="CX53" i="36" s="1"/>
  <c r="AO53" i="36"/>
  <c r="CR53" i="36" s="1"/>
  <c r="CT53" i="36" s="1"/>
  <c r="AN53" i="36"/>
  <c r="CN53" i="36" s="1"/>
  <c r="CP53" i="36" s="1"/>
  <c r="AM53" i="36"/>
  <c r="CJ53" i="36" s="1"/>
  <c r="CL53" i="36" s="1"/>
  <c r="AL53" i="36"/>
  <c r="CF53" i="36" s="1"/>
  <c r="CH53" i="36" s="1"/>
  <c r="AK53" i="36"/>
  <c r="CB53" i="36" s="1"/>
  <c r="CD53" i="36" s="1"/>
  <c r="AJ53" i="36"/>
  <c r="BX53" i="36" s="1"/>
  <c r="BZ53" i="36" s="1"/>
  <c r="AI53" i="36"/>
  <c r="BT53" i="36" s="1"/>
  <c r="BV53" i="36" s="1"/>
  <c r="AH53" i="36"/>
  <c r="BP53" i="36" s="1"/>
  <c r="BR53" i="36" s="1"/>
  <c r="AG53" i="36"/>
  <c r="BL53" i="36" s="1"/>
  <c r="Q53" i="36"/>
  <c r="BJ53" i="36" s="1"/>
  <c r="BF52" i="36"/>
  <c r="AR52" i="36"/>
  <c r="DD52" i="36" s="1"/>
  <c r="DF52" i="36" s="1"/>
  <c r="AQ52" i="36"/>
  <c r="CZ52" i="36" s="1"/>
  <c r="DB52" i="36" s="1"/>
  <c r="AP52" i="36"/>
  <c r="CV52" i="36" s="1"/>
  <c r="CX52" i="36" s="1"/>
  <c r="AO52" i="36"/>
  <c r="CR52" i="36" s="1"/>
  <c r="CT52" i="36" s="1"/>
  <c r="AN52" i="36"/>
  <c r="CN52" i="36" s="1"/>
  <c r="CP52" i="36" s="1"/>
  <c r="AM52" i="36"/>
  <c r="CJ52" i="36" s="1"/>
  <c r="CL52" i="36" s="1"/>
  <c r="AL52" i="36"/>
  <c r="CF52" i="36" s="1"/>
  <c r="CH52" i="36" s="1"/>
  <c r="AK52" i="36"/>
  <c r="CB52" i="36" s="1"/>
  <c r="CD52" i="36" s="1"/>
  <c r="AJ52" i="36"/>
  <c r="BX52" i="36" s="1"/>
  <c r="BZ52" i="36" s="1"/>
  <c r="AI52" i="36"/>
  <c r="BT52" i="36" s="1"/>
  <c r="BV52" i="36" s="1"/>
  <c r="AH52" i="36"/>
  <c r="BP52" i="36" s="1"/>
  <c r="AG52" i="36"/>
  <c r="BL52" i="36" s="1"/>
  <c r="BN52" i="36" s="1"/>
  <c r="Q52" i="36"/>
  <c r="D52" i="36"/>
  <c r="BH52" i="36" s="1"/>
  <c r="BH50" i="36"/>
  <c r="BF50" i="36"/>
  <c r="AR50" i="36"/>
  <c r="AQ50" i="36"/>
  <c r="AP50" i="36"/>
  <c r="AO50" i="36"/>
  <c r="AN50" i="36"/>
  <c r="AM50" i="36"/>
  <c r="AL50" i="36"/>
  <c r="AK50" i="36"/>
  <c r="AJ50" i="36"/>
  <c r="AI50" i="36"/>
  <c r="AH50" i="36"/>
  <c r="AG50" i="36"/>
  <c r="Q50" i="36"/>
  <c r="AF50" i="36" s="1"/>
  <c r="BP170" i="36" l="1"/>
  <c r="DD171" i="36"/>
  <c r="DF171" i="36" s="1"/>
  <c r="CR171" i="36"/>
  <c r="CT171" i="36" s="1"/>
  <c r="BT171" i="36"/>
  <c r="BV171" i="36" s="1"/>
  <c r="CF171" i="36"/>
  <c r="CH171" i="36" s="1"/>
  <c r="CV171" i="36"/>
  <c r="CX171" i="36" s="1"/>
  <c r="CN171" i="36"/>
  <c r="CP171" i="36" s="1"/>
  <c r="BH75" i="36"/>
  <c r="BL171" i="36"/>
  <c r="CZ50" i="36"/>
  <c r="BX50" i="36"/>
  <c r="BZ50" i="36" s="1"/>
  <c r="DD50" i="36"/>
  <c r="DF50" i="36" s="1"/>
  <c r="CN67" i="36"/>
  <c r="CP67" i="36" s="1"/>
  <c r="AN75" i="36"/>
  <c r="BT50" i="36"/>
  <c r="BL67" i="36"/>
  <c r="AG75" i="36"/>
  <c r="CR67" i="36"/>
  <c r="CT67" i="36" s="1"/>
  <c r="AO75" i="36"/>
  <c r="CF50" i="36"/>
  <c r="CH50" i="36" s="1"/>
  <c r="BP67" i="36"/>
  <c r="AH75" i="36"/>
  <c r="CV67" i="36"/>
  <c r="AP75" i="36"/>
  <c r="BP50" i="36"/>
  <c r="BR50" i="36" s="1"/>
  <c r="CJ67" i="36"/>
  <c r="AM75" i="36"/>
  <c r="CB50" i="36"/>
  <c r="CD50" i="36" s="1"/>
  <c r="BT67" i="36"/>
  <c r="AI75" i="36"/>
  <c r="CN50" i="36"/>
  <c r="BX67" i="36"/>
  <c r="AJ75" i="36"/>
  <c r="DD67" i="36"/>
  <c r="DF67" i="36" s="1"/>
  <c r="AR75" i="36"/>
  <c r="CV50" i="36"/>
  <c r="CF67" i="36"/>
  <c r="CH67" i="36" s="1"/>
  <c r="AL75" i="36"/>
  <c r="CJ50" i="36"/>
  <c r="CZ67" i="36"/>
  <c r="AQ75" i="36"/>
  <c r="BL50" i="36"/>
  <c r="CR50" i="36"/>
  <c r="CB67" i="36"/>
  <c r="CD67" i="36" s="1"/>
  <c r="AK75" i="36"/>
  <c r="BF168" i="36"/>
  <c r="BF171" i="36"/>
  <c r="BG173" i="36"/>
  <c r="BN166" i="36"/>
  <c r="DH166" i="36"/>
  <c r="DJ166" i="36" s="1"/>
  <c r="BN167" i="36"/>
  <c r="DH167" i="36"/>
  <c r="DJ167" i="36" s="1"/>
  <c r="BN174" i="36"/>
  <c r="DH174" i="36"/>
  <c r="DJ174" i="36" s="1"/>
  <c r="AW143" i="36"/>
  <c r="BX143" i="36"/>
  <c r="BZ143" i="36" s="1"/>
  <c r="AW147" i="36"/>
  <c r="BX147" i="36" s="1"/>
  <c r="BZ147" i="36" s="1"/>
  <c r="BZ67" i="36"/>
  <c r="AZ138" i="36"/>
  <c r="CJ138" i="36" s="1"/>
  <c r="CL138" i="36" s="1"/>
  <c r="BD141" i="36"/>
  <c r="CZ141" i="36" s="1"/>
  <c r="DB141" i="36" s="1"/>
  <c r="AT145" i="36"/>
  <c r="BL145" i="36"/>
  <c r="BB152" i="36"/>
  <c r="CR152" i="36" s="1"/>
  <c r="CT152" i="36" s="1"/>
  <c r="AX74" i="36"/>
  <c r="CB74" i="36" s="1"/>
  <c r="CD74" i="36" s="1"/>
  <c r="AY73" i="36"/>
  <c r="AY140" i="36"/>
  <c r="CF140" i="36"/>
  <c r="CH140" i="36" s="1"/>
  <c r="BA138" i="36"/>
  <c r="CN138" i="36" s="1"/>
  <c r="CP138" i="36" s="1"/>
  <c r="AU139" i="36"/>
  <c r="BP139" i="36" s="1"/>
  <c r="BC139" i="36"/>
  <c r="CV139" i="36"/>
  <c r="CX139" i="36" s="1"/>
  <c r="AW141" i="36"/>
  <c r="BX141" i="36"/>
  <c r="BZ141" i="36" s="1"/>
  <c r="BE141" i="36"/>
  <c r="DD141" i="36" s="1"/>
  <c r="DF141" i="36" s="1"/>
  <c r="AY149" i="36"/>
  <c r="CF149" i="36" s="1"/>
  <c r="CH149" i="36" s="1"/>
  <c r="AY143" i="36"/>
  <c r="CF143" i="36" s="1"/>
  <c r="CH143" i="36" s="1"/>
  <c r="BA144" i="36"/>
  <c r="CN144" i="36" s="1"/>
  <c r="CP144" i="36" s="1"/>
  <c r="AU145" i="36"/>
  <c r="BP145" i="36"/>
  <c r="BR145" i="36" s="1"/>
  <c r="BC145" i="36"/>
  <c r="CV145" i="36" s="1"/>
  <c r="CX145" i="36" s="1"/>
  <c r="AW146" i="36"/>
  <c r="BX146" i="36"/>
  <c r="BZ146" i="36" s="1"/>
  <c r="BE146" i="36"/>
  <c r="DD146" i="36" s="1"/>
  <c r="DF146" i="36" s="1"/>
  <c r="AY147" i="36"/>
  <c r="CF147" i="36"/>
  <c r="CH147" i="36" s="1"/>
  <c r="BA151" i="36"/>
  <c r="CN151" i="36" s="1"/>
  <c r="CP151" i="36" s="1"/>
  <c r="AU152" i="36"/>
  <c r="BP152" i="36" s="1"/>
  <c r="BR152" i="36" s="1"/>
  <c r="BC152" i="36"/>
  <c r="CV152" i="36"/>
  <c r="CX152" i="36" s="1"/>
  <c r="AW153" i="36"/>
  <c r="BX153" i="36" s="1"/>
  <c r="BE153" i="36"/>
  <c r="DD153" i="36" s="1"/>
  <c r="DF153" i="36" s="1"/>
  <c r="BF172" i="36"/>
  <c r="BD74" i="36"/>
  <c r="CZ74" i="36" s="1"/>
  <c r="DB74" i="36" s="1"/>
  <c r="BE140" i="36"/>
  <c r="DD140" i="36"/>
  <c r="DF140" i="36" s="1"/>
  <c r="AU141" i="36"/>
  <c r="BP141" i="36" s="1"/>
  <c r="BR141" i="36" s="1"/>
  <c r="BE143" i="36"/>
  <c r="DD143" i="36" s="1"/>
  <c r="DF143" i="36" s="1"/>
  <c r="AU146" i="36"/>
  <c r="BP146" i="36"/>
  <c r="BR146" i="36" s="1"/>
  <c r="BA152" i="36"/>
  <c r="CN152" i="36"/>
  <c r="CP152" i="36" s="1"/>
  <c r="AW74" i="36"/>
  <c r="BX74" i="36"/>
  <c r="BZ74" i="36" s="1"/>
  <c r="AV141" i="36"/>
  <c r="BT141" i="36"/>
  <c r="BV141" i="36" s="1"/>
  <c r="CX50" i="36"/>
  <c r="DH52" i="36"/>
  <c r="DJ52" i="36" s="1"/>
  <c r="BR52" i="36"/>
  <c r="AY74" i="36"/>
  <c r="CF74" i="36" s="1"/>
  <c r="CH74" i="36" s="1"/>
  <c r="AZ73" i="36"/>
  <c r="AZ140" i="36"/>
  <c r="CJ140" i="36"/>
  <c r="CL140" i="36" s="1"/>
  <c r="AT138" i="36"/>
  <c r="BL138" i="36"/>
  <c r="BB138" i="36"/>
  <c r="CR138" i="36" s="1"/>
  <c r="CT138" i="36" s="1"/>
  <c r="AV139" i="36"/>
  <c r="BT139" i="36" s="1"/>
  <c r="BV139" i="36" s="1"/>
  <c r="BD139" i="36"/>
  <c r="CZ139" i="36" s="1"/>
  <c r="DB139" i="36" s="1"/>
  <c r="AX141" i="36"/>
  <c r="CB141" i="36"/>
  <c r="CD141" i="36" s="1"/>
  <c r="AZ149" i="36"/>
  <c r="CJ149" i="36" s="1"/>
  <c r="CL149" i="36" s="1"/>
  <c r="AZ143" i="36"/>
  <c r="CJ143" i="36" s="1"/>
  <c r="CL143" i="36" s="1"/>
  <c r="AT144" i="36"/>
  <c r="BL144" i="36" s="1"/>
  <c r="BB144" i="36"/>
  <c r="CR144" i="36" s="1"/>
  <c r="CT144" i="36" s="1"/>
  <c r="AV145" i="36"/>
  <c r="BT145" i="36"/>
  <c r="BV145" i="36" s="1"/>
  <c r="BD145" i="36"/>
  <c r="CZ145" i="36" s="1"/>
  <c r="DB145" i="36" s="1"/>
  <c r="AX146" i="36"/>
  <c r="CB146" i="36"/>
  <c r="CD146" i="36" s="1"/>
  <c r="AZ147" i="36"/>
  <c r="CJ147" i="36" s="1"/>
  <c r="CL147" i="36" s="1"/>
  <c r="AT151" i="36"/>
  <c r="BL151" i="36" s="1"/>
  <c r="BN151" i="36" s="1"/>
  <c r="BB151" i="36"/>
  <c r="CR151" i="36" s="1"/>
  <c r="CT151" i="36" s="1"/>
  <c r="AV152" i="36"/>
  <c r="BT152" i="36"/>
  <c r="BV152" i="36" s="1"/>
  <c r="BD152" i="36"/>
  <c r="CZ152" i="36" s="1"/>
  <c r="DB152" i="36" s="1"/>
  <c r="AX153" i="36"/>
  <c r="CB153" i="36" s="1"/>
  <c r="CD153" i="36" s="1"/>
  <c r="BF173" i="36"/>
  <c r="BL173" i="36"/>
  <c r="DH54" i="36"/>
  <c r="DJ54" i="36" s="1"/>
  <c r="BR54" i="36"/>
  <c r="BE73" i="36"/>
  <c r="BA139" i="36"/>
  <c r="CN139" i="36"/>
  <c r="CP139" i="36" s="1"/>
  <c r="BC141" i="36"/>
  <c r="CV141" i="36" s="1"/>
  <c r="CX141" i="36" s="1"/>
  <c r="AY144" i="36"/>
  <c r="CF144" i="36" s="1"/>
  <c r="CH144" i="36" s="1"/>
  <c r="BC146" i="36"/>
  <c r="CV146" i="36" s="1"/>
  <c r="CX146" i="36" s="1"/>
  <c r="AY151" i="36"/>
  <c r="CF151" i="36" s="1"/>
  <c r="CH151" i="36" s="1"/>
  <c r="BC153" i="36"/>
  <c r="CV153" i="36" s="1"/>
  <c r="CX153" i="36" s="1"/>
  <c r="CP50" i="36"/>
  <c r="BE74" i="36"/>
  <c r="DD74" i="36" s="1"/>
  <c r="DF74" i="36" s="1"/>
  <c r="AT139" i="36"/>
  <c r="BL139" i="36"/>
  <c r="BN139" i="36" s="1"/>
  <c r="AX143" i="36"/>
  <c r="CB143" i="36" s="1"/>
  <c r="CD143" i="36" s="1"/>
  <c r="BB145" i="36"/>
  <c r="CR145" i="36"/>
  <c r="CT145" i="36" s="1"/>
  <c r="AZ151" i="36"/>
  <c r="CJ151" i="36"/>
  <c r="CL151" i="36" s="1"/>
  <c r="AV153" i="36"/>
  <c r="BT153" i="36" s="1"/>
  <c r="BV153" i="36" s="1"/>
  <c r="DB50" i="36"/>
  <c r="CL67" i="36"/>
  <c r="AZ74" i="36"/>
  <c r="CJ74" i="36" s="1"/>
  <c r="CL74" i="36" s="1"/>
  <c r="BA73" i="36"/>
  <c r="BA140" i="36"/>
  <c r="CN140" i="36" s="1"/>
  <c r="CP140" i="36" s="1"/>
  <c r="AU138" i="36"/>
  <c r="BP138" i="36" s="1"/>
  <c r="BR138" i="36" s="1"/>
  <c r="BC138" i="36"/>
  <c r="CV138" i="36"/>
  <c r="CX138" i="36" s="1"/>
  <c r="AW139" i="36"/>
  <c r="BX139" i="36"/>
  <c r="BZ139" i="36" s="1"/>
  <c r="BE139" i="36"/>
  <c r="DD139" i="36" s="1"/>
  <c r="DF139" i="36" s="1"/>
  <c r="AY141" i="36"/>
  <c r="CF141" i="36" s="1"/>
  <c r="CH141" i="36" s="1"/>
  <c r="BA149" i="36"/>
  <c r="CN149" i="36" s="1"/>
  <c r="CP149" i="36" s="1"/>
  <c r="BA143" i="36"/>
  <c r="CN143" i="36"/>
  <c r="CP143" i="36" s="1"/>
  <c r="AU144" i="36"/>
  <c r="BP144" i="36" s="1"/>
  <c r="BR144" i="36" s="1"/>
  <c r="BC144" i="36"/>
  <c r="CV144" i="36" s="1"/>
  <c r="CX144" i="36" s="1"/>
  <c r="AW145" i="36"/>
  <c r="BX145" i="36" s="1"/>
  <c r="BZ145" i="36" s="1"/>
  <c r="BE145" i="36"/>
  <c r="DD145" i="36" s="1"/>
  <c r="DF145" i="36" s="1"/>
  <c r="AY146" i="36"/>
  <c r="CF146" i="36" s="1"/>
  <c r="CH146" i="36" s="1"/>
  <c r="BA147" i="36"/>
  <c r="CN147" i="36" s="1"/>
  <c r="CP147" i="36" s="1"/>
  <c r="AU151" i="36"/>
  <c r="BP151" i="36"/>
  <c r="BC151" i="36"/>
  <c r="CV151" i="36"/>
  <c r="CX151" i="36" s="1"/>
  <c r="AW152" i="36"/>
  <c r="BX152" i="36" s="1"/>
  <c r="BZ152" i="36" s="1"/>
  <c r="BE152" i="36"/>
  <c r="DD152" i="36" s="1"/>
  <c r="DF152" i="36" s="1"/>
  <c r="AY153" i="36"/>
  <c r="CF153" i="36" s="1"/>
  <c r="CH153" i="36" s="1"/>
  <c r="BN171" i="36"/>
  <c r="AW140" i="36"/>
  <c r="BX140" i="36" s="1"/>
  <c r="BZ140" i="36" s="1"/>
  <c r="AW149" i="36"/>
  <c r="BX149" i="36" s="1"/>
  <c r="BA145" i="36"/>
  <c r="CN145" i="36" s="1"/>
  <c r="CP145" i="36" s="1"/>
  <c r="AU153" i="36"/>
  <c r="BP153" i="36"/>
  <c r="BR153" i="36" s="1"/>
  <c r="AX149" i="36"/>
  <c r="CB149" i="36"/>
  <c r="CD149" i="36" s="1"/>
  <c r="BD146" i="36"/>
  <c r="CZ146" i="36"/>
  <c r="DB146" i="36" s="1"/>
  <c r="BF170" i="36"/>
  <c r="CT50" i="36"/>
  <c r="BV50" i="36"/>
  <c r="BN69" i="36"/>
  <c r="DH69" i="36"/>
  <c r="DJ69" i="36" s="1"/>
  <c r="DH71" i="36"/>
  <c r="DJ71" i="36" s="1"/>
  <c r="BN71" i="36"/>
  <c r="BA74" i="36"/>
  <c r="CN74" i="36"/>
  <c r="CP74" i="36" s="1"/>
  <c r="AT73" i="36"/>
  <c r="BL73" i="36"/>
  <c r="BB73" i="36"/>
  <c r="AT140" i="36"/>
  <c r="BL140" i="36" s="1"/>
  <c r="BB140" i="36"/>
  <c r="CR140" i="36" s="1"/>
  <c r="CT140" i="36" s="1"/>
  <c r="AV138" i="36"/>
  <c r="BT138" i="36" s="1"/>
  <c r="BV138" i="36" s="1"/>
  <c r="BD138" i="36"/>
  <c r="CZ138" i="36" s="1"/>
  <c r="DB138" i="36" s="1"/>
  <c r="AX139" i="36"/>
  <c r="CB139" i="36" s="1"/>
  <c r="CD139" i="36" s="1"/>
  <c r="AZ141" i="36"/>
  <c r="CJ141" i="36"/>
  <c r="CL141" i="36" s="1"/>
  <c r="AT149" i="36"/>
  <c r="BL149" i="36" s="1"/>
  <c r="BN149" i="36" s="1"/>
  <c r="BB149" i="36"/>
  <c r="CR149" i="36" s="1"/>
  <c r="CT149" i="36" s="1"/>
  <c r="AT143" i="36"/>
  <c r="BL143" i="36" s="1"/>
  <c r="BN143" i="36" s="1"/>
  <c r="BB143" i="36"/>
  <c r="CR143" i="36"/>
  <c r="CT143" i="36" s="1"/>
  <c r="AV144" i="36"/>
  <c r="BT144" i="36" s="1"/>
  <c r="BV144" i="36" s="1"/>
  <c r="BD144" i="36"/>
  <c r="CZ144" i="36"/>
  <c r="DB144" i="36" s="1"/>
  <c r="AX145" i="36"/>
  <c r="CB145" i="36" s="1"/>
  <c r="CD145" i="36" s="1"/>
  <c r="AZ146" i="36"/>
  <c r="AT147" i="36"/>
  <c r="BL147" i="36" s="1"/>
  <c r="BN147" i="36" s="1"/>
  <c r="BB147" i="36"/>
  <c r="CR147" i="36" s="1"/>
  <c r="CT147" i="36" s="1"/>
  <c r="AV151" i="36"/>
  <c r="BT151" i="36" s="1"/>
  <c r="BV151" i="36" s="1"/>
  <c r="BD151" i="36"/>
  <c r="CZ151" i="36" s="1"/>
  <c r="DB151" i="36" s="1"/>
  <c r="AX152" i="36"/>
  <c r="CB152" i="36" s="1"/>
  <c r="CD152" i="36" s="1"/>
  <c r="AZ153" i="36"/>
  <c r="CJ153" i="36" s="1"/>
  <c r="CL153" i="36" s="1"/>
  <c r="BF166" i="36"/>
  <c r="CL50" i="36"/>
  <c r="DH53" i="36"/>
  <c r="DJ53" i="36" s="1"/>
  <c r="BN53" i="36"/>
  <c r="DB67" i="36"/>
  <c r="AW73" i="36"/>
  <c r="BE149" i="36"/>
  <c r="DD149" i="36" s="1"/>
  <c r="DF149" i="36" s="1"/>
  <c r="AX140" i="36"/>
  <c r="CB140" i="36" s="1"/>
  <c r="CD140" i="36" s="1"/>
  <c r="AV146" i="36"/>
  <c r="BT146" i="36" s="1"/>
  <c r="BV146" i="36" s="1"/>
  <c r="AT152" i="36"/>
  <c r="BL152" i="36" s="1"/>
  <c r="BN67" i="36"/>
  <c r="AT74" i="36"/>
  <c r="BL74" i="36" s="1"/>
  <c r="BN74" i="36" s="1"/>
  <c r="BB74" i="36"/>
  <c r="AU73" i="36"/>
  <c r="BC73" i="36"/>
  <c r="AU140" i="36"/>
  <c r="BP140" i="36"/>
  <c r="BR140" i="36" s="1"/>
  <c r="BC140" i="36"/>
  <c r="CV140" i="36"/>
  <c r="CX140" i="36" s="1"/>
  <c r="AW138" i="36"/>
  <c r="BX138" i="36" s="1"/>
  <c r="BZ138" i="36" s="1"/>
  <c r="BE138" i="36"/>
  <c r="DD138" i="36" s="1"/>
  <c r="DF138" i="36" s="1"/>
  <c r="AY139" i="36"/>
  <c r="CF139" i="36"/>
  <c r="CH139" i="36" s="1"/>
  <c r="BA141" i="36"/>
  <c r="CN141" i="36"/>
  <c r="CP141" i="36" s="1"/>
  <c r="AU149" i="36"/>
  <c r="BP149" i="36" s="1"/>
  <c r="BR149" i="36" s="1"/>
  <c r="BC149" i="36"/>
  <c r="CV149" i="36" s="1"/>
  <c r="CX149" i="36" s="1"/>
  <c r="AU143" i="36"/>
  <c r="BP143" i="36" s="1"/>
  <c r="BC143" i="36"/>
  <c r="CV143" i="36"/>
  <c r="CX143" i="36" s="1"/>
  <c r="AW144" i="36"/>
  <c r="BX144" i="36" s="1"/>
  <c r="BZ144" i="36" s="1"/>
  <c r="BE144" i="36"/>
  <c r="DD144" i="36" s="1"/>
  <c r="DF144" i="36" s="1"/>
  <c r="AY145" i="36"/>
  <c r="CF145" i="36" s="1"/>
  <c r="CH145" i="36" s="1"/>
  <c r="BA146" i="36"/>
  <c r="CN146" i="36" s="1"/>
  <c r="CP146" i="36" s="1"/>
  <c r="AU147" i="36"/>
  <c r="BP147" i="36" s="1"/>
  <c r="BC147" i="36"/>
  <c r="CV147" i="36" s="1"/>
  <c r="CX147" i="36" s="1"/>
  <c r="AW151" i="36"/>
  <c r="BX151" i="36"/>
  <c r="BZ151" i="36" s="1"/>
  <c r="BE151" i="36"/>
  <c r="DD151" i="36"/>
  <c r="DF151" i="36" s="1"/>
  <c r="AY152" i="36"/>
  <c r="CF152" i="36" s="1"/>
  <c r="CH152" i="36" s="1"/>
  <c r="BA153" i="36"/>
  <c r="CN153" i="36" s="1"/>
  <c r="CP153" i="36" s="1"/>
  <c r="BN172" i="36"/>
  <c r="DH172" i="36"/>
  <c r="DJ172" i="36" s="1"/>
  <c r="BL168" i="36"/>
  <c r="BV67" i="36"/>
  <c r="AV74" i="36"/>
  <c r="BT74" i="36"/>
  <c r="BV74" i="36" s="1"/>
  <c r="AY138" i="36"/>
  <c r="CF138" i="36" s="1"/>
  <c r="CH138" i="36" s="1"/>
  <c r="BE147" i="36"/>
  <c r="DD147" i="36" s="1"/>
  <c r="DF147" i="36" s="1"/>
  <c r="DH170" i="36"/>
  <c r="DJ170" i="36" s="1"/>
  <c r="BR170" i="36"/>
  <c r="AX73" i="36"/>
  <c r="CB73" i="36"/>
  <c r="CD73" i="36" s="1"/>
  <c r="BB139" i="36"/>
  <c r="CR139" i="36"/>
  <c r="CT139" i="36" s="1"/>
  <c r="AZ144" i="36"/>
  <c r="CJ144" i="36" s="1"/>
  <c r="CL144" i="36" s="1"/>
  <c r="AX147" i="36"/>
  <c r="CB147" i="36" s="1"/>
  <c r="CD147" i="36" s="1"/>
  <c r="BD153" i="36"/>
  <c r="CZ153" i="36"/>
  <c r="DB153" i="36" s="1"/>
  <c r="BR67" i="36"/>
  <c r="CX67" i="36"/>
  <c r="AU74" i="36"/>
  <c r="BP74" i="36" s="1"/>
  <c r="BC74" i="36"/>
  <c r="CV74" i="36"/>
  <c r="CX74" i="36" s="1"/>
  <c r="AV73" i="36"/>
  <c r="BD73" i="36"/>
  <c r="AV140" i="36"/>
  <c r="BT140" i="36" s="1"/>
  <c r="BV140" i="36" s="1"/>
  <c r="BD140" i="36"/>
  <c r="CZ140" i="36" s="1"/>
  <c r="DB140" i="36" s="1"/>
  <c r="AX138" i="36"/>
  <c r="CB138" i="36" s="1"/>
  <c r="CD138" i="36" s="1"/>
  <c r="AZ139" i="36"/>
  <c r="CJ139" i="36" s="1"/>
  <c r="CL139" i="36" s="1"/>
  <c r="AT141" i="36"/>
  <c r="BL141" i="36"/>
  <c r="BB141" i="36"/>
  <c r="CR141" i="36" s="1"/>
  <c r="CT141" i="36" s="1"/>
  <c r="AV149" i="36"/>
  <c r="BT149" i="36" s="1"/>
  <c r="BV149" i="36" s="1"/>
  <c r="BD149" i="36"/>
  <c r="CZ149" i="36" s="1"/>
  <c r="DB149" i="36" s="1"/>
  <c r="AV143" i="36"/>
  <c r="BT143" i="36"/>
  <c r="BV143" i="36" s="1"/>
  <c r="BD143" i="36"/>
  <c r="CZ143" i="36"/>
  <c r="DB143" i="36" s="1"/>
  <c r="AX144" i="36"/>
  <c r="CB144" i="36" s="1"/>
  <c r="CD144" i="36" s="1"/>
  <c r="AZ145" i="36"/>
  <c r="CJ145" i="36" s="1"/>
  <c r="CL145" i="36" s="1"/>
  <c r="AT146" i="36"/>
  <c r="BL146" i="36" s="1"/>
  <c r="BB146" i="36"/>
  <c r="CR146" i="36" s="1"/>
  <c r="CT146" i="36" s="1"/>
  <c r="AV147" i="36"/>
  <c r="BT147" i="36" s="1"/>
  <c r="BV147" i="36" s="1"/>
  <c r="BD147" i="36"/>
  <c r="CZ147" i="36" s="1"/>
  <c r="DB147" i="36" s="1"/>
  <c r="AX151" i="36"/>
  <c r="CB151" i="36" s="1"/>
  <c r="CD151" i="36" s="1"/>
  <c r="AZ152" i="36"/>
  <c r="CJ152" i="36"/>
  <c r="CL152" i="36" s="1"/>
  <c r="AT153" i="36"/>
  <c r="BL153" i="36" s="1"/>
  <c r="BN153" i="36" s="1"/>
  <c r="BB153" i="36"/>
  <c r="CR153" i="36" s="1"/>
  <c r="CT153" i="36" s="1"/>
  <c r="BF167" i="36"/>
  <c r="BF174" i="36"/>
  <c r="BG170" i="36"/>
  <c r="J99" i="32"/>
  <c r="J106" i="32" s="1"/>
  <c r="J113" i="32" s="1"/>
  <c r="BG167" i="36"/>
  <c r="M100" i="32"/>
  <c r="BG174" i="36"/>
  <c r="BG168" i="36"/>
  <c r="BG172" i="36"/>
  <c r="BG166" i="36"/>
  <c r="BG171" i="36"/>
  <c r="AF151" i="36"/>
  <c r="AF153" i="36"/>
  <c r="AF152" i="36"/>
  <c r="AS151" i="36"/>
  <c r="BI151" i="36" s="1"/>
  <c r="AS152" i="36"/>
  <c r="BI152" i="36" s="1"/>
  <c r="AS153" i="36"/>
  <c r="BI153" i="36" s="1"/>
  <c r="AF143" i="36"/>
  <c r="AF144" i="36"/>
  <c r="AF145" i="36"/>
  <c r="AF146" i="36"/>
  <c r="AF147" i="36"/>
  <c r="AS143" i="36"/>
  <c r="BI143" i="36" s="1"/>
  <c r="AS144" i="36"/>
  <c r="BI144" i="36" s="1"/>
  <c r="AS145" i="36"/>
  <c r="BI145" i="36" s="1"/>
  <c r="AS146" i="36"/>
  <c r="BI146" i="36" s="1"/>
  <c r="AS147" i="36"/>
  <c r="BI147" i="36" s="1"/>
  <c r="AF141" i="36"/>
  <c r="AS149" i="36"/>
  <c r="BI149" i="36" s="1"/>
  <c r="AF149" i="36"/>
  <c r="AS141" i="36"/>
  <c r="BI141" i="36" s="1"/>
  <c r="BJ139" i="36"/>
  <c r="AS139" i="36"/>
  <c r="BI139" i="36" s="1"/>
  <c r="AF138" i="36"/>
  <c r="AS138" i="36"/>
  <c r="BI138" i="36" s="1"/>
  <c r="AF140" i="36"/>
  <c r="AS140" i="36"/>
  <c r="BI140" i="36" s="1"/>
  <c r="BJ69" i="36"/>
  <c r="AL89" i="36"/>
  <c r="AN89" i="36"/>
  <c r="AF73" i="36"/>
  <c r="BB89" i="36"/>
  <c r="AS73" i="36"/>
  <c r="BI73" i="36" s="1"/>
  <c r="AM89" i="36"/>
  <c r="AO89" i="36"/>
  <c r="AH89" i="36"/>
  <c r="AP89" i="36"/>
  <c r="AI89" i="36"/>
  <c r="AK89" i="36"/>
  <c r="AS69" i="36"/>
  <c r="BI69" i="36" s="1"/>
  <c r="BJ71" i="36"/>
  <c r="BJ74" i="36"/>
  <c r="AS71" i="36"/>
  <c r="BG71" i="36" s="1"/>
  <c r="AQ89" i="36"/>
  <c r="AR89" i="36"/>
  <c r="AS67" i="36"/>
  <c r="AS74" i="36"/>
  <c r="BI74" i="36" s="1"/>
  <c r="AS54" i="36"/>
  <c r="BG54" i="36" s="1"/>
  <c r="AF67" i="36"/>
  <c r="AF69" i="36"/>
  <c r="AJ89" i="36"/>
  <c r="BJ54" i="36"/>
  <c r="BJ52" i="36"/>
  <c r="AF52" i="36"/>
  <c r="AS52" i="36"/>
  <c r="AS53" i="36"/>
  <c r="BI53" i="36" s="1"/>
  <c r="AF53" i="36"/>
  <c r="BJ50" i="36"/>
  <c r="AS50" i="36"/>
  <c r="DH67" i="36" l="1"/>
  <c r="DH171" i="36"/>
  <c r="DJ171" i="36" s="1"/>
  <c r="BC89" i="36"/>
  <c r="DH50" i="36"/>
  <c r="DJ50" i="36" s="1"/>
  <c r="BA75" i="36"/>
  <c r="AF75" i="36"/>
  <c r="AW75" i="36"/>
  <c r="AW77" i="36" s="1"/>
  <c r="CF73" i="36"/>
  <c r="CH73" i="36" s="1"/>
  <c r="AY75" i="36"/>
  <c r="AY77" i="36" s="1"/>
  <c r="AX75" i="36"/>
  <c r="BP73" i="36"/>
  <c r="AU75" i="36"/>
  <c r="BL75" i="36"/>
  <c r="BF145" i="36"/>
  <c r="CJ73" i="36"/>
  <c r="CJ75" i="36" s="1"/>
  <c r="AZ75" i="36"/>
  <c r="AS75" i="36"/>
  <c r="U99" i="32" s="1"/>
  <c r="X99" i="32" s="1"/>
  <c r="CR73" i="36"/>
  <c r="BB75" i="36"/>
  <c r="BB77" i="36" s="1"/>
  <c r="AT75" i="36"/>
  <c r="AT77" i="36" s="1"/>
  <c r="BN50" i="36"/>
  <c r="BF138" i="36"/>
  <c r="DD73" i="36"/>
  <c r="DD75" i="36" s="1"/>
  <c r="BE75" i="36"/>
  <c r="BG50" i="36"/>
  <c r="AW89" i="36"/>
  <c r="BD89" i="36"/>
  <c r="BD75" i="36"/>
  <c r="BD77" i="36" s="1"/>
  <c r="BT73" i="36"/>
  <c r="BV73" i="36" s="1"/>
  <c r="BV75" i="36" s="1"/>
  <c r="AV75" i="36"/>
  <c r="AV77" i="36" s="1"/>
  <c r="CV73" i="36"/>
  <c r="CX73" i="36" s="1"/>
  <c r="CX75" i="36" s="1"/>
  <c r="BC75" i="36"/>
  <c r="BX73" i="36"/>
  <c r="BZ73" i="36" s="1"/>
  <c r="BA89" i="36"/>
  <c r="CN73" i="36"/>
  <c r="CP73" i="36" s="1"/>
  <c r="CP75" i="36" s="1"/>
  <c r="BF152" i="36"/>
  <c r="BF146" i="36"/>
  <c r="BF143" i="36"/>
  <c r="BE89" i="36"/>
  <c r="AY89" i="36"/>
  <c r="AX77" i="36"/>
  <c r="CR74" i="36"/>
  <c r="CT74" i="36" s="1"/>
  <c r="CJ146" i="36"/>
  <c r="CL146" i="36" s="1"/>
  <c r="CT73" i="36"/>
  <c r="CT75" i="36" s="1"/>
  <c r="DH149" i="36"/>
  <c r="DJ149" i="36" s="1"/>
  <c r="BZ149" i="36"/>
  <c r="DH147" i="36"/>
  <c r="DJ147" i="36" s="1"/>
  <c r="BR147" i="36"/>
  <c r="DH139" i="36"/>
  <c r="DJ139" i="36" s="1"/>
  <c r="BR139" i="36"/>
  <c r="BN140" i="36"/>
  <c r="DH140" i="36"/>
  <c r="DJ140" i="36" s="1"/>
  <c r="BR73" i="36"/>
  <c r="BP75" i="36"/>
  <c r="BF139" i="36"/>
  <c r="AZ77" i="36"/>
  <c r="DH168" i="36"/>
  <c r="DJ168" i="36" s="1"/>
  <c r="BN168" i="36"/>
  <c r="DJ67" i="36"/>
  <c r="CB75" i="36"/>
  <c r="DH151" i="36"/>
  <c r="DJ151" i="36" s="1"/>
  <c r="BR151" i="36"/>
  <c r="BF151" i="36"/>
  <c r="DH153" i="36"/>
  <c r="DJ153" i="36" s="1"/>
  <c r="BZ153" i="36"/>
  <c r="CD75" i="36"/>
  <c r="AU89" i="36"/>
  <c r="BN141" i="36"/>
  <c r="DH141" i="36"/>
  <c r="DJ141" i="36" s="1"/>
  <c r="DH74" i="36"/>
  <c r="DJ74" i="36" s="1"/>
  <c r="BR74" i="36"/>
  <c r="DH143" i="36"/>
  <c r="DJ143" i="36" s="1"/>
  <c r="BR143" i="36"/>
  <c r="BN152" i="36"/>
  <c r="DH152" i="36"/>
  <c r="DJ152" i="36" s="1"/>
  <c r="DH138" i="36"/>
  <c r="DJ138" i="36" s="1"/>
  <c r="BN138" i="36"/>
  <c r="CH75" i="36"/>
  <c r="BF74" i="36"/>
  <c r="BF147" i="36"/>
  <c r="CF75" i="36"/>
  <c r="BX75" i="36"/>
  <c r="BF149" i="36"/>
  <c r="AZ89" i="36"/>
  <c r="BF141" i="36"/>
  <c r="BF73" i="36"/>
  <c r="BF140" i="36"/>
  <c r="CZ73" i="36"/>
  <c r="BN144" i="36"/>
  <c r="DH144" i="36"/>
  <c r="DJ144" i="36" s="1"/>
  <c r="BZ75" i="36"/>
  <c r="AV89" i="36"/>
  <c r="BN73" i="36"/>
  <c r="BN75" i="36" s="1"/>
  <c r="BN145" i="36"/>
  <c r="DH145" i="36"/>
  <c r="DJ145" i="36" s="1"/>
  <c r="BN146" i="36"/>
  <c r="AX89" i="36"/>
  <c r="BF144" i="36"/>
  <c r="BF153" i="36"/>
  <c r="CN75" i="36"/>
  <c r="BN173" i="36"/>
  <c r="DH173" i="36"/>
  <c r="DJ173" i="36" s="1"/>
  <c r="AU77" i="36"/>
  <c r="BA77" i="36"/>
  <c r="BE77" i="36"/>
  <c r="BC77" i="36"/>
  <c r="BJ75" i="36"/>
  <c r="BI67" i="36"/>
  <c r="BG153" i="36"/>
  <c r="BG152" i="36"/>
  <c r="BG151" i="36"/>
  <c r="BG147" i="36"/>
  <c r="BG146" i="36"/>
  <c r="BG141" i="36"/>
  <c r="BG145" i="36"/>
  <c r="BG144" i="36"/>
  <c r="BG143" i="36"/>
  <c r="BG149" i="36"/>
  <c r="BG140" i="36"/>
  <c r="BG139" i="36"/>
  <c r="BG138" i="36"/>
  <c r="BI71" i="36"/>
  <c r="BJ89" i="36"/>
  <c r="BG74" i="36"/>
  <c r="BG73" i="36"/>
  <c r="BG69" i="36"/>
  <c r="U106" i="32"/>
  <c r="BI54" i="36"/>
  <c r="BG67" i="36"/>
  <c r="BI50" i="36"/>
  <c r="BG52" i="36"/>
  <c r="BG53" i="36"/>
  <c r="BI52" i="36"/>
  <c r="CL73" i="36" l="1"/>
  <c r="CL75" i="36" s="1"/>
  <c r="DF73" i="36"/>
  <c r="DF75" i="36" s="1"/>
  <c r="CV75" i="36"/>
  <c r="DH146" i="36"/>
  <c r="DJ146" i="36" s="1"/>
  <c r="BG75" i="36"/>
  <c r="AJ99" i="32" s="1"/>
  <c r="BF75" i="36"/>
  <c r="AF99" i="32" s="1"/>
  <c r="BR75" i="36"/>
  <c r="CR75" i="36"/>
  <c r="U113" i="32"/>
  <c r="U109" i="32"/>
  <c r="BT75" i="36"/>
  <c r="BI75" i="36"/>
  <c r="DB73" i="36"/>
  <c r="DB75" i="36" s="1"/>
  <c r="CZ75" i="36"/>
  <c r="DH73" i="36"/>
  <c r="BF77" i="36"/>
  <c r="BG76" i="36"/>
  <c r="BI76" i="36"/>
  <c r="AI100" i="32"/>
  <c r="X100" i="32"/>
  <c r="AL100" i="32" s="1"/>
  <c r="BG89" i="36"/>
  <c r="BG90" i="36"/>
  <c r="AI99" i="32" l="1"/>
  <c r="AF106" i="32"/>
  <c r="BF76" i="36"/>
  <c r="BI90" i="36"/>
  <c r="AJ100" i="32"/>
  <c r="DJ73" i="36"/>
  <c r="DJ75" i="36" s="1"/>
  <c r="DH75" i="36"/>
  <c r="M99" i="32"/>
  <c r="J115" i="32"/>
  <c r="BH76" i="36"/>
  <c r="BI77" i="36"/>
  <c r="BH90" i="36" s="1"/>
  <c r="BA100" i="32"/>
  <c r="Q27" i="20"/>
  <c r="BJ27" i="20" s="1"/>
  <c r="BJ28" i="20" s="1"/>
  <c r="AG27" i="20"/>
  <c r="AH27" i="20"/>
  <c r="AI27" i="20"/>
  <c r="AJ27" i="20"/>
  <c r="AK27" i="20"/>
  <c r="AL27" i="20"/>
  <c r="AM27" i="20"/>
  <c r="AN27" i="20"/>
  <c r="AO27" i="20"/>
  <c r="AP27" i="20"/>
  <c r="AQ27" i="20"/>
  <c r="AR27" i="20"/>
  <c r="BH27" i="20"/>
  <c r="AF113" i="32" l="1"/>
  <c r="AF117" i="32" s="1"/>
  <c r="AF109" i="32"/>
  <c r="AV27" i="20"/>
  <c r="BT27" i="20"/>
  <c r="AU27" i="20"/>
  <c r="BP27" i="20"/>
  <c r="AT28" i="20"/>
  <c r="BL27" i="20"/>
  <c r="AW27" i="20"/>
  <c r="AW28" i="20" s="1"/>
  <c r="BX27" i="20"/>
  <c r="AZ27" i="20"/>
  <c r="CJ27" i="20"/>
  <c r="BE27" i="20"/>
  <c r="DD27" i="20"/>
  <c r="BC27" i="20"/>
  <c r="CV27" i="20"/>
  <c r="AY27" i="20"/>
  <c r="AY28" i="20" s="1"/>
  <c r="CF27" i="20"/>
  <c r="BD27" i="20"/>
  <c r="CZ27" i="20"/>
  <c r="BA27" i="20"/>
  <c r="BA28" i="20" s="1"/>
  <c r="AX27" i="20"/>
  <c r="AX28" i="20" s="1"/>
  <c r="CB27" i="20"/>
  <c r="AW113" i="32"/>
  <c r="AL99" i="32"/>
  <c r="BI91" i="36"/>
  <c r="AO28" i="20"/>
  <c r="AJ28" i="20"/>
  <c r="AF27" i="20"/>
  <c r="AF28" i="20" s="1"/>
  <c r="AV28" i="20"/>
  <c r="AQ28" i="20"/>
  <c r="AG28" i="20"/>
  <c r="AP28" i="20"/>
  <c r="AH28" i="20"/>
  <c r="BB27" i="20"/>
  <c r="BB28" i="20" s="1"/>
  <c r="AI28" i="20"/>
  <c r="BC28" i="20"/>
  <c r="BD28" i="20"/>
  <c r="AN28" i="20"/>
  <c r="AM28" i="20"/>
  <c r="AU28" i="20"/>
  <c r="BH28" i="20"/>
  <c r="F59" i="32" s="1"/>
  <c r="F68" i="32" s="1"/>
  <c r="BE28" i="20"/>
  <c r="AZ28" i="20"/>
  <c r="AR28" i="20"/>
  <c r="AL28" i="20"/>
  <c r="AK28" i="20"/>
  <c r="AS27" i="20"/>
  <c r="BI27" i="20" s="1"/>
  <c r="BX28" i="20" l="1"/>
  <c r="BZ27" i="20"/>
  <c r="BZ28" i="20" s="1"/>
  <c r="CV28" i="20"/>
  <c r="CX27" i="20"/>
  <c r="CX28" i="20" s="1"/>
  <c r="CN27" i="20"/>
  <c r="CF28" i="20"/>
  <c r="CH27" i="20"/>
  <c r="CH28" i="20" s="1"/>
  <c r="BL28" i="20"/>
  <c r="BN27" i="20"/>
  <c r="CR27" i="20"/>
  <c r="CB28" i="20"/>
  <c r="CD27" i="20"/>
  <c r="CD28" i="20" s="1"/>
  <c r="BP28" i="20"/>
  <c r="BR27" i="20"/>
  <c r="BR28" i="20" s="1"/>
  <c r="CZ28" i="20"/>
  <c r="DB27" i="20"/>
  <c r="DB28" i="20" s="1"/>
  <c r="CJ28" i="20"/>
  <c r="CL27" i="20"/>
  <c r="CL28" i="20" s="1"/>
  <c r="BT28" i="20"/>
  <c r="BV27" i="20"/>
  <c r="BV28" i="20" s="1"/>
  <c r="DD28" i="20"/>
  <c r="DF27" i="20"/>
  <c r="DF28" i="20" s="1"/>
  <c r="BA99" i="32"/>
  <c r="BF27" i="20"/>
  <c r="BG27" i="20"/>
  <c r="BI28" i="20"/>
  <c r="M59" i="32" s="1"/>
  <c r="AS28" i="20"/>
  <c r="Q59" i="32" s="1"/>
  <c r="Q68" i="32" s="1"/>
  <c r="Q71" i="32" s="1"/>
  <c r="CN28" i="20" l="1"/>
  <c r="CP27" i="20"/>
  <c r="CP28" i="20" s="1"/>
  <c r="CR28" i="20"/>
  <c r="CT27" i="20"/>
  <c r="CT28" i="20" s="1"/>
  <c r="DH27" i="20"/>
  <c r="BH29" i="20"/>
  <c r="BG29" i="20"/>
  <c r="BF28" i="20"/>
  <c r="AB59" i="32" s="1"/>
  <c r="BG28" i="20"/>
  <c r="BI29" i="20" s="1"/>
  <c r="BI30" i="20" s="1"/>
  <c r="DH28" i="20" l="1"/>
  <c r="DJ27" i="20"/>
  <c r="DJ28" i="20" s="1"/>
  <c r="X59" i="32"/>
  <c r="AL59" i="32" s="1"/>
  <c r="AI59" i="32"/>
  <c r="AM89" i="32" l="1"/>
  <c r="BH149" i="34"/>
  <c r="AR149" i="34"/>
  <c r="AQ149" i="34"/>
  <c r="AP149" i="34"/>
  <c r="AO149" i="34"/>
  <c r="AN149" i="34"/>
  <c r="AM149" i="34"/>
  <c r="AL149" i="34"/>
  <c r="AK149" i="34"/>
  <c r="AJ149" i="34"/>
  <c r="AI149" i="34"/>
  <c r="AH149" i="34"/>
  <c r="Q149" i="34"/>
  <c r="AF149" i="34" s="1"/>
  <c r="BH148" i="34"/>
  <c r="AR148" i="34"/>
  <c r="AQ148" i="34"/>
  <c r="AP148" i="34"/>
  <c r="AO148" i="34"/>
  <c r="AN148" i="34"/>
  <c r="AM148" i="34"/>
  <c r="AL148" i="34"/>
  <c r="AK148" i="34"/>
  <c r="AJ148" i="34"/>
  <c r="AI148" i="34"/>
  <c r="AH148" i="34"/>
  <c r="Q148" i="34"/>
  <c r="AF148" i="34" s="1"/>
  <c r="AU144" i="34"/>
  <c r="BH131" i="34"/>
  <c r="AR131" i="34"/>
  <c r="AQ131" i="34"/>
  <c r="AP131" i="34"/>
  <c r="AO131" i="34"/>
  <c r="AN131" i="34"/>
  <c r="AM131" i="34"/>
  <c r="AL131" i="34"/>
  <c r="AK131" i="34"/>
  <c r="AJ131" i="34"/>
  <c r="AI131" i="34"/>
  <c r="AH131" i="34"/>
  <c r="AG131" i="34"/>
  <c r="Q131" i="34"/>
  <c r="BJ131" i="34" s="1"/>
  <c r="BH130" i="34"/>
  <c r="AR130" i="34"/>
  <c r="AQ130" i="34"/>
  <c r="AP130" i="34"/>
  <c r="AO130" i="34"/>
  <c r="AN130" i="34"/>
  <c r="AM130" i="34"/>
  <c r="AL130" i="34"/>
  <c r="AK130" i="34"/>
  <c r="AJ130" i="34"/>
  <c r="AI130" i="34"/>
  <c r="AH130" i="34"/>
  <c r="AG130" i="34"/>
  <c r="Q130" i="34"/>
  <c r="AF130" i="34" s="1"/>
  <c r="AW131" i="34" l="1"/>
  <c r="BX131" i="34"/>
  <c r="BZ131" i="34" s="1"/>
  <c r="AV130" i="34"/>
  <c r="BT130" i="34"/>
  <c r="AX131" i="34"/>
  <c r="CB131" i="34"/>
  <c r="CD131" i="34" s="1"/>
  <c r="CF148" i="34"/>
  <c r="AW130" i="34"/>
  <c r="BX130" i="34" s="1"/>
  <c r="AX130" i="34"/>
  <c r="CB130" i="34"/>
  <c r="AZ131" i="34"/>
  <c r="CJ131" i="34"/>
  <c r="CL131" i="34" s="1"/>
  <c r="BA148" i="34"/>
  <c r="CN148" i="34"/>
  <c r="BC149" i="34"/>
  <c r="CV149" i="34"/>
  <c r="CX149" i="34" s="1"/>
  <c r="CR148" i="34"/>
  <c r="BD149" i="34"/>
  <c r="CZ149" i="34"/>
  <c r="DB149" i="34" s="1"/>
  <c r="AZ130" i="34"/>
  <c r="CJ130" i="34"/>
  <c r="AT131" i="34"/>
  <c r="BL131" i="34"/>
  <c r="BB131" i="34"/>
  <c r="CR131" i="34"/>
  <c r="CT131" i="34" s="1"/>
  <c r="BP148" i="34"/>
  <c r="CV148" i="34"/>
  <c r="AW149" i="34"/>
  <c r="BX149" i="34"/>
  <c r="BZ149" i="34" s="1"/>
  <c r="BE149" i="34"/>
  <c r="DD149" i="34"/>
  <c r="DF149" i="34" s="1"/>
  <c r="AU130" i="34"/>
  <c r="BP130" i="34"/>
  <c r="BE131" i="34"/>
  <c r="DD131" i="34"/>
  <c r="DF131" i="34" s="1"/>
  <c r="AX148" i="34"/>
  <c r="AX150" i="34" s="1"/>
  <c r="CB148" i="34"/>
  <c r="BE130" i="34"/>
  <c r="DD130" i="34"/>
  <c r="BB149" i="34"/>
  <c r="CR149" i="34"/>
  <c r="CT149" i="34" s="1"/>
  <c r="AU149" i="34"/>
  <c r="BP149" i="34"/>
  <c r="BR149" i="34" s="1"/>
  <c r="AY130" i="34"/>
  <c r="CF130" i="34"/>
  <c r="BA131" i="34"/>
  <c r="CN131" i="34"/>
  <c r="CP131" i="34" s="1"/>
  <c r="BA130" i="34"/>
  <c r="CN130" i="34"/>
  <c r="AU131" i="34"/>
  <c r="BP131" i="34"/>
  <c r="BR131" i="34" s="1"/>
  <c r="BC131" i="34"/>
  <c r="CV131" i="34"/>
  <c r="CX131" i="34" s="1"/>
  <c r="AX149" i="34"/>
  <c r="CB149" i="34"/>
  <c r="CD149" i="34" s="1"/>
  <c r="BC130" i="34"/>
  <c r="CV130" i="34"/>
  <c r="AZ149" i="34"/>
  <c r="CJ149" i="34"/>
  <c r="CL149" i="34" s="1"/>
  <c r="BD130" i="34"/>
  <c r="CZ130" i="34"/>
  <c r="BA149" i="34"/>
  <c r="CN149" i="34"/>
  <c r="CP149" i="34" s="1"/>
  <c r="AY131" i="34"/>
  <c r="CF131" i="34"/>
  <c r="CH131" i="34" s="1"/>
  <c r="BL149" i="34"/>
  <c r="AT130" i="34"/>
  <c r="BL130" i="34" s="1"/>
  <c r="BB130" i="34"/>
  <c r="CR130" i="34"/>
  <c r="AV131" i="34"/>
  <c r="BT131" i="34"/>
  <c r="BV131" i="34" s="1"/>
  <c r="BD131" i="34"/>
  <c r="CZ131" i="34" s="1"/>
  <c r="DB131" i="34" s="1"/>
  <c r="BE148" i="34"/>
  <c r="DD148" i="34"/>
  <c r="AY149" i="34"/>
  <c r="CF149" i="34"/>
  <c r="CH149" i="34" s="1"/>
  <c r="AH150" i="34"/>
  <c r="AL150" i="34"/>
  <c r="AP150" i="34"/>
  <c r="AO150" i="34"/>
  <c r="AM150" i="34"/>
  <c r="AJ150" i="34"/>
  <c r="BE150" i="34"/>
  <c r="AI150" i="34"/>
  <c r="AQ150" i="34"/>
  <c r="AS148" i="34"/>
  <c r="BI148" i="34" s="1"/>
  <c r="BL148" i="34"/>
  <c r="BB148" i="34"/>
  <c r="BB150" i="34" s="1"/>
  <c r="AU148" i="34"/>
  <c r="BC148" i="34"/>
  <c r="BC150" i="34" s="1"/>
  <c r="BC152" i="34" s="1"/>
  <c r="BJ148" i="34"/>
  <c r="AR150" i="34"/>
  <c r="BB152" i="34"/>
  <c r="AK150" i="34"/>
  <c r="AV148" i="34"/>
  <c r="BT148" i="34" s="1"/>
  <c r="BD148" i="34"/>
  <c r="AS149" i="34"/>
  <c r="BJ149" i="34"/>
  <c r="BJ130" i="34"/>
  <c r="BA150" i="34"/>
  <c r="AW148" i="34"/>
  <c r="AW150" i="34" s="1"/>
  <c r="AW152" i="34" s="1"/>
  <c r="BH150" i="34"/>
  <c r="E86" i="32" s="1"/>
  <c r="E90" i="32" s="1"/>
  <c r="AF150" i="34"/>
  <c r="AN150" i="34"/>
  <c r="AY148" i="34"/>
  <c r="AV149" i="34"/>
  <c r="AG150" i="34"/>
  <c r="AZ148" i="34"/>
  <c r="AZ150" i="34" s="1"/>
  <c r="AZ152" i="34" s="1"/>
  <c r="BF131" i="34"/>
  <c r="AS130" i="34"/>
  <c r="BG130" i="34" s="1"/>
  <c r="AS131" i="34"/>
  <c r="BI131" i="34" s="1"/>
  <c r="AF131" i="34"/>
  <c r="BV148" i="34" l="1"/>
  <c r="BL132" i="34"/>
  <c r="BN130" i="34"/>
  <c r="BN132" i="34" s="1"/>
  <c r="DH130" i="34"/>
  <c r="BL150" i="34"/>
  <c r="BN148" i="34"/>
  <c r="BZ130" i="34"/>
  <c r="BZ132" i="34" s="1"/>
  <c r="BX132" i="34"/>
  <c r="CN150" i="34"/>
  <c r="CP148" i="34"/>
  <c r="CP150" i="34" s="1"/>
  <c r="CV150" i="34"/>
  <c r="CX148" i="34"/>
  <c r="CX150" i="34" s="1"/>
  <c r="BJ150" i="34"/>
  <c r="CR132" i="34"/>
  <c r="CT130" i="34"/>
  <c r="CT132" i="34" s="1"/>
  <c r="AY150" i="34"/>
  <c r="AY152" i="34" s="1"/>
  <c r="CP130" i="34"/>
  <c r="CP132" i="34" s="1"/>
  <c r="CN132" i="34"/>
  <c r="CR150" i="34"/>
  <c r="CT148" i="34"/>
  <c r="CT150" i="34" s="1"/>
  <c r="BT132" i="34"/>
  <c r="BV130" i="34"/>
  <c r="BV132" i="34" s="1"/>
  <c r="BD150" i="34"/>
  <c r="CB150" i="34"/>
  <c r="CD148" i="34"/>
  <c r="CD150" i="34" s="1"/>
  <c r="CJ132" i="34"/>
  <c r="CL130" i="34"/>
  <c r="CL132" i="34" s="1"/>
  <c r="CF150" i="34"/>
  <c r="CH148" i="34"/>
  <c r="CH150" i="34" s="1"/>
  <c r="BR148" i="34"/>
  <c r="BR150" i="34" s="1"/>
  <c r="BP150" i="34"/>
  <c r="CB132" i="34"/>
  <c r="CD130" i="34"/>
  <c r="CD132" i="34" s="1"/>
  <c r="BX148" i="34"/>
  <c r="CZ132" i="34"/>
  <c r="DB130" i="34"/>
  <c r="DB132" i="34" s="1"/>
  <c r="CZ148" i="34"/>
  <c r="DH148" i="34" s="1"/>
  <c r="DD132" i="34"/>
  <c r="DF130" i="34"/>
  <c r="DF132" i="34" s="1"/>
  <c r="BN131" i="34"/>
  <c r="DH131" i="34"/>
  <c r="DJ131" i="34" s="1"/>
  <c r="CJ148" i="34"/>
  <c r="DH149" i="34"/>
  <c r="DJ149" i="34" s="1"/>
  <c r="BN149" i="34"/>
  <c r="CF132" i="34"/>
  <c r="CH130" i="34"/>
  <c r="CH132" i="34" s="1"/>
  <c r="CV132" i="34"/>
  <c r="CX130" i="34"/>
  <c r="CX132" i="34" s="1"/>
  <c r="BF149" i="34"/>
  <c r="AU150" i="34"/>
  <c r="AU152" i="34" s="1"/>
  <c r="DD150" i="34"/>
  <c r="DF148" i="34"/>
  <c r="DF150" i="34" s="1"/>
  <c r="BP132" i="34"/>
  <c r="BR130" i="34"/>
  <c r="BR132" i="34" s="1"/>
  <c r="BF130" i="34"/>
  <c r="AX152" i="34"/>
  <c r="BT149" i="34"/>
  <c r="BV149" i="34" s="1"/>
  <c r="BD152" i="34"/>
  <c r="BA152" i="34"/>
  <c r="BG148" i="34"/>
  <c r="AS150" i="34"/>
  <c r="BG149" i="34"/>
  <c r="BE152" i="34"/>
  <c r="AT152" i="34"/>
  <c r="BG131" i="34"/>
  <c r="M89" i="32"/>
  <c r="BI149" i="34"/>
  <c r="BI150" i="34" s="1"/>
  <c r="AV150" i="34"/>
  <c r="AV152" i="34" s="1"/>
  <c r="BF148" i="34"/>
  <c r="BI130" i="34"/>
  <c r="BN150" i="34" l="1"/>
  <c r="BF150" i="34"/>
  <c r="AA86" i="32" s="1"/>
  <c r="AI86" i="32" s="1"/>
  <c r="DH150" i="34"/>
  <c r="DJ148" i="34"/>
  <c r="DJ150" i="34" s="1"/>
  <c r="X89" i="32"/>
  <c r="AL89" i="32" s="1"/>
  <c r="P86" i="32"/>
  <c r="X86" i="32" s="1"/>
  <c r="BX150" i="34"/>
  <c r="BZ148" i="34"/>
  <c r="BZ150" i="34" s="1"/>
  <c r="DH132" i="34"/>
  <c r="DJ130" i="34"/>
  <c r="DJ132" i="34" s="1"/>
  <c r="BV150" i="34"/>
  <c r="CZ150" i="34"/>
  <c r="DB148" i="34"/>
  <c r="DB150" i="34" s="1"/>
  <c r="CJ150" i="34"/>
  <c r="CL148" i="34"/>
  <c r="CL150" i="34" s="1"/>
  <c r="BT150" i="34"/>
  <c r="M86" i="32"/>
  <c r="BG151" i="34"/>
  <c r="BG150" i="34"/>
  <c r="BH151" i="34"/>
  <c r="BF152" i="34"/>
  <c r="BF151" i="34"/>
  <c r="BH84" i="18"/>
  <c r="AR84" i="18"/>
  <c r="AQ84" i="18"/>
  <c r="AP84" i="18"/>
  <c r="AO84" i="18"/>
  <c r="AN84" i="18"/>
  <c r="AM84" i="18"/>
  <c r="AL84" i="18"/>
  <c r="AK84" i="18"/>
  <c r="AJ84" i="18"/>
  <c r="AI84" i="18"/>
  <c r="AH84" i="18"/>
  <c r="AG84" i="18"/>
  <c r="Q84" i="18"/>
  <c r="BJ84" i="18" s="1"/>
  <c r="BH37" i="18"/>
  <c r="AR37" i="18"/>
  <c r="AQ37" i="18"/>
  <c r="AP37" i="18"/>
  <c r="AO37" i="18"/>
  <c r="AN37" i="18"/>
  <c r="AM37" i="18"/>
  <c r="AL37" i="18"/>
  <c r="AK37" i="18"/>
  <c r="AJ37" i="18"/>
  <c r="AI37" i="18"/>
  <c r="AH37" i="18"/>
  <c r="AG37" i="18"/>
  <c r="Q37" i="18"/>
  <c r="BJ37" i="18" s="1"/>
  <c r="BH36" i="18"/>
  <c r="AR36" i="18"/>
  <c r="AQ36" i="18"/>
  <c r="AP36" i="18"/>
  <c r="AO36" i="18"/>
  <c r="AN36" i="18"/>
  <c r="AM36" i="18"/>
  <c r="AL36" i="18"/>
  <c r="AK36" i="18"/>
  <c r="AJ36" i="18"/>
  <c r="AI36" i="18"/>
  <c r="AH36" i="18"/>
  <c r="AG36" i="18"/>
  <c r="Q36" i="18"/>
  <c r="BJ36" i="18" s="1"/>
  <c r="BH28" i="18"/>
  <c r="AR28" i="18"/>
  <c r="AQ28" i="18"/>
  <c r="AP28" i="18"/>
  <c r="AO28" i="18"/>
  <c r="AN28" i="18"/>
  <c r="AM28" i="18"/>
  <c r="AL28" i="18"/>
  <c r="AK28" i="18"/>
  <c r="AJ28" i="18"/>
  <c r="AI28" i="18"/>
  <c r="AH28" i="18"/>
  <c r="AG28" i="18"/>
  <c r="Q28" i="18"/>
  <c r="BJ28" i="18" s="1"/>
  <c r="BI151" i="34" l="1"/>
  <c r="BI152" i="34" s="1"/>
  <c r="AJ86" i="32"/>
  <c r="AU36" i="18"/>
  <c r="BQ36" i="18" s="1"/>
  <c r="BS36" i="18" s="1"/>
  <c r="BB28" i="18"/>
  <c r="CS28" i="18" s="1"/>
  <c r="CU28" i="18" s="1"/>
  <c r="AX37" i="18"/>
  <c r="CC37" i="18" s="1"/>
  <c r="CE37" i="18" s="1"/>
  <c r="AV28" i="18"/>
  <c r="BU28" i="18" s="1"/>
  <c r="BW28" i="18" s="1"/>
  <c r="AT84" i="18"/>
  <c r="BE28" i="18"/>
  <c r="DE28" i="18" s="1"/>
  <c r="DG28" i="18" s="1"/>
  <c r="AY36" i="18"/>
  <c r="CG36" i="18" s="1"/>
  <c r="CI36" i="18" s="1"/>
  <c r="AU84" i="18"/>
  <c r="BQ84" i="18" s="1"/>
  <c r="BS84" i="18" s="1"/>
  <c r="AX28" i="18"/>
  <c r="CC28" i="18" s="1"/>
  <c r="CE28" i="18" s="1"/>
  <c r="AZ36" i="18"/>
  <c r="CK36" i="18" s="1"/>
  <c r="CM36" i="18" s="1"/>
  <c r="BB37" i="18"/>
  <c r="CS37" i="18" s="1"/>
  <c r="CU37" i="18" s="1"/>
  <c r="AV84" i="18"/>
  <c r="BU84" i="18" s="1"/>
  <c r="BW84" i="18" s="1"/>
  <c r="BD84" i="18"/>
  <c r="DA84" i="18" s="1"/>
  <c r="DC84" i="18" s="1"/>
  <c r="BC36" i="18"/>
  <c r="CW36" i="18" s="1"/>
  <c r="CY36" i="18" s="1"/>
  <c r="AW37" i="18"/>
  <c r="BY37" i="18" s="1"/>
  <c r="CA37" i="18" s="1"/>
  <c r="AY84" i="18"/>
  <c r="CG84" i="18" s="1"/>
  <c r="CI84" i="18" s="1"/>
  <c r="AV36" i="18"/>
  <c r="BU36" i="18" s="1"/>
  <c r="BW36" i="18" s="1"/>
  <c r="AZ84" i="18"/>
  <c r="CK84" i="18" s="1"/>
  <c r="CM84" i="18" s="1"/>
  <c r="AU28" i="18"/>
  <c r="BE36" i="18"/>
  <c r="DE36" i="18" s="1"/>
  <c r="DG36" i="18" s="1"/>
  <c r="BA84" i="18"/>
  <c r="CO84" i="18" s="1"/>
  <c r="CQ84" i="18" s="1"/>
  <c r="AX36" i="18"/>
  <c r="CC36" i="18" s="1"/>
  <c r="CE36" i="18" s="1"/>
  <c r="BB84" i="18"/>
  <c r="CS84" i="18" s="1"/>
  <c r="CU84" i="18" s="1"/>
  <c r="AW28" i="18"/>
  <c r="BY28" i="18" s="1"/>
  <c r="CA28" i="18" s="1"/>
  <c r="BA36" i="18"/>
  <c r="CO36" i="18" s="1"/>
  <c r="CQ36" i="18" s="1"/>
  <c r="AU37" i="18"/>
  <c r="BQ37" i="18" s="1"/>
  <c r="BS37" i="18" s="1"/>
  <c r="BC37" i="18"/>
  <c r="CW37" i="18" s="1"/>
  <c r="CY37" i="18" s="1"/>
  <c r="AW84" i="18"/>
  <c r="BY84" i="18" s="1"/>
  <c r="CA84" i="18" s="1"/>
  <c r="BE84" i="18"/>
  <c r="DE84" i="18" s="1"/>
  <c r="DG84" i="18" s="1"/>
  <c r="BA28" i="18"/>
  <c r="CO28" i="18" s="1"/>
  <c r="CQ28" i="18" s="1"/>
  <c r="BE37" i="18"/>
  <c r="DE37" i="18" s="1"/>
  <c r="DG37" i="18" s="1"/>
  <c r="AT28" i="18"/>
  <c r="BM28" i="18" s="1"/>
  <c r="BD36" i="18"/>
  <c r="DA36" i="18" s="1"/>
  <c r="DC36" i="18" s="1"/>
  <c r="BC28" i="18"/>
  <c r="CW28" i="18" s="1"/>
  <c r="CY28" i="18" s="1"/>
  <c r="AW36" i="18"/>
  <c r="BY36" i="18" s="1"/>
  <c r="CA36" i="18" s="1"/>
  <c r="AY37" i="18"/>
  <c r="CG37" i="18" s="1"/>
  <c r="CI37" i="18" s="1"/>
  <c r="BD28" i="18"/>
  <c r="DA28" i="18" s="1"/>
  <c r="DC28" i="18" s="1"/>
  <c r="AZ37" i="18"/>
  <c r="CK37" i="18" s="1"/>
  <c r="CM37" i="18" s="1"/>
  <c r="BA37" i="18"/>
  <c r="CO37" i="18" s="1"/>
  <c r="CQ37" i="18" s="1"/>
  <c r="BC84" i="18"/>
  <c r="CW84" i="18" s="1"/>
  <c r="CY84" i="18" s="1"/>
  <c r="AY28" i="18"/>
  <c r="CG28" i="18" s="1"/>
  <c r="CI28" i="18" s="1"/>
  <c r="AZ28" i="18"/>
  <c r="CK28" i="18" s="1"/>
  <c r="CM28" i="18" s="1"/>
  <c r="AT36" i="18"/>
  <c r="BM36" i="18" s="1"/>
  <c r="BB36" i="18"/>
  <c r="CS36" i="18" s="1"/>
  <c r="CU36" i="18" s="1"/>
  <c r="AV37" i="18"/>
  <c r="BU37" i="18" s="1"/>
  <c r="BW37" i="18" s="1"/>
  <c r="BD37" i="18"/>
  <c r="DA37" i="18" s="1"/>
  <c r="DC37" i="18" s="1"/>
  <c r="AX84" i="18"/>
  <c r="CC84" i="18" s="1"/>
  <c r="CE84" i="18" s="1"/>
  <c r="AT37" i="18"/>
  <c r="AL86" i="32"/>
  <c r="AI89" i="32"/>
  <c r="AF84" i="18"/>
  <c r="AS84" i="18"/>
  <c r="AF36" i="18"/>
  <c r="AF37" i="18"/>
  <c r="AS37" i="18"/>
  <c r="AS36" i="18"/>
  <c r="AF28" i="18"/>
  <c r="AS28" i="18"/>
  <c r="BF36" i="18" l="1"/>
  <c r="BO36" i="18"/>
  <c r="DI36" i="18"/>
  <c r="DK36" i="18" s="1"/>
  <c r="BO28" i="18"/>
  <c r="BF28" i="18"/>
  <c r="BQ28" i="18"/>
  <c r="BS28" i="18" s="1"/>
  <c r="BF84" i="18"/>
  <c r="BM84" i="18"/>
  <c r="BM37" i="18"/>
  <c r="BI84" i="18"/>
  <c r="BG84" i="18"/>
  <c r="BI36" i="18"/>
  <c r="BI37" i="18"/>
  <c r="BG37" i="18"/>
  <c r="BG36" i="18"/>
  <c r="BI28" i="18"/>
  <c r="BG28" i="18"/>
  <c r="DI28" i="18" l="1"/>
  <c r="DK28" i="18" s="1"/>
  <c r="DI84" i="18"/>
  <c r="DK84" i="18" s="1"/>
  <c r="BO84" i="18"/>
  <c r="BO37" i="18"/>
  <c r="DI37" i="18"/>
  <c r="DK37" i="18" s="1"/>
  <c r="AT51" i="37"/>
  <c r="AU51" i="37"/>
  <c r="AV51" i="37"/>
  <c r="AW51" i="37"/>
  <c r="AX51" i="37"/>
  <c r="AY51" i="37"/>
  <c r="AZ51" i="37"/>
  <c r="BA51" i="37"/>
  <c r="BB51" i="37"/>
  <c r="BC51" i="37"/>
  <c r="BD51" i="37"/>
  <c r="BE51" i="37"/>
  <c r="X32" i="32"/>
  <c r="AT39" i="37"/>
  <c r="AU39" i="37"/>
  <c r="AV39" i="37"/>
  <c r="AW39" i="37"/>
  <c r="AX39" i="37"/>
  <c r="AY39" i="37"/>
  <c r="AZ39" i="37"/>
  <c r="BA39" i="37"/>
  <c r="BB39" i="37"/>
  <c r="BC39" i="37"/>
  <c r="BD39" i="37"/>
  <c r="BE39" i="37"/>
  <c r="BH77" i="34" l="1"/>
  <c r="BH78" i="34"/>
  <c r="BH79" i="34"/>
  <c r="BH80" i="34"/>
  <c r="BH67" i="34"/>
  <c r="BH68" i="34"/>
  <c r="BH19" i="34"/>
  <c r="BH20" i="34"/>
  <c r="BG21" i="34"/>
  <c r="BH21" i="34"/>
  <c r="BI21" i="34" s="1"/>
  <c r="BH22" i="34"/>
  <c r="BH16" i="34"/>
  <c r="BH17" i="34"/>
  <c r="BH6" i="20"/>
  <c r="BH7" i="20"/>
  <c r="BH8" i="20"/>
  <c r="BH9" i="20"/>
  <c r="BH10" i="20"/>
  <c r="BI43" i="18"/>
  <c r="BI72" i="18"/>
  <c r="BI82" i="18"/>
  <c r="BI110" i="18"/>
  <c r="BH191" i="38"/>
  <c r="BH181" i="38"/>
  <c r="BH182" i="38"/>
  <c r="BH171" i="38"/>
  <c r="BH149" i="38"/>
  <c r="BH150" i="38"/>
  <c r="BH151" i="38"/>
  <c r="BH152" i="38"/>
  <c r="BH153" i="38"/>
  <c r="BH139" i="38"/>
  <c r="BH140" i="38"/>
  <c r="BH128" i="38"/>
  <c r="BH129" i="38"/>
  <c r="BH130" i="38"/>
  <c r="BH118" i="38"/>
  <c r="BH119" i="38"/>
  <c r="BH107" i="38"/>
  <c r="BH108" i="38"/>
  <c r="BH109" i="38"/>
  <c r="BH99" i="38"/>
  <c r="BH90" i="38"/>
  <c r="BH79" i="38"/>
  <c r="BH80" i="38"/>
  <c r="BH81" i="38"/>
  <c r="BH71" i="38"/>
  <c r="BH60" i="38"/>
  <c r="BH61" i="38"/>
  <c r="BH62" i="38"/>
  <c r="BH49" i="38"/>
  <c r="BH50" i="38"/>
  <c r="BH51" i="38"/>
  <c r="BH40" i="38"/>
  <c r="BH31" i="38"/>
  <c r="AH18" i="20"/>
  <c r="BP18" i="20" s="1"/>
  <c r="AI18" i="20"/>
  <c r="BT18" i="20" s="1"/>
  <c r="AJ18" i="20"/>
  <c r="BX18" i="20" s="1"/>
  <c r="AK18" i="20"/>
  <c r="CB18" i="20" s="1"/>
  <c r="AL18" i="20"/>
  <c r="CF18" i="20" s="1"/>
  <c r="AM18" i="20"/>
  <c r="CJ18" i="20" s="1"/>
  <c r="AN18" i="20"/>
  <c r="CN18" i="20" s="1"/>
  <c r="AO18" i="20"/>
  <c r="CR18" i="20" s="1"/>
  <c r="AP18" i="20"/>
  <c r="CV18" i="20" s="1"/>
  <c r="BI175" i="36"/>
  <c r="BG175" i="36"/>
  <c r="BI137" i="36"/>
  <c r="BI148" i="36"/>
  <c r="BG137" i="36"/>
  <c r="BG148" i="36"/>
  <c r="BI55" i="36"/>
  <c r="BI57" i="36"/>
  <c r="BG55" i="36"/>
  <c r="BG57" i="36"/>
  <c r="BI11" i="36"/>
  <c r="BI14" i="36"/>
  <c r="BG11" i="36"/>
  <c r="BG14" i="36"/>
  <c r="CR19" i="20" l="1"/>
  <c r="CT18" i="20"/>
  <c r="CT19" i="20" s="1"/>
  <c r="CJ19" i="20"/>
  <c r="CL18" i="20"/>
  <c r="CL19" i="20" s="1"/>
  <c r="CF19" i="20"/>
  <c r="CH18" i="20"/>
  <c r="CH19" i="20" s="1"/>
  <c r="CB19" i="20"/>
  <c r="CD18" i="20"/>
  <c r="CD19" i="20" s="1"/>
  <c r="CV19" i="20"/>
  <c r="CX18" i="20"/>
  <c r="CX19" i="20" s="1"/>
  <c r="CN19" i="20"/>
  <c r="CP18" i="20"/>
  <c r="CP19" i="20" s="1"/>
  <c r="BX19" i="20"/>
  <c r="BZ18" i="20"/>
  <c r="BZ19" i="20" s="1"/>
  <c r="BP19" i="20"/>
  <c r="BR18" i="20"/>
  <c r="BR19" i="20" s="1"/>
  <c r="BT19" i="20"/>
  <c r="BV18" i="20"/>
  <c r="BV19" i="20" s="1"/>
  <c r="BG110" i="18"/>
  <c r="BG43" i="18" l="1"/>
  <c r="BG72" i="18"/>
  <c r="BG82" i="18"/>
  <c r="BH170" i="38"/>
  <c r="BH172" i="38" s="1"/>
  <c r="C21" i="32" s="1"/>
  <c r="R5" i="40" l="1"/>
  <c r="Y5" i="40"/>
  <c r="Z5" i="40"/>
  <c r="AB5" i="40"/>
  <c r="AD5" i="40"/>
  <c r="AD7" i="40" s="1"/>
  <c r="AE5" i="40"/>
  <c r="AG5" i="40"/>
  <c r="AH5" i="40"/>
  <c r="AI5" i="40"/>
  <c r="AJ5" i="40"/>
  <c r="AC5" i="40"/>
  <c r="U5" i="40"/>
  <c r="T5" i="40"/>
  <c r="T7" i="40" s="1"/>
  <c r="O5" i="40"/>
  <c r="P5" i="40"/>
  <c r="S5" i="40"/>
  <c r="AA5" i="40"/>
  <c r="A74" i="32" l="1"/>
  <c r="A75" i="32" s="1"/>
  <c r="A76" i="32" s="1"/>
  <c r="A77" i="32" s="1"/>
  <c r="A78" i="32" s="1"/>
  <c r="A79" i="32" s="1"/>
  <c r="A80" i="32" s="1"/>
  <c r="A82" i="32" s="1"/>
  <c r="A83" i="32" s="1"/>
  <c r="A84" i="32" s="1"/>
  <c r="A85" i="32" s="1"/>
  <c r="A86" i="32" s="1"/>
  <c r="A87" i="32" s="1"/>
  <c r="A88" i="32" s="1"/>
  <c r="A89" i="32" s="1"/>
  <c r="A58" i="32"/>
  <c r="BA6" i="32"/>
  <c r="BA7" i="32" s="1"/>
  <c r="BA8" i="32" s="1"/>
  <c r="BA9" i="32" s="1"/>
  <c r="BA10" i="32" s="1"/>
  <c r="BA11" i="32" s="1"/>
  <c r="BA12" i="32" s="1"/>
  <c r="BA13" i="32" s="1"/>
  <c r="BA14" i="32" s="1"/>
  <c r="BA15" i="32" s="1"/>
  <c r="BA16" i="32" s="1"/>
  <c r="BA17" i="32" s="1"/>
  <c r="BA18" i="32" s="1"/>
  <c r="BA19" i="32" s="1"/>
  <c r="BA20" i="32" s="1"/>
  <c r="BA21" i="32" s="1"/>
  <c r="BA22" i="32" l="1"/>
  <c r="BA24" i="32" s="1"/>
  <c r="BA23" i="32"/>
  <c r="AH39" i="18"/>
  <c r="BH35" i="18"/>
  <c r="AU39" i="18" l="1"/>
  <c r="AG10" i="38"/>
  <c r="AG9" i="38"/>
  <c r="AG8" i="38"/>
  <c r="AG7" i="38"/>
  <c r="AH7" i="38"/>
  <c r="AL70" i="18"/>
  <c r="AM70" i="18"/>
  <c r="AN70" i="18"/>
  <c r="AO70" i="18"/>
  <c r="AP70" i="18"/>
  <c r="AQ70" i="18"/>
  <c r="AR70" i="18"/>
  <c r="AL71" i="18"/>
  <c r="AM71" i="18"/>
  <c r="AN71" i="18"/>
  <c r="AO71" i="18"/>
  <c r="AP71" i="18"/>
  <c r="AQ71" i="18"/>
  <c r="AR71" i="18"/>
  <c r="AK71" i="18"/>
  <c r="AJ71" i="18"/>
  <c r="AK70" i="18"/>
  <c r="AJ70" i="18"/>
  <c r="Q35" i="37"/>
  <c r="Q26" i="37"/>
  <c r="BH122" i="36"/>
  <c r="BF122" i="36"/>
  <c r="AR122" i="36"/>
  <c r="DD122" i="36" s="1"/>
  <c r="DF122" i="36" s="1"/>
  <c r="AQ122" i="36"/>
  <c r="CZ122" i="36" s="1"/>
  <c r="DB122" i="36" s="1"/>
  <c r="AP122" i="36"/>
  <c r="CV122" i="36" s="1"/>
  <c r="CX122" i="36" s="1"/>
  <c r="AO122" i="36"/>
  <c r="CR122" i="36" s="1"/>
  <c r="CT122" i="36" s="1"/>
  <c r="AN122" i="36"/>
  <c r="CN122" i="36" s="1"/>
  <c r="CP122" i="36" s="1"/>
  <c r="AM122" i="36"/>
  <c r="CJ122" i="36" s="1"/>
  <c r="CL122" i="36" s="1"/>
  <c r="AL122" i="36"/>
  <c r="CF122" i="36" s="1"/>
  <c r="CH122" i="36" s="1"/>
  <c r="AK122" i="36"/>
  <c r="CB122" i="36" s="1"/>
  <c r="CD122" i="36" s="1"/>
  <c r="AJ122" i="36"/>
  <c r="BX122" i="36" s="1"/>
  <c r="BZ122" i="36" s="1"/>
  <c r="AI122" i="36"/>
  <c r="BT122" i="36" s="1"/>
  <c r="BV122" i="36" s="1"/>
  <c r="AH122" i="36"/>
  <c r="BP122" i="36" s="1"/>
  <c r="BR122" i="36" s="1"/>
  <c r="AG122" i="36"/>
  <c r="BL122" i="36" s="1"/>
  <c r="Q122" i="36"/>
  <c r="BJ122" i="36" s="1"/>
  <c r="BH121" i="36"/>
  <c r="AR121" i="36"/>
  <c r="AQ121" i="36"/>
  <c r="AP121" i="36"/>
  <c r="AO121" i="36"/>
  <c r="AN121" i="36"/>
  <c r="AM121" i="36"/>
  <c r="AL121" i="36"/>
  <c r="AK121" i="36"/>
  <c r="AJ121" i="36"/>
  <c r="AI121" i="36"/>
  <c r="AH121" i="36"/>
  <c r="AG121" i="36"/>
  <c r="Q121" i="36"/>
  <c r="BJ121" i="36" s="1"/>
  <c r="BH120" i="36"/>
  <c r="AR120" i="36"/>
  <c r="BE120" i="36" s="1"/>
  <c r="AQ120" i="36"/>
  <c r="BD120" i="36" s="1"/>
  <c r="AP120" i="36"/>
  <c r="BC120" i="36" s="1"/>
  <c r="AO120" i="36"/>
  <c r="BB120" i="36" s="1"/>
  <c r="AN120" i="36"/>
  <c r="BA120" i="36" s="1"/>
  <c r="AM120" i="36"/>
  <c r="AZ120" i="36" s="1"/>
  <c r="AL120" i="36"/>
  <c r="AY120" i="36" s="1"/>
  <c r="AK120" i="36"/>
  <c r="AX120" i="36" s="1"/>
  <c r="AJ120" i="36"/>
  <c r="AW120" i="36" s="1"/>
  <c r="AI120" i="36"/>
  <c r="AV120" i="36" s="1"/>
  <c r="AH120" i="36"/>
  <c r="AU120" i="36" s="1"/>
  <c r="AG120" i="36"/>
  <c r="AT120" i="36" s="1"/>
  <c r="AF120" i="36"/>
  <c r="AZ71" i="18" l="1"/>
  <c r="CK71" i="18" s="1"/>
  <c r="CM71" i="18" s="1"/>
  <c r="AY71" i="18"/>
  <c r="CG71" i="18" s="1"/>
  <c r="CI71" i="18" s="1"/>
  <c r="AX71" i="18"/>
  <c r="CC71" i="18" s="1"/>
  <c r="CE71" i="18" s="1"/>
  <c r="BE71" i="18"/>
  <c r="DE71" i="18" s="1"/>
  <c r="DG71" i="18" s="1"/>
  <c r="BC71" i="18"/>
  <c r="CW71" i="18" s="1"/>
  <c r="CY71" i="18" s="1"/>
  <c r="BB70" i="18"/>
  <c r="CS70" i="18" s="1"/>
  <c r="CU70" i="18" s="1"/>
  <c r="AX70" i="18"/>
  <c r="CC70" i="18" s="1"/>
  <c r="CE70" i="18" s="1"/>
  <c r="BC70" i="18"/>
  <c r="CW70" i="18" s="1"/>
  <c r="CY70" i="18" s="1"/>
  <c r="BB71" i="18"/>
  <c r="CS71" i="18" s="1"/>
  <c r="CU71" i="18" s="1"/>
  <c r="BA70" i="18"/>
  <c r="CO70" i="18" s="1"/>
  <c r="CQ70" i="18" s="1"/>
  <c r="AY70" i="18"/>
  <c r="CG70" i="18" s="1"/>
  <c r="CI70" i="18" s="1"/>
  <c r="AW71" i="18"/>
  <c r="BY71" i="18" s="1"/>
  <c r="CA71" i="18" s="1"/>
  <c r="BE70" i="18"/>
  <c r="DE70" i="18" s="1"/>
  <c r="DG70" i="18" s="1"/>
  <c r="BD70" i="18"/>
  <c r="DA70" i="18" s="1"/>
  <c r="DC70" i="18" s="1"/>
  <c r="BD71" i="18"/>
  <c r="DA71" i="18" s="1"/>
  <c r="DC71" i="18" s="1"/>
  <c r="AW70" i="18"/>
  <c r="BY70" i="18" s="1"/>
  <c r="CA70" i="18" s="1"/>
  <c r="BA71" i="18"/>
  <c r="CO71" i="18" s="1"/>
  <c r="CQ71" i="18" s="1"/>
  <c r="AZ70" i="18"/>
  <c r="CK70" i="18" s="1"/>
  <c r="CM70" i="18" s="1"/>
  <c r="BQ39" i="18"/>
  <c r="BS39" i="18" s="1"/>
  <c r="AY121" i="36"/>
  <c r="CF121" i="36" s="1"/>
  <c r="AZ121" i="36"/>
  <c r="CJ121" i="36" s="1"/>
  <c r="BA121" i="36"/>
  <c r="CN121" i="36" s="1"/>
  <c r="BL121" i="36"/>
  <c r="AU121" i="36"/>
  <c r="BP121" i="36" s="1"/>
  <c r="AV121" i="36"/>
  <c r="BD121" i="36"/>
  <c r="CZ121" i="36" s="1"/>
  <c r="BC121" i="36"/>
  <c r="CV121" i="36" s="1"/>
  <c r="AW121" i="36"/>
  <c r="BX121" i="36"/>
  <c r="BE121" i="36"/>
  <c r="DD121" i="36" s="1"/>
  <c r="DH122" i="36"/>
  <c r="DJ122" i="36" s="1"/>
  <c r="BN122" i="36"/>
  <c r="BB121" i="36"/>
  <c r="CR121" i="36" s="1"/>
  <c r="AX121" i="36"/>
  <c r="CB121" i="36" s="1"/>
  <c r="AF122" i="36"/>
  <c r="AS122" i="36"/>
  <c r="BI122" i="36" s="1"/>
  <c r="AF121" i="36"/>
  <c r="BF120" i="36"/>
  <c r="AS120" i="36"/>
  <c r="BG120" i="36" s="1"/>
  <c r="AS121" i="36"/>
  <c r="BI121" i="36" s="1"/>
  <c r="BF121" i="36" l="1"/>
  <c r="DD123" i="36"/>
  <c r="DF121" i="36"/>
  <c r="DF123" i="36" s="1"/>
  <c r="CP121" i="36"/>
  <c r="CP123" i="36" s="1"/>
  <c r="CN123" i="36"/>
  <c r="CL121" i="36"/>
  <c r="CL123" i="36" s="1"/>
  <c r="CJ123" i="36"/>
  <c r="BT121" i="36"/>
  <c r="DH121" i="36" s="1"/>
  <c r="BL123" i="36"/>
  <c r="BN121" i="36"/>
  <c r="BN123" i="36" s="1"/>
  <c r="BP123" i="36"/>
  <c r="BR121" i="36"/>
  <c r="BR123" i="36" s="1"/>
  <c r="CD121" i="36"/>
  <c r="CD123" i="36" s="1"/>
  <c r="CB123" i="36"/>
  <c r="CF123" i="36"/>
  <c r="CH121" i="36"/>
  <c r="CH123" i="36" s="1"/>
  <c r="CZ123" i="36"/>
  <c r="DB121" i="36"/>
  <c r="DB123" i="36" s="1"/>
  <c r="BX123" i="36"/>
  <c r="BZ121" i="36"/>
  <c r="BZ123" i="36" s="1"/>
  <c r="CT121" i="36"/>
  <c r="CT123" i="36" s="1"/>
  <c r="CR123" i="36"/>
  <c r="CV123" i="36"/>
  <c r="CX121" i="36"/>
  <c r="CX123" i="36" s="1"/>
  <c r="BG121" i="36"/>
  <c r="BI120" i="36"/>
  <c r="BG122" i="36"/>
  <c r="AI71" i="18"/>
  <c r="AH71" i="18"/>
  <c r="AG71" i="18"/>
  <c r="BM71" i="18" s="1"/>
  <c r="AI70" i="18"/>
  <c r="AH70" i="18"/>
  <c r="AG70" i="18"/>
  <c r="BM70" i="18" s="1"/>
  <c r="AU71" i="18" l="1"/>
  <c r="AV70" i="18"/>
  <c r="BU70" i="18" s="1"/>
  <c r="BW70" i="18" s="1"/>
  <c r="AV71" i="18"/>
  <c r="BU71" i="18" s="1"/>
  <c r="BW71" i="18" s="1"/>
  <c r="AU70" i="18"/>
  <c r="BF70" i="18" s="1"/>
  <c r="BO71" i="18"/>
  <c r="BO70" i="18"/>
  <c r="DH123" i="36"/>
  <c r="DJ121" i="36"/>
  <c r="DJ123" i="36" s="1"/>
  <c r="BT123" i="36"/>
  <c r="BV121" i="36"/>
  <c r="BV123" i="36" s="1"/>
  <c r="AS70" i="18"/>
  <c r="AS71" i="18"/>
  <c r="AG39" i="18"/>
  <c r="BM39" i="18" s="1"/>
  <c r="BH140" i="34"/>
  <c r="AR140" i="34"/>
  <c r="AQ140" i="34"/>
  <c r="AP140" i="34"/>
  <c r="AO140" i="34"/>
  <c r="AN140" i="34"/>
  <c r="AM140" i="34"/>
  <c r="AL140" i="34"/>
  <c r="AK140" i="34"/>
  <c r="AJ140" i="34"/>
  <c r="AI140" i="34"/>
  <c r="AH140" i="34"/>
  <c r="AG140" i="34"/>
  <c r="Q140" i="34"/>
  <c r="BJ140" i="34" s="1"/>
  <c r="BH139" i="34"/>
  <c r="AR139" i="34"/>
  <c r="AQ139" i="34"/>
  <c r="AP139" i="34"/>
  <c r="AO139" i="34"/>
  <c r="AN139" i="34"/>
  <c r="AM139" i="34"/>
  <c r="AL139" i="34"/>
  <c r="AK139" i="34"/>
  <c r="AJ139" i="34"/>
  <c r="AI139" i="34"/>
  <c r="AH139" i="34"/>
  <c r="AG139" i="34"/>
  <c r="Q139" i="34"/>
  <c r="BJ139" i="34" s="1"/>
  <c r="AM86" i="32" s="1"/>
  <c r="AU135" i="34"/>
  <c r="AR132" i="34"/>
  <c r="BD132" i="34"/>
  <c r="AN132" i="34"/>
  <c r="AM132" i="34"/>
  <c r="AY132" i="34"/>
  <c r="AK132" i="34"/>
  <c r="AJ132" i="34"/>
  <c r="AV132" i="34"/>
  <c r="BJ132" i="34"/>
  <c r="AU126" i="34"/>
  <c r="BH122" i="34"/>
  <c r="AR122" i="34"/>
  <c r="AQ122" i="34"/>
  <c r="AP122" i="34"/>
  <c r="AO122" i="34"/>
  <c r="AN122" i="34"/>
  <c r="AM122" i="34"/>
  <c r="AL122" i="34"/>
  <c r="AK122" i="34"/>
  <c r="AJ122" i="34"/>
  <c r="AI122" i="34"/>
  <c r="AH122" i="34"/>
  <c r="AG122" i="34"/>
  <c r="Q122" i="34"/>
  <c r="AV139" i="34" l="1"/>
  <c r="BT139" i="34"/>
  <c r="AY140" i="34"/>
  <c r="CF140" i="34"/>
  <c r="CH140" i="34" s="1"/>
  <c r="AX139" i="34"/>
  <c r="CB139" i="34"/>
  <c r="AZ140" i="34"/>
  <c r="AZ141" i="34" s="1"/>
  <c r="CJ140" i="34"/>
  <c r="CL140" i="34" s="1"/>
  <c r="AZ122" i="34"/>
  <c r="CJ122" i="34"/>
  <c r="CL122" i="34" s="1"/>
  <c r="BA140" i="34"/>
  <c r="CN140" i="34"/>
  <c r="CP140" i="34" s="1"/>
  <c r="BC122" i="34"/>
  <c r="CV122" i="34"/>
  <c r="CX122" i="34" s="1"/>
  <c r="BB139" i="34"/>
  <c r="CR139" i="34" s="1"/>
  <c r="BD140" i="34"/>
  <c r="CZ140" i="34"/>
  <c r="DB140" i="34" s="1"/>
  <c r="BD122" i="34"/>
  <c r="CZ122" i="34"/>
  <c r="DB122" i="34" s="1"/>
  <c r="BC139" i="34"/>
  <c r="CV139" i="34"/>
  <c r="AW122" i="34"/>
  <c r="BX122" i="34" s="1"/>
  <c r="BZ122" i="34" s="1"/>
  <c r="AX122" i="34"/>
  <c r="CB122" i="34"/>
  <c r="CD122" i="34" s="1"/>
  <c r="BE139" i="34"/>
  <c r="DD139" i="34"/>
  <c r="BA122" i="34"/>
  <c r="CN122" i="34"/>
  <c r="CP122" i="34" s="1"/>
  <c r="AZ139" i="34"/>
  <c r="CJ139" i="34"/>
  <c r="AT140" i="34"/>
  <c r="BL140" i="34"/>
  <c r="BB140" i="34"/>
  <c r="CR140" i="34"/>
  <c r="CT140" i="34" s="1"/>
  <c r="AU122" i="34"/>
  <c r="BP122" i="34"/>
  <c r="AV140" i="34"/>
  <c r="BT140" i="34"/>
  <c r="BV140" i="34" s="1"/>
  <c r="AV122" i="34"/>
  <c r="BT122" i="34"/>
  <c r="BV122" i="34" s="1"/>
  <c r="AU139" i="34"/>
  <c r="BP139" i="34"/>
  <c r="AW140" i="34"/>
  <c r="BX140" i="34" s="1"/>
  <c r="BZ140" i="34" s="1"/>
  <c r="BE140" i="34"/>
  <c r="DD140" i="34"/>
  <c r="DF140" i="34" s="1"/>
  <c r="BE122" i="34"/>
  <c r="DD122" i="34"/>
  <c r="DF122" i="34" s="1"/>
  <c r="AX140" i="34"/>
  <c r="CB140" i="34"/>
  <c r="CD140" i="34" s="1"/>
  <c r="AW139" i="34"/>
  <c r="BX139" i="34" s="1"/>
  <c r="AY122" i="34"/>
  <c r="CF122" i="34"/>
  <c r="CH122" i="34" s="1"/>
  <c r="AT122" i="34"/>
  <c r="BF122" i="34" s="1"/>
  <c r="BL122" i="34"/>
  <c r="BN122" i="34" s="1"/>
  <c r="BB122" i="34"/>
  <c r="CR122" i="34"/>
  <c r="CT122" i="34" s="1"/>
  <c r="AU140" i="34"/>
  <c r="BP140" i="34"/>
  <c r="BR140" i="34" s="1"/>
  <c r="BC140" i="34"/>
  <c r="CV140" i="34"/>
  <c r="CX140" i="34" s="1"/>
  <c r="BO39" i="18"/>
  <c r="BF71" i="18"/>
  <c r="BQ70" i="18"/>
  <c r="BQ71" i="18"/>
  <c r="AT139" i="34"/>
  <c r="BL139" i="34" s="1"/>
  <c r="AM87" i="32"/>
  <c r="BH141" i="34"/>
  <c r="BJ141" i="34"/>
  <c r="AQ141" i="34"/>
  <c r="AX141" i="34"/>
  <c r="AF139" i="34"/>
  <c r="AN141" i="34"/>
  <c r="AF140" i="34"/>
  <c r="AL141" i="34"/>
  <c r="AP141" i="34"/>
  <c r="AM141" i="34"/>
  <c r="BD139" i="34"/>
  <c r="BD141" i="34" s="1"/>
  <c r="BE141" i="34"/>
  <c r="AV141" i="34"/>
  <c r="AX132" i="34"/>
  <c r="AX134" i="34" s="1"/>
  <c r="AH141" i="34"/>
  <c r="BE132" i="34"/>
  <c r="BE134" i="34" s="1"/>
  <c r="AJ141" i="34"/>
  <c r="AR141" i="34"/>
  <c r="AK141" i="34"/>
  <c r="AW132" i="34"/>
  <c r="AW134" i="34" s="1"/>
  <c r="AG141" i="34"/>
  <c r="AI141" i="34"/>
  <c r="AQ132" i="34"/>
  <c r="BD134" i="34" s="1"/>
  <c r="AO141" i="34"/>
  <c r="AU141" i="34"/>
  <c r="BC141" i="34"/>
  <c r="AF132" i="34"/>
  <c r="AZ132" i="34"/>
  <c r="AZ134" i="34" s="1"/>
  <c r="AG132" i="34"/>
  <c r="AY139" i="34"/>
  <c r="AY141" i="34" s="1"/>
  <c r="AO132" i="34"/>
  <c r="AI132" i="34"/>
  <c r="AV134" i="34" s="1"/>
  <c r="AS139" i="34"/>
  <c r="BI139" i="34" s="1"/>
  <c r="BA139" i="34"/>
  <c r="BA141" i="34" s="1"/>
  <c r="AS140" i="34"/>
  <c r="BI140" i="34" s="1"/>
  <c r="AP132" i="34"/>
  <c r="AH132" i="34"/>
  <c r="AL132" i="34"/>
  <c r="AY134" i="34" s="1"/>
  <c r="BB132" i="34"/>
  <c r="AU132" i="34"/>
  <c r="AT132" i="34"/>
  <c r="BC132" i="34"/>
  <c r="BH132" i="34"/>
  <c r="K84" i="32" s="1"/>
  <c r="K90" i="32" s="1"/>
  <c r="K113" i="32" s="1"/>
  <c r="BA132" i="34"/>
  <c r="BA134" i="34" s="1"/>
  <c r="AF122" i="34"/>
  <c r="BJ122" i="34"/>
  <c r="AS122" i="34"/>
  <c r="BI122" i="34" s="1"/>
  <c r="CR141" i="34" l="1"/>
  <c r="CT139" i="34"/>
  <c r="CT141" i="34" s="1"/>
  <c r="BX141" i="34"/>
  <c r="BZ139" i="34"/>
  <c r="BZ141" i="34" s="1"/>
  <c r="BL141" i="34"/>
  <c r="BN139" i="34"/>
  <c r="BN141" i="34" s="1"/>
  <c r="BP141" i="34"/>
  <c r="BR139" i="34"/>
  <c r="BR141" i="34" s="1"/>
  <c r="CV141" i="34"/>
  <c r="CX139" i="34"/>
  <c r="BB141" i="34"/>
  <c r="BB143" i="34" s="1"/>
  <c r="AW141" i="34"/>
  <c r="AW143" i="34" s="1"/>
  <c r="DD141" i="34"/>
  <c r="DF139" i="34"/>
  <c r="DF141" i="34" s="1"/>
  <c r="CB141" i="34"/>
  <c r="CD139" i="34"/>
  <c r="CD141" i="34" s="1"/>
  <c r="BF140" i="34"/>
  <c r="CX141" i="34"/>
  <c r="DH140" i="34"/>
  <c r="DJ140" i="34" s="1"/>
  <c r="BN140" i="34"/>
  <c r="CF139" i="34"/>
  <c r="CJ141" i="34"/>
  <c r="CL139" i="34"/>
  <c r="CL141" i="34" s="1"/>
  <c r="CZ139" i="34"/>
  <c r="BT141" i="34"/>
  <c r="BV139" i="34"/>
  <c r="BV141" i="34" s="1"/>
  <c r="CN139" i="34"/>
  <c r="DH122" i="34"/>
  <c r="DJ122" i="34" s="1"/>
  <c r="BR122" i="34"/>
  <c r="BS70" i="18"/>
  <c r="DI70" i="18"/>
  <c r="DK70" i="18" s="1"/>
  <c r="BS71" i="18"/>
  <c r="DI71" i="18"/>
  <c r="DK71" i="18" s="1"/>
  <c r="M88" i="32"/>
  <c r="H85" i="32"/>
  <c r="AT141" i="34"/>
  <c r="AX143" i="34"/>
  <c r="BG139" i="34"/>
  <c r="AK86" i="32" s="1"/>
  <c r="BI141" i="34"/>
  <c r="M87" i="32"/>
  <c r="AF141" i="34"/>
  <c r="BG140" i="34"/>
  <c r="AM88" i="32"/>
  <c r="BG122" i="34"/>
  <c r="BD143" i="34"/>
  <c r="AT134" i="34"/>
  <c r="BA143" i="34"/>
  <c r="AZ143" i="34"/>
  <c r="BE143" i="34"/>
  <c r="AT143" i="34"/>
  <c r="AY143" i="34"/>
  <c r="AU143" i="34"/>
  <c r="BF132" i="34"/>
  <c r="BC143" i="34"/>
  <c r="BB134" i="34"/>
  <c r="AV143" i="34"/>
  <c r="AU134" i="34"/>
  <c r="BC134" i="34"/>
  <c r="BF139" i="34"/>
  <c r="AS141" i="34"/>
  <c r="S85" i="32" s="1"/>
  <c r="X85" i="32" s="1"/>
  <c r="AS132" i="34"/>
  <c r="V84" i="32" s="1"/>
  <c r="CF141" i="34" l="1"/>
  <c r="CH139" i="34"/>
  <c r="CH141" i="34" s="1"/>
  <c r="CN141" i="34"/>
  <c r="CP139" i="34"/>
  <c r="CP141" i="34" s="1"/>
  <c r="DH139" i="34"/>
  <c r="CZ141" i="34"/>
  <c r="DB139" i="34"/>
  <c r="DB141" i="34" s="1"/>
  <c r="X84" i="32"/>
  <c r="V90" i="32"/>
  <c r="AI87" i="32"/>
  <c r="AG84" i="32"/>
  <c r="M85" i="32"/>
  <c r="X88" i="32"/>
  <c r="BG133" i="34"/>
  <c r="BG141" i="34"/>
  <c r="AJ85" i="32" s="1"/>
  <c r="BH142" i="34"/>
  <c r="BG142" i="34"/>
  <c r="AK89" i="32" s="1"/>
  <c r="BF143" i="34"/>
  <c r="BG132" i="34"/>
  <c r="AJ84" i="32" s="1"/>
  <c r="BI132" i="34"/>
  <c r="K115" i="32" s="1"/>
  <c r="BF134" i="34"/>
  <c r="BF141" i="34"/>
  <c r="AD85" i="32" s="1"/>
  <c r="AI85" i="32" s="1"/>
  <c r="BF133" i="34"/>
  <c r="AI84" i="32" l="1"/>
  <c r="AG90" i="32"/>
  <c r="V93" i="32"/>
  <c r="V113" i="32"/>
  <c r="DH141" i="34"/>
  <c r="DJ139" i="34"/>
  <c r="DJ141" i="34" s="1"/>
  <c r="BH133" i="34"/>
  <c r="AL85" i="32"/>
  <c r="AK85" i="32" s="1"/>
  <c r="X87" i="32"/>
  <c r="AL87" i="32" s="1"/>
  <c r="BF142" i="34"/>
  <c r="AL88" i="32"/>
  <c r="BI133" i="34"/>
  <c r="BI134" i="34" s="1"/>
  <c r="BI142" i="34"/>
  <c r="BI143" i="34" s="1"/>
  <c r="AG93" i="32" l="1"/>
  <c r="AG113" i="32"/>
  <c r="AG117" i="32" s="1"/>
  <c r="M84" i="32"/>
  <c r="AK88" i="32"/>
  <c r="AI88" i="32"/>
  <c r="BH19" i="36"/>
  <c r="AR19" i="36"/>
  <c r="AQ19" i="36"/>
  <c r="AP19" i="36"/>
  <c r="AO19" i="36"/>
  <c r="AN19" i="36"/>
  <c r="AM19" i="36"/>
  <c r="AL19" i="36"/>
  <c r="AK19" i="36"/>
  <c r="AJ19" i="36"/>
  <c r="AI19" i="36"/>
  <c r="AH19" i="36"/>
  <c r="AG19" i="36"/>
  <c r="Q19" i="36"/>
  <c r="BJ19" i="36" s="1"/>
  <c r="BH196" i="18"/>
  <c r="H49" i="32" s="1"/>
  <c r="H52" i="32" s="1"/>
  <c r="AR195" i="18"/>
  <c r="AQ195" i="18"/>
  <c r="AP195" i="18"/>
  <c r="AO195" i="18"/>
  <c r="AN195" i="18"/>
  <c r="AM195" i="18"/>
  <c r="AL195" i="18"/>
  <c r="AK195" i="18"/>
  <c r="AJ195" i="18"/>
  <c r="AI195" i="18"/>
  <c r="AH195" i="18"/>
  <c r="AG195" i="18"/>
  <c r="Q195" i="18"/>
  <c r="BJ195" i="18" s="1"/>
  <c r="AU195" i="18" l="1"/>
  <c r="BQ195" i="18"/>
  <c r="AV195" i="18"/>
  <c r="AV196" i="18" s="1"/>
  <c r="BD195" i="18"/>
  <c r="BD196" i="18" s="1"/>
  <c r="AX195" i="18"/>
  <c r="CC195" i="18" s="1"/>
  <c r="AZ195" i="18"/>
  <c r="CK195" i="18" s="1"/>
  <c r="BB195" i="18"/>
  <c r="BB196" i="18" s="1"/>
  <c r="BC195" i="18"/>
  <c r="CW195" i="18" s="1"/>
  <c r="AV19" i="36"/>
  <c r="BT19" i="36"/>
  <c r="BV19" i="36" s="1"/>
  <c r="BE19" i="36"/>
  <c r="DD19" i="36" s="1"/>
  <c r="DF19" i="36" s="1"/>
  <c r="AX19" i="36"/>
  <c r="CB19" i="36" s="1"/>
  <c r="CD19" i="36" s="1"/>
  <c r="AY19" i="36"/>
  <c r="CF19" i="36" s="1"/>
  <c r="CH19" i="36" s="1"/>
  <c r="BA19" i="36"/>
  <c r="CN19" i="36"/>
  <c r="CP19" i="36" s="1"/>
  <c r="AT19" i="36"/>
  <c r="BL19" i="36" s="1"/>
  <c r="BB19" i="36"/>
  <c r="CR19" i="36" s="1"/>
  <c r="CT19" i="36" s="1"/>
  <c r="BD19" i="36"/>
  <c r="CZ19" i="36"/>
  <c r="DB19" i="36" s="1"/>
  <c r="AW19" i="36"/>
  <c r="BX19" i="36" s="1"/>
  <c r="BZ19" i="36" s="1"/>
  <c r="AZ19" i="36"/>
  <c r="CJ19" i="36"/>
  <c r="CL19" i="36" s="1"/>
  <c r="AU19" i="36"/>
  <c r="BP19" i="36" s="1"/>
  <c r="BR19" i="36" s="1"/>
  <c r="BC19" i="36"/>
  <c r="CV19" i="36"/>
  <c r="CX19" i="36" s="1"/>
  <c r="AL84" i="32"/>
  <c r="AK84" i="32" s="1"/>
  <c r="BJ196" i="18"/>
  <c r="AM49" i="32" s="1"/>
  <c r="BM195" i="18"/>
  <c r="AR196" i="18"/>
  <c r="BE195" i="18"/>
  <c r="BE196" i="18" s="1"/>
  <c r="AJ196" i="18"/>
  <c r="AF19" i="36"/>
  <c r="AS19" i="36"/>
  <c r="BI19" i="36" s="1"/>
  <c r="AL196" i="18"/>
  <c r="AW195" i="18"/>
  <c r="AW196" i="18" s="1"/>
  <c r="AF195" i="18"/>
  <c r="AY195" i="18"/>
  <c r="AY196" i="18" s="1"/>
  <c r="AM196" i="18"/>
  <c r="AN196" i="18"/>
  <c r="AI196" i="18"/>
  <c r="BA195" i="18"/>
  <c r="BA196" i="18" s="1"/>
  <c r="AQ196" i="18"/>
  <c r="AH196" i="18"/>
  <c r="AU196" i="18"/>
  <c r="AO196" i="18"/>
  <c r="AG196" i="18"/>
  <c r="AK196" i="18"/>
  <c r="AS195" i="18"/>
  <c r="BI195" i="18" s="1"/>
  <c r="AP196" i="18"/>
  <c r="BU195" i="18" l="1"/>
  <c r="CS195" i="18"/>
  <c r="DA195" i="18"/>
  <c r="DC195" i="18" s="1"/>
  <c r="DC196" i="18" s="1"/>
  <c r="AZ196" i="18"/>
  <c r="DE195" i="18"/>
  <c r="DG195" i="18" s="1"/>
  <c r="DG196" i="18" s="1"/>
  <c r="BC196" i="18"/>
  <c r="CW196" i="18"/>
  <c r="CY195" i="18"/>
  <c r="CY196" i="18" s="1"/>
  <c r="BM196" i="18"/>
  <c r="BO195" i="18"/>
  <c r="BO196" i="18" s="1"/>
  <c r="DA196" i="18"/>
  <c r="CO195" i="18"/>
  <c r="CG195" i="18"/>
  <c r="BQ196" i="18"/>
  <c r="BS195" i="18"/>
  <c r="BS196" i="18" s="1"/>
  <c r="BU196" i="18"/>
  <c r="BW195" i="18"/>
  <c r="BW196" i="18" s="1"/>
  <c r="BY195" i="18"/>
  <c r="CC196" i="18"/>
  <c r="CE195" i="18"/>
  <c r="CE196" i="18" s="1"/>
  <c r="CS196" i="18"/>
  <c r="CU195" i="18"/>
  <c r="CU196" i="18" s="1"/>
  <c r="CK196" i="18"/>
  <c r="CM195" i="18"/>
  <c r="CM196" i="18" s="1"/>
  <c r="BF19" i="36"/>
  <c r="DH19" i="36"/>
  <c r="DJ19" i="36" s="1"/>
  <c r="BN19" i="36"/>
  <c r="BI196" i="18"/>
  <c r="BG195" i="18"/>
  <c r="BG19" i="36"/>
  <c r="M49" i="32"/>
  <c r="AF196" i="18"/>
  <c r="AS196" i="18"/>
  <c r="S49" i="32" s="1"/>
  <c r="S52" i="32" s="1"/>
  <c r="S55" i="32" s="1"/>
  <c r="AT196" i="18"/>
  <c r="AX196" i="18"/>
  <c r="BF195" i="18"/>
  <c r="BF196" i="18" s="1"/>
  <c r="AD49" i="32" s="1"/>
  <c r="AD52" i="32" s="1"/>
  <c r="AD55" i="32" s="1"/>
  <c r="DE196" i="18" l="1"/>
  <c r="DI195" i="18"/>
  <c r="DI196" i="18" s="1"/>
  <c r="CG196" i="18"/>
  <c r="CI195" i="18"/>
  <c r="CI196" i="18" s="1"/>
  <c r="CO196" i="18"/>
  <c r="CQ195" i="18"/>
  <c r="CQ196" i="18" s="1"/>
  <c r="BY196" i="18"/>
  <c r="CA195" i="18"/>
  <c r="CA196" i="18" s="1"/>
  <c r="BG197" i="18"/>
  <c r="AK50" i="32" s="1"/>
  <c r="BG196" i="18"/>
  <c r="AJ49" i="32" s="1"/>
  <c r="BH197" i="18"/>
  <c r="AI49" i="32"/>
  <c r="DK195" i="18" l="1"/>
  <c r="DK196" i="18" s="1"/>
  <c r="AI51" i="32"/>
  <c r="AI50" i="32"/>
  <c r="X49" i="32"/>
  <c r="AL49" i="32" s="1"/>
  <c r="BI197" i="18"/>
  <c r="BI198" i="18" s="1"/>
  <c r="AK49" i="32" l="1"/>
  <c r="BH13" i="36" l="1"/>
  <c r="AR13" i="36"/>
  <c r="AQ13" i="36"/>
  <c r="AP13" i="36"/>
  <c r="AO13" i="36"/>
  <c r="AN13" i="36"/>
  <c r="AM13" i="36"/>
  <c r="AL13" i="36"/>
  <c r="AK13" i="36"/>
  <c r="AJ13" i="36"/>
  <c r="AI13" i="36"/>
  <c r="AH13" i="36"/>
  <c r="AG13" i="36"/>
  <c r="Q13" i="36"/>
  <c r="BJ13" i="36" s="1"/>
  <c r="BB13" i="36" l="1"/>
  <c r="CR13" i="36"/>
  <c r="CT13" i="36" s="1"/>
  <c r="AV13" i="36"/>
  <c r="BT13" i="36" s="1"/>
  <c r="BV13" i="36" s="1"/>
  <c r="AT13" i="36"/>
  <c r="BL13" i="36" s="1"/>
  <c r="BC13" i="36"/>
  <c r="CV13" i="36" s="1"/>
  <c r="CX13" i="36" s="1"/>
  <c r="BE13" i="36"/>
  <c r="DD13" i="36"/>
  <c r="DF13" i="36" s="1"/>
  <c r="BA13" i="36"/>
  <c r="CN13" i="36" s="1"/>
  <c r="CP13" i="36" s="1"/>
  <c r="AU13" i="36"/>
  <c r="BP13" i="36" s="1"/>
  <c r="BR13" i="36" s="1"/>
  <c r="BD13" i="36"/>
  <c r="CZ13" i="36" s="1"/>
  <c r="DB13" i="36" s="1"/>
  <c r="AW13" i="36"/>
  <c r="BX13" i="36" s="1"/>
  <c r="BZ13" i="36" s="1"/>
  <c r="AX13" i="36"/>
  <c r="CB13" i="36" s="1"/>
  <c r="CD13" i="36" s="1"/>
  <c r="AY13" i="36"/>
  <c r="CF13" i="36" s="1"/>
  <c r="CH13" i="36" s="1"/>
  <c r="AZ13" i="36"/>
  <c r="CJ13" i="36" s="1"/>
  <c r="CL13" i="36" s="1"/>
  <c r="AF13" i="36"/>
  <c r="AS13" i="36"/>
  <c r="BI13" i="36" s="1"/>
  <c r="BN13" i="36" l="1"/>
  <c r="DH13" i="36"/>
  <c r="DJ13" i="36" s="1"/>
  <c r="BF13" i="36"/>
  <c r="BG13" i="36"/>
  <c r="BH127" i="18"/>
  <c r="AR127" i="18"/>
  <c r="AQ127" i="18"/>
  <c r="AP127" i="18"/>
  <c r="AO127" i="18"/>
  <c r="AN127" i="18"/>
  <c r="AM127" i="18"/>
  <c r="AL127" i="18"/>
  <c r="AK127" i="18"/>
  <c r="AJ127" i="18"/>
  <c r="AI127" i="18"/>
  <c r="AH127" i="18"/>
  <c r="AG127" i="18"/>
  <c r="Q127" i="18"/>
  <c r="BJ127" i="18" s="1"/>
  <c r="BH115" i="18"/>
  <c r="AR115" i="18"/>
  <c r="AQ115" i="18"/>
  <c r="AP115" i="18"/>
  <c r="AO115" i="18"/>
  <c r="AN115" i="18"/>
  <c r="AM115" i="18"/>
  <c r="AL115" i="18"/>
  <c r="AK115" i="18"/>
  <c r="AJ115" i="18"/>
  <c r="AI115" i="18"/>
  <c r="AH115" i="18"/>
  <c r="AG115" i="18"/>
  <c r="Q115" i="18"/>
  <c r="BJ115" i="18" s="1"/>
  <c r="A115" i="18"/>
  <c r="BA115" i="18" l="1"/>
  <c r="CO115" i="18" s="1"/>
  <c r="CQ115" i="18" s="1"/>
  <c r="BC127" i="18"/>
  <c r="CW127" i="18" s="1"/>
  <c r="CY127" i="18" s="1"/>
  <c r="BB115" i="18"/>
  <c r="CS115" i="18"/>
  <c r="CU115" i="18" s="1"/>
  <c r="AU115" i="18"/>
  <c r="BQ115" i="18" s="1"/>
  <c r="BS115" i="18" s="1"/>
  <c r="BE127" i="18"/>
  <c r="DE127" i="18" s="1"/>
  <c r="DG127" i="18" s="1"/>
  <c r="AW115" i="18"/>
  <c r="BY115" i="18"/>
  <c r="CA115" i="18" s="1"/>
  <c r="AY127" i="18"/>
  <c r="CG127" i="18" s="1"/>
  <c r="CI127" i="18" s="1"/>
  <c r="AX115" i="18"/>
  <c r="CC115" i="18" s="1"/>
  <c r="CE115" i="18" s="1"/>
  <c r="AZ127" i="18"/>
  <c r="CK127" i="18" s="1"/>
  <c r="CM127" i="18" s="1"/>
  <c r="AU127" i="18"/>
  <c r="BQ127" i="18" s="1"/>
  <c r="BS127" i="18" s="1"/>
  <c r="AV127" i="18"/>
  <c r="BU127" i="18" s="1"/>
  <c r="BW127" i="18" s="1"/>
  <c r="BC115" i="18"/>
  <c r="CW115" i="18" s="1"/>
  <c r="CY115" i="18" s="1"/>
  <c r="AV115" i="18"/>
  <c r="BU115" i="18" s="1"/>
  <c r="BW115" i="18" s="1"/>
  <c r="AX127" i="18"/>
  <c r="CC127" i="18" s="1"/>
  <c r="CE127" i="18" s="1"/>
  <c r="AY115" i="18"/>
  <c r="CG115" i="18" s="1"/>
  <c r="CI115" i="18" s="1"/>
  <c r="BA127" i="18"/>
  <c r="CO127" i="18" s="1"/>
  <c r="CQ127" i="18" s="1"/>
  <c r="AT115" i="18"/>
  <c r="BM115" i="18" s="1"/>
  <c r="BD127" i="18"/>
  <c r="DA127" i="18" s="1"/>
  <c r="DC127" i="18" s="1"/>
  <c r="AW127" i="18"/>
  <c r="BY127" i="18" s="1"/>
  <c r="CA127" i="18" s="1"/>
  <c r="BD115" i="18"/>
  <c r="DA115" i="18" s="1"/>
  <c r="DC115" i="18" s="1"/>
  <c r="BE115" i="18"/>
  <c r="DE115" i="18" s="1"/>
  <c r="DG115" i="18" s="1"/>
  <c r="AZ115" i="18"/>
  <c r="CK115" i="18" s="1"/>
  <c r="CM115" i="18" s="1"/>
  <c r="AT127" i="18"/>
  <c r="BM127" i="18" s="1"/>
  <c r="BB127" i="18"/>
  <c r="CS127" i="18" s="1"/>
  <c r="CU127" i="18" s="1"/>
  <c r="AF127" i="18"/>
  <c r="AS127" i="18"/>
  <c r="AF115" i="18"/>
  <c r="AS115" i="18"/>
  <c r="BI115" i="18" s="1"/>
  <c r="BH45" i="20"/>
  <c r="AR45" i="20"/>
  <c r="AQ45" i="20"/>
  <c r="AP45" i="20"/>
  <c r="AO45" i="20"/>
  <c r="AN45" i="20"/>
  <c r="AM45" i="20"/>
  <c r="AL45" i="20"/>
  <c r="AK45" i="20"/>
  <c r="AJ45" i="20"/>
  <c r="AI45" i="20"/>
  <c r="AH45" i="20"/>
  <c r="AG45" i="20"/>
  <c r="BL45" i="20" s="1"/>
  <c r="Q45" i="20"/>
  <c r="BJ45" i="20" s="1"/>
  <c r="AM65" i="32" s="1"/>
  <c r="AU45" i="20" l="1"/>
  <c r="BP45" i="20"/>
  <c r="BE45" i="20"/>
  <c r="DD45" i="20"/>
  <c r="AX45" i="20"/>
  <c r="CB45" i="20"/>
  <c r="AV45" i="20"/>
  <c r="AV46" i="20" s="1"/>
  <c r="BT45" i="20"/>
  <c r="BD45" i="20"/>
  <c r="CZ45" i="20"/>
  <c r="AY45" i="20"/>
  <c r="CF45" i="20"/>
  <c r="AZ45" i="20"/>
  <c r="CJ45" i="20"/>
  <c r="BA45" i="20"/>
  <c r="BA46" i="20" s="1"/>
  <c r="CN45" i="20"/>
  <c r="AW45" i="20"/>
  <c r="BX45" i="20"/>
  <c r="BL46" i="20"/>
  <c r="BN45" i="20"/>
  <c r="BB45" i="20"/>
  <c r="CR45" i="20"/>
  <c r="BF115" i="18"/>
  <c r="BF127" i="18"/>
  <c r="Y40" i="32" s="1"/>
  <c r="AI40" i="32" s="1"/>
  <c r="BO115" i="18"/>
  <c r="DI115" i="18"/>
  <c r="DK115" i="18" s="1"/>
  <c r="DI127" i="18"/>
  <c r="DK127" i="18" s="1"/>
  <c r="BO127" i="18"/>
  <c r="BC45" i="20"/>
  <c r="CV45" i="20"/>
  <c r="BI127" i="18"/>
  <c r="AM61" i="32"/>
  <c r="AM62" i="32"/>
  <c r="BH46" i="20"/>
  <c r="G61" i="32" s="1"/>
  <c r="G68" i="32" s="1"/>
  <c r="M63" i="32"/>
  <c r="BG115" i="18"/>
  <c r="BG127" i="18"/>
  <c r="AX46" i="20"/>
  <c r="AU46" i="20"/>
  <c r="AH46" i="20"/>
  <c r="AW46" i="20"/>
  <c r="AN46" i="20"/>
  <c r="AK46" i="20"/>
  <c r="AS45" i="20"/>
  <c r="AL46" i="20"/>
  <c r="AG46" i="20"/>
  <c r="AY46" i="20"/>
  <c r="AO46" i="20"/>
  <c r="BB46" i="20"/>
  <c r="AM46" i="20"/>
  <c r="AQ46" i="20"/>
  <c r="AR46" i="20"/>
  <c r="BF45" i="20"/>
  <c r="AC61" i="32" s="1"/>
  <c r="BC46" i="20"/>
  <c r="AP46" i="20"/>
  <c r="BD46" i="20"/>
  <c r="AF45" i="20"/>
  <c r="AI46" i="20"/>
  <c r="BE46" i="20"/>
  <c r="AJ46" i="20"/>
  <c r="AZ46" i="20"/>
  <c r="BT46" i="20" l="1"/>
  <c r="BV45" i="20"/>
  <c r="BV46" i="20" s="1"/>
  <c r="CJ46" i="20"/>
  <c r="CL45" i="20"/>
  <c r="CL46" i="20" s="1"/>
  <c r="CB46" i="20"/>
  <c r="CD45" i="20"/>
  <c r="CD46" i="20" s="1"/>
  <c r="CH45" i="20"/>
  <c r="CH46" i="20" s="1"/>
  <c r="CF46" i="20"/>
  <c r="DD46" i="20"/>
  <c r="DF45" i="20"/>
  <c r="DF46" i="20" s="1"/>
  <c r="CN46" i="20"/>
  <c r="CP45" i="20"/>
  <c r="CP46" i="20" s="1"/>
  <c r="BX46" i="20"/>
  <c r="BZ45" i="20"/>
  <c r="BZ46" i="20" s="1"/>
  <c r="CZ46" i="20"/>
  <c r="DB45" i="20"/>
  <c r="DB46" i="20" s="1"/>
  <c r="BP46" i="20"/>
  <c r="BR45" i="20"/>
  <c r="BR46" i="20" s="1"/>
  <c r="CR46" i="20"/>
  <c r="CT45" i="20"/>
  <c r="CT46" i="20" s="1"/>
  <c r="AI61" i="32"/>
  <c r="AC68" i="32"/>
  <c r="AC71" i="32" s="1"/>
  <c r="CX45" i="20"/>
  <c r="CX46" i="20" s="1"/>
  <c r="CV46" i="20"/>
  <c r="DH45" i="20"/>
  <c r="X40" i="32"/>
  <c r="BI45" i="20"/>
  <c r="BI46" i="20" s="1"/>
  <c r="M61" i="32" s="1"/>
  <c r="R61" i="32"/>
  <c r="R68" i="32" s="1"/>
  <c r="R71" i="32" s="1"/>
  <c r="BJ46" i="20"/>
  <c r="BG45" i="20"/>
  <c r="AK65" i="32" s="1"/>
  <c r="AT46" i="20"/>
  <c r="AS46" i="20"/>
  <c r="AF46" i="20"/>
  <c r="DJ45" i="20" l="1"/>
  <c r="DJ46" i="20" s="1"/>
  <c r="DH46" i="20"/>
  <c r="AL40" i="32"/>
  <c r="AK40" i="32" s="1"/>
  <c r="AM63" i="32"/>
  <c r="AM66" i="32"/>
  <c r="BH47" i="20"/>
  <c r="BG47" i="20"/>
  <c r="X61" i="32"/>
  <c r="AJ61" i="32"/>
  <c r="AK62" i="32"/>
  <c r="X63" i="32"/>
  <c r="AL63" i="32" s="1"/>
  <c r="BG46" i="20"/>
  <c r="AK64" i="32"/>
  <c r="BF46" i="20"/>
  <c r="BI47" i="20" l="1"/>
  <c r="BI48" i="20" s="1"/>
  <c r="AK66" i="32"/>
  <c r="AL61" i="32"/>
  <c r="AK61" i="32" s="1"/>
  <c r="AI63" i="32"/>
  <c r="AD6" i="39" l="1"/>
  <c r="R5" i="39"/>
  <c r="Q163" i="36"/>
  <c r="AF163" i="36" s="1"/>
  <c r="BH154" i="36"/>
  <c r="AR154" i="36"/>
  <c r="AQ154" i="36"/>
  <c r="AP154" i="36"/>
  <c r="AO154" i="36"/>
  <c r="AN154" i="36"/>
  <c r="AM154" i="36"/>
  <c r="AL154" i="36"/>
  <c r="AK154" i="36"/>
  <c r="AJ154" i="36"/>
  <c r="AI154" i="36"/>
  <c r="AH154" i="36"/>
  <c r="AG154" i="36"/>
  <c r="Q154" i="36"/>
  <c r="BJ154" i="36" s="1"/>
  <c r="BH150" i="36"/>
  <c r="AR150" i="36"/>
  <c r="AQ150" i="36"/>
  <c r="AP150" i="36"/>
  <c r="AO150" i="36"/>
  <c r="AN150" i="36"/>
  <c r="AM150" i="36"/>
  <c r="AL150" i="36"/>
  <c r="AK150" i="36"/>
  <c r="AJ150" i="36"/>
  <c r="AI150" i="36"/>
  <c r="AH150" i="36"/>
  <c r="AG150" i="36"/>
  <c r="Q150" i="36"/>
  <c r="BJ150" i="36" s="1"/>
  <c r="AN58" i="36"/>
  <c r="BH58" i="36"/>
  <c r="AR58" i="36"/>
  <c r="AQ58" i="36"/>
  <c r="AP58" i="36"/>
  <c r="AO58" i="36"/>
  <c r="AM58" i="36"/>
  <c r="AL58" i="36"/>
  <c r="AK58" i="36"/>
  <c r="AJ58" i="36"/>
  <c r="AI58" i="36"/>
  <c r="AH58" i="36"/>
  <c r="AG58" i="36"/>
  <c r="Q58" i="36"/>
  <c r="AF58" i="36" s="1"/>
  <c r="BH56" i="36"/>
  <c r="AR56" i="36"/>
  <c r="AQ56" i="36"/>
  <c r="AP56" i="36"/>
  <c r="AO56" i="36"/>
  <c r="AN56" i="36"/>
  <c r="AM56" i="36"/>
  <c r="AL56" i="36"/>
  <c r="AK56" i="36"/>
  <c r="AJ56" i="36"/>
  <c r="AI56" i="36"/>
  <c r="AH56" i="36"/>
  <c r="AG56" i="36"/>
  <c r="Q56" i="36"/>
  <c r="AF56" i="36" s="1"/>
  <c r="BH30" i="36"/>
  <c r="AR30" i="36"/>
  <c r="AQ30" i="36"/>
  <c r="AP30" i="36"/>
  <c r="AO30" i="36"/>
  <c r="AN30" i="36"/>
  <c r="AM30" i="36"/>
  <c r="AL30" i="36"/>
  <c r="AK30" i="36"/>
  <c r="AJ30" i="36"/>
  <c r="AI30" i="36"/>
  <c r="AH30" i="36"/>
  <c r="AG30" i="36"/>
  <c r="Q30" i="36"/>
  <c r="AF30" i="36" s="1"/>
  <c r="CZ56" i="36" l="1"/>
  <c r="AQ59" i="36"/>
  <c r="CB56" i="36"/>
  <c r="AK59" i="36"/>
  <c r="BH59" i="36"/>
  <c r="E98" i="32" s="1"/>
  <c r="E106" i="32" s="1"/>
  <c r="BT56" i="36"/>
  <c r="BV56" i="36" s="1"/>
  <c r="AI59" i="36"/>
  <c r="DD56" i="36"/>
  <c r="AR59" i="36"/>
  <c r="CJ56" i="36"/>
  <c r="AM59" i="36"/>
  <c r="BX56" i="36"/>
  <c r="BZ56" i="36" s="1"/>
  <c r="AJ59" i="36"/>
  <c r="CF56" i="36"/>
  <c r="AL59" i="36"/>
  <c r="CN56" i="36"/>
  <c r="AN59" i="36"/>
  <c r="BL56" i="36"/>
  <c r="AG59" i="36"/>
  <c r="CR56" i="36"/>
  <c r="CT56" i="36" s="1"/>
  <c r="AO59" i="36"/>
  <c r="BP56" i="36"/>
  <c r="DH56" i="36" s="1"/>
  <c r="AH59" i="36"/>
  <c r="CV56" i="36"/>
  <c r="AP59" i="36"/>
  <c r="BA150" i="36"/>
  <c r="CN150" i="36"/>
  <c r="CP150" i="36" s="1"/>
  <c r="BC154" i="36"/>
  <c r="CV154" i="36"/>
  <c r="CX154" i="36" s="1"/>
  <c r="BE154" i="36"/>
  <c r="DD154" i="36" s="1"/>
  <c r="DF154" i="36" s="1"/>
  <c r="AT30" i="36"/>
  <c r="BL30" i="36" s="1"/>
  <c r="BB30" i="36"/>
  <c r="CR30" i="36" s="1"/>
  <c r="CT30" i="36" s="1"/>
  <c r="DB56" i="36"/>
  <c r="AX58" i="36"/>
  <c r="AX59" i="36" s="1"/>
  <c r="CB58" i="36"/>
  <c r="CD58" i="36" s="1"/>
  <c r="BA58" i="36"/>
  <c r="AZ150" i="36"/>
  <c r="CJ150" i="36" s="1"/>
  <c r="CL150" i="36" s="1"/>
  <c r="AT154" i="36"/>
  <c r="BB154" i="36"/>
  <c r="CR154" i="36" s="1"/>
  <c r="CT154" i="36" s="1"/>
  <c r="BC30" i="36"/>
  <c r="CV30" i="36"/>
  <c r="CX30" i="36" s="1"/>
  <c r="AY58" i="36"/>
  <c r="AY59" i="36" s="1"/>
  <c r="AV30" i="36"/>
  <c r="AZ58" i="36"/>
  <c r="AZ59" i="36" s="1"/>
  <c r="CH56" i="36"/>
  <c r="BC150" i="36"/>
  <c r="CV150" i="36"/>
  <c r="CX150" i="36" s="1"/>
  <c r="AX30" i="36"/>
  <c r="CB30" i="36" s="1"/>
  <c r="CD30" i="36" s="1"/>
  <c r="CL56" i="36"/>
  <c r="AT58" i="36"/>
  <c r="AT59" i="36" s="1"/>
  <c r="BC58" i="36"/>
  <c r="BC59" i="36" s="1"/>
  <c r="CV58" i="36"/>
  <c r="CX58" i="36" s="1"/>
  <c r="AV150" i="36"/>
  <c r="BT150" i="36" s="1"/>
  <c r="BV150" i="36" s="1"/>
  <c r="BD150" i="36"/>
  <c r="CZ150" i="36"/>
  <c r="DB150" i="36" s="1"/>
  <c r="AX154" i="36"/>
  <c r="CB154" i="36" s="1"/>
  <c r="CD154" i="36" s="1"/>
  <c r="AV154" i="36"/>
  <c r="BT154" i="36" s="1"/>
  <c r="BV154" i="36" s="1"/>
  <c r="BE30" i="36"/>
  <c r="DD30" i="36" s="1"/>
  <c r="DF30" i="36" s="1"/>
  <c r="AU150" i="36"/>
  <c r="BP150" i="36" s="1"/>
  <c r="BR150" i="36" s="1"/>
  <c r="AY30" i="36"/>
  <c r="CF30" i="36" s="1"/>
  <c r="CH30" i="36" s="1"/>
  <c r="CP56" i="36"/>
  <c r="AU58" i="36"/>
  <c r="AU59" i="36" s="1"/>
  <c r="BD58" i="36"/>
  <c r="BD59" i="36" s="1"/>
  <c r="AW150" i="36"/>
  <c r="BX150" i="36" s="1"/>
  <c r="BZ150" i="36" s="1"/>
  <c r="BE150" i="36"/>
  <c r="DD150" i="36" s="1"/>
  <c r="DF150" i="36" s="1"/>
  <c r="AY154" i="36"/>
  <c r="CF154" i="36" s="1"/>
  <c r="CH154" i="36" s="1"/>
  <c r="AU30" i="36"/>
  <c r="BP30" i="36" s="1"/>
  <c r="BR30" i="36" s="1"/>
  <c r="CD56" i="36"/>
  <c r="AT150" i="36"/>
  <c r="BL150" i="36"/>
  <c r="BD154" i="36"/>
  <c r="CZ154" i="36" s="1"/>
  <c r="DB154" i="36" s="1"/>
  <c r="BB58" i="36"/>
  <c r="BB59" i="36" s="1"/>
  <c r="AZ30" i="36"/>
  <c r="CJ30" i="36"/>
  <c r="CL30" i="36" s="1"/>
  <c r="BN56" i="36"/>
  <c r="AV58" i="36"/>
  <c r="AV59" i="36" s="1"/>
  <c r="BE58" i="36"/>
  <c r="BE59" i="36" s="1"/>
  <c r="AX150" i="36"/>
  <c r="CB150" i="36" s="1"/>
  <c r="CD150" i="36" s="1"/>
  <c r="AZ154" i="36"/>
  <c r="CJ154" i="36" s="1"/>
  <c r="CL154" i="36" s="1"/>
  <c r="DF56" i="36"/>
  <c r="AU154" i="36"/>
  <c r="BP154" i="36" s="1"/>
  <c r="BR154" i="36" s="1"/>
  <c r="BD30" i="36"/>
  <c r="CZ30" i="36"/>
  <c r="DB30" i="36" s="1"/>
  <c r="BB150" i="36"/>
  <c r="CR150" i="36" s="1"/>
  <c r="CT150" i="36" s="1"/>
  <c r="AW30" i="36"/>
  <c r="BX30" i="36"/>
  <c r="BZ30" i="36" s="1"/>
  <c r="AW154" i="36"/>
  <c r="BX154" i="36" s="1"/>
  <c r="BZ154" i="36" s="1"/>
  <c r="BA30" i="36"/>
  <c r="CN30" i="36" s="1"/>
  <c r="CP30" i="36" s="1"/>
  <c r="CX56" i="36"/>
  <c r="AW58" i="36"/>
  <c r="AW59" i="36" s="1"/>
  <c r="BX58" i="36"/>
  <c r="BZ58" i="36" s="1"/>
  <c r="AY150" i="36"/>
  <c r="CF150" i="36" s="1"/>
  <c r="CH150" i="36" s="1"/>
  <c r="BA154" i="36"/>
  <c r="CN154" i="36" s="1"/>
  <c r="CP154" i="36" s="1"/>
  <c r="BH123" i="36"/>
  <c r="F103" i="32" s="1"/>
  <c r="F106" i="32" s="1"/>
  <c r="F113" i="32" s="1"/>
  <c r="AF150" i="36"/>
  <c r="AF154" i="36"/>
  <c r="AS150" i="36"/>
  <c r="BI150" i="36" s="1"/>
  <c r="AS154" i="36"/>
  <c r="AQ123" i="36"/>
  <c r="AI123" i="36"/>
  <c r="AO123" i="36"/>
  <c r="AJ123" i="36"/>
  <c r="AK123" i="36"/>
  <c r="AL123" i="36"/>
  <c r="AH123" i="36"/>
  <c r="AP123" i="36"/>
  <c r="AM123" i="36"/>
  <c r="AV123" i="36"/>
  <c r="AN123" i="36"/>
  <c r="AU123" i="36"/>
  <c r="AG123" i="36"/>
  <c r="BD123" i="36"/>
  <c r="BE123" i="36"/>
  <c r="BB123" i="36"/>
  <c r="BC123" i="36"/>
  <c r="AW123" i="36"/>
  <c r="AR123" i="36"/>
  <c r="AY123" i="36"/>
  <c r="AZ123" i="36"/>
  <c r="BA123" i="36"/>
  <c r="BF56" i="36"/>
  <c r="BJ58" i="36"/>
  <c r="AS56" i="36"/>
  <c r="BJ56" i="36"/>
  <c r="AS58" i="36"/>
  <c r="BI58" i="36" s="1"/>
  <c r="BJ30" i="36"/>
  <c r="AS30" i="36"/>
  <c r="BI30" i="36" s="1"/>
  <c r="CZ58" i="36" l="1"/>
  <c r="DB58" i="36" s="1"/>
  <c r="BT58" i="36"/>
  <c r="BV58" i="36" s="1"/>
  <c r="DD58" i="36"/>
  <c r="DF58" i="36" s="1"/>
  <c r="BR56" i="36"/>
  <c r="CJ58" i="36"/>
  <c r="CL58" i="36" s="1"/>
  <c r="CL59" i="36" s="1"/>
  <c r="BL58" i="36"/>
  <c r="BL59" i="36" s="1"/>
  <c r="CD59" i="36"/>
  <c r="BI56" i="36"/>
  <c r="BI59" i="36" s="1"/>
  <c r="AS59" i="36"/>
  <c r="P98" i="32" s="1"/>
  <c r="BF58" i="36"/>
  <c r="BF59" i="36" s="1"/>
  <c r="AA98" i="32" s="1"/>
  <c r="CF58" i="36"/>
  <c r="CH58" i="36" s="1"/>
  <c r="CN58" i="36"/>
  <c r="BA59" i="36"/>
  <c r="CP58" i="36"/>
  <c r="CP59" i="36" s="1"/>
  <c r="CN59" i="36"/>
  <c r="CR58" i="36"/>
  <c r="CT58" i="36" s="1"/>
  <c r="CT59" i="36" s="1"/>
  <c r="BF154" i="36"/>
  <c r="BT59" i="36"/>
  <c r="BF30" i="36"/>
  <c r="BV59" i="36"/>
  <c r="BF150" i="36"/>
  <c r="DB59" i="36"/>
  <c r="CB59" i="36"/>
  <c r="BP58" i="36"/>
  <c r="BT30" i="36"/>
  <c r="BV30" i="36" s="1"/>
  <c r="BL154" i="36"/>
  <c r="CZ59" i="36"/>
  <c r="BN58" i="36"/>
  <c r="BN59" i="36" s="1"/>
  <c r="CF59" i="36"/>
  <c r="DJ56" i="36"/>
  <c r="CV59" i="36"/>
  <c r="CH59" i="36"/>
  <c r="BN150" i="36"/>
  <c r="DH150" i="36"/>
  <c r="DJ150" i="36" s="1"/>
  <c r="CX59" i="36"/>
  <c r="DD59" i="36"/>
  <c r="BN30" i="36"/>
  <c r="DH30" i="36"/>
  <c r="DJ30" i="36" s="1"/>
  <c r="BX59" i="36"/>
  <c r="DF59" i="36"/>
  <c r="BZ59" i="36"/>
  <c r="BI123" i="36"/>
  <c r="M103" i="32" s="1"/>
  <c r="BG150" i="36"/>
  <c r="BI154" i="36"/>
  <c r="BG154" i="36"/>
  <c r="BG56" i="36"/>
  <c r="BG58" i="36"/>
  <c r="BG30" i="36"/>
  <c r="BJ123" i="36"/>
  <c r="AM103" i="32" s="1"/>
  <c r="BJ59" i="36"/>
  <c r="AF123" i="36"/>
  <c r="AT123" i="36"/>
  <c r="AS123" i="36"/>
  <c r="AX123" i="36"/>
  <c r="AF59" i="36"/>
  <c r="CJ59" i="36" l="1"/>
  <c r="CR59" i="36"/>
  <c r="BG59" i="36"/>
  <c r="AJ98" i="32" s="1"/>
  <c r="Q103" i="32"/>
  <c r="Q106" i="32" s="1"/>
  <c r="DH154" i="36"/>
  <c r="DJ154" i="36" s="1"/>
  <c r="BN154" i="36"/>
  <c r="BR58" i="36"/>
  <c r="BR59" i="36" s="1"/>
  <c r="BP59" i="36"/>
  <c r="DH58" i="36"/>
  <c r="AM98" i="32"/>
  <c r="AM99" i="32"/>
  <c r="F115" i="32"/>
  <c r="BG123" i="36"/>
  <c r="AJ103" i="32" s="1"/>
  <c r="AK99" i="32"/>
  <c r="BG124" i="36"/>
  <c r="BG60" i="36"/>
  <c r="AK100" i="32" s="1"/>
  <c r="AA106" i="32"/>
  <c r="AA109" i="32" s="1"/>
  <c r="P106" i="32"/>
  <c r="P109" i="32" s="1"/>
  <c r="BF123" i="36"/>
  <c r="BH60" i="36"/>
  <c r="Q113" i="32" l="1"/>
  <c r="Q109" i="32"/>
  <c r="X103" i="32"/>
  <c r="AL103" i="32" s="1"/>
  <c r="AB103" i="32"/>
  <c r="AB106" i="32" s="1"/>
  <c r="AB109" i="32" s="1"/>
  <c r="DJ58" i="36"/>
  <c r="DJ59" i="36" s="1"/>
  <c r="DH59" i="36"/>
  <c r="M98" i="32"/>
  <c r="AI98" i="32"/>
  <c r="X98" i="32"/>
  <c r="BH124" i="36"/>
  <c r="BI60" i="36"/>
  <c r="BI61" i="36" s="1"/>
  <c r="AI103" i="32" l="1"/>
  <c r="AL98" i="32"/>
  <c r="BI124" i="36"/>
  <c r="BI125" i="36" s="1"/>
  <c r="BH102" i="34" l="1"/>
  <c r="AR102" i="34"/>
  <c r="AQ102" i="34"/>
  <c r="AP102" i="34"/>
  <c r="AO102" i="34"/>
  <c r="AN102" i="34"/>
  <c r="AM102" i="34"/>
  <c r="AL102" i="34"/>
  <c r="AK102" i="34"/>
  <c r="AJ102" i="34"/>
  <c r="AI102" i="34"/>
  <c r="AH102" i="34"/>
  <c r="AG102" i="34"/>
  <c r="Q102" i="34"/>
  <c r="AF102" i="34" s="1"/>
  <c r="BH101" i="34"/>
  <c r="AR101" i="34"/>
  <c r="AQ101" i="34"/>
  <c r="AP101" i="34"/>
  <c r="AO101" i="34"/>
  <c r="AN101" i="34"/>
  <c r="AM101" i="34"/>
  <c r="AL101" i="34"/>
  <c r="AK101" i="34"/>
  <c r="AJ101" i="34"/>
  <c r="AI101" i="34"/>
  <c r="AH101" i="34"/>
  <c r="AG101" i="34"/>
  <c r="Q101" i="34"/>
  <c r="AF101" i="34" s="1"/>
  <c r="BH100" i="34"/>
  <c r="AR100" i="34"/>
  <c r="AQ100" i="34"/>
  <c r="AP100" i="34"/>
  <c r="AO100" i="34"/>
  <c r="AN100" i="34"/>
  <c r="AM100" i="34"/>
  <c r="AL100" i="34"/>
  <c r="AK100" i="34"/>
  <c r="AJ100" i="34"/>
  <c r="AI100" i="34"/>
  <c r="AH100" i="34"/>
  <c r="AG100" i="34"/>
  <c r="Q100" i="34"/>
  <c r="AF100" i="34" s="1"/>
  <c r="BH99" i="34"/>
  <c r="AR99" i="34"/>
  <c r="AQ99" i="34"/>
  <c r="AP99" i="34"/>
  <c r="AO99" i="34"/>
  <c r="AN99" i="34"/>
  <c r="AM99" i="34"/>
  <c r="AL99" i="34"/>
  <c r="AK99" i="34"/>
  <c r="AJ99" i="34"/>
  <c r="AI99" i="34"/>
  <c r="AH99" i="34"/>
  <c r="AG99" i="34"/>
  <c r="Q99" i="34"/>
  <c r="AF99" i="34" s="1"/>
  <c r="BH98" i="34"/>
  <c r="AR98" i="34"/>
  <c r="AQ98" i="34"/>
  <c r="AP98" i="34"/>
  <c r="AO98" i="34"/>
  <c r="AN98" i="34"/>
  <c r="AM98" i="34"/>
  <c r="AL98" i="34"/>
  <c r="AK98" i="34"/>
  <c r="AJ98" i="34"/>
  <c r="AI98" i="34"/>
  <c r="AH98" i="34"/>
  <c r="AG98" i="34"/>
  <c r="Q98" i="34"/>
  <c r="AF98" i="34" s="1"/>
  <c r="BH97" i="34"/>
  <c r="AR97" i="34"/>
  <c r="AQ97" i="34"/>
  <c r="AP97" i="34"/>
  <c r="AO97" i="34"/>
  <c r="AN97" i="34"/>
  <c r="AM97" i="34"/>
  <c r="AL97" i="34"/>
  <c r="AK97" i="34"/>
  <c r="AJ97" i="34"/>
  <c r="AI97" i="34"/>
  <c r="AH97" i="34"/>
  <c r="AG97" i="34"/>
  <c r="Q97" i="34"/>
  <c r="AF97" i="34" s="1"/>
  <c r="BH105" i="34"/>
  <c r="AR105" i="34"/>
  <c r="AQ105" i="34"/>
  <c r="AP105" i="34"/>
  <c r="AO105" i="34"/>
  <c r="AN105" i="34"/>
  <c r="AM105" i="34"/>
  <c r="AL105" i="34"/>
  <c r="AK105" i="34"/>
  <c r="AJ105" i="34"/>
  <c r="AI105" i="34"/>
  <c r="AH105" i="34"/>
  <c r="AG105" i="34"/>
  <c r="Q105" i="34"/>
  <c r="BJ105" i="34" s="1"/>
  <c r="BH104" i="34"/>
  <c r="AR104" i="34"/>
  <c r="AQ104" i="34"/>
  <c r="AP104" i="34"/>
  <c r="AO104" i="34"/>
  <c r="AN104" i="34"/>
  <c r="AM104" i="34"/>
  <c r="AL104" i="34"/>
  <c r="AK104" i="34"/>
  <c r="AJ104" i="34"/>
  <c r="AI104" i="34"/>
  <c r="AH104" i="34"/>
  <c r="AG104" i="34"/>
  <c r="Q104" i="34"/>
  <c r="BJ104" i="34" s="1"/>
  <c r="BH103" i="34"/>
  <c r="AR103" i="34"/>
  <c r="AQ103" i="34"/>
  <c r="AP103" i="34"/>
  <c r="AO103" i="34"/>
  <c r="AN103" i="34"/>
  <c r="AM103" i="34"/>
  <c r="AL103" i="34"/>
  <c r="AK103" i="34"/>
  <c r="AJ103" i="34"/>
  <c r="AI103" i="34"/>
  <c r="AH103" i="34"/>
  <c r="AG103" i="34"/>
  <c r="Q103" i="34"/>
  <c r="BJ103" i="34" s="1"/>
  <c r="BH96" i="34"/>
  <c r="AR96" i="34"/>
  <c r="AQ96" i="34"/>
  <c r="AP96" i="34"/>
  <c r="AO96" i="34"/>
  <c r="AN96" i="34"/>
  <c r="AM96" i="34"/>
  <c r="AL96" i="34"/>
  <c r="AK96" i="34"/>
  <c r="AJ96" i="34"/>
  <c r="AI96" i="34"/>
  <c r="AH96" i="34"/>
  <c r="AG96" i="34"/>
  <c r="Q96" i="34"/>
  <c r="BJ96" i="34" s="1"/>
  <c r="BH95" i="34"/>
  <c r="AR95" i="34"/>
  <c r="AQ95" i="34"/>
  <c r="AP95" i="34"/>
  <c r="AO95" i="34"/>
  <c r="AN95" i="34"/>
  <c r="AM95" i="34"/>
  <c r="AL95" i="34"/>
  <c r="AK95" i="34"/>
  <c r="AJ95" i="34"/>
  <c r="AI95" i="34"/>
  <c r="AH95" i="34"/>
  <c r="AG95" i="34"/>
  <c r="Q95" i="34"/>
  <c r="BJ95" i="34" s="1"/>
  <c r="BH94" i="34"/>
  <c r="AR94" i="34"/>
  <c r="AQ94" i="34"/>
  <c r="AP94" i="34"/>
  <c r="AO94" i="34"/>
  <c r="AN94" i="34"/>
  <c r="AM94" i="34"/>
  <c r="AL94" i="34"/>
  <c r="AK94" i="34"/>
  <c r="AJ94" i="34"/>
  <c r="AI94" i="34"/>
  <c r="AH94" i="34"/>
  <c r="AG94" i="34"/>
  <c r="Q94" i="34"/>
  <c r="AF94" i="34" s="1"/>
  <c r="BH93" i="34"/>
  <c r="AR93" i="34"/>
  <c r="AQ93" i="34"/>
  <c r="AP93" i="34"/>
  <c r="AO93" i="34"/>
  <c r="AN93" i="34"/>
  <c r="AM93" i="34"/>
  <c r="AL93" i="34"/>
  <c r="AK93" i="34"/>
  <c r="AJ93" i="34"/>
  <c r="AI93" i="34"/>
  <c r="AH93" i="34"/>
  <c r="AG93" i="34"/>
  <c r="Q93" i="34"/>
  <c r="AF93" i="34" s="1"/>
  <c r="BH92" i="34"/>
  <c r="AR92" i="34"/>
  <c r="AQ92" i="34"/>
  <c r="AP92" i="34"/>
  <c r="AO92" i="34"/>
  <c r="AN92" i="34"/>
  <c r="AM92" i="34"/>
  <c r="AL92" i="34"/>
  <c r="AK92" i="34"/>
  <c r="AJ92" i="34"/>
  <c r="AI92" i="34"/>
  <c r="AH92" i="34"/>
  <c r="AG92" i="34"/>
  <c r="Q92" i="34"/>
  <c r="AF92" i="34" s="1"/>
  <c r="BH91" i="34"/>
  <c r="AR91" i="34"/>
  <c r="AQ91" i="34"/>
  <c r="AP91" i="34"/>
  <c r="AO91" i="34"/>
  <c r="AN91" i="34"/>
  <c r="AM91" i="34"/>
  <c r="AL91" i="34"/>
  <c r="AK91" i="34"/>
  <c r="AJ91" i="34"/>
  <c r="AI91" i="34"/>
  <c r="AH91" i="34"/>
  <c r="AG91" i="34"/>
  <c r="Q91" i="34"/>
  <c r="AF91" i="34" s="1"/>
  <c r="BH90" i="34"/>
  <c r="AR90" i="34"/>
  <c r="AQ90" i="34"/>
  <c r="AP90" i="34"/>
  <c r="AO90" i="34"/>
  <c r="AN90" i="34"/>
  <c r="AM90" i="34"/>
  <c r="AL90" i="34"/>
  <c r="AK90" i="34"/>
  <c r="AJ90" i="34"/>
  <c r="AI90" i="34"/>
  <c r="AH90" i="34"/>
  <c r="AG90" i="34"/>
  <c r="Q90" i="34"/>
  <c r="AF90" i="34" s="1"/>
  <c r="BH89" i="34"/>
  <c r="AR89" i="34"/>
  <c r="AQ89" i="34"/>
  <c r="AP89" i="34"/>
  <c r="AO89" i="34"/>
  <c r="AN89" i="34"/>
  <c r="AM89" i="34"/>
  <c r="AL89" i="34"/>
  <c r="AK89" i="34"/>
  <c r="AJ89" i="34"/>
  <c r="AI89" i="34"/>
  <c r="AH89" i="34"/>
  <c r="AG89" i="34"/>
  <c r="Q89" i="34"/>
  <c r="AF89" i="34" s="1"/>
  <c r="BH88" i="34"/>
  <c r="AR88" i="34"/>
  <c r="BE88" i="34" s="1"/>
  <c r="AQ88" i="34"/>
  <c r="BD88" i="34" s="1"/>
  <c r="AP88" i="34"/>
  <c r="BC88" i="34" s="1"/>
  <c r="AO88" i="34"/>
  <c r="BB88" i="34" s="1"/>
  <c r="AN88" i="34"/>
  <c r="BA88" i="34" s="1"/>
  <c r="AM88" i="34"/>
  <c r="AZ88" i="34" s="1"/>
  <c r="AL88" i="34"/>
  <c r="AY88" i="34" s="1"/>
  <c r="AK88" i="34"/>
  <c r="AX88" i="34" s="1"/>
  <c r="AJ88" i="34"/>
  <c r="AW88" i="34" s="1"/>
  <c r="AI88" i="34"/>
  <c r="AH88" i="34"/>
  <c r="AG88" i="34"/>
  <c r="AF88" i="34"/>
  <c r="AM82" i="32"/>
  <c r="BA90" i="34" l="1"/>
  <c r="CN90" i="34"/>
  <c r="CP90" i="34" s="1"/>
  <c r="BC91" i="34"/>
  <c r="CV91" i="34"/>
  <c r="CX91" i="34" s="1"/>
  <c r="AY93" i="34"/>
  <c r="CF93" i="34"/>
  <c r="CH93" i="34" s="1"/>
  <c r="AU95" i="34"/>
  <c r="BP95" i="34"/>
  <c r="BR95" i="34" s="1"/>
  <c r="AY103" i="34"/>
  <c r="CF103" i="34"/>
  <c r="CH103" i="34" s="1"/>
  <c r="AU105" i="34"/>
  <c r="BP105" i="34"/>
  <c r="BR105" i="34" s="1"/>
  <c r="AW101" i="34"/>
  <c r="BX101" i="34"/>
  <c r="BB90" i="34"/>
  <c r="BB106" i="34" s="1"/>
  <c r="BB108" i="34" s="1"/>
  <c r="CR90" i="34"/>
  <c r="CT90" i="34" s="1"/>
  <c r="AX92" i="34"/>
  <c r="CB92" i="34"/>
  <c r="CD92" i="34" s="1"/>
  <c r="AT94" i="34"/>
  <c r="BL94" i="34"/>
  <c r="BD95" i="34"/>
  <c r="CZ95" i="34"/>
  <c r="DB95" i="34" s="1"/>
  <c r="AZ103" i="34"/>
  <c r="CJ103" i="34"/>
  <c r="CL103" i="34" s="1"/>
  <c r="BD105" i="34"/>
  <c r="CZ105" i="34"/>
  <c r="DB105" i="34" s="1"/>
  <c r="BB99" i="34"/>
  <c r="CR99" i="34"/>
  <c r="CT99" i="34" s="1"/>
  <c r="AV100" i="34"/>
  <c r="BT100" i="34"/>
  <c r="BV100" i="34" s="1"/>
  <c r="BD100" i="34"/>
  <c r="CZ100" i="34"/>
  <c r="DB100" i="34" s="1"/>
  <c r="BA89" i="34"/>
  <c r="CN89" i="34"/>
  <c r="AW91" i="34"/>
  <c r="BX91" i="34"/>
  <c r="BZ91" i="34" s="1"/>
  <c r="AY92" i="34"/>
  <c r="CF92" i="34"/>
  <c r="CH92" i="34" s="1"/>
  <c r="BC94" i="34"/>
  <c r="CV94" i="34"/>
  <c r="CX94" i="34" s="1"/>
  <c r="AU104" i="34"/>
  <c r="BP104" i="34"/>
  <c r="BR104" i="34" s="1"/>
  <c r="BE105" i="34"/>
  <c r="DD105" i="34"/>
  <c r="DF105" i="34" s="1"/>
  <c r="AY97" i="34"/>
  <c r="CF97" i="34"/>
  <c r="CH97" i="34" s="1"/>
  <c r="BE100" i="34"/>
  <c r="DD100" i="34"/>
  <c r="DF100" i="34" s="1"/>
  <c r="BB89" i="34"/>
  <c r="CR89" i="34"/>
  <c r="BB93" i="34"/>
  <c r="CR93" i="34"/>
  <c r="CT93" i="34" s="1"/>
  <c r="AX95" i="34"/>
  <c r="CB95" i="34"/>
  <c r="CD95" i="34" s="1"/>
  <c r="AT103" i="34"/>
  <c r="BF103" i="34" s="1"/>
  <c r="BL103" i="34"/>
  <c r="BN103" i="34" s="1"/>
  <c r="BD104" i="34"/>
  <c r="CZ104" i="34"/>
  <c r="DB104" i="34" s="1"/>
  <c r="BB98" i="34"/>
  <c r="CR98" i="34"/>
  <c r="CT98" i="34" s="1"/>
  <c r="AZ101" i="34"/>
  <c r="CJ101" i="34"/>
  <c r="CL101" i="34" s="1"/>
  <c r="BC93" i="34"/>
  <c r="CV93" i="34"/>
  <c r="CX93" i="34" s="1"/>
  <c r="BE94" i="34"/>
  <c r="DD94" i="34"/>
  <c r="DF94" i="34" s="1"/>
  <c r="AY95" i="34"/>
  <c r="CF95" i="34"/>
  <c r="CH95" i="34" s="1"/>
  <c r="AU103" i="34"/>
  <c r="BP103" i="34"/>
  <c r="BE104" i="34"/>
  <c r="DD104" i="34"/>
  <c r="DF104" i="34" s="1"/>
  <c r="BA97" i="34"/>
  <c r="CN97" i="34"/>
  <c r="CP97" i="34" s="1"/>
  <c r="AW99" i="34"/>
  <c r="BX99" i="34"/>
  <c r="BZ99" i="34" s="1"/>
  <c r="AU102" i="34"/>
  <c r="BP102" i="34"/>
  <c r="BR102" i="34" s="1"/>
  <c r="AV89" i="34"/>
  <c r="BT89" i="34"/>
  <c r="BD89" i="34"/>
  <c r="CZ89" i="34"/>
  <c r="AX90" i="34"/>
  <c r="CB90" i="34"/>
  <c r="CD90" i="34" s="1"/>
  <c r="AZ91" i="34"/>
  <c r="CJ91" i="34"/>
  <c r="CL91" i="34" s="1"/>
  <c r="AT92" i="34"/>
  <c r="BF92" i="34" s="1"/>
  <c r="BL92" i="34"/>
  <c r="BB92" i="34"/>
  <c r="CR92" i="34"/>
  <c r="CT92" i="34" s="1"/>
  <c r="AV93" i="34"/>
  <c r="BT93" i="34"/>
  <c r="BV93" i="34" s="1"/>
  <c r="BD93" i="34"/>
  <c r="CZ93" i="34"/>
  <c r="DB93" i="34" s="1"/>
  <c r="AX94" i="34"/>
  <c r="AX106" i="34" s="1"/>
  <c r="AX108" i="34" s="1"/>
  <c r="CB94" i="34"/>
  <c r="CD94" i="34" s="1"/>
  <c r="AZ95" i="34"/>
  <c r="CJ95" i="34"/>
  <c r="CL95" i="34" s="1"/>
  <c r="AT96" i="34"/>
  <c r="BL96" i="34"/>
  <c r="BB96" i="34"/>
  <c r="CR96" i="34"/>
  <c r="CT96" i="34" s="1"/>
  <c r="AV103" i="34"/>
  <c r="BT103" i="34"/>
  <c r="BV103" i="34" s="1"/>
  <c r="BD103" i="34"/>
  <c r="CZ103" i="34"/>
  <c r="DB103" i="34" s="1"/>
  <c r="AX104" i="34"/>
  <c r="CB104" i="34"/>
  <c r="CD104" i="34" s="1"/>
  <c r="AZ105" i="34"/>
  <c r="CJ105" i="34"/>
  <c r="CL105" i="34" s="1"/>
  <c r="AT97" i="34"/>
  <c r="BF97" i="34" s="1"/>
  <c r="BL97" i="34"/>
  <c r="BN97" i="34" s="1"/>
  <c r="BB97" i="34"/>
  <c r="CR97" i="34"/>
  <c r="CT97" i="34" s="1"/>
  <c r="AV98" i="34"/>
  <c r="BT98" i="34"/>
  <c r="BV98" i="34" s="1"/>
  <c r="BD98" i="34"/>
  <c r="CZ98" i="34"/>
  <c r="DB98" i="34" s="1"/>
  <c r="AX99" i="34"/>
  <c r="CB99" i="34"/>
  <c r="CD99" i="34" s="1"/>
  <c r="AZ100" i="34"/>
  <c r="CJ100" i="34"/>
  <c r="CL100" i="34" s="1"/>
  <c r="AT101" i="34"/>
  <c r="BL101" i="34"/>
  <c r="BN101" i="34" s="1"/>
  <c r="BB101" i="34"/>
  <c r="CR101" i="34"/>
  <c r="CT101" i="34" s="1"/>
  <c r="AV102" i="34"/>
  <c r="BT102" i="34"/>
  <c r="BV102" i="34" s="1"/>
  <c r="BD102" i="34"/>
  <c r="CZ102" i="34"/>
  <c r="DB102" i="34" s="1"/>
  <c r="AY89" i="34"/>
  <c r="CF89" i="34"/>
  <c r="AW92" i="34"/>
  <c r="BX92" i="34"/>
  <c r="BZ92" i="34" s="1"/>
  <c r="BC95" i="34"/>
  <c r="CV95" i="34"/>
  <c r="CX95" i="34" s="1"/>
  <c r="BC105" i="34"/>
  <c r="CV105" i="34"/>
  <c r="CX105" i="34" s="1"/>
  <c r="BE97" i="34"/>
  <c r="DD97" i="34"/>
  <c r="DF97" i="34" s="1"/>
  <c r="BA99" i="34"/>
  <c r="CN99" i="34"/>
  <c r="CP99" i="34" s="1"/>
  <c r="AY102" i="34"/>
  <c r="CF102" i="34"/>
  <c r="CH102" i="34" s="1"/>
  <c r="AT90" i="34"/>
  <c r="BL90" i="34"/>
  <c r="BD91" i="34"/>
  <c r="CZ91" i="34"/>
  <c r="DB91" i="34" s="1"/>
  <c r="AZ93" i="34"/>
  <c r="CJ93" i="34"/>
  <c r="CL93" i="34" s="1"/>
  <c r="AV95" i="34"/>
  <c r="BT95" i="34"/>
  <c r="BV95" i="34" s="1"/>
  <c r="BB104" i="34"/>
  <c r="CR104" i="34"/>
  <c r="CT104" i="34" s="1"/>
  <c r="AX97" i="34"/>
  <c r="CB97" i="34"/>
  <c r="CD97" i="34" s="1"/>
  <c r="AT99" i="34"/>
  <c r="BL99" i="34"/>
  <c r="BN99" i="34" s="1"/>
  <c r="AZ102" i="34"/>
  <c r="CJ102" i="34"/>
  <c r="CL102" i="34" s="1"/>
  <c r="BC90" i="34"/>
  <c r="CV90" i="34"/>
  <c r="CX90" i="34" s="1"/>
  <c r="BE91" i="34"/>
  <c r="DD91" i="34"/>
  <c r="DF91" i="34" s="1"/>
  <c r="BA93" i="34"/>
  <c r="BA106" i="34" s="1"/>
  <c r="BA108" i="34" s="1"/>
  <c r="CN93" i="34"/>
  <c r="CP93" i="34" s="1"/>
  <c r="AW95" i="34"/>
  <c r="BX95" i="34"/>
  <c r="BZ95" i="34" s="1"/>
  <c r="AY96" i="34"/>
  <c r="CF96" i="34"/>
  <c r="CH96" i="34" s="1"/>
  <c r="BA103" i="34"/>
  <c r="CN103" i="34"/>
  <c r="CP103" i="34" s="1"/>
  <c r="AW105" i="34"/>
  <c r="BX105" i="34"/>
  <c r="BZ105" i="34" s="1"/>
  <c r="BA98" i="34"/>
  <c r="CN98" i="34"/>
  <c r="CP98" i="34" s="1"/>
  <c r="BC99" i="34"/>
  <c r="CV99" i="34"/>
  <c r="CX99" i="34" s="1"/>
  <c r="AW100" i="34"/>
  <c r="BX100" i="34"/>
  <c r="BZ100" i="34" s="1"/>
  <c r="AY101" i="34"/>
  <c r="CF101" i="34"/>
  <c r="CH101" i="34" s="1"/>
  <c r="BA102" i="34"/>
  <c r="CN102" i="34"/>
  <c r="CP102" i="34" s="1"/>
  <c r="AT89" i="34"/>
  <c r="BL89" i="34"/>
  <c r="BD90" i="34"/>
  <c r="CZ90" i="34"/>
  <c r="DB90" i="34" s="1"/>
  <c r="AZ92" i="34"/>
  <c r="CJ92" i="34"/>
  <c r="CL92" i="34" s="1"/>
  <c r="AV94" i="34"/>
  <c r="BT94" i="34"/>
  <c r="BV94" i="34" s="1"/>
  <c r="BB103" i="34"/>
  <c r="CR103" i="34"/>
  <c r="CT103" i="34" s="1"/>
  <c r="AX105" i="34"/>
  <c r="CB105" i="34"/>
  <c r="CD105" i="34" s="1"/>
  <c r="AT98" i="34"/>
  <c r="BL98" i="34"/>
  <c r="AT102" i="34"/>
  <c r="BL102" i="34"/>
  <c r="BC89" i="34"/>
  <c r="CV89" i="34"/>
  <c r="BE90" i="34"/>
  <c r="DD90" i="34"/>
  <c r="DF90" i="34" s="1"/>
  <c r="AY91" i="34"/>
  <c r="AY106" i="34" s="1"/>
  <c r="AY108" i="34" s="1"/>
  <c r="CF91" i="34"/>
  <c r="CH91" i="34" s="1"/>
  <c r="AU93" i="34"/>
  <c r="BP93" i="34"/>
  <c r="AW94" i="34"/>
  <c r="BX94" i="34"/>
  <c r="BZ94" i="34" s="1"/>
  <c r="BA96" i="34"/>
  <c r="CN96" i="34"/>
  <c r="CP96" i="34" s="1"/>
  <c r="AW104" i="34"/>
  <c r="BX104" i="34"/>
  <c r="BZ104" i="34" s="1"/>
  <c r="BC98" i="34"/>
  <c r="CV98" i="34"/>
  <c r="CX98" i="34" s="1"/>
  <c r="AY100" i="34"/>
  <c r="CF100" i="34"/>
  <c r="CH100" i="34" s="1"/>
  <c r="BC102" i="34"/>
  <c r="CV102" i="34"/>
  <c r="CX102" i="34" s="1"/>
  <c r="AW89" i="34"/>
  <c r="AW106" i="34" s="1"/>
  <c r="AW108" i="34" s="1"/>
  <c r="BX89" i="34"/>
  <c r="BE89" i="34"/>
  <c r="BE106" i="34" s="1"/>
  <c r="BE108" i="34" s="1"/>
  <c r="DD89" i="34"/>
  <c r="AY90" i="34"/>
  <c r="CF90" i="34"/>
  <c r="CH90" i="34" s="1"/>
  <c r="BA91" i="34"/>
  <c r="CN91" i="34"/>
  <c r="CP91" i="34" s="1"/>
  <c r="AU92" i="34"/>
  <c r="BP92" i="34"/>
  <c r="BR92" i="34" s="1"/>
  <c r="BC92" i="34"/>
  <c r="CV92" i="34"/>
  <c r="CX92" i="34" s="1"/>
  <c r="AW93" i="34"/>
  <c r="BX93" i="34"/>
  <c r="BZ93" i="34" s="1"/>
  <c r="BE93" i="34"/>
  <c r="DD93" i="34"/>
  <c r="DF93" i="34" s="1"/>
  <c r="AY94" i="34"/>
  <c r="CF94" i="34"/>
  <c r="CH94" i="34" s="1"/>
  <c r="BA95" i="34"/>
  <c r="CN95" i="34"/>
  <c r="CP95" i="34" s="1"/>
  <c r="AU96" i="34"/>
  <c r="BP96" i="34"/>
  <c r="BR96" i="34" s="1"/>
  <c r="BC96" i="34"/>
  <c r="CV96" i="34"/>
  <c r="CX96" i="34" s="1"/>
  <c r="AW103" i="34"/>
  <c r="BX103" i="34"/>
  <c r="BZ103" i="34" s="1"/>
  <c r="BE103" i="34"/>
  <c r="DD103" i="34"/>
  <c r="DF103" i="34" s="1"/>
  <c r="AY104" i="34"/>
  <c r="CF104" i="34"/>
  <c r="CH104" i="34" s="1"/>
  <c r="BA105" i="34"/>
  <c r="CN105" i="34"/>
  <c r="CP105" i="34" s="1"/>
  <c r="AU97" i="34"/>
  <c r="BP97" i="34"/>
  <c r="BC97" i="34"/>
  <c r="CV97" i="34"/>
  <c r="CX97" i="34" s="1"/>
  <c r="AW98" i="34"/>
  <c r="BX98" i="34"/>
  <c r="BZ98" i="34" s="1"/>
  <c r="BE98" i="34"/>
  <c r="DD98" i="34"/>
  <c r="DF98" i="34" s="1"/>
  <c r="AY99" i="34"/>
  <c r="CF99" i="34"/>
  <c r="CH99" i="34" s="1"/>
  <c r="BA100" i="34"/>
  <c r="CN100" i="34"/>
  <c r="CP100" i="34" s="1"/>
  <c r="BC101" i="34"/>
  <c r="CV101" i="34" s="1"/>
  <c r="CX101" i="34" s="1"/>
  <c r="AW102" i="34"/>
  <c r="BX102" i="34"/>
  <c r="BZ102" i="34" s="1"/>
  <c r="BE102" i="34"/>
  <c r="DD102" i="34"/>
  <c r="DF102" i="34" s="1"/>
  <c r="AU91" i="34"/>
  <c r="BP91" i="34" s="1"/>
  <c r="BR91" i="34" s="1"/>
  <c r="BE92" i="34"/>
  <c r="DD92" i="34" s="1"/>
  <c r="DF92" i="34" s="1"/>
  <c r="BA94" i="34"/>
  <c r="CN94" i="34"/>
  <c r="CP94" i="34" s="1"/>
  <c r="AW96" i="34"/>
  <c r="BX96" i="34"/>
  <c r="BZ96" i="34" s="1"/>
  <c r="BE96" i="34"/>
  <c r="DD96" i="34" s="1"/>
  <c r="DF96" i="34" s="1"/>
  <c r="BA104" i="34"/>
  <c r="CN104" i="34" s="1"/>
  <c r="CP104" i="34" s="1"/>
  <c r="AW97" i="34"/>
  <c r="BX97" i="34"/>
  <c r="BZ97" i="34" s="1"/>
  <c r="AY98" i="34"/>
  <c r="CF98" i="34"/>
  <c r="CH98" i="34" s="1"/>
  <c r="AU100" i="34"/>
  <c r="BP100" i="34" s="1"/>
  <c r="BR100" i="34" s="1"/>
  <c r="BC100" i="34"/>
  <c r="CV100" i="34" s="1"/>
  <c r="CX100" i="34" s="1"/>
  <c r="BE101" i="34"/>
  <c r="DD101" i="34"/>
  <c r="DF101" i="34" s="1"/>
  <c r="AZ89" i="34"/>
  <c r="AZ106" i="34" s="1"/>
  <c r="AZ108" i="34" s="1"/>
  <c r="CJ89" i="34"/>
  <c r="AV91" i="34"/>
  <c r="BT91" i="34" s="1"/>
  <c r="BV91" i="34" s="1"/>
  <c r="BB94" i="34"/>
  <c r="CR94" i="34" s="1"/>
  <c r="CT94" i="34" s="1"/>
  <c r="AX96" i="34"/>
  <c r="CB96" i="34"/>
  <c r="CD96" i="34" s="1"/>
  <c r="AT104" i="34"/>
  <c r="BF104" i="34" s="1"/>
  <c r="BL104" i="34"/>
  <c r="AV105" i="34"/>
  <c r="BT105" i="34" s="1"/>
  <c r="BV105" i="34" s="1"/>
  <c r="AZ98" i="34"/>
  <c r="CJ98" i="34" s="1"/>
  <c r="CL98" i="34" s="1"/>
  <c r="AX101" i="34"/>
  <c r="CB101" i="34"/>
  <c r="CD101" i="34" s="1"/>
  <c r="AU90" i="34"/>
  <c r="BP90" i="34"/>
  <c r="BR90" i="34" s="1"/>
  <c r="AU94" i="34"/>
  <c r="BP94" i="34" s="1"/>
  <c r="BR94" i="34" s="1"/>
  <c r="BE95" i="34"/>
  <c r="DD95" i="34" s="1"/>
  <c r="DF95" i="34" s="1"/>
  <c r="BC104" i="34"/>
  <c r="CV104" i="34"/>
  <c r="CX104" i="34" s="1"/>
  <c r="AV90" i="34"/>
  <c r="BT90" i="34"/>
  <c r="BV90" i="34" s="1"/>
  <c r="AX91" i="34"/>
  <c r="CB91" i="34"/>
  <c r="CD91" i="34" s="1"/>
  <c r="AT93" i="34"/>
  <c r="BL93" i="34"/>
  <c r="BN93" i="34" s="1"/>
  <c r="BD94" i="34"/>
  <c r="CZ94" i="34"/>
  <c r="DB94" i="34" s="1"/>
  <c r="AZ96" i="34"/>
  <c r="CJ96" i="34"/>
  <c r="CL96" i="34" s="1"/>
  <c r="AV104" i="34"/>
  <c r="BT104" i="34"/>
  <c r="BV104" i="34" s="1"/>
  <c r="AZ97" i="34"/>
  <c r="CJ97" i="34"/>
  <c r="CL97" i="34" s="1"/>
  <c r="AV99" i="34"/>
  <c r="BT99" i="34"/>
  <c r="BV99" i="34" s="1"/>
  <c r="BD99" i="34"/>
  <c r="CZ99" i="34"/>
  <c r="DB99" i="34" s="1"/>
  <c r="AX100" i="34"/>
  <c r="CB100" i="34"/>
  <c r="CD100" i="34" s="1"/>
  <c r="BB102" i="34"/>
  <c r="CR102" i="34"/>
  <c r="CT102" i="34" s="1"/>
  <c r="AU89" i="34"/>
  <c r="BF89" i="34" s="1"/>
  <c r="BP89" i="34"/>
  <c r="AW90" i="34"/>
  <c r="BX90" i="34"/>
  <c r="BZ90" i="34" s="1"/>
  <c r="BA92" i="34"/>
  <c r="CN92" i="34"/>
  <c r="CP92" i="34" s="1"/>
  <c r="BC103" i="34"/>
  <c r="CV103" i="34"/>
  <c r="CX103" i="34" s="1"/>
  <c r="AY105" i="34"/>
  <c r="CF105" i="34"/>
  <c r="CH105" i="34" s="1"/>
  <c r="AU98" i="34"/>
  <c r="BF98" i="34" s="1"/>
  <c r="BP98" i="34"/>
  <c r="BR98" i="34" s="1"/>
  <c r="BE99" i="34"/>
  <c r="DD99" i="34"/>
  <c r="DF99" i="34" s="1"/>
  <c r="BA101" i="34"/>
  <c r="CN101" i="34"/>
  <c r="CP101" i="34" s="1"/>
  <c r="AX89" i="34"/>
  <c r="CB89" i="34"/>
  <c r="AZ90" i="34"/>
  <c r="CJ90" i="34"/>
  <c r="CL90" i="34" s="1"/>
  <c r="AT91" i="34"/>
  <c r="BL91" i="34"/>
  <c r="BB91" i="34"/>
  <c r="CR91" i="34"/>
  <c r="CT91" i="34" s="1"/>
  <c r="AV92" i="34"/>
  <c r="BT92" i="34"/>
  <c r="BV92" i="34" s="1"/>
  <c r="BD92" i="34"/>
  <c r="BD106" i="34" s="1"/>
  <c r="BD108" i="34" s="1"/>
  <c r="CZ92" i="34"/>
  <c r="DB92" i="34" s="1"/>
  <c r="AX93" i="34"/>
  <c r="CB93" i="34"/>
  <c r="CD93" i="34" s="1"/>
  <c r="AZ94" i="34"/>
  <c r="CJ94" i="34"/>
  <c r="CL94" i="34" s="1"/>
  <c r="AT95" i="34"/>
  <c r="BL95" i="34"/>
  <c r="BB95" i="34"/>
  <c r="CR95" i="34"/>
  <c r="CT95" i="34" s="1"/>
  <c r="AV96" i="34"/>
  <c r="BT96" i="34"/>
  <c r="BV96" i="34" s="1"/>
  <c r="BD96" i="34"/>
  <c r="CZ96" i="34"/>
  <c r="DB96" i="34" s="1"/>
  <c r="AX103" i="34"/>
  <c r="CB103" i="34"/>
  <c r="CD103" i="34" s="1"/>
  <c r="AZ104" i="34"/>
  <c r="CJ104" i="34"/>
  <c r="CL104" i="34" s="1"/>
  <c r="AT105" i="34"/>
  <c r="BL105" i="34"/>
  <c r="BB105" i="34"/>
  <c r="CR105" i="34"/>
  <c r="CT105" i="34" s="1"/>
  <c r="AV97" i="34"/>
  <c r="BT97" i="34"/>
  <c r="BV97" i="34" s="1"/>
  <c r="BD97" i="34"/>
  <c r="CZ97" i="34"/>
  <c r="DB97" i="34" s="1"/>
  <c r="AX98" i="34"/>
  <c r="CB98" i="34"/>
  <c r="CD98" i="34" s="1"/>
  <c r="AZ99" i="34"/>
  <c r="CJ99" i="34"/>
  <c r="CL99" i="34" s="1"/>
  <c r="AT100" i="34"/>
  <c r="BL100" i="34"/>
  <c r="BB100" i="34"/>
  <c r="CR100" i="34"/>
  <c r="CT100" i="34" s="1"/>
  <c r="AV101" i="34"/>
  <c r="BT101" i="34"/>
  <c r="BV101" i="34" s="1"/>
  <c r="BD101" i="34"/>
  <c r="CZ101" i="34"/>
  <c r="DB101" i="34" s="1"/>
  <c r="AX102" i="34"/>
  <c r="CB102" i="34"/>
  <c r="CD102" i="34" s="1"/>
  <c r="BH106" i="34"/>
  <c r="H81" i="32" s="1"/>
  <c r="H90" i="32" s="1"/>
  <c r="BJ97" i="34"/>
  <c r="BJ101" i="34"/>
  <c r="AS102" i="34"/>
  <c r="BI102" i="34" s="1"/>
  <c r="AS97" i="34"/>
  <c r="BG97" i="34" s="1"/>
  <c r="AS99" i="34"/>
  <c r="BG99" i="34" s="1"/>
  <c r="AS101" i="34"/>
  <c r="BG101" i="34" s="1"/>
  <c r="BJ99" i="34"/>
  <c r="AS98" i="34"/>
  <c r="BI98" i="34" s="1"/>
  <c r="AU99" i="34"/>
  <c r="BF99" i="34" s="1"/>
  <c r="AS100" i="34"/>
  <c r="BI100" i="34" s="1"/>
  <c r="AU101" i="34"/>
  <c r="BJ98" i="34"/>
  <c r="BJ100" i="34"/>
  <c r="BJ102" i="34"/>
  <c r="BF102" i="34"/>
  <c r="BJ93" i="34"/>
  <c r="BJ91" i="34"/>
  <c r="BJ89" i="34"/>
  <c r="AI106" i="34"/>
  <c r="BF95" i="34"/>
  <c r="AF105" i="34"/>
  <c r="AS93" i="34"/>
  <c r="BJ90" i="34"/>
  <c r="BJ94" i="34"/>
  <c r="AG106" i="34"/>
  <c r="AS95" i="34"/>
  <c r="BI95" i="34" s="1"/>
  <c r="AS96" i="34"/>
  <c r="BI96" i="34" s="1"/>
  <c r="AS103" i="34"/>
  <c r="BI103" i="34" s="1"/>
  <c r="AS104" i="34"/>
  <c r="BI104" i="34" s="1"/>
  <c r="AS105" i="34"/>
  <c r="BI105" i="34" s="1"/>
  <c r="AF95" i="34"/>
  <c r="AF96" i="34"/>
  <c r="AF103" i="34"/>
  <c r="AF104" i="34"/>
  <c r="BJ92" i="34"/>
  <c r="AH106" i="34"/>
  <c r="BF93" i="34"/>
  <c r="BF94" i="34"/>
  <c r="BC106" i="34"/>
  <c r="BC108" i="34" s="1"/>
  <c r="BF90" i="34"/>
  <c r="AS90" i="34"/>
  <c r="BI90" i="34" s="1"/>
  <c r="AS91" i="34"/>
  <c r="BI91" i="34" s="1"/>
  <c r="AS92" i="34"/>
  <c r="BG92" i="34" s="1"/>
  <c r="AS88" i="34"/>
  <c r="BG88" i="34" s="1"/>
  <c r="AT88" i="34"/>
  <c r="AS89" i="34"/>
  <c r="BI89" i="34" s="1"/>
  <c r="AU88" i="34"/>
  <c r="AS94" i="34"/>
  <c r="BG94" i="34" s="1"/>
  <c r="AV88" i="34"/>
  <c r="DD106" i="34" l="1"/>
  <c r="DF89" i="34"/>
  <c r="DF106" i="34" s="1"/>
  <c r="BT106" i="34"/>
  <c r="BV89" i="34"/>
  <c r="BV106" i="34" s="1"/>
  <c r="BF96" i="34"/>
  <c r="BF106" i="34" s="1"/>
  <c r="BF100" i="34"/>
  <c r="BN100" i="34"/>
  <c r="DH100" i="34"/>
  <c r="DJ100" i="34" s="1"/>
  <c r="BP99" i="34"/>
  <c r="DH103" i="34"/>
  <c r="DJ103" i="34" s="1"/>
  <c r="BR103" i="34"/>
  <c r="DB106" i="34"/>
  <c r="CF106" i="34"/>
  <c r="CH89" i="34"/>
  <c r="CH106" i="34" s="1"/>
  <c r="BN96" i="34"/>
  <c r="DH96" i="34"/>
  <c r="DJ96" i="34" s="1"/>
  <c r="BN94" i="34"/>
  <c r="DH94" i="34"/>
  <c r="DJ94" i="34" s="1"/>
  <c r="DH102" i="34"/>
  <c r="DJ102" i="34" s="1"/>
  <c r="BN102" i="34"/>
  <c r="BN104" i="34"/>
  <c r="DH104" i="34"/>
  <c r="DJ104" i="34" s="1"/>
  <c r="BF91" i="34"/>
  <c r="BN95" i="34"/>
  <c r="DH95" i="34"/>
  <c r="DJ95" i="34" s="1"/>
  <c r="BR89" i="34"/>
  <c r="AV106" i="34"/>
  <c r="AV108" i="34" s="1"/>
  <c r="BF101" i="34"/>
  <c r="DH91" i="34"/>
  <c r="DJ91" i="34" s="1"/>
  <c r="BN91" i="34"/>
  <c r="CX89" i="34"/>
  <c r="CV106" i="34"/>
  <c r="DH89" i="34"/>
  <c r="BL106" i="34"/>
  <c r="BN89" i="34"/>
  <c r="DH90" i="34"/>
  <c r="DJ90" i="34" s="1"/>
  <c r="BN90" i="34"/>
  <c r="CZ106" i="34"/>
  <c r="DB89" i="34"/>
  <c r="CR106" i="34"/>
  <c r="CT89" i="34"/>
  <c r="CT106" i="34" s="1"/>
  <c r="CP89" i="34"/>
  <c r="CP106" i="34" s="1"/>
  <c r="CN106" i="34"/>
  <c r="CX106" i="34"/>
  <c r="DH93" i="34"/>
  <c r="DJ93" i="34" s="1"/>
  <c r="BR93" i="34"/>
  <c r="DH92" i="34"/>
  <c r="DJ92" i="34" s="1"/>
  <c r="BN92" i="34"/>
  <c r="CJ106" i="34"/>
  <c r="CL89" i="34"/>
  <c r="CL106" i="34" s="1"/>
  <c r="AT106" i="34"/>
  <c r="AT108" i="34" s="1"/>
  <c r="CB106" i="34"/>
  <c r="CD89" i="34"/>
  <c r="CD106" i="34" s="1"/>
  <c r="DH97" i="34"/>
  <c r="DJ97" i="34" s="1"/>
  <c r="BR97" i="34"/>
  <c r="BX106" i="34"/>
  <c r="BZ89" i="34"/>
  <c r="BN98" i="34"/>
  <c r="DH98" i="34"/>
  <c r="DJ98" i="34" s="1"/>
  <c r="DH101" i="34"/>
  <c r="DJ101" i="34" s="1"/>
  <c r="BZ101" i="34"/>
  <c r="DH105" i="34"/>
  <c r="DJ105" i="34" s="1"/>
  <c r="BN105" i="34"/>
  <c r="BF105" i="34"/>
  <c r="BP101" i="34"/>
  <c r="BR101" i="34" s="1"/>
  <c r="BG98" i="34"/>
  <c r="BG102" i="34"/>
  <c r="BG105" i="34"/>
  <c r="BG100" i="34"/>
  <c r="BG104" i="34"/>
  <c r="BG90" i="34"/>
  <c r="BG103" i="34"/>
  <c r="BJ106" i="34"/>
  <c r="AM81" i="32" s="1"/>
  <c r="BG89" i="34"/>
  <c r="BI101" i="34"/>
  <c r="BI97" i="34"/>
  <c r="BI99" i="34"/>
  <c r="BG95" i="34"/>
  <c r="BG93" i="34"/>
  <c r="BI92" i="34"/>
  <c r="BG91" i="34"/>
  <c r="BI94" i="34"/>
  <c r="BI88" i="34"/>
  <c r="BG96" i="34"/>
  <c r="BI93" i="34"/>
  <c r="AU106" i="34"/>
  <c r="AU108" i="34" s="1"/>
  <c r="AF106" i="34"/>
  <c r="AS106" i="34"/>
  <c r="S81" i="32" s="1"/>
  <c r="S90" i="32" s="1"/>
  <c r="S93" i="32" s="1"/>
  <c r="AD81" i="32" l="1"/>
  <c r="AD90" i="32" s="1"/>
  <c r="AD93" i="32" s="1"/>
  <c r="DJ89" i="34"/>
  <c r="DH99" i="34"/>
  <c r="DJ99" i="34" s="1"/>
  <c r="BR99" i="34"/>
  <c r="BR106" i="34" s="1"/>
  <c r="BP106" i="34"/>
  <c r="BN106" i="34"/>
  <c r="BZ106" i="34"/>
  <c r="X81" i="32"/>
  <c r="BG106" i="34"/>
  <c r="AJ81" i="32" s="1"/>
  <c r="BG107" i="34"/>
  <c r="BI106" i="34"/>
  <c r="BF108" i="34"/>
  <c r="BF107" i="34"/>
  <c r="DJ106" i="34" l="1"/>
  <c r="DH106" i="34"/>
  <c r="AI81" i="32"/>
  <c r="BH107" i="34"/>
  <c r="BI107" i="34"/>
  <c r="BI108" i="34" s="1"/>
  <c r="M81" i="32" l="1"/>
  <c r="AL81" i="32" l="1"/>
  <c r="AK81" i="32" s="1"/>
  <c r="BH58" i="34"/>
  <c r="AR58" i="34"/>
  <c r="AQ58" i="34"/>
  <c r="AP58" i="34"/>
  <c r="AO58" i="34"/>
  <c r="AN58" i="34"/>
  <c r="AM58" i="34"/>
  <c r="AL58" i="34"/>
  <c r="AK58" i="34"/>
  <c r="AJ58" i="34"/>
  <c r="AI58" i="34"/>
  <c r="AH58" i="34"/>
  <c r="AG58" i="34"/>
  <c r="Q58" i="34"/>
  <c r="BJ58" i="34" s="1"/>
  <c r="BJ59" i="34" s="1"/>
  <c r="AM78" i="32" s="1"/>
  <c r="AU54" i="34"/>
  <c r="AR22" i="34"/>
  <c r="AQ22" i="34"/>
  <c r="AP22" i="34"/>
  <c r="AO22" i="34"/>
  <c r="AN22" i="34"/>
  <c r="AM22" i="34"/>
  <c r="AL22" i="34"/>
  <c r="AK22" i="34"/>
  <c r="AJ22" i="34"/>
  <c r="AI22" i="34"/>
  <c r="AH22" i="34"/>
  <c r="AG22" i="34"/>
  <c r="Q22" i="34"/>
  <c r="AF22" i="34" s="1"/>
  <c r="AR20" i="34"/>
  <c r="AQ20" i="34"/>
  <c r="AP20" i="34"/>
  <c r="AO20" i="34"/>
  <c r="AN20" i="34"/>
  <c r="AM20" i="34"/>
  <c r="AL20" i="34"/>
  <c r="AK20" i="34"/>
  <c r="AJ20" i="34"/>
  <c r="AI20" i="34"/>
  <c r="AH20" i="34"/>
  <c r="AG20" i="34"/>
  <c r="BL20" i="34" s="1"/>
  <c r="Q20" i="34"/>
  <c r="BJ20" i="34" s="1"/>
  <c r="AR19" i="34"/>
  <c r="AQ19" i="34"/>
  <c r="AP19" i="34"/>
  <c r="AO19" i="34"/>
  <c r="AN19" i="34"/>
  <c r="AM19" i="34"/>
  <c r="AL19" i="34"/>
  <c r="AK19" i="34"/>
  <c r="AJ19" i="34"/>
  <c r="AI19" i="34"/>
  <c r="AH19" i="34"/>
  <c r="AG19" i="34"/>
  <c r="Q19" i="34"/>
  <c r="BJ19" i="34" s="1"/>
  <c r="AT19" i="34" l="1"/>
  <c r="BL19" i="34"/>
  <c r="BN19" i="34" s="1"/>
  <c r="AW20" i="34"/>
  <c r="BX20" i="34"/>
  <c r="BZ20" i="34" s="1"/>
  <c r="BB58" i="34"/>
  <c r="BB59" i="34" s="1"/>
  <c r="CR58" i="34"/>
  <c r="BC19" i="34"/>
  <c r="BC23" i="34" s="1"/>
  <c r="CV19" i="34"/>
  <c r="BC58" i="34"/>
  <c r="BC59" i="34" s="1"/>
  <c r="CV58" i="34"/>
  <c r="BD19" i="34"/>
  <c r="CZ19" i="34"/>
  <c r="DB19" i="34" s="1"/>
  <c r="AT22" i="34"/>
  <c r="AT23" i="34" s="1"/>
  <c r="BL22" i="34"/>
  <c r="AW19" i="34"/>
  <c r="AW23" i="34" s="1"/>
  <c r="BX19" i="34"/>
  <c r="BZ19" i="34" s="1"/>
  <c r="AU22" i="34"/>
  <c r="BP22" i="34"/>
  <c r="BR22" i="34" s="1"/>
  <c r="AW58" i="34"/>
  <c r="AW59" i="34" s="1"/>
  <c r="BX58" i="34"/>
  <c r="AX19" i="34"/>
  <c r="CB19" i="34"/>
  <c r="CD19" i="34" s="1"/>
  <c r="BA20" i="34"/>
  <c r="BA23" i="34" s="1"/>
  <c r="CN20" i="34"/>
  <c r="CP20" i="34" s="1"/>
  <c r="AV22" i="34"/>
  <c r="BT22" i="34"/>
  <c r="BV22" i="34" s="1"/>
  <c r="BD22" i="34"/>
  <c r="CZ22" i="34"/>
  <c r="DB22" i="34" s="1"/>
  <c r="AK59" i="34"/>
  <c r="CB58" i="34"/>
  <c r="AV20" i="34"/>
  <c r="BF20" i="34" s="1"/>
  <c r="BT20" i="34"/>
  <c r="BV20" i="34" s="1"/>
  <c r="AY22" i="34"/>
  <c r="CF22" i="34"/>
  <c r="CH22" i="34" s="1"/>
  <c r="BB19" i="34"/>
  <c r="CR19" i="34"/>
  <c r="CT19" i="34" s="1"/>
  <c r="BE20" i="34"/>
  <c r="BE23" i="34" s="1"/>
  <c r="DD20" i="34"/>
  <c r="DF20" i="34" s="1"/>
  <c r="AU19" i="34"/>
  <c r="BF19" i="34" s="1"/>
  <c r="BP19" i="34"/>
  <c r="BR19" i="34" s="1"/>
  <c r="AX20" i="34"/>
  <c r="CB20" i="34"/>
  <c r="CD20" i="34" s="1"/>
  <c r="AU58" i="34"/>
  <c r="AU59" i="34" s="1"/>
  <c r="BP58" i="34"/>
  <c r="AY20" i="34"/>
  <c r="CF20" i="34"/>
  <c r="CH20" i="34" s="1"/>
  <c r="AV58" i="34"/>
  <c r="AV59" i="34" s="1"/>
  <c r="BT58" i="34"/>
  <c r="BE19" i="34"/>
  <c r="DD19" i="34"/>
  <c r="DF19" i="34" s="1"/>
  <c r="BC22" i="34"/>
  <c r="CV22" i="34"/>
  <c r="CX22" i="34" s="1"/>
  <c r="AY19" i="34"/>
  <c r="AY23" i="34" s="1"/>
  <c r="CF19" i="34"/>
  <c r="CH19" i="34" s="1"/>
  <c r="BN20" i="34"/>
  <c r="BB20" i="34"/>
  <c r="CR20" i="34"/>
  <c r="CT20" i="34" s="1"/>
  <c r="AW22" i="34"/>
  <c r="BX22" i="34"/>
  <c r="BZ22" i="34" s="1"/>
  <c r="BE22" i="34"/>
  <c r="DD22" i="34"/>
  <c r="DF22" i="34" s="1"/>
  <c r="AL59" i="34"/>
  <c r="BA19" i="34"/>
  <c r="CN19" i="34"/>
  <c r="CP19" i="34" s="1"/>
  <c r="BD20" i="34"/>
  <c r="CZ20" i="34"/>
  <c r="DB20" i="34" s="1"/>
  <c r="AN59" i="34"/>
  <c r="CN58" i="34"/>
  <c r="AZ22" i="34"/>
  <c r="BF22" i="34" s="1"/>
  <c r="CJ22" i="34"/>
  <c r="CL22" i="34" s="1"/>
  <c r="BL58" i="34"/>
  <c r="BA22" i="34"/>
  <c r="CN22" i="34"/>
  <c r="CP22" i="34" s="1"/>
  <c r="AV19" i="34"/>
  <c r="BT19" i="34"/>
  <c r="BV19" i="34" s="1"/>
  <c r="BB22" i="34"/>
  <c r="CR22" i="34"/>
  <c r="CT22" i="34" s="1"/>
  <c r="AQ59" i="34"/>
  <c r="AZ20" i="34"/>
  <c r="CJ20" i="34"/>
  <c r="CL20" i="34" s="1"/>
  <c r="BE58" i="34"/>
  <c r="BE59" i="34" s="1"/>
  <c r="DD58" i="34"/>
  <c r="AZ19" i="34"/>
  <c r="AZ23" i="34" s="1"/>
  <c r="CJ19" i="34"/>
  <c r="CL19" i="34" s="1"/>
  <c r="AU20" i="34"/>
  <c r="BP20" i="34"/>
  <c r="BR20" i="34" s="1"/>
  <c r="BC20" i="34"/>
  <c r="CV20" i="34"/>
  <c r="CX20" i="34" s="1"/>
  <c r="AX22" i="34"/>
  <c r="CB22" i="34"/>
  <c r="CD22" i="34" s="1"/>
  <c r="AM59" i="34"/>
  <c r="CJ58" i="34"/>
  <c r="AN23" i="34"/>
  <c r="BH59" i="34"/>
  <c r="G78" i="32" s="1"/>
  <c r="AI23" i="34"/>
  <c r="BD23" i="34"/>
  <c r="AQ23" i="34"/>
  <c r="BB23" i="34"/>
  <c r="AO23" i="34"/>
  <c r="AP23" i="34"/>
  <c r="AG23" i="34"/>
  <c r="AH23" i="34"/>
  <c r="AJ23" i="34"/>
  <c r="AX23" i="34"/>
  <c r="AK23" i="34"/>
  <c r="AM23" i="34"/>
  <c r="AR23" i="34"/>
  <c r="AL23" i="34"/>
  <c r="BD58" i="34"/>
  <c r="BD59" i="34" s="1"/>
  <c r="AR59" i="34"/>
  <c r="AY58" i="34"/>
  <c r="AY59" i="34" s="1"/>
  <c r="AZ58" i="34"/>
  <c r="AZ59" i="34" s="1"/>
  <c r="AJ59" i="34"/>
  <c r="AO59" i="34"/>
  <c r="AX58" i="34"/>
  <c r="AX59" i="34" s="1"/>
  <c r="AI59" i="34"/>
  <c r="AG59" i="34"/>
  <c r="AF58" i="34"/>
  <c r="AH59" i="34"/>
  <c r="AP59" i="34"/>
  <c r="AS58" i="34"/>
  <c r="AS59" i="34" s="1"/>
  <c r="R78" i="32" s="1"/>
  <c r="BA58" i="34"/>
  <c r="BA59" i="34" s="1"/>
  <c r="BJ22" i="34"/>
  <c r="AS22" i="34"/>
  <c r="BI22" i="34" s="1"/>
  <c r="AF20" i="34"/>
  <c r="AS20" i="34"/>
  <c r="BI20" i="34" s="1"/>
  <c r="AF19" i="34"/>
  <c r="AS19" i="34"/>
  <c r="BI19" i="34" s="1"/>
  <c r="CJ59" i="34" l="1"/>
  <c r="CL58" i="34"/>
  <c r="CL59" i="34" s="1"/>
  <c r="BT59" i="34"/>
  <c r="BV58" i="34"/>
  <c r="BV59" i="34" s="1"/>
  <c r="DH20" i="34"/>
  <c r="DJ20" i="34" s="1"/>
  <c r="DD59" i="34"/>
  <c r="DF58" i="34"/>
  <c r="DF59" i="34" s="1"/>
  <c r="CB59" i="34"/>
  <c r="CD58" i="34"/>
  <c r="CD59" i="34" s="1"/>
  <c r="CR59" i="34"/>
  <c r="CT58" i="34"/>
  <c r="CT59" i="34" s="1"/>
  <c r="BP59" i="34"/>
  <c r="BR58" i="34"/>
  <c r="BR59" i="34" s="1"/>
  <c r="DH19" i="34"/>
  <c r="DJ19" i="34" s="1"/>
  <c r="CX19" i="34"/>
  <c r="CN59" i="34"/>
  <c r="CP58" i="34"/>
  <c r="CP59" i="34" s="1"/>
  <c r="DH22" i="34"/>
  <c r="DJ22" i="34" s="1"/>
  <c r="BN22" i="34"/>
  <c r="BX59" i="34"/>
  <c r="BZ58" i="34"/>
  <c r="BZ59" i="34" s="1"/>
  <c r="AU23" i="34"/>
  <c r="DH58" i="34"/>
  <c r="BN58" i="34"/>
  <c r="BN59" i="34" s="1"/>
  <c r="BL59" i="34"/>
  <c r="CV59" i="34"/>
  <c r="CX58" i="34"/>
  <c r="CX59" i="34" s="1"/>
  <c r="CF58" i="34"/>
  <c r="CZ58" i="34"/>
  <c r="X78" i="32"/>
  <c r="AT59" i="34"/>
  <c r="BG19" i="34"/>
  <c r="BG20" i="34"/>
  <c r="BG22" i="34"/>
  <c r="BI58" i="34"/>
  <c r="BI59" i="34" s="1"/>
  <c r="AF59" i="34"/>
  <c r="BG60" i="34" s="1"/>
  <c r="BG58" i="34"/>
  <c r="BG59" i="34" s="1"/>
  <c r="AJ78" i="32" s="1"/>
  <c r="AF23" i="34"/>
  <c r="AS23" i="34"/>
  <c r="AV23" i="34"/>
  <c r="AV25" i="34" s="1"/>
  <c r="BF58" i="34"/>
  <c r="BF59" i="34" s="1"/>
  <c r="AC78" i="32" s="1"/>
  <c r="AY25" i="34"/>
  <c r="BD25" i="34"/>
  <c r="BE25" i="34"/>
  <c r="AU25" i="34"/>
  <c r="BA25" i="34"/>
  <c r="AW25" i="34"/>
  <c r="BC25" i="34"/>
  <c r="AX25" i="34"/>
  <c r="AZ25" i="34"/>
  <c r="BB25" i="34"/>
  <c r="AT25" i="34"/>
  <c r="BF23" i="34"/>
  <c r="P75" i="32" l="1"/>
  <c r="P90" i="32" s="1"/>
  <c r="P93" i="32" s="1"/>
  <c r="R74" i="32"/>
  <c r="AA75" i="32"/>
  <c r="AC74" i="32"/>
  <c r="CF59" i="34"/>
  <c r="CH58" i="34"/>
  <c r="CH59" i="34" s="1"/>
  <c r="DH59" i="34"/>
  <c r="DJ58" i="34"/>
  <c r="DJ59" i="34" s="1"/>
  <c r="CZ59" i="34"/>
  <c r="DB58" i="34"/>
  <c r="DB59" i="34" s="1"/>
  <c r="AA90" i="32"/>
  <c r="AA93" i="32" s="1"/>
  <c r="BH60" i="34"/>
  <c r="AI78" i="32"/>
  <c r="BG24" i="34"/>
  <c r="BG23" i="34"/>
  <c r="AJ74" i="32" s="1"/>
  <c r="BI60" i="34"/>
  <c r="BF25" i="34"/>
  <c r="BF24" i="34"/>
  <c r="M78" i="32" l="1"/>
  <c r="AL78" i="32" s="1"/>
  <c r="BI61" i="34"/>
  <c r="BI24" i="34" l="1"/>
  <c r="AX37" i="20" l="1"/>
  <c r="AV37" i="20"/>
  <c r="BH36" i="20"/>
  <c r="BH37" i="20" s="1"/>
  <c r="E60" i="32" s="1"/>
  <c r="AR36" i="20"/>
  <c r="AQ36" i="20"/>
  <c r="AP36" i="20"/>
  <c r="AO36" i="20"/>
  <c r="AN36" i="20"/>
  <c r="CN36" i="20" s="1"/>
  <c r="AM36" i="20"/>
  <c r="CJ36" i="20" s="1"/>
  <c r="AL36" i="20"/>
  <c r="CF36" i="20" s="1"/>
  <c r="AK36" i="20"/>
  <c r="CB36" i="20" s="1"/>
  <c r="AJ36" i="20"/>
  <c r="BX36" i="20" s="1"/>
  <c r="AI36" i="20"/>
  <c r="BT36" i="20" s="1"/>
  <c r="AH36" i="20"/>
  <c r="BP36" i="20" s="1"/>
  <c r="AG36" i="20"/>
  <c r="Q36" i="20"/>
  <c r="AF36" i="20" s="1"/>
  <c r="AR35" i="20"/>
  <c r="AQ35" i="20"/>
  <c r="BD35" i="20" s="1"/>
  <c r="AP35" i="20"/>
  <c r="BC35" i="20" s="1"/>
  <c r="AO35" i="20"/>
  <c r="BB35" i="20" s="1"/>
  <c r="AN35" i="20"/>
  <c r="AM35" i="20"/>
  <c r="AL35" i="20"/>
  <c r="AK35" i="20"/>
  <c r="AJ35" i="20"/>
  <c r="AI35" i="20"/>
  <c r="AH35" i="20"/>
  <c r="AU35" i="20" s="1"/>
  <c r="AU37" i="20" s="1"/>
  <c r="AG35" i="20"/>
  <c r="AF35" i="20"/>
  <c r="AT36" i="20" l="1"/>
  <c r="BL36" i="20" s="1"/>
  <c r="BP37" i="20"/>
  <c r="BR36" i="20"/>
  <c r="BR37" i="20" s="1"/>
  <c r="BC36" i="20"/>
  <c r="CV36" i="20"/>
  <c r="BT37" i="20"/>
  <c r="BV36" i="20"/>
  <c r="BV37" i="20" s="1"/>
  <c r="BD36" i="20"/>
  <c r="CZ36" i="20" s="1"/>
  <c r="CN37" i="20"/>
  <c r="CP36" i="20"/>
  <c r="CP37" i="20" s="1"/>
  <c r="BE36" i="20"/>
  <c r="DD36" i="20"/>
  <c r="BB36" i="20"/>
  <c r="BF36" i="20" s="1"/>
  <c r="CR36" i="20"/>
  <c r="CF37" i="20"/>
  <c r="CH36" i="20"/>
  <c r="CH37" i="20" s="1"/>
  <c r="BX37" i="20"/>
  <c r="BZ36" i="20"/>
  <c r="BZ37" i="20" s="1"/>
  <c r="CB37" i="20"/>
  <c r="CD36" i="20"/>
  <c r="CD37" i="20" s="1"/>
  <c r="CJ37" i="20"/>
  <c r="CL36" i="20"/>
  <c r="CL37" i="20" s="1"/>
  <c r="AM37" i="20"/>
  <c r="AN37" i="20"/>
  <c r="AG37" i="20"/>
  <c r="AI37" i="20"/>
  <c r="AV39" i="20" s="1"/>
  <c r="AK37" i="20"/>
  <c r="AX39" i="20" s="1"/>
  <c r="AT35" i="20"/>
  <c r="AT37" i="20" s="1"/>
  <c r="AS36" i="20"/>
  <c r="BI36" i="20" s="1"/>
  <c r="AO37" i="20"/>
  <c r="AS35" i="20"/>
  <c r="AR37" i="20"/>
  <c r="AL37" i="20"/>
  <c r="AF37" i="20"/>
  <c r="BC37" i="20"/>
  <c r="BD37" i="20"/>
  <c r="AH37" i="20"/>
  <c r="AU39" i="20" s="1"/>
  <c r="AP37" i="20"/>
  <c r="BE35" i="20"/>
  <c r="BE37" i="20" s="1"/>
  <c r="AJ37" i="20"/>
  <c r="AW35" i="20"/>
  <c r="AW37" i="20" s="1"/>
  <c r="BJ36" i="20"/>
  <c r="AQ37" i="20"/>
  <c r="AY35" i="20"/>
  <c r="AY37" i="20" s="1"/>
  <c r="AZ35" i="20"/>
  <c r="AZ37" i="20" s="1"/>
  <c r="BA35" i="20"/>
  <c r="BA37" i="20" s="1"/>
  <c r="CZ37" i="20" l="1"/>
  <c r="DB36" i="20"/>
  <c r="DB37" i="20" s="1"/>
  <c r="DH36" i="20"/>
  <c r="BN36" i="20"/>
  <c r="BL37" i="20"/>
  <c r="CX36" i="20"/>
  <c r="CX37" i="20" s="1"/>
  <c r="CV37" i="20"/>
  <c r="BB37" i="20"/>
  <c r="BB39" i="20" s="1"/>
  <c r="CR37" i="20"/>
  <c r="CT36" i="20"/>
  <c r="CT37" i="20" s="1"/>
  <c r="DD37" i="20"/>
  <c r="DF36" i="20"/>
  <c r="DF37" i="20" s="1"/>
  <c r="BC39" i="20"/>
  <c r="AW39" i="20"/>
  <c r="BD39" i="20"/>
  <c r="BE39" i="20"/>
  <c r="AT39" i="20"/>
  <c r="BA39" i="20"/>
  <c r="AY39" i="20"/>
  <c r="AZ39" i="20"/>
  <c r="BI37" i="20"/>
  <c r="M60" i="32" s="1"/>
  <c r="BG36" i="20"/>
  <c r="BG37" i="20" s="1"/>
  <c r="BJ37" i="20"/>
  <c r="AM60" i="32" s="1"/>
  <c r="AM59" i="32"/>
  <c r="AS37" i="20"/>
  <c r="BF35" i="20"/>
  <c r="DJ36" i="20" l="1"/>
  <c r="DJ37" i="20" s="1"/>
  <c r="DH37" i="20"/>
  <c r="BG38" i="20"/>
  <c r="P60" i="32"/>
  <c r="BI38" i="20"/>
  <c r="AJ60" i="32"/>
  <c r="BI39" i="20"/>
  <c r="BF39" i="20"/>
  <c r="BH38" i="20"/>
  <c r="BF37" i="20"/>
  <c r="AA60" i="32" l="1"/>
  <c r="AI60" i="32" s="1"/>
  <c r="BF38" i="20"/>
  <c r="X60" i="32"/>
  <c r="AL60" i="32" s="1"/>
  <c r="AJ59" i="32" l="1"/>
  <c r="AK60" i="32"/>
  <c r="AK63" i="32" l="1"/>
  <c r="I115" i="32" l="1"/>
  <c r="AR10" i="20" l="1"/>
  <c r="AQ10" i="20"/>
  <c r="AP10" i="20"/>
  <c r="AO10" i="20"/>
  <c r="AN10" i="20"/>
  <c r="CN10" i="20" s="1"/>
  <c r="CP10" i="20" s="1"/>
  <c r="AM10" i="20"/>
  <c r="CJ10" i="20" s="1"/>
  <c r="CL10" i="20" s="1"/>
  <c r="AL10" i="20"/>
  <c r="CF10" i="20" s="1"/>
  <c r="CH10" i="20" s="1"/>
  <c r="AK10" i="20"/>
  <c r="CB10" i="20" s="1"/>
  <c r="CD10" i="20" s="1"/>
  <c r="AJ10" i="20"/>
  <c r="BX10" i="20" s="1"/>
  <c r="BZ10" i="20" s="1"/>
  <c r="AI10" i="20"/>
  <c r="BT10" i="20" s="1"/>
  <c r="BV10" i="20" s="1"/>
  <c r="AH10" i="20"/>
  <c r="BP10" i="20" s="1"/>
  <c r="BR10" i="20" s="1"/>
  <c r="AG10" i="20"/>
  <c r="Q10" i="20"/>
  <c r="AR9" i="20"/>
  <c r="AQ9" i="20"/>
  <c r="AP9" i="20"/>
  <c r="AO9" i="20"/>
  <c r="AN9" i="20"/>
  <c r="CN9" i="20" s="1"/>
  <c r="CP9" i="20" s="1"/>
  <c r="AM9" i="20"/>
  <c r="CJ9" i="20" s="1"/>
  <c r="CL9" i="20" s="1"/>
  <c r="AL9" i="20"/>
  <c r="CF9" i="20" s="1"/>
  <c r="CH9" i="20" s="1"/>
  <c r="AK9" i="20"/>
  <c r="CB9" i="20" s="1"/>
  <c r="CD9" i="20" s="1"/>
  <c r="AJ9" i="20"/>
  <c r="BX9" i="20" s="1"/>
  <c r="BZ9" i="20" s="1"/>
  <c r="AI9" i="20"/>
  <c r="BT9" i="20" s="1"/>
  <c r="BV9" i="20" s="1"/>
  <c r="AH9" i="20"/>
  <c r="BP9" i="20" s="1"/>
  <c r="BR9" i="20" s="1"/>
  <c r="AG9" i="20"/>
  <c r="BL9" i="20" s="1"/>
  <c r="Q9" i="20"/>
  <c r="BC9" i="20" l="1"/>
  <c r="CV9" i="20"/>
  <c r="CX9" i="20" s="1"/>
  <c r="BD9" i="20"/>
  <c r="CZ9" i="20" s="1"/>
  <c r="DB9" i="20" s="1"/>
  <c r="AT10" i="20"/>
  <c r="BL10" i="20" s="1"/>
  <c r="BB10" i="20"/>
  <c r="CR10" i="20" s="1"/>
  <c r="CT10" i="20" s="1"/>
  <c r="BC10" i="20"/>
  <c r="CV10" i="20"/>
  <c r="CX10" i="20" s="1"/>
  <c r="BE9" i="20"/>
  <c r="DD9" i="20" s="1"/>
  <c r="DF9" i="20" s="1"/>
  <c r="BD10" i="20"/>
  <c r="CZ10" i="20"/>
  <c r="DB10" i="20" s="1"/>
  <c r="BN9" i="20"/>
  <c r="BB9" i="20"/>
  <c r="BF9" i="20" s="1"/>
  <c r="CR9" i="20"/>
  <c r="CT9" i="20" s="1"/>
  <c r="BE10" i="20"/>
  <c r="DD10" i="20"/>
  <c r="DF10" i="20" s="1"/>
  <c r="BJ10" i="20"/>
  <c r="AS9" i="20"/>
  <c r="BI9" i="20" s="1"/>
  <c r="AS10" i="20"/>
  <c r="BI10" i="20" s="1"/>
  <c r="BJ9" i="20"/>
  <c r="BN10" i="20" l="1"/>
  <c r="DH10" i="20"/>
  <c r="DJ10" i="20" s="1"/>
  <c r="BF10" i="20"/>
  <c r="DH9" i="20"/>
  <c r="DJ9" i="20" s="1"/>
  <c r="BG10" i="20"/>
  <c r="BG9" i="20"/>
  <c r="D176" i="18"/>
  <c r="BH176" i="18" s="1"/>
  <c r="BE177" i="18"/>
  <c r="BD177" i="18"/>
  <c r="BC177" i="18"/>
  <c r="BB177" i="18"/>
  <c r="BA177" i="18"/>
  <c r="AZ177" i="18"/>
  <c r="AY177" i="18"/>
  <c r="AX177" i="18"/>
  <c r="AW177" i="18"/>
  <c r="AV177" i="18"/>
  <c r="AU177" i="18"/>
  <c r="AT177" i="18"/>
  <c r="BF176" i="18"/>
  <c r="BF177" i="18" s="1"/>
  <c r="AC47" i="32" s="1"/>
  <c r="AR176" i="18"/>
  <c r="AQ176" i="18"/>
  <c r="AP176" i="18"/>
  <c r="AO176" i="18"/>
  <c r="AN176" i="18"/>
  <c r="AM176" i="18"/>
  <c r="AL176" i="18"/>
  <c r="AK176" i="18"/>
  <c r="AJ176" i="18"/>
  <c r="BY176" i="18" s="1"/>
  <c r="AI176" i="18"/>
  <c r="AH176" i="18"/>
  <c r="AG176" i="18"/>
  <c r="BM176" i="18" s="1"/>
  <c r="Q176" i="18"/>
  <c r="A103" i="18"/>
  <c r="A104" i="18" s="1"/>
  <c r="A105" i="18" s="1"/>
  <c r="A106" i="18" s="1"/>
  <c r="A107" i="18" s="1"/>
  <c r="A108" i="18" s="1"/>
  <c r="A109" i="18" s="1"/>
  <c r="A112" i="18" s="1"/>
  <c r="A118" i="18" s="1"/>
  <c r="D124" i="18"/>
  <c r="BH112" i="18"/>
  <c r="AR112" i="18"/>
  <c r="AQ112" i="18"/>
  <c r="AP112" i="18"/>
  <c r="AO112" i="18"/>
  <c r="AN112" i="18"/>
  <c r="AM112" i="18"/>
  <c r="AL112" i="18"/>
  <c r="AK112" i="18"/>
  <c r="AJ112" i="18"/>
  <c r="AI112" i="18"/>
  <c r="BU112" i="18" s="1"/>
  <c r="BW112" i="18" s="1"/>
  <c r="AH112" i="18"/>
  <c r="BQ112" i="18" s="1"/>
  <c r="AG112" i="18"/>
  <c r="Q112" i="18"/>
  <c r="BJ112" i="18" s="1"/>
  <c r="BH71" i="18"/>
  <c r="BI71" i="18" s="1"/>
  <c r="BH70" i="18"/>
  <c r="BI70" i="18" s="1"/>
  <c r="BH83" i="18"/>
  <c r="AR83" i="18"/>
  <c r="AQ83" i="18"/>
  <c r="AP83" i="18"/>
  <c r="AO83" i="18"/>
  <c r="AN83" i="18"/>
  <c r="AM83" i="18"/>
  <c r="AL83" i="18"/>
  <c r="AK83" i="18"/>
  <c r="AJ83" i="18"/>
  <c r="AI83" i="18"/>
  <c r="AH83" i="18"/>
  <c r="AG83" i="18"/>
  <c r="Q83" i="18"/>
  <c r="BJ83" i="18" s="1"/>
  <c r="Q70" i="18"/>
  <c r="Q71" i="18"/>
  <c r="D31" i="18"/>
  <c r="D30" i="18"/>
  <c r="BA83" i="18" l="1"/>
  <c r="CO83" i="18" s="1"/>
  <c r="CQ83" i="18" s="1"/>
  <c r="BA112" i="18"/>
  <c r="CO112" i="18" s="1"/>
  <c r="CQ112" i="18" s="1"/>
  <c r="AN177" i="18"/>
  <c r="CO176" i="18"/>
  <c r="BB83" i="18"/>
  <c r="CS83" i="18" s="1"/>
  <c r="CU83" i="18" s="1"/>
  <c r="BM177" i="18"/>
  <c r="BO176" i="18"/>
  <c r="BO177" i="18" s="1"/>
  <c r="AU83" i="18"/>
  <c r="BQ83" i="18" s="1"/>
  <c r="BS83" i="18" s="1"/>
  <c r="BC83" i="18"/>
  <c r="CW83" i="18" s="1"/>
  <c r="CY83" i="18" s="1"/>
  <c r="BC112" i="18"/>
  <c r="CW112" i="18" s="1"/>
  <c r="CY112" i="18" s="1"/>
  <c r="AP177" i="18"/>
  <c r="CW176" i="18"/>
  <c r="AI177" i="18"/>
  <c r="BU176" i="18"/>
  <c r="BE83" i="18"/>
  <c r="DE83" i="18" s="1"/>
  <c r="DG83" i="18" s="1"/>
  <c r="BE112" i="18"/>
  <c r="DE112" i="18" s="1"/>
  <c r="DG112" i="18" s="1"/>
  <c r="AR177" i="18"/>
  <c r="DE176" i="18"/>
  <c r="AC52" i="32"/>
  <c r="AC55" i="32" s="1"/>
  <c r="AI47" i="32"/>
  <c r="AY83" i="18"/>
  <c r="CG83" i="18" s="1"/>
  <c r="CI83" i="18" s="1"/>
  <c r="AY112" i="18"/>
  <c r="CG112" i="18" s="1"/>
  <c r="CI112" i="18" s="1"/>
  <c r="AL177" i="18"/>
  <c r="CG176" i="18"/>
  <c r="AT83" i="18"/>
  <c r="BM83" i="18" s="1"/>
  <c r="AT112" i="18"/>
  <c r="BM112" i="18" s="1"/>
  <c r="BO112" i="18" s="1"/>
  <c r="BB112" i="18"/>
  <c r="CS112" i="18"/>
  <c r="CU112" i="18" s="1"/>
  <c r="AO177" i="18"/>
  <c r="CS176" i="18"/>
  <c r="BS112" i="18"/>
  <c r="AH177" i="18"/>
  <c r="BQ176" i="18"/>
  <c r="AV83" i="18"/>
  <c r="BU83" i="18" s="1"/>
  <c r="BW83" i="18" s="1"/>
  <c r="BD83" i="18"/>
  <c r="BF82" i="18" s="1"/>
  <c r="BD112" i="18"/>
  <c r="DA112" i="18" s="1"/>
  <c r="DC112" i="18" s="1"/>
  <c r="AQ177" i="18"/>
  <c r="DA176" i="18"/>
  <c r="AW83" i="18"/>
  <c r="BY83" i="18" s="1"/>
  <c r="CA83" i="18" s="1"/>
  <c r="AW112" i="18"/>
  <c r="BY112" i="18" s="1"/>
  <c r="CA112" i="18" s="1"/>
  <c r="BY177" i="18"/>
  <c r="CA176" i="18"/>
  <c r="CA177" i="18" s="1"/>
  <c r="AX83" i="18"/>
  <c r="CC83" i="18" s="1"/>
  <c r="CE83" i="18" s="1"/>
  <c r="AX112" i="18"/>
  <c r="CC112" i="18" s="1"/>
  <c r="CE112" i="18" s="1"/>
  <c r="AK177" i="18"/>
  <c r="CC176" i="18"/>
  <c r="AZ83" i="18"/>
  <c r="CK83" i="18" s="1"/>
  <c r="CM83" i="18" s="1"/>
  <c r="AZ112" i="18"/>
  <c r="CK112" i="18" s="1"/>
  <c r="CM112" i="18" s="1"/>
  <c r="AM177" i="18"/>
  <c r="CK176" i="18"/>
  <c r="AG177" i="18"/>
  <c r="BH177" i="18"/>
  <c r="G47" i="32" s="1"/>
  <c r="G52" i="32" s="1"/>
  <c r="BJ71" i="18"/>
  <c r="AF71" i="18"/>
  <c r="BG71" i="18" s="1"/>
  <c r="BJ70" i="18"/>
  <c r="AF70" i="18"/>
  <c r="BG70" i="18" s="1"/>
  <c r="AS176" i="18"/>
  <c r="AS177" i="18" s="1"/>
  <c r="R47" i="32" s="1"/>
  <c r="R52" i="32" s="1"/>
  <c r="R55" i="32" s="1"/>
  <c r="BJ176" i="18"/>
  <c r="BJ177" i="18" s="1"/>
  <c r="AM47" i="32" s="1"/>
  <c r="AF176" i="18"/>
  <c r="AJ177" i="18"/>
  <c r="AS112" i="18"/>
  <c r="BI112" i="18" s="1"/>
  <c r="AF112" i="18"/>
  <c r="AF83" i="18"/>
  <c r="AS83" i="18"/>
  <c r="BI83" i="18" s="1"/>
  <c r="DA83" i="18" l="1"/>
  <c r="DC83" i="18" s="1"/>
  <c r="DI176" i="18"/>
  <c r="DK176" i="18" s="1"/>
  <c r="DK177" i="18" s="1"/>
  <c r="BF112" i="18"/>
  <c r="DI112" i="18"/>
  <c r="DK112" i="18" s="1"/>
  <c r="CU176" i="18"/>
  <c r="CU177" i="18" s="1"/>
  <c r="CS177" i="18"/>
  <c r="CY176" i="18"/>
  <c r="CY177" i="18" s="1"/>
  <c r="CW177" i="18"/>
  <c r="CO177" i="18"/>
  <c r="CQ176" i="18"/>
  <c r="CQ177" i="18" s="1"/>
  <c r="DA177" i="18"/>
  <c r="DC176" i="18"/>
  <c r="DC177" i="18" s="1"/>
  <c r="CI176" i="18"/>
  <c r="CI177" i="18" s="1"/>
  <c r="CG177" i="18"/>
  <c r="DI83" i="18"/>
  <c r="DK83" i="18" s="1"/>
  <c r="BO83" i="18"/>
  <c r="CK177" i="18"/>
  <c r="CM176" i="18"/>
  <c r="CM177" i="18" s="1"/>
  <c r="CC177" i="18"/>
  <c r="CE176" i="18"/>
  <c r="CE177" i="18" s="1"/>
  <c r="BQ177" i="18"/>
  <c r="BS176" i="18"/>
  <c r="BS177" i="18" s="1"/>
  <c r="DE177" i="18"/>
  <c r="DG176" i="18"/>
  <c r="DG177" i="18" s="1"/>
  <c r="BU177" i="18"/>
  <c r="BW176" i="18"/>
  <c r="BW177" i="18" s="1"/>
  <c r="BF83" i="18"/>
  <c r="BG176" i="18"/>
  <c r="BG177" i="18" s="1"/>
  <c r="AJ47" i="32" s="1"/>
  <c r="BI176" i="18"/>
  <c r="BI177" i="18" s="1"/>
  <c r="BG112" i="18"/>
  <c r="BG83" i="18"/>
  <c r="AF177" i="18"/>
  <c r="BG178" i="18" s="1"/>
  <c r="DI177" i="18" l="1"/>
  <c r="BH178" i="18"/>
  <c r="X47" i="32"/>
  <c r="M47" i="32" l="1"/>
  <c r="AL47" i="32" s="1"/>
  <c r="BI178" i="18"/>
  <c r="BI179" i="18" s="1"/>
  <c r="AG25" i="18"/>
  <c r="AH25" i="18"/>
  <c r="AI25" i="18"/>
  <c r="AJ25" i="18"/>
  <c r="AK25" i="18"/>
  <c r="AL25" i="18"/>
  <c r="AM25" i="18"/>
  <c r="AN25" i="18"/>
  <c r="AO25" i="18"/>
  <c r="AP25" i="18"/>
  <c r="AQ25" i="18"/>
  <c r="AR25" i="18"/>
  <c r="BH25" i="18"/>
  <c r="AG26" i="18"/>
  <c r="AH26" i="18"/>
  <c r="AI26" i="18"/>
  <c r="AJ26" i="18"/>
  <c r="AK26" i="18"/>
  <c r="AL26" i="18"/>
  <c r="AM26" i="18"/>
  <c r="AN26" i="18"/>
  <c r="AO26" i="18"/>
  <c r="AP26" i="18"/>
  <c r="AQ26" i="18"/>
  <c r="AR26" i="18"/>
  <c r="BH26" i="18"/>
  <c r="AG27" i="18"/>
  <c r="AH27" i="18"/>
  <c r="AI27" i="18"/>
  <c r="AJ27" i="18"/>
  <c r="AK27" i="18"/>
  <c r="AL27" i="18"/>
  <c r="AM27" i="18"/>
  <c r="AN27" i="18"/>
  <c r="AO27" i="18"/>
  <c r="AP27" i="18"/>
  <c r="AQ27" i="18"/>
  <c r="AR27" i="18"/>
  <c r="BH27" i="18"/>
  <c r="Q25" i="18"/>
  <c r="Q26" i="18"/>
  <c r="Q27" i="18"/>
  <c r="Q44" i="18"/>
  <c r="BC25" i="18" l="1"/>
  <c r="CW25" i="18" s="1"/>
  <c r="CY25" i="18" s="1"/>
  <c r="AZ27" i="18"/>
  <c r="CK27" i="18" s="1"/>
  <c r="CM27" i="18" s="1"/>
  <c r="AW26" i="18"/>
  <c r="BY26" i="18" s="1"/>
  <c r="CA26" i="18" s="1"/>
  <c r="AY27" i="18"/>
  <c r="CG27" i="18" s="1"/>
  <c r="CI27" i="18" s="1"/>
  <c r="BD26" i="18"/>
  <c r="DA26" i="18" s="1"/>
  <c r="DC26" i="18" s="1"/>
  <c r="AV26" i="18"/>
  <c r="BU26" i="18" s="1"/>
  <c r="BW26" i="18" s="1"/>
  <c r="BA25" i="18"/>
  <c r="CO25" i="18" s="1"/>
  <c r="CQ25" i="18" s="1"/>
  <c r="AX27" i="18"/>
  <c r="CC27" i="18" s="1"/>
  <c r="CE27" i="18" s="1"/>
  <c r="BE27" i="18"/>
  <c r="DE27" i="18" s="1"/>
  <c r="DG27" i="18" s="1"/>
  <c r="BB26" i="18"/>
  <c r="CS26" i="18" s="1"/>
  <c r="CU26" i="18" s="1"/>
  <c r="BM26" i="18"/>
  <c r="AY25" i="18"/>
  <c r="CG25" i="18" s="1"/>
  <c r="CI25" i="18" s="1"/>
  <c r="BD27" i="18"/>
  <c r="DA27" i="18" s="1"/>
  <c r="DC27" i="18" s="1"/>
  <c r="AV27" i="18"/>
  <c r="BU27" i="18" s="1"/>
  <c r="BW27" i="18" s="1"/>
  <c r="BC27" i="18"/>
  <c r="CW27" i="18" s="1"/>
  <c r="CY27" i="18" s="1"/>
  <c r="AU27" i="18"/>
  <c r="BQ27" i="18" s="1"/>
  <c r="BS27" i="18" s="1"/>
  <c r="AZ26" i="18"/>
  <c r="CK26" i="18" s="1"/>
  <c r="CM26" i="18" s="1"/>
  <c r="BE25" i="18"/>
  <c r="DE25" i="18" s="1"/>
  <c r="DG25" i="18" s="1"/>
  <c r="AW25" i="18"/>
  <c r="BY25" i="18" s="1"/>
  <c r="CA25" i="18" s="1"/>
  <c r="BA27" i="18"/>
  <c r="CO27" i="18" s="1"/>
  <c r="CQ27" i="18" s="1"/>
  <c r="AX26" i="18"/>
  <c r="CC26" i="18" s="1"/>
  <c r="CE26" i="18" s="1"/>
  <c r="AU25" i="18"/>
  <c r="BQ25" i="18" s="1"/>
  <c r="BS25" i="18" s="1"/>
  <c r="BE26" i="18"/>
  <c r="DE26" i="18" s="1"/>
  <c r="DG26" i="18" s="1"/>
  <c r="BB25" i="18"/>
  <c r="CS25" i="18" s="1"/>
  <c r="CU25" i="18" s="1"/>
  <c r="BC26" i="18"/>
  <c r="CW26" i="18" s="1"/>
  <c r="CY26" i="18" s="1"/>
  <c r="AU26" i="18"/>
  <c r="AZ25" i="18"/>
  <c r="CK25" i="18" s="1"/>
  <c r="CM25" i="18" s="1"/>
  <c r="AW27" i="18"/>
  <c r="BY27" i="18" s="1"/>
  <c r="CA27" i="18" s="1"/>
  <c r="BA26" i="18"/>
  <c r="CO26" i="18" s="1"/>
  <c r="CQ26" i="18" s="1"/>
  <c r="AX25" i="18"/>
  <c r="CC25" i="18" s="1"/>
  <c r="CE25" i="18" s="1"/>
  <c r="BB27" i="18"/>
  <c r="CS27" i="18" s="1"/>
  <c r="CU27" i="18" s="1"/>
  <c r="AY26" i="18"/>
  <c r="CG26" i="18" s="1"/>
  <c r="CI26" i="18" s="1"/>
  <c r="BD25" i="18"/>
  <c r="DA25" i="18" s="1"/>
  <c r="DC25" i="18" s="1"/>
  <c r="AV25" i="18"/>
  <c r="BU25" i="18" s="1"/>
  <c r="BW25" i="18" s="1"/>
  <c r="AF27" i="18"/>
  <c r="BJ27" i="18"/>
  <c r="AF26" i="18"/>
  <c r="BJ26" i="18"/>
  <c r="AF25" i="18"/>
  <c r="BJ25" i="18"/>
  <c r="AS27" i="18"/>
  <c r="BI27" i="18" s="1"/>
  <c r="AS26" i="18"/>
  <c r="BI26" i="18" s="1"/>
  <c r="AS25" i="18"/>
  <c r="BI25" i="18" s="1"/>
  <c r="BO26" i="18" l="1"/>
  <c r="BF25" i="18"/>
  <c r="BF27" i="18"/>
  <c r="BF26" i="18"/>
  <c r="BQ26" i="18"/>
  <c r="BS26" i="18" s="1"/>
  <c r="BM27" i="18"/>
  <c r="BM25" i="18"/>
  <c r="BG25" i="18"/>
  <c r="BG26" i="18"/>
  <c r="BG27" i="18"/>
  <c r="AV27" i="37"/>
  <c r="AU27" i="37"/>
  <c r="AT27" i="37"/>
  <c r="BH26" i="37"/>
  <c r="BF26" i="37"/>
  <c r="BF27" i="37" s="1"/>
  <c r="AR26" i="37"/>
  <c r="AR27" i="37" s="1"/>
  <c r="AQ26" i="37"/>
  <c r="AQ27" i="37" s="1"/>
  <c r="AP26" i="37"/>
  <c r="AP27" i="37" s="1"/>
  <c r="AO26" i="37"/>
  <c r="AO27" i="37" s="1"/>
  <c r="AN26" i="37"/>
  <c r="AN27" i="37" s="1"/>
  <c r="AM26" i="37"/>
  <c r="AM27" i="37" s="1"/>
  <c r="AL26" i="37"/>
  <c r="AL27" i="37" s="1"/>
  <c r="AK26" i="37"/>
  <c r="AK27" i="37" s="1"/>
  <c r="AJ26" i="37"/>
  <c r="AJ27" i="37" s="1"/>
  <c r="AI26" i="37"/>
  <c r="AI27" i="37" s="1"/>
  <c r="AH26" i="37"/>
  <c r="AH27" i="37" s="1"/>
  <c r="AG26" i="37"/>
  <c r="BJ26" i="37"/>
  <c r="BH25" i="37"/>
  <c r="BF25" i="37"/>
  <c r="AR25" i="37"/>
  <c r="AQ25" i="37"/>
  <c r="AP25" i="37"/>
  <c r="AO25" i="37"/>
  <c r="AN25" i="37"/>
  <c r="AM25" i="37"/>
  <c r="AL25" i="37"/>
  <c r="AK25" i="37"/>
  <c r="AJ25" i="37"/>
  <c r="AI25" i="37"/>
  <c r="AH25" i="37"/>
  <c r="AG25" i="37"/>
  <c r="Q25" i="37"/>
  <c r="BJ25" i="37" s="1"/>
  <c r="DI26" i="18" l="1"/>
  <c r="DK26" i="18" s="1"/>
  <c r="DI27" i="18"/>
  <c r="DK27" i="18" s="1"/>
  <c r="BO27" i="18"/>
  <c r="BO25" i="18"/>
  <c r="DI25" i="18"/>
  <c r="AS26" i="37"/>
  <c r="BI26" i="37" s="1"/>
  <c r="AS25" i="37"/>
  <c r="AF26" i="37"/>
  <c r="AF25" i="37"/>
  <c r="DK25" i="18" l="1"/>
  <c r="BG25" i="37"/>
  <c r="BI25" i="37"/>
  <c r="BG26" i="37"/>
  <c r="AI33" i="32"/>
  <c r="AI32" i="32" l="1"/>
  <c r="BH24" i="37" l="1"/>
  <c r="BF24" i="37"/>
  <c r="AR24" i="37"/>
  <c r="AQ24" i="37"/>
  <c r="AP24" i="37"/>
  <c r="AO24" i="37"/>
  <c r="AN24" i="37"/>
  <c r="AM24" i="37"/>
  <c r="AL24" i="37"/>
  <c r="AK24" i="37"/>
  <c r="AJ24" i="37"/>
  <c r="AI24" i="37"/>
  <c r="AH24" i="37"/>
  <c r="AG24" i="37"/>
  <c r="Q24" i="37"/>
  <c r="BJ24" i="37" s="1"/>
  <c r="AV10" i="37"/>
  <c r="AU10" i="37"/>
  <c r="AT10" i="37"/>
  <c r="BH9" i="37"/>
  <c r="BF9" i="37"/>
  <c r="BF10" i="37" s="1"/>
  <c r="AR9" i="37"/>
  <c r="AR10" i="37" s="1"/>
  <c r="AQ9" i="37"/>
  <c r="AQ10" i="37" s="1"/>
  <c r="AP9" i="37"/>
  <c r="AP10" i="37" s="1"/>
  <c r="AO9" i="37"/>
  <c r="AO10" i="37" s="1"/>
  <c r="AN9" i="37"/>
  <c r="AN10" i="37" s="1"/>
  <c r="AM9" i="37"/>
  <c r="AM10" i="37" s="1"/>
  <c r="AL9" i="37"/>
  <c r="AL10" i="37" s="1"/>
  <c r="AK9" i="37"/>
  <c r="AK10" i="37" s="1"/>
  <c r="AJ9" i="37"/>
  <c r="AJ10" i="37" s="1"/>
  <c r="AI9" i="37"/>
  <c r="AI10" i="37" s="1"/>
  <c r="AH9" i="37"/>
  <c r="AH10" i="37" s="1"/>
  <c r="AG9" i="37"/>
  <c r="Q9" i="37"/>
  <c r="BJ9" i="37" s="1"/>
  <c r="AS24" i="37" l="1"/>
  <c r="BI24" i="37" s="1"/>
  <c r="AF24" i="37"/>
  <c r="AF9" i="37"/>
  <c r="AS9" i="37"/>
  <c r="BG24" i="37" l="1"/>
  <c r="BG9" i="37"/>
  <c r="BG10" i="37" s="1"/>
  <c r="BI9" i="37"/>
  <c r="Q181" i="38" l="1"/>
  <c r="AR150" i="38"/>
  <c r="AQ150" i="38"/>
  <c r="AP150" i="38"/>
  <c r="AO150" i="38"/>
  <c r="AN150" i="38"/>
  <c r="AM150" i="38"/>
  <c r="AL150" i="38"/>
  <c r="AK150" i="38"/>
  <c r="AJ150" i="38"/>
  <c r="AI150" i="38"/>
  <c r="AH150" i="38"/>
  <c r="AG150" i="38"/>
  <c r="BM150" i="38" s="1"/>
  <c r="BO150" i="38" s="1"/>
  <c r="Q150" i="38"/>
  <c r="BJ150" i="38" s="1"/>
  <c r="AI129" i="38"/>
  <c r="AH129" i="38"/>
  <c r="AG129" i="38"/>
  <c r="Q129" i="38"/>
  <c r="BJ129" i="38" s="1"/>
  <c r="AU129" i="38" l="1"/>
  <c r="BQ129" i="38" s="1"/>
  <c r="AU150" i="38"/>
  <c r="BQ150" i="38" s="1"/>
  <c r="AW150" i="38"/>
  <c r="BY150" i="38" s="1"/>
  <c r="CA150" i="38" s="1"/>
  <c r="AV129" i="38"/>
  <c r="BU129" i="38" s="1"/>
  <c r="AV150" i="38"/>
  <c r="BU150" i="38" s="1"/>
  <c r="BW150" i="38" s="1"/>
  <c r="AY150" i="38"/>
  <c r="CG150" i="38" s="1"/>
  <c r="CI150" i="38" s="1"/>
  <c r="BC150" i="38"/>
  <c r="CW150" i="38" s="1"/>
  <c r="CY150" i="38" s="1"/>
  <c r="AZ150" i="38"/>
  <c r="CK150" i="38" s="1"/>
  <c r="CM150" i="38" s="1"/>
  <c r="BD150" i="38"/>
  <c r="DA150" i="38" s="1"/>
  <c r="DC150" i="38" s="1"/>
  <c r="BA150" i="38"/>
  <c r="CO150" i="38" s="1"/>
  <c r="CQ150" i="38" s="1"/>
  <c r="BE150" i="38"/>
  <c r="DE150" i="38" s="1"/>
  <c r="DG150" i="38" s="1"/>
  <c r="AX150" i="38"/>
  <c r="CC150" i="38" s="1"/>
  <c r="CE150" i="38" s="1"/>
  <c r="BB150" i="38"/>
  <c r="CS150" i="38" s="1"/>
  <c r="CU150" i="38" s="1"/>
  <c r="AS150" i="38"/>
  <c r="AF150" i="38"/>
  <c r="AS129" i="38"/>
  <c r="AT129" i="38"/>
  <c r="AF129" i="38"/>
  <c r="BF129" i="38" l="1"/>
  <c r="BS129" i="38"/>
  <c r="DI150" i="38"/>
  <c r="DK150" i="38" s="1"/>
  <c r="BS150" i="38"/>
  <c r="BW129" i="38"/>
  <c r="BF150" i="38"/>
  <c r="BM129" i="38"/>
  <c r="BI150" i="38"/>
  <c r="BI129" i="38"/>
  <c r="BG129" i="38"/>
  <c r="BG150" i="38"/>
  <c r="BO129" i="38" l="1"/>
  <c r="DI129" i="38"/>
  <c r="AP10" i="18"/>
  <c r="AP9" i="18"/>
  <c r="BC9" i="18" l="1"/>
  <c r="CW9" i="18" s="1"/>
  <c r="CY9" i="18" s="1"/>
  <c r="BC10" i="18"/>
  <c r="CW10" i="18" s="1"/>
  <c r="CY10" i="18" s="1"/>
  <c r="DK129" i="38"/>
  <c r="AC7" i="40"/>
  <c r="S7" i="40"/>
  <c r="R7" i="40"/>
  <c r="AM112" i="32"/>
  <c r="AB7" i="40" l="1"/>
  <c r="AS78" i="18" l="1"/>
  <c r="AS74" i="18"/>
  <c r="BH30" i="34"/>
  <c r="BH31" i="34" l="1"/>
  <c r="G75" i="32" s="1"/>
  <c r="AF78" i="18"/>
  <c r="BG78" i="18" s="1"/>
  <c r="AF74" i="18"/>
  <c r="BG74" i="18" s="1"/>
  <c r="AF32" i="18"/>
  <c r="BH85" i="18"/>
  <c r="BH81" i="18"/>
  <c r="BH80" i="18"/>
  <c r="BH79" i="18"/>
  <c r="BH78" i="18"/>
  <c r="BI78" i="18" s="1"/>
  <c r="BH77" i="18"/>
  <c r="BH76" i="18"/>
  <c r="BH75" i="18"/>
  <c r="BH74" i="18"/>
  <c r="BI74" i="18" s="1"/>
  <c r="BH73" i="18"/>
  <c r="BH69" i="18"/>
  <c r="BH68" i="18"/>
  <c r="BH67" i="18"/>
  <c r="BH66" i="18"/>
  <c r="BH65" i="18"/>
  <c r="BH64" i="18"/>
  <c r="BH63" i="18"/>
  <c r="BH62" i="18"/>
  <c r="BH61" i="18"/>
  <c r="BH57" i="18"/>
  <c r="BH44" i="18"/>
  <c r="BH42" i="18"/>
  <c r="BH41" i="18"/>
  <c r="BH40" i="18"/>
  <c r="BH39" i="18"/>
  <c r="BH38" i="18"/>
  <c r="BH34" i="18"/>
  <c r="BH33" i="18"/>
  <c r="BH32" i="18"/>
  <c r="BH31" i="18"/>
  <c r="BH30" i="18"/>
  <c r="BH24" i="18"/>
  <c r="BH23" i="18"/>
  <c r="BH22" i="18"/>
  <c r="BH21" i="18"/>
  <c r="BH20" i="18"/>
  <c r="BH19" i="18"/>
  <c r="BH17" i="18"/>
  <c r="BH16" i="18"/>
  <c r="BH15" i="18"/>
  <c r="BH14" i="18"/>
  <c r="BH13" i="18"/>
  <c r="BH12" i="18"/>
  <c r="BH11" i="18"/>
  <c r="BH10" i="18"/>
  <c r="BH9" i="18"/>
  <c r="BH8" i="18"/>
  <c r="BH7" i="18"/>
  <c r="BH6" i="18"/>
  <c r="BH5" i="18"/>
  <c r="AT7" i="38"/>
  <c r="BM7" i="38" s="1"/>
  <c r="BH7" i="38"/>
  <c r="AF113" i="18"/>
  <c r="AF125" i="18"/>
  <c r="AF123" i="18"/>
  <c r="AF121" i="18"/>
  <c r="AF119" i="18"/>
  <c r="BO7" i="38" l="1"/>
  <c r="BH86" i="18"/>
  <c r="C39" i="32" s="1"/>
  <c r="AL168" i="18"/>
  <c r="CG168" i="18" s="1"/>
  <c r="CI168" i="18" s="1"/>
  <c r="AR135" i="18" l="1"/>
  <c r="AQ135" i="18"/>
  <c r="AP135" i="18"/>
  <c r="AO135" i="18"/>
  <c r="AN135" i="18"/>
  <c r="AM135" i="18"/>
  <c r="AL135" i="18"/>
  <c r="AK135" i="18"/>
  <c r="AJ135" i="18"/>
  <c r="AL136" i="18" l="1"/>
  <c r="CG135" i="18"/>
  <c r="AN136" i="18"/>
  <c r="CO135" i="18"/>
  <c r="AP136" i="18"/>
  <c r="CW135" i="18"/>
  <c r="AQ136" i="18"/>
  <c r="DA135" i="18"/>
  <c r="AM136" i="18"/>
  <c r="CK135" i="18"/>
  <c r="AO136" i="18"/>
  <c r="CS135" i="18"/>
  <c r="AJ136" i="18"/>
  <c r="BY135" i="18"/>
  <c r="AR136" i="18"/>
  <c r="DE135" i="18"/>
  <c r="AK136" i="18"/>
  <c r="CC135" i="18"/>
  <c r="AU117" i="34"/>
  <c r="AH12" i="36"/>
  <c r="BP12" i="36" s="1"/>
  <c r="BR12" i="36" s="1"/>
  <c r="AH15" i="36"/>
  <c r="BP15" i="36" s="1"/>
  <c r="AH7" i="36"/>
  <c r="BP7" i="36" s="1"/>
  <c r="AH8" i="36"/>
  <c r="BP8" i="36" s="1"/>
  <c r="BR8" i="36" s="1"/>
  <c r="DA136" i="18" l="1"/>
  <c r="DC135" i="18"/>
  <c r="DC136" i="18" s="1"/>
  <c r="BY136" i="18"/>
  <c r="CA135" i="18"/>
  <c r="CA136" i="18" s="1"/>
  <c r="CO136" i="18"/>
  <c r="CQ135" i="18"/>
  <c r="CQ136" i="18" s="1"/>
  <c r="DG135" i="18"/>
  <c r="DG136" i="18" s="1"/>
  <c r="DE136" i="18"/>
  <c r="CC136" i="18"/>
  <c r="CE135" i="18"/>
  <c r="CE136" i="18" s="1"/>
  <c r="CK136" i="18"/>
  <c r="CM135" i="18"/>
  <c r="CM136" i="18" s="1"/>
  <c r="CI135" i="18"/>
  <c r="CI136" i="18" s="1"/>
  <c r="CG136" i="18"/>
  <c r="CW136" i="18"/>
  <c r="CY135" i="18"/>
  <c r="CY136" i="18" s="1"/>
  <c r="CU135" i="18"/>
  <c r="CU136" i="18" s="1"/>
  <c r="CS136" i="18"/>
  <c r="BR7" i="36"/>
  <c r="BR15" i="36"/>
  <c r="AJ69" i="18"/>
  <c r="AJ68" i="18"/>
  <c r="AJ67" i="18"/>
  <c r="AJ66" i="18"/>
  <c r="AJ65" i="18"/>
  <c r="AJ64" i="18"/>
  <c r="AJ63" i="18"/>
  <c r="AJ62" i="18"/>
  <c r="BH168" i="18"/>
  <c r="BF168" i="18"/>
  <c r="AR168" i="18"/>
  <c r="DE168" i="18" s="1"/>
  <c r="DG168" i="18" s="1"/>
  <c r="AQ168" i="18"/>
  <c r="DA168" i="18" s="1"/>
  <c r="DC168" i="18" s="1"/>
  <c r="AP168" i="18"/>
  <c r="CW168" i="18" s="1"/>
  <c r="CY168" i="18" s="1"/>
  <c r="AO168" i="18"/>
  <c r="CS168" i="18" s="1"/>
  <c r="CU168" i="18" s="1"/>
  <c r="AN168" i="18"/>
  <c r="CO168" i="18" s="1"/>
  <c r="CQ168" i="18" s="1"/>
  <c r="AM168" i="18"/>
  <c r="CK168" i="18" s="1"/>
  <c r="CM168" i="18" s="1"/>
  <c r="AK168" i="18"/>
  <c r="CC168" i="18" s="1"/>
  <c r="CE168" i="18" s="1"/>
  <c r="AJ168" i="18"/>
  <c r="BY168" i="18" s="1"/>
  <c r="CA168" i="18" s="1"/>
  <c r="AI168" i="18"/>
  <c r="BU168" i="18" s="1"/>
  <c r="BW168" i="18" s="1"/>
  <c r="AH168" i="18"/>
  <c r="BQ168" i="18" s="1"/>
  <c r="AG168" i="18"/>
  <c r="BM168" i="18" s="1"/>
  <c r="BO168" i="18" s="1"/>
  <c r="Q168" i="18"/>
  <c r="BJ168" i="18" s="1"/>
  <c r="AG5" i="18"/>
  <c r="AR85" i="18"/>
  <c r="AP85" i="18"/>
  <c r="AO85" i="18"/>
  <c r="AN85" i="18"/>
  <c r="AM85" i="18"/>
  <c r="AL85" i="18"/>
  <c r="AK85" i="18"/>
  <c r="AJ85" i="18"/>
  <c r="AI85" i="18"/>
  <c r="AH85" i="18"/>
  <c r="Q85" i="18"/>
  <c r="AZ85" i="18" l="1"/>
  <c r="CK85" i="18" s="1"/>
  <c r="CM85" i="18" s="1"/>
  <c r="AU85" i="18"/>
  <c r="BQ85" i="18" s="1"/>
  <c r="BE85" i="18"/>
  <c r="DE85" i="18" s="1"/>
  <c r="DG85" i="18" s="1"/>
  <c r="AW85" i="18"/>
  <c r="BY85" i="18" s="1"/>
  <c r="CA85" i="18" s="1"/>
  <c r="AW63" i="18"/>
  <c r="BY63" i="18" s="1"/>
  <c r="CA63" i="18" s="1"/>
  <c r="DI168" i="18"/>
  <c r="DK168" i="18" s="1"/>
  <c r="BS168" i="18"/>
  <c r="AW66" i="18"/>
  <c r="BY66" i="18" s="1"/>
  <c r="CA66" i="18" s="1"/>
  <c r="BA85" i="18"/>
  <c r="CO85" i="18" s="1"/>
  <c r="CQ85" i="18" s="1"/>
  <c r="BB85" i="18"/>
  <c r="CS85" i="18" s="1"/>
  <c r="CU85" i="18" s="1"/>
  <c r="AW68" i="18"/>
  <c r="BY68" i="18" s="1"/>
  <c r="CA68" i="18" s="1"/>
  <c r="BC85" i="18"/>
  <c r="CW85" i="18" s="1"/>
  <c r="CY85" i="18" s="1"/>
  <c r="AX85" i="18"/>
  <c r="CC85" i="18" s="1"/>
  <c r="CE85" i="18" s="1"/>
  <c r="AW64" i="18"/>
  <c r="BY64" i="18" s="1"/>
  <c r="CA64" i="18" s="1"/>
  <c r="AW67" i="18"/>
  <c r="BY67" i="18" s="1"/>
  <c r="CA67" i="18" s="1"/>
  <c r="AW69" i="18"/>
  <c r="BY69" i="18" s="1"/>
  <c r="CA69" i="18" s="1"/>
  <c r="AV85" i="18"/>
  <c r="BU85" i="18" s="1"/>
  <c r="BW85" i="18" s="1"/>
  <c r="AW62" i="18"/>
  <c r="BY62" i="18" s="1"/>
  <c r="CA62" i="18" s="1"/>
  <c r="AY85" i="18"/>
  <c r="CG85" i="18" s="1"/>
  <c r="CI85" i="18" s="1"/>
  <c r="AW65" i="18"/>
  <c r="BY65" i="18" s="1"/>
  <c r="CA65" i="18" s="1"/>
  <c r="AS85" i="18"/>
  <c r="BI85" i="18" s="1"/>
  <c r="BJ85" i="18"/>
  <c r="AF85" i="18"/>
  <c r="AS168" i="18"/>
  <c r="BI168" i="18" s="1"/>
  <c r="AF168" i="18"/>
  <c r="BS85" i="18" l="1"/>
  <c r="DI85" i="18"/>
  <c r="DK85" i="18" s="1"/>
  <c r="BM5" i="18"/>
  <c r="BG168" i="18"/>
  <c r="BG85" i="18"/>
  <c r="BO5" i="18" l="1"/>
  <c r="BE122" i="38"/>
  <c r="BD122" i="38"/>
  <c r="BC122" i="38"/>
  <c r="BB122" i="38"/>
  <c r="BA122" i="38"/>
  <c r="AZ122" i="38"/>
  <c r="AY122" i="38"/>
  <c r="AX122" i="38"/>
  <c r="AW122" i="38"/>
  <c r="E48" i="32" l="1"/>
  <c r="E52" i="32" s="1"/>
  <c r="AM48" i="32" l="1"/>
  <c r="AA48" i="32"/>
  <c r="AA52" i="32" s="1"/>
  <c r="AA55" i="32" s="1"/>
  <c r="AE4" i="40"/>
  <c r="AE7" i="40" s="1"/>
  <c r="AJ30" i="34"/>
  <c r="AK30" i="34"/>
  <c r="AL30" i="34"/>
  <c r="AM30" i="34"/>
  <c r="AN30" i="34"/>
  <c r="AO30" i="34"/>
  <c r="AP30" i="34"/>
  <c r="AQ30" i="34"/>
  <c r="AR30" i="34"/>
  <c r="AJ19" i="20"/>
  <c r="AK19" i="20"/>
  <c r="AL19" i="20"/>
  <c r="AM19" i="20"/>
  <c r="AN19" i="20"/>
  <c r="AO19" i="20"/>
  <c r="AP19" i="20"/>
  <c r="AQ18" i="20"/>
  <c r="AR18" i="20"/>
  <c r="AR5" i="20"/>
  <c r="AR6" i="20"/>
  <c r="AR7" i="20"/>
  <c r="AR8" i="20"/>
  <c r="AJ5" i="20"/>
  <c r="AK5" i="20"/>
  <c r="CB5" i="20" s="1"/>
  <c r="AL5" i="20"/>
  <c r="AM5" i="20"/>
  <c r="AN5" i="20"/>
  <c r="AO5" i="20"/>
  <c r="AP5" i="20"/>
  <c r="AQ5" i="20"/>
  <c r="AJ6" i="20"/>
  <c r="AK6" i="20"/>
  <c r="AL6" i="20"/>
  <c r="AM6" i="20"/>
  <c r="AN6" i="20"/>
  <c r="AO6" i="20"/>
  <c r="AP6" i="20"/>
  <c r="AQ6" i="20"/>
  <c r="AJ7" i="20"/>
  <c r="AK7" i="20"/>
  <c r="AL7" i="20"/>
  <c r="AM7" i="20"/>
  <c r="AN7" i="20"/>
  <c r="AO7" i="20"/>
  <c r="AP7" i="20"/>
  <c r="AQ7" i="20"/>
  <c r="AJ8" i="20"/>
  <c r="AK8" i="20"/>
  <c r="AL8" i="20"/>
  <c r="AM8" i="20"/>
  <c r="AN8" i="20"/>
  <c r="AO8" i="20"/>
  <c r="AP8" i="20"/>
  <c r="AQ8" i="20"/>
  <c r="AJ121" i="34"/>
  <c r="AK121" i="34"/>
  <c r="AL121" i="34"/>
  <c r="AM121" i="34"/>
  <c r="AN121" i="34"/>
  <c r="AO121" i="34"/>
  <c r="AP121" i="34"/>
  <c r="AQ121" i="34"/>
  <c r="AR121" i="34"/>
  <c r="AJ76" i="34"/>
  <c r="AW76" i="34" s="1"/>
  <c r="AK76" i="34"/>
  <c r="AX76" i="34" s="1"/>
  <c r="AL76" i="34"/>
  <c r="AY76" i="34" s="1"/>
  <c r="AM76" i="34"/>
  <c r="AZ76" i="34" s="1"/>
  <c r="AN76" i="34"/>
  <c r="BA76" i="34" s="1"/>
  <c r="AO76" i="34"/>
  <c r="BB76" i="34" s="1"/>
  <c r="AP76" i="34"/>
  <c r="BC76" i="34" s="1"/>
  <c r="AQ76" i="34"/>
  <c r="BD76" i="34" s="1"/>
  <c r="AR76" i="34"/>
  <c r="BE76" i="34" s="1"/>
  <c r="AJ77" i="34"/>
  <c r="AK77" i="34"/>
  <c r="AL77" i="34"/>
  <c r="AM77" i="34"/>
  <c r="AN77" i="34"/>
  <c r="AO77" i="34"/>
  <c r="AP77" i="34"/>
  <c r="AQ77" i="34"/>
  <c r="AR77" i="34"/>
  <c r="AJ78" i="34"/>
  <c r="AK78" i="34"/>
  <c r="AL78" i="34"/>
  <c r="AM78" i="34"/>
  <c r="AN78" i="34"/>
  <c r="AO78" i="34"/>
  <c r="AP78" i="34"/>
  <c r="AQ78" i="34"/>
  <c r="AR78" i="34"/>
  <c r="AJ79" i="34"/>
  <c r="AK79" i="34"/>
  <c r="AL79" i="34"/>
  <c r="AM79" i="34"/>
  <c r="AN79" i="34"/>
  <c r="AO79" i="34"/>
  <c r="AP79" i="34"/>
  <c r="AQ79" i="34"/>
  <c r="AR79" i="34"/>
  <c r="AJ80" i="34"/>
  <c r="AK80" i="34"/>
  <c r="AL80" i="34"/>
  <c r="AM80" i="34"/>
  <c r="AN80" i="34"/>
  <c r="AO80" i="34"/>
  <c r="AP80" i="34"/>
  <c r="AQ80" i="34"/>
  <c r="AR80" i="34"/>
  <c r="AJ66" i="34"/>
  <c r="AK66" i="34"/>
  <c r="AL66" i="34"/>
  <c r="AM66" i="34"/>
  <c r="AN66" i="34"/>
  <c r="AO66" i="34"/>
  <c r="AP66" i="34"/>
  <c r="AQ66" i="34"/>
  <c r="AR66" i="34"/>
  <c r="AJ67" i="34"/>
  <c r="AK67" i="34"/>
  <c r="AL67" i="34"/>
  <c r="AM67" i="34"/>
  <c r="AN67" i="34"/>
  <c r="AO67" i="34"/>
  <c r="AP67" i="34"/>
  <c r="AQ67" i="34"/>
  <c r="AR67" i="34"/>
  <c r="AJ68" i="34"/>
  <c r="AK68" i="34"/>
  <c r="AL68" i="34"/>
  <c r="AM68" i="34"/>
  <c r="AN68" i="34"/>
  <c r="AO68" i="34"/>
  <c r="AP68" i="34"/>
  <c r="AQ68" i="34"/>
  <c r="AR68" i="34"/>
  <c r="AJ39" i="34"/>
  <c r="AK39" i="34"/>
  <c r="AL39" i="34"/>
  <c r="AM39" i="34"/>
  <c r="AN39" i="34"/>
  <c r="AO39" i="34"/>
  <c r="AP39" i="34"/>
  <c r="AQ39" i="34"/>
  <c r="AR39" i="34"/>
  <c r="AJ113" i="34"/>
  <c r="AK113" i="34"/>
  <c r="AL113" i="34"/>
  <c r="AM113" i="34"/>
  <c r="AN113" i="34"/>
  <c r="AO113" i="34"/>
  <c r="AP113" i="34"/>
  <c r="AQ113" i="34"/>
  <c r="AR113" i="34"/>
  <c r="AJ15" i="34"/>
  <c r="AK15" i="34"/>
  <c r="AL15" i="34"/>
  <c r="AM15" i="34"/>
  <c r="AN15" i="34"/>
  <c r="AO15" i="34"/>
  <c r="AP15" i="34"/>
  <c r="AQ15" i="34"/>
  <c r="AR15" i="34"/>
  <c r="AJ16" i="34"/>
  <c r="AK16" i="34"/>
  <c r="AL16" i="34"/>
  <c r="AM16" i="34"/>
  <c r="AN16" i="34"/>
  <c r="AO16" i="34"/>
  <c r="AP16" i="34"/>
  <c r="AQ16" i="34"/>
  <c r="AR16" i="34"/>
  <c r="AJ17" i="34"/>
  <c r="AK17" i="34"/>
  <c r="AL17" i="34"/>
  <c r="AM17" i="34"/>
  <c r="AN17" i="34"/>
  <c r="AO17" i="34"/>
  <c r="AP17" i="34"/>
  <c r="AQ17" i="34"/>
  <c r="AR17" i="34"/>
  <c r="AJ6" i="34"/>
  <c r="AK6" i="34"/>
  <c r="AL6" i="34"/>
  <c r="AM6" i="34"/>
  <c r="AN6" i="34"/>
  <c r="AO6" i="34"/>
  <c r="AP6" i="34"/>
  <c r="AQ6" i="34"/>
  <c r="AR6" i="34"/>
  <c r="AJ105" i="36"/>
  <c r="AK105" i="36"/>
  <c r="AL105" i="36"/>
  <c r="AM105" i="36"/>
  <c r="AN105" i="36"/>
  <c r="AO105" i="36"/>
  <c r="AP105" i="36"/>
  <c r="AQ105" i="36"/>
  <c r="AR105" i="36"/>
  <c r="AJ106" i="36"/>
  <c r="AK106" i="36"/>
  <c r="AL106" i="36"/>
  <c r="AM106" i="36"/>
  <c r="AN106" i="36"/>
  <c r="AO106" i="36"/>
  <c r="AP106" i="36"/>
  <c r="AQ106" i="36"/>
  <c r="AR106" i="36"/>
  <c r="AJ107" i="36"/>
  <c r="AK107" i="36"/>
  <c r="AL107" i="36"/>
  <c r="AM107" i="36"/>
  <c r="AN107" i="36"/>
  <c r="AO107" i="36"/>
  <c r="AP107" i="36"/>
  <c r="AQ107" i="36"/>
  <c r="AR107" i="36"/>
  <c r="AJ108" i="36"/>
  <c r="AK108" i="36"/>
  <c r="AL108" i="36"/>
  <c r="AM108" i="36"/>
  <c r="AN108" i="36"/>
  <c r="AO108" i="36"/>
  <c r="AP108" i="36"/>
  <c r="AQ108" i="36"/>
  <c r="AR108" i="36"/>
  <c r="AJ111" i="36"/>
  <c r="AK111" i="36"/>
  <c r="AL111" i="36"/>
  <c r="AM111" i="36"/>
  <c r="AN111" i="36"/>
  <c r="AO111" i="36"/>
  <c r="AP111" i="36"/>
  <c r="AQ111" i="36"/>
  <c r="AR111" i="36"/>
  <c r="AJ112" i="36"/>
  <c r="AK112" i="36"/>
  <c r="AL112" i="36"/>
  <c r="AM112" i="36"/>
  <c r="AN112" i="36"/>
  <c r="AO112" i="36"/>
  <c r="AP112" i="36"/>
  <c r="AQ112" i="36"/>
  <c r="AR112" i="36"/>
  <c r="AJ110" i="36"/>
  <c r="AK110" i="36"/>
  <c r="AL110" i="36"/>
  <c r="AM110" i="36"/>
  <c r="AN110" i="36"/>
  <c r="AO110" i="36"/>
  <c r="AP110" i="36"/>
  <c r="AQ110" i="36"/>
  <c r="AR110" i="36"/>
  <c r="AJ27" i="36"/>
  <c r="AK27" i="36"/>
  <c r="AL27" i="36"/>
  <c r="AM27" i="36"/>
  <c r="AN27" i="36"/>
  <c r="AO27" i="36"/>
  <c r="AP27" i="36"/>
  <c r="AQ27" i="36"/>
  <c r="AR27" i="36"/>
  <c r="AJ28" i="36"/>
  <c r="AK28" i="36"/>
  <c r="AL28" i="36"/>
  <c r="AM28" i="36"/>
  <c r="AN28" i="36"/>
  <c r="AO28" i="36"/>
  <c r="AP28" i="36"/>
  <c r="AQ28" i="36"/>
  <c r="AR28" i="36"/>
  <c r="AJ96" i="36"/>
  <c r="AK96" i="36"/>
  <c r="AL96" i="36"/>
  <c r="AM96" i="36"/>
  <c r="AN96" i="36"/>
  <c r="AO96" i="36"/>
  <c r="AP96" i="36"/>
  <c r="AQ96" i="36"/>
  <c r="AR96" i="36"/>
  <c r="AJ131" i="36"/>
  <c r="AK131" i="36"/>
  <c r="AL131" i="36"/>
  <c r="AM131" i="36"/>
  <c r="AN131" i="36"/>
  <c r="AO131" i="36"/>
  <c r="AP131" i="36"/>
  <c r="AQ131" i="36"/>
  <c r="AR131" i="36"/>
  <c r="AJ132" i="36"/>
  <c r="AK132" i="36"/>
  <c r="AL132" i="36"/>
  <c r="AM132" i="36"/>
  <c r="AN132" i="36"/>
  <c r="AO132" i="36"/>
  <c r="AP132" i="36"/>
  <c r="AQ132" i="36"/>
  <c r="AR132" i="36"/>
  <c r="AJ133" i="36"/>
  <c r="AK133" i="36"/>
  <c r="AL133" i="36"/>
  <c r="AM133" i="36"/>
  <c r="AN133" i="36"/>
  <c r="AO133" i="36"/>
  <c r="AP133" i="36"/>
  <c r="AQ133" i="36"/>
  <c r="AR133" i="36"/>
  <c r="AJ134" i="36"/>
  <c r="AK134" i="36"/>
  <c r="AL134" i="36"/>
  <c r="AM134" i="36"/>
  <c r="AN134" i="36"/>
  <c r="AO134" i="36"/>
  <c r="AP134" i="36"/>
  <c r="AQ134" i="36"/>
  <c r="AR134" i="36"/>
  <c r="AJ135" i="36"/>
  <c r="AK135" i="36"/>
  <c r="AL135" i="36"/>
  <c r="AM135" i="36"/>
  <c r="AN135" i="36"/>
  <c r="AO135" i="36"/>
  <c r="AP135" i="36"/>
  <c r="AQ135" i="36"/>
  <c r="AR135" i="36"/>
  <c r="AJ136" i="36"/>
  <c r="AK136" i="36"/>
  <c r="AL136" i="36"/>
  <c r="AM136" i="36"/>
  <c r="AN136" i="36"/>
  <c r="AO136" i="36"/>
  <c r="AP136" i="36"/>
  <c r="AQ136" i="36"/>
  <c r="AR136" i="36"/>
  <c r="AJ163" i="36"/>
  <c r="BX163" i="36" s="1"/>
  <c r="AK163" i="36"/>
  <c r="AL163" i="36"/>
  <c r="AM163" i="36"/>
  <c r="AN163" i="36"/>
  <c r="AO163" i="36"/>
  <c r="AP163" i="36"/>
  <c r="AQ163" i="36"/>
  <c r="AR163" i="36"/>
  <c r="AJ164" i="36"/>
  <c r="AK164" i="36"/>
  <c r="AL164" i="36"/>
  <c r="AM164" i="36"/>
  <c r="AN164" i="36"/>
  <c r="AO164" i="36"/>
  <c r="AP164" i="36"/>
  <c r="AQ164" i="36"/>
  <c r="AR164" i="36"/>
  <c r="AJ177" i="36"/>
  <c r="AK177" i="36"/>
  <c r="AL177" i="36"/>
  <c r="AM177" i="36"/>
  <c r="AN177" i="36"/>
  <c r="AO177" i="36"/>
  <c r="AP177" i="36"/>
  <c r="AQ177" i="36"/>
  <c r="AR177" i="36"/>
  <c r="AR7" i="36"/>
  <c r="AR8" i="36"/>
  <c r="AR12" i="36"/>
  <c r="AR15" i="36"/>
  <c r="AR16" i="36"/>
  <c r="AJ7" i="36"/>
  <c r="AK7" i="36"/>
  <c r="AL7" i="36"/>
  <c r="AM7" i="36"/>
  <c r="AN7" i="36"/>
  <c r="AO7" i="36"/>
  <c r="AP7" i="36"/>
  <c r="AQ7" i="36"/>
  <c r="AJ8" i="36"/>
  <c r="AK8" i="36"/>
  <c r="AL8" i="36"/>
  <c r="AM8" i="36"/>
  <c r="AN8" i="36"/>
  <c r="AO8" i="36"/>
  <c r="AP8" i="36"/>
  <c r="AQ8" i="36"/>
  <c r="AJ12" i="36"/>
  <c r="AK12" i="36"/>
  <c r="AL12" i="36"/>
  <c r="AM12" i="36"/>
  <c r="AN12" i="36"/>
  <c r="AO12" i="36"/>
  <c r="AP12" i="36"/>
  <c r="AQ12" i="36"/>
  <c r="AJ15" i="36"/>
  <c r="BX15" i="36" s="1"/>
  <c r="BZ15" i="36" s="1"/>
  <c r="AK15" i="36"/>
  <c r="AL15" i="36"/>
  <c r="AM15" i="36"/>
  <c r="AN15" i="36"/>
  <c r="AO15" i="36"/>
  <c r="AP15" i="36"/>
  <c r="AQ15" i="36"/>
  <c r="AJ16" i="36"/>
  <c r="AK16" i="36"/>
  <c r="AL16" i="36"/>
  <c r="AM16" i="36"/>
  <c r="AN16" i="36"/>
  <c r="AO16" i="36"/>
  <c r="AP16" i="36"/>
  <c r="AQ16" i="36"/>
  <c r="AJ190" i="38"/>
  <c r="AK190" i="38"/>
  <c r="AL190" i="38"/>
  <c r="AM190" i="38"/>
  <c r="AN190" i="38"/>
  <c r="AO190" i="38"/>
  <c r="AP190" i="38"/>
  <c r="AQ190" i="38"/>
  <c r="AR190" i="38"/>
  <c r="AJ191" i="38"/>
  <c r="AK191" i="38"/>
  <c r="AL191" i="38"/>
  <c r="AM191" i="38"/>
  <c r="AN191" i="38"/>
  <c r="AO191" i="38"/>
  <c r="AP191" i="38"/>
  <c r="AQ191" i="38"/>
  <c r="AR191" i="38"/>
  <c r="AJ138" i="38"/>
  <c r="AK138" i="38"/>
  <c r="AL138" i="38"/>
  <c r="AM138" i="38"/>
  <c r="AN138" i="38"/>
  <c r="AO138" i="38"/>
  <c r="AP138" i="38"/>
  <c r="AQ138" i="38"/>
  <c r="AR138" i="38"/>
  <c r="AJ139" i="38"/>
  <c r="AK139" i="38"/>
  <c r="AL139" i="38"/>
  <c r="AM139" i="38"/>
  <c r="AN139" i="38"/>
  <c r="AO139" i="38"/>
  <c r="AP139" i="38"/>
  <c r="AQ139" i="38"/>
  <c r="AR139" i="38"/>
  <c r="AJ140" i="38"/>
  <c r="AK140" i="38"/>
  <c r="AL140" i="38"/>
  <c r="AM140" i="38"/>
  <c r="AN140" i="38"/>
  <c r="AO140" i="38"/>
  <c r="AP140" i="38"/>
  <c r="AQ140" i="38"/>
  <c r="AR140" i="38"/>
  <c r="AJ127" i="38"/>
  <c r="AK127" i="38"/>
  <c r="AL127" i="38"/>
  <c r="AM127" i="38"/>
  <c r="AN127" i="38"/>
  <c r="AO127" i="38"/>
  <c r="AP127" i="38"/>
  <c r="AQ127" i="38"/>
  <c r="AR127" i="38"/>
  <c r="AJ128" i="38"/>
  <c r="AK128" i="38"/>
  <c r="AL128" i="38"/>
  <c r="AM128" i="38"/>
  <c r="AN128" i="38"/>
  <c r="AO128" i="38"/>
  <c r="AP128" i="38"/>
  <c r="AQ128" i="38"/>
  <c r="AR128" i="38"/>
  <c r="AJ130" i="38"/>
  <c r="AK130" i="38"/>
  <c r="AL130" i="38"/>
  <c r="AM130" i="38"/>
  <c r="AN130" i="38"/>
  <c r="AO130" i="38"/>
  <c r="AP130" i="38"/>
  <c r="AQ130" i="38"/>
  <c r="AR130" i="38"/>
  <c r="AJ107" i="38"/>
  <c r="AK107" i="38"/>
  <c r="AL107" i="38"/>
  <c r="AM107" i="38"/>
  <c r="AN107" i="38"/>
  <c r="AO107" i="38"/>
  <c r="AP107" i="38"/>
  <c r="AQ107" i="38"/>
  <c r="AR107" i="38"/>
  <c r="AJ108" i="38"/>
  <c r="AK108" i="38"/>
  <c r="AL108" i="38"/>
  <c r="AM108" i="38"/>
  <c r="AN108" i="38"/>
  <c r="AO108" i="38"/>
  <c r="AP108" i="38"/>
  <c r="AQ108" i="38"/>
  <c r="AR108" i="38"/>
  <c r="AJ109" i="38"/>
  <c r="AK109" i="38"/>
  <c r="AL109" i="38"/>
  <c r="AM109" i="38"/>
  <c r="AN109" i="38"/>
  <c r="AO109" i="38"/>
  <c r="AP109" i="38"/>
  <c r="AQ109" i="38"/>
  <c r="AR109" i="38"/>
  <c r="AJ98" i="38"/>
  <c r="AK98" i="38"/>
  <c r="AL98" i="38"/>
  <c r="AM98" i="38"/>
  <c r="AN98" i="38"/>
  <c r="AO98" i="38"/>
  <c r="AP98" i="38"/>
  <c r="AQ98" i="38"/>
  <c r="AR98" i="38"/>
  <c r="AJ99" i="38"/>
  <c r="AK99" i="38"/>
  <c r="AL99" i="38"/>
  <c r="AM99" i="38"/>
  <c r="AN99" i="38"/>
  <c r="AO99" i="38"/>
  <c r="AP99" i="38"/>
  <c r="AQ99" i="38"/>
  <c r="AR99" i="38"/>
  <c r="AI89" i="38"/>
  <c r="AJ89" i="38"/>
  <c r="AK89" i="38"/>
  <c r="AL89" i="38"/>
  <c r="AM89" i="38"/>
  <c r="AN89" i="38"/>
  <c r="AO89" i="38"/>
  <c r="AP89" i="38"/>
  <c r="AQ89" i="38"/>
  <c r="AR89" i="38"/>
  <c r="AI90" i="38"/>
  <c r="AJ90" i="38"/>
  <c r="AK90" i="38"/>
  <c r="AL90" i="38"/>
  <c r="AM90" i="38"/>
  <c r="AN90" i="38"/>
  <c r="AO90" i="38"/>
  <c r="AP90" i="38"/>
  <c r="AQ90" i="38"/>
  <c r="AR90" i="38"/>
  <c r="AJ79" i="38"/>
  <c r="AK79" i="38"/>
  <c r="AL79" i="38"/>
  <c r="AM79" i="38"/>
  <c r="AN79" i="38"/>
  <c r="AO79" i="38"/>
  <c r="AP79" i="38"/>
  <c r="AQ79" i="38"/>
  <c r="AR79" i="38"/>
  <c r="AJ80" i="38"/>
  <c r="AK80" i="38"/>
  <c r="AL80" i="38"/>
  <c r="AM80" i="38"/>
  <c r="AN80" i="38"/>
  <c r="AO80" i="38"/>
  <c r="AP80" i="38"/>
  <c r="AQ80" i="38"/>
  <c r="AR80" i="38"/>
  <c r="AJ81" i="38"/>
  <c r="AK81" i="38"/>
  <c r="AL81" i="38"/>
  <c r="AM81" i="38"/>
  <c r="AN81" i="38"/>
  <c r="AO81" i="38"/>
  <c r="AP81" i="38"/>
  <c r="AQ81" i="38"/>
  <c r="AR81" i="38"/>
  <c r="AJ148" i="38"/>
  <c r="AK148" i="38"/>
  <c r="AL148" i="38"/>
  <c r="AM148" i="38"/>
  <c r="AN148" i="38"/>
  <c r="AO148" i="38"/>
  <c r="AP148" i="38"/>
  <c r="AQ148" i="38"/>
  <c r="AR148" i="38"/>
  <c r="AJ149" i="38"/>
  <c r="AK149" i="38"/>
  <c r="AL149" i="38"/>
  <c r="AM149" i="38"/>
  <c r="AN149" i="38"/>
  <c r="AO149" i="38"/>
  <c r="AP149" i="38"/>
  <c r="AQ149" i="38"/>
  <c r="AR149" i="38"/>
  <c r="AJ151" i="38"/>
  <c r="AK151" i="38"/>
  <c r="AL151" i="38"/>
  <c r="AM151" i="38"/>
  <c r="AN151" i="38"/>
  <c r="AO151" i="38"/>
  <c r="AP151" i="38"/>
  <c r="AQ151" i="38"/>
  <c r="AR151" i="38"/>
  <c r="AJ152" i="38"/>
  <c r="AK152" i="38"/>
  <c r="AL152" i="38"/>
  <c r="AM152" i="38"/>
  <c r="AN152" i="38"/>
  <c r="AO152" i="38"/>
  <c r="AP152" i="38"/>
  <c r="AQ152" i="38"/>
  <c r="AR152" i="38"/>
  <c r="AJ153" i="38"/>
  <c r="AK153" i="38"/>
  <c r="AL153" i="38"/>
  <c r="AM153" i="38"/>
  <c r="AN153" i="38"/>
  <c r="AO153" i="38"/>
  <c r="AP153" i="38"/>
  <c r="AQ153" i="38"/>
  <c r="AR153" i="38"/>
  <c r="AJ179" i="38"/>
  <c r="BY179" i="38" s="1"/>
  <c r="CA179" i="38" s="1"/>
  <c r="AK179" i="38"/>
  <c r="AL179" i="38"/>
  <c r="CG179" i="38" s="1"/>
  <c r="CI179" i="38" s="1"/>
  <c r="AM179" i="38"/>
  <c r="CK179" i="38" s="1"/>
  <c r="CM179" i="38" s="1"/>
  <c r="AN179" i="38"/>
  <c r="CO179" i="38" s="1"/>
  <c r="CQ179" i="38" s="1"/>
  <c r="AO179" i="38"/>
  <c r="CS179" i="38" s="1"/>
  <c r="CU179" i="38" s="1"/>
  <c r="AP179" i="38"/>
  <c r="CW179" i="38" s="1"/>
  <c r="CY179" i="38" s="1"/>
  <c r="AQ179" i="38"/>
  <c r="DA179" i="38" s="1"/>
  <c r="DC179" i="38" s="1"/>
  <c r="AR179" i="38"/>
  <c r="DE179" i="38" s="1"/>
  <c r="DG179" i="38" s="1"/>
  <c r="AJ181" i="38"/>
  <c r="AK181" i="38"/>
  <c r="AL181" i="38"/>
  <c r="AM181" i="38"/>
  <c r="AN181" i="38"/>
  <c r="AO181" i="38"/>
  <c r="AP181" i="38"/>
  <c r="AQ181" i="38"/>
  <c r="AR181" i="38"/>
  <c r="AJ182" i="38"/>
  <c r="AK182" i="38"/>
  <c r="AL182" i="38"/>
  <c r="AM182" i="38"/>
  <c r="AN182" i="38"/>
  <c r="AO182" i="38"/>
  <c r="AP182" i="38"/>
  <c r="AQ182" i="38"/>
  <c r="AR182" i="38"/>
  <c r="AJ170" i="38"/>
  <c r="AK170" i="38"/>
  <c r="AL170" i="38"/>
  <c r="AM170" i="38"/>
  <c r="AN170" i="38"/>
  <c r="AO170" i="38"/>
  <c r="AP170" i="38"/>
  <c r="AQ170" i="38"/>
  <c r="AR170" i="38"/>
  <c r="AJ171" i="38"/>
  <c r="AK171" i="38"/>
  <c r="AL171" i="38"/>
  <c r="AM171" i="38"/>
  <c r="AN171" i="38"/>
  <c r="AO171" i="38"/>
  <c r="AP171" i="38"/>
  <c r="AQ171" i="38"/>
  <c r="AR171" i="38"/>
  <c r="AJ161" i="38"/>
  <c r="AK161" i="38"/>
  <c r="AL161" i="38"/>
  <c r="AM161" i="38"/>
  <c r="AN161" i="38"/>
  <c r="AO161" i="38"/>
  <c r="AP161" i="38"/>
  <c r="AQ161" i="38"/>
  <c r="AR161" i="38"/>
  <c r="AJ162" i="38"/>
  <c r="AK162" i="38"/>
  <c r="AL162" i="38"/>
  <c r="AM162" i="38"/>
  <c r="AN162" i="38"/>
  <c r="AO162" i="38"/>
  <c r="AP162" i="38"/>
  <c r="AQ162" i="38"/>
  <c r="AR162" i="38"/>
  <c r="AJ70" i="38"/>
  <c r="AK70" i="38"/>
  <c r="AL70" i="38"/>
  <c r="AM70" i="38"/>
  <c r="AN70" i="38"/>
  <c r="AO70" i="38"/>
  <c r="AP70" i="38"/>
  <c r="AQ70" i="38"/>
  <c r="AR70" i="38"/>
  <c r="AJ71" i="38"/>
  <c r="AK71" i="38"/>
  <c r="AL71" i="38"/>
  <c r="AM71" i="38"/>
  <c r="AN71" i="38"/>
  <c r="AO71" i="38"/>
  <c r="AP71" i="38"/>
  <c r="AQ71" i="38"/>
  <c r="AR71" i="38"/>
  <c r="AJ59" i="38"/>
  <c r="AK59" i="38"/>
  <c r="AL59" i="38"/>
  <c r="AM59" i="38"/>
  <c r="AN59" i="38"/>
  <c r="AO59" i="38"/>
  <c r="AP59" i="38"/>
  <c r="AQ59" i="38"/>
  <c r="AR59" i="38"/>
  <c r="AJ60" i="38"/>
  <c r="AK60" i="38"/>
  <c r="AL60" i="38"/>
  <c r="AM60" i="38"/>
  <c r="AN60" i="38"/>
  <c r="AO60" i="38"/>
  <c r="AP60" i="38"/>
  <c r="AQ60" i="38"/>
  <c r="AR60" i="38"/>
  <c r="AJ61" i="38"/>
  <c r="AK61" i="38"/>
  <c r="AL61" i="38"/>
  <c r="AM61" i="38"/>
  <c r="AN61" i="38"/>
  <c r="AO61" i="38"/>
  <c r="AP61" i="38"/>
  <c r="AQ61" i="38"/>
  <c r="AR61" i="38"/>
  <c r="AJ62" i="38"/>
  <c r="AK62" i="38"/>
  <c r="AL62" i="38"/>
  <c r="AM62" i="38"/>
  <c r="AN62" i="38"/>
  <c r="AO62" i="38"/>
  <c r="AP62" i="38"/>
  <c r="AQ62" i="38"/>
  <c r="AR62" i="38"/>
  <c r="AJ48" i="38"/>
  <c r="AK48" i="38"/>
  <c r="AL48" i="38"/>
  <c r="AM48" i="38"/>
  <c r="AN48" i="38"/>
  <c r="AO48" i="38"/>
  <c r="AP48" i="38"/>
  <c r="AQ48" i="38"/>
  <c r="AR48" i="38"/>
  <c r="AJ49" i="38"/>
  <c r="AK49" i="38"/>
  <c r="AL49" i="38"/>
  <c r="AM49" i="38"/>
  <c r="AN49" i="38"/>
  <c r="AO49" i="38"/>
  <c r="AP49" i="38"/>
  <c r="AQ49" i="38"/>
  <c r="AR49" i="38"/>
  <c r="AJ50" i="38"/>
  <c r="AK50" i="38"/>
  <c r="AL50" i="38"/>
  <c r="AM50" i="38"/>
  <c r="AN50" i="38"/>
  <c r="AO50" i="38"/>
  <c r="AP50" i="38"/>
  <c r="AQ50" i="38"/>
  <c r="AR50" i="38"/>
  <c r="AJ51" i="38"/>
  <c r="AK51" i="38"/>
  <c r="AL51" i="38"/>
  <c r="AM51" i="38"/>
  <c r="AN51" i="38"/>
  <c r="AO51" i="38"/>
  <c r="AP51" i="38"/>
  <c r="AQ51" i="38"/>
  <c r="AR51" i="38"/>
  <c r="AJ39" i="38"/>
  <c r="AK39" i="38"/>
  <c r="AL39" i="38"/>
  <c r="AM39" i="38"/>
  <c r="AN39" i="38"/>
  <c r="AO39" i="38"/>
  <c r="AP39" i="38"/>
  <c r="AQ39" i="38"/>
  <c r="AR39" i="38"/>
  <c r="AJ40" i="38"/>
  <c r="AK40" i="38"/>
  <c r="AL40" i="38"/>
  <c r="AM40" i="38"/>
  <c r="AN40" i="38"/>
  <c r="AO40" i="38"/>
  <c r="AP40" i="38"/>
  <c r="AQ40" i="38"/>
  <c r="AR40" i="38"/>
  <c r="AJ30" i="38"/>
  <c r="AK30" i="38"/>
  <c r="AL30" i="38"/>
  <c r="AM30" i="38"/>
  <c r="AN30" i="38"/>
  <c r="AO30" i="38"/>
  <c r="AP30" i="38"/>
  <c r="AQ30" i="38"/>
  <c r="AR30" i="38"/>
  <c r="AJ31" i="38"/>
  <c r="AK31" i="38"/>
  <c r="AL31" i="38"/>
  <c r="AM31" i="38"/>
  <c r="AN31" i="38"/>
  <c r="AO31" i="38"/>
  <c r="AP31" i="38"/>
  <c r="AQ31" i="38"/>
  <c r="AR31" i="38"/>
  <c r="AJ19" i="38"/>
  <c r="AK19" i="38"/>
  <c r="AL19" i="38"/>
  <c r="AM19" i="38"/>
  <c r="AN19" i="38"/>
  <c r="AO19" i="38"/>
  <c r="AP19" i="38"/>
  <c r="AQ19" i="38"/>
  <c r="AR19" i="38"/>
  <c r="AJ20" i="38"/>
  <c r="AK20" i="38"/>
  <c r="AL20" i="38"/>
  <c r="AM20" i="38"/>
  <c r="AN20" i="38"/>
  <c r="AO20" i="38"/>
  <c r="AP20" i="38"/>
  <c r="AQ20" i="38"/>
  <c r="AR20" i="38"/>
  <c r="AJ21" i="38"/>
  <c r="AK21" i="38"/>
  <c r="AL21" i="38"/>
  <c r="AM21" i="38"/>
  <c r="AN21" i="38"/>
  <c r="AO21" i="38"/>
  <c r="AP21" i="38"/>
  <c r="AQ21" i="38"/>
  <c r="AR21" i="38"/>
  <c r="AJ22" i="38"/>
  <c r="AK22" i="38"/>
  <c r="AL22" i="38"/>
  <c r="AM22" i="38"/>
  <c r="AN22" i="38"/>
  <c r="AO22" i="38"/>
  <c r="AP22" i="38"/>
  <c r="AQ22" i="38"/>
  <c r="AR22" i="38"/>
  <c r="AJ7" i="38"/>
  <c r="AK7" i="38"/>
  <c r="AL7" i="38"/>
  <c r="AM7" i="38"/>
  <c r="AN7" i="38"/>
  <c r="AO7" i="38"/>
  <c r="AP7" i="38"/>
  <c r="AQ7" i="38"/>
  <c r="AR7" i="38"/>
  <c r="AJ8" i="38"/>
  <c r="AK8" i="38"/>
  <c r="AL8" i="38"/>
  <c r="AM8" i="38"/>
  <c r="AN8" i="38"/>
  <c r="AO8" i="38"/>
  <c r="AP8" i="38"/>
  <c r="AQ8" i="38"/>
  <c r="AR8" i="38"/>
  <c r="AJ9" i="38"/>
  <c r="AK9" i="38"/>
  <c r="AL9" i="38"/>
  <c r="AM9" i="38"/>
  <c r="AN9" i="38"/>
  <c r="AO9" i="38"/>
  <c r="AP9" i="38"/>
  <c r="AQ9" i="38"/>
  <c r="AR9" i="38"/>
  <c r="AJ10" i="38"/>
  <c r="AK10" i="38"/>
  <c r="AL10" i="38"/>
  <c r="AM10" i="38"/>
  <c r="AN10" i="38"/>
  <c r="AO10" i="38"/>
  <c r="AP10" i="38"/>
  <c r="AQ10" i="38"/>
  <c r="AR10" i="38"/>
  <c r="AI7" i="38"/>
  <c r="BC16" i="34" l="1"/>
  <c r="CV16" i="34"/>
  <c r="CX16" i="34" s="1"/>
  <c r="AR114" i="34"/>
  <c r="CB39" i="34"/>
  <c r="AZ67" i="34"/>
  <c r="CJ67" i="34"/>
  <c r="CL67" i="34" s="1"/>
  <c r="BB80" i="34"/>
  <c r="CR80" i="34"/>
  <c r="CT80" i="34" s="1"/>
  <c r="BD78" i="34"/>
  <c r="CZ78" i="34"/>
  <c r="DB78" i="34" s="1"/>
  <c r="AW77" i="34"/>
  <c r="AW81" i="34" s="1"/>
  <c r="AW83" i="34" s="1"/>
  <c r="BX77" i="34"/>
  <c r="CF121" i="34"/>
  <c r="AR31" i="34"/>
  <c r="BB16" i="34"/>
  <c r="CR16" i="34"/>
  <c r="CT16" i="34" s="1"/>
  <c r="BX39" i="34"/>
  <c r="AZ66" i="34"/>
  <c r="AZ69" i="34" s="1"/>
  <c r="CJ66" i="34"/>
  <c r="BB79" i="34"/>
  <c r="CR79" i="34" s="1"/>
  <c r="CT79" i="34" s="1"/>
  <c r="AW68" i="34"/>
  <c r="BX68" i="34"/>
  <c r="BZ68" i="34" s="1"/>
  <c r="AY66" i="34"/>
  <c r="CF66" i="34"/>
  <c r="BB78" i="34"/>
  <c r="CR78" i="34" s="1"/>
  <c r="CT78" i="34" s="1"/>
  <c r="AY17" i="34"/>
  <c r="CF17" i="34"/>
  <c r="CH17" i="34" s="1"/>
  <c r="BC39" i="34"/>
  <c r="CV39" i="34"/>
  <c r="AW67" i="34"/>
  <c r="BX67" i="34"/>
  <c r="BZ67" i="34" s="1"/>
  <c r="AZ79" i="34"/>
  <c r="CJ79" i="34" s="1"/>
  <c r="CL79" i="34" s="1"/>
  <c r="AO31" i="34"/>
  <c r="CR30" i="34"/>
  <c r="DD6" i="34"/>
  <c r="AZ15" i="34"/>
  <c r="CJ15" i="34"/>
  <c r="BC68" i="34"/>
  <c r="CV68" i="34"/>
  <c r="CX68" i="34" s="1"/>
  <c r="BD67" i="34"/>
  <c r="CZ67" i="34"/>
  <c r="DB67" i="34" s="1"/>
  <c r="AX80" i="34"/>
  <c r="CB80" i="34"/>
  <c r="CD80" i="34" s="1"/>
  <c r="BA77" i="34"/>
  <c r="BA81" i="34" s="1"/>
  <c r="BA83" i="34" s="1"/>
  <c r="CN77" i="34"/>
  <c r="BE17" i="34"/>
  <c r="DD17" i="34" s="1"/>
  <c r="DF17" i="34" s="1"/>
  <c r="AW17" i="34"/>
  <c r="BX17" i="34"/>
  <c r="BZ17" i="34" s="1"/>
  <c r="AX16" i="34"/>
  <c r="CB16" i="34"/>
  <c r="CD16" i="34" s="1"/>
  <c r="CF15" i="34"/>
  <c r="AZ113" i="34"/>
  <c r="CJ113" i="34"/>
  <c r="BB68" i="34"/>
  <c r="CR68" i="34"/>
  <c r="CT68" i="34" s="1"/>
  <c r="BC67" i="34"/>
  <c r="CV67" i="34"/>
  <c r="CX67" i="34" s="1"/>
  <c r="BD66" i="34"/>
  <c r="BD69" i="34" s="1"/>
  <c r="CZ66" i="34"/>
  <c r="BE80" i="34"/>
  <c r="DD80" i="34" s="1"/>
  <c r="DF80" i="34" s="1"/>
  <c r="AW80" i="34"/>
  <c r="BX80" i="34"/>
  <c r="BZ80" i="34" s="1"/>
  <c r="AX79" i="34"/>
  <c r="CB79" i="34"/>
  <c r="CD79" i="34" s="1"/>
  <c r="AY78" i="34"/>
  <c r="CF78" i="34"/>
  <c r="CH78" i="34" s="1"/>
  <c r="AZ77" i="34"/>
  <c r="CJ77" i="34" s="1"/>
  <c r="AM31" i="34"/>
  <c r="BB17" i="34"/>
  <c r="CR17" i="34"/>
  <c r="CT17" i="34" s="1"/>
  <c r="BD15" i="34"/>
  <c r="CZ15" i="34"/>
  <c r="AJ114" i="34"/>
  <c r="AY68" i="34"/>
  <c r="CF68" i="34"/>
  <c r="CH68" i="34" s="1"/>
  <c r="CN66" i="34"/>
  <c r="BC79" i="34"/>
  <c r="CV79" i="34"/>
  <c r="CX79" i="34" s="1"/>
  <c r="BE77" i="34"/>
  <c r="DD77" i="34" s="1"/>
  <c r="BA17" i="34"/>
  <c r="CN17" i="34"/>
  <c r="CP17" i="34" s="1"/>
  <c r="CV15" i="34"/>
  <c r="BD113" i="34"/>
  <c r="CZ113" i="34"/>
  <c r="BE39" i="34"/>
  <c r="DD39" i="34" s="1"/>
  <c r="AX68" i="34"/>
  <c r="CB68" i="34"/>
  <c r="CD68" i="34" s="1"/>
  <c r="BA80" i="34"/>
  <c r="CN80" i="34"/>
  <c r="CP80" i="34" s="1"/>
  <c r="BD77" i="34"/>
  <c r="BD81" i="34" s="1"/>
  <c r="BD83" i="34" s="1"/>
  <c r="CZ77" i="34"/>
  <c r="AZ17" i="34"/>
  <c r="CJ17" i="34" s="1"/>
  <c r="CL17" i="34" s="1"/>
  <c r="AX67" i="34"/>
  <c r="CB67" i="34"/>
  <c r="CD67" i="34" s="1"/>
  <c r="BA79" i="34"/>
  <c r="CN79" i="34"/>
  <c r="CP79" i="34" s="1"/>
  <c r="AP31" i="34"/>
  <c r="AZ16" i="34"/>
  <c r="CJ16" i="34"/>
  <c r="CL16" i="34" s="1"/>
  <c r="BD68" i="34"/>
  <c r="CZ68" i="34"/>
  <c r="DB68" i="34" s="1"/>
  <c r="BE67" i="34"/>
  <c r="BE69" i="34" s="1"/>
  <c r="DD67" i="34"/>
  <c r="DF67" i="34" s="1"/>
  <c r="AY80" i="34"/>
  <c r="CF80" i="34"/>
  <c r="CH80" i="34" s="1"/>
  <c r="BB77" i="34"/>
  <c r="BB81" i="34" s="1"/>
  <c r="BB83" i="34" s="1"/>
  <c r="CR77" i="34"/>
  <c r="AY16" i="34"/>
  <c r="CF16" i="34"/>
  <c r="CH16" i="34" s="1"/>
  <c r="BA113" i="34"/>
  <c r="AZ78" i="34"/>
  <c r="CJ78" i="34"/>
  <c r="CL78" i="34" s="1"/>
  <c r="BD17" i="34"/>
  <c r="CZ17" i="34"/>
  <c r="DB17" i="34" s="1"/>
  <c r="BE16" i="34"/>
  <c r="DD16" i="34"/>
  <c r="DF16" i="34" s="1"/>
  <c r="AW16" i="34"/>
  <c r="BX16" i="34"/>
  <c r="BZ16" i="34" s="1"/>
  <c r="CB15" i="34"/>
  <c r="AY113" i="34"/>
  <c r="CF113" i="34"/>
  <c r="AZ39" i="34"/>
  <c r="CJ39" i="34" s="1"/>
  <c r="BA68" i="34"/>
  <c r="CN68" i="34"/>
  <c r="CP68" i="34" s="1"/>
  <c r="BB67" i="34"/>
  <c r="CR67" i="34"/>
  <c r="CT67" i="34" s="1"/>
  <c r="BD80" i="34"/>
  <c r="CZ80" i="34"/>
  <c r="DB80" i="34" s="1"/>
  <c r="BE79" i="34"/>
  <c r="DD79" i="34"/>
  <c r="DF79" i="34" s="1"/>
  <c r="AW79" i="34"/>
  <c r="BX79" i="34"/>
  <c r="BZ79" i="34" s="1"/>
  <c r="AX78" i="34"/>
  <c r="CB78" i="34"/>
  <c r="CD78" i="34" s="1"/>
  <c r="AY77" i="34"/>
  <c r="CF77" i="34"/>
  <c r="AN123" i="34"/>
  <c r="AY67" i="34"/>
  <c r="CF67" i="34"/>
  <c r="CH67" i="34" s="1"/>
  <c r="BC78" i="34"/>
  <c r="BC81" i="34" s="1"/>
  <c r="BC83" i="34" s="1"/>
  <c r="CV78" i="34"/>
  <c r="CX78" i="34" s="1"/>
  <c r="CZ30" i="34"/>
  <c r="BA16" i="34"/>
  <c r="CN16" i="34"/>
  <c r="CP16" i="34" s="1"/>
  <c r="BC113" i="34"/>
  <c r="CV113" i="34"/>
  <c r="BE68" i="34"/>
  <c r="DD68" i="34"/>
  <c r="DF68" i="34" s="1"/>
  <c r="AZ80" i="34"/>
  <c r="CJ80" i="34" s="1"/>
  <c r="CL80" i="34" s="1"/>
  <c r="BC77" i="34"/>
  <c r="CV77" i="34"/>
  <c r="BX121" i="34"/>
  <c r="CN15" i="34"/>
  <c r="BB113" i="34"/>
  <c r="CR113" i="34"/>
  <c r="CB66" i="34"/>
  <c r="BA78" i="34"/>
  <c r="CN78" i="34"/>
  <c r="CP78" i="34" s="1"/>
  <c r="AQ123" i="34"/>
  <c r="AX17" i="34"/>
  <c r="CB17" i="34"/>
  <c r="CD17" i="34" s="1"/>
  <c r="BB39" i="34"/>
  <c r="CR39" i="34"/>
  <c r="BE66" i="34"/>
  <c r="DD66" i="34"/>
  <c r="AY79" i="34"/>
  <c r="CF79" i="34"/>
  <c r="CH79" i="34" s="1"/>
  <c r="AN31" i="34"/>
  <c r="CN30" i="34"/>
  <c r="CR6" i="34"/>
  <c r="BC17" i="34"/>
  <c r="CV17" i="34" s="1"/>
  <c r="CX17" i="34" s="1"/>
  <c r="BD16" i="34"/>
  <c r="CZ16" i="34"/>
  <c r="DB16" i="34" s="1"/>
  <c r="BX15" i="34"/>
  <c r="AX113" i="34"/>
  <c r="CB113" i="34"/>
  <c r="CF39" i="34"/>
  <c r="AZ68" i="34"/>
  <c r="CJ68" i="34"/>
  <c r="CL68" i="34" s="1"/>
  <c r="BA67" i="34"/>
  <c r="CN67" i="34"/>
  <c r="CP67" i="34" s="1"/>
  <c r="CR66" i="34"/>
  <c r="BC80" i="34"/>
  <c r="CV80" i="34"/>
  <c r="CX80" i="34" s="1"/>
  <c r="BD79" i="34"/>
  <c r="CZ79" i="34" s="1"/>
  <c r="DB79" i="34" s="1"/>
  <c r="BE78" i="34"/>
  <c r="DD78" i="34"/>
  <c r="DF78" i="34" s="1"/>
  <c r="AW78" i="34"/>
  <c r="BX78" i="34"/>
  <c r="BZ78" i="34" s="1"/>
  <c r="AX77" i="34"/>
  <c r="CB77" i="34"/>
  <c r="CJ121" i="34"/>
  <c r="AW8" i="20"/>
  <c r="AW159" i="20" s="1"/>
  <c r="BX8" i="20"/>
  <c r="BZ8" i="20" s="1"/>
  <c r="AW7" i="20"/>
  <c r="BX7" i="20"/>
  <c r="BZ7" i="20" s="1"/>
  <c r="AW6" i="20"/>
  <c r="BX6" i="20"/>
  <c r="BZ6" i="20" s="1"/>
  <c r="AW5" i="20"/>
  <c r="AW11" i="20" s="1"/>
  <c r="BX5" i="20"/>
  <c r="BD8" i="20"/>
  <c r="BD159" i="20" s="1"/>
  <c r="BD7" i="20"/>
  <c r="CZ7" i="20"/>
  <c r="DB7" i="20" s="1"/>
  <c r="BD6" i="20"/>
  <c r="CZ6" i="20"/>
  <c r="DB6" i="20" s="1"/>
  <c r="BD5" i="20"/>
  <c r="BD11" i="20" s="1"/>
  <c r="CZ5" i="20"/>
  <c r="BE8" i="20"/>
  <c r="BE159" i="20" s="1"/>
  <c r="CD5" i="20"/>
  <c r="BC6" i="20"/>
  <c r="CV6" i="20"/>
  <c r="CX6" i="20" s="1"/>
  <c r="BB8" i="20"/>
  <c r="BB159" i="20" s="1"/>
  <c r="CR8" i="20"/>
  <c r="CT8" i="20" s="1"/>
  <c r="BB7" i="20"/>
  <c r="CR7" i="20" s="1"/>
  <c r="CT7" i="20" s="1"/>
  <c r="BB6" i="20"/>
  <c r="CR6" i="20"/>
  <c r="CT6" i="20" s="1"/>
  <c r="BB5" i="20"/>
  <c r="CR5" i="20"/>
  <c r="BE6" i="20"/>
  <c r="BE11" i="20" s="1"/>
  <c r="DD6" i="20"/>
  <c r="DF6" i="20" s="1"/>
  <c r="AX6" i="20"/>
  <c r="CB6" i="20" s="1"/>
  <c r="BA8" i="20"/>
  <c r="BA159" i="20" s="1"/>
  <c r="CN8" i="20"/>
  <c r="CP8" i="20" s="1"/>
  <c r="BA7" i="20"/>
  <c r="CN7" i="20"/>
  <c r="CP7" i="20" s="1"/>
  <c r="BA6" i="20"/>
  <c r="BA11" i="20" s="1"/>
  <c r="CN6" i="20"/>
  <c r="CP6" i="20" s="1"/>
  <c r="BA5" i="20"/>
  <c r="CN5" i="20" s="1"/>
  <c r="BE5" i="20"/>
  <c r="DD5" i="20"/>
  <c r="AX8" i="20"/>
  <c r="AX159" i="20" s="1"/>
  <c r="CB8" i="20"/>
  <c r="CD8" i="20" s="1"/>
  <c r="AX7" i="20"/>
  <c r="AX11" i="20" s="1"/>
  <c r="CB7" i="20"/>
  <c r="CD7" i="20" s="1"/>
  <c r="BC7" i="20"/>
  <c r="CV7" i="20" s="1"/>
  <c r="CX7" i="20" s="1"/>
  <c r="BC5" i="20"/>
  <c r="CV5" i="20"/>
  <c r="AZ8" i="20"/>
  <c r="AZ159" i="20" s="1"/>
  <c r="CJ8" i="20"/>
  <c r="CL8" i="20" s="1"/>
  <c r="AZ7" i="20"/>
  <c r="AZ11" i="20" s="1"/>
  <c r="CJ7" i="20"/>
  <c r="CL7" i="20" s="1"/>
  <c r="AZ6" i="20"/>
  <c r="CJ6" i="20" s="1"/>
  <c r="CL6" i="20" s="1"/>
  <c r="AZ5" i="20"/>
  <c r="CJ5" i="20"/>
  <c r="AR19" i="20"/>
  <c r="DD18" i="20"/>
  <c r="BC8" i="20"/>
  <c r="BC159" i="20" s="1"/>
  <c r="CV8" i="20"/>
  <c r="CX8" i="20" s="1"/>
  <c r="BE7" i="20"/>
  <c r="DD7" i="20" s="1"/>
  <c r="DF7" i="20" s="1"/>
  <c r="AY8" i="20"/>
  <c r="AY159" i="20" s="1"/>
  <c r="AY7" i="20"/>
  <c r="CF7" i="20"/>
  <c r="CH7" i="20" s="1"/>
  <c r="AY6" i="20"/>
  <c r="AY11" i="20" s="1"/>
  <c r="CF6" i="20"/>
  <c r="CH6" i="20" s="1"/>
  <c r="AY5" i="20"/>
  <c r="CF5" i="20" s="1"/>
  <c r="AQ19" i="20"/>
  <c r="CZ18" i="20"/>
  <c r="BA21" i="38"/>
  <c r="CO21" i="38" s="1"/>
  <c r="CQ21" i="38" s="1"/>
  <c r="AW61" i="38"/>
  <c r="BY61" i="38" s="1"/>
  <c r="BB152" i="38"/>
  <c r="CS152" i="38" s="1"/>
  <c r="CU152" i="38" s="1"/>
  <c r="AZ21" i="38"/>
  <c r="CK21" i="38" s="1"/>
  <c r="CM21" i="38" s="1"/>
  <c r="AY51" i="38"/>
  <c r="CG51" i="38" s="1"/>
  <c r="CI51" i="38" s="1"/>
  <c r="BC62" i="38"/>
  <c r="CW62" i="38" s="1"/>
  <c r="CY62" i="38" s="1"/>
  <c r="BE182" i="38"/>
  <c r="DE182" i="38" s="1"/>
  <c r="DG182" i="38" s="1"/>
  <c r="AW182" i="38"/>
  <c r="BY182" i="38" s="1"/>
  <c r="CA182" i="38" s="1"/>
  <c r="AZ153" i="38"/>
  <c r="CK153" i="38" s="1"/>
  <c r="CM153" i="38" s="1"/>
  <c r="BA152" i="38"/>
  <c r="CO152" i="38" s="1"/>
  <c r="CQ152" i="38" s="1"/>
  <c r="BB151" i="38"/>
  <c r="CS151" i="38" s="1"/>
  <c r="CU151" i="38" s="1"/>
  <c r="AW81" i="38"/>
  <c r="BY81" i="38" s="1"/>
  <c r="CA81" i="38" s="1"/>
  <c r="BA130" i="38"/>
  <c r="CO130" i="38" s="1"/>
  <c r="AZ51" i="38"/>
  <c r="CK51" i="38" s="1"/>
  <c r="CM51" i="38" s="1"/>
  <c r="BD62" i="38"/>
  <c r="DA62" i="38" s="1"/>
  <c r="DC62" i="38" s="1"/>
  <c r="AX182" i="38"/>
  <c r="CC182" i="38" s="1"/>
  <c r="CE182" i="38" s="1"/>
  <c r="AY21" i="38"/>
  <c r="CG21" i="38" s="1"/>
  <c r="CI21" i="38" s="1"/>
  <c r="AX51" i="38"/>
  <c r="CC51" i="38" s="1"/>
  <c r="CE51" i="38" s="1"/>
  <c r="BB62" i="38"/>
  <c r="CS62" i="38" s="1"/>
  <c r="CU62" i="38" s="1"/>
  <c r="BD182" i="38"/>
  <c r="DA182" i="38" s="1"/>
  <c r="DC182" i="38" s="1"/>
  <c r="AW181" i="38"/>
  <c r="BY181" i="38" s="1"/>
  <c r="AY153" i="38"/>
  <c r="CG153" i="38" s="1"/>
  <c r="CI153" i="38" s="1"/>
  <c r="AZ152" i="38"/>
  <c r="CK152" i="38" s="1"/>
  <c r="CM152" i="38" s="1"/>
  <c r="BA151" i="38"/>
  <c r="CO151" i="38" s="1"/>
  <c r="CQ151" i="38" s="1"/>
  <c r="AW109" i="38"/>
  <c r="BY109" i="38" s="1"/>
  <c r="CA109" i="38" s="1"/>
  <c r="AZ130" i="38"/>
  <c r="CK130" i="38" s="1"/>
  <c r="AX62" i="38"/>
  <c r="CC62" i="38" s="1"/>
  <c r="CE62" i="38" s="1"/>
  <c r="BC151" i="38"/>
  <c r="CW151" i="38" s="1"/>
  <c r="CY151" i="38" s="1"/>
  <c r="BB130" i="38"/>
  <c r="CS130" i="38" s="1"/>
  <c r="AW22" i="38"/>
  <c r="BY22" i="38" s="1"/>
  <c r="CA22" i="38" s="1"/>
  <c r="AX21" i="38"/>
  <c r="CC21" i="38"/>
  <c r="CE21" i="38" s="1"/>
  <c r="BE51" i="38"/>
  <c r="DE51" i="38" s="1"/>
  <c r="DG51" i="38" s="1"/>
  <c r="AW51" i="38"/>
  <c r="BY51" i="38" s="1"/>
  <c r="CA51" i="38" s="1"/>
  <c r="BA62" i="38"/>
  <c r="CO62" i="38" s="1"/>
  <c r="CQ62" i="38" s="1"/>
  <c r="BC182" i="38"/>
  <c r="CW182" i="38" s="1"/>
  <c r="CY182" i="38" s="1"/>
  <c r="AX153" i="38"/>
  <c r="AY152" i="38"/>
  <c r="CG152" i="38" s="1"/>
  <c r="CI152" i="38" s="1"/>
  <c r="AZ151" i="38"/>
  <c r="CK151" i="38" s="1"/>
  <c r="CM151" i="38" s="1"/>
  <c r="BB51" i="38"/>
  <c r="CS51" i="38" s="1"/>
  <c r="CU51" i="38" s="1"/>
  <c r="BA153" i="38"/>
  <c r="CO153" i="38" s="1"/>
  <c r="CQ153" i="38" s="1"/>
  <c r="BE21" i="38"/>
  <c r="DE21" i="38" s="1"/>
  <c r="DG21" i="38" s="1"/>
  <c r="AW21" i="38"/>
  <c r="BY21" i="38" s="1"/>
  <c r="CA21" i="38" s="1"/>
  <c r="BD51" i="38"/>
  <c r="DA51" i="38" s="1"/>
  <c r="DC51" i="38" s="1"/>
  <c r="AW50" i="38"/>
  <c r="BY50" i="38" s="1"/>
  <c r="AZ62" i="38"/>
  <c r="CK62" i="38" s="1"/>
  <c r="CM62" i="38" s="1"/>
  <c r="BB182" i="38"/>
  <c r="CS182" i="38" s="1"/>
  <c r="CU182" i="38" s="1"/>
  <c r="BE153" i="38"/>
  <c r="DE153" i="38" s="1"/>
  <c r="DG153" i="38" s="1"/>
  <c r="AW153" i="38"/>
  <c r="BY153" i="38" s="1"/>
  <c r="CA153" i="38" s="1"/>
  <c r="AX152" i="38"/>
  <c r="CC152" i="38" s="1"/>
  <c r="CE152" i="38" s="1"/>
  <c r="AY151" i="38"/>
  <c r="CG151" i="38" s="1"/>
  <c r="CI151" i="38" s="1"/>
  <c r="AX130" i="38"/>
  <c r="CC130" i="38" s="1"/>
  <c r="AW140" i="38"/>
  <c r="BY140" i="38" s="1"/>
  <c r="CA140" i="38" s="1"/>
  <c r="BD21" i="38"/>
  <c r="DA21" i="38" s="1"/>
  <c r="DC21" i="38" s="1"/>
  <c r="AW20" i="38"/>
  <c r="BC51" i="38"/>
  <c r="CW51" i="38" s="1"/>
  <c r="CY51" i="38" s="1"/>
  <c r="AY62" i="38"/>
  <c r="CG62" i="38" s="1"/>
  <c r="CI62" i="38" s="1"/>
  <c r="BA182" i="38"/>
  <c r="CO182" i="38" s="1"/>
  <c r="CQ182" i="38" s="1"/>
  <c r="BD153" i="38"/>
  <c r="DA153" i="38" s="1"/>
  <c r="DC153" i="38" s="1"/>
  <c r="BE152" i="38"/>
  <c r="DE152" i="38" s="1"/>
  <c r="DG152" i="38" s="1"/>
  <c r="AW152" i="38"/>
  <c r="BY152" i="38" s="1"/>
  <c r="AX151" i="38"/>
  <c r="CC151" i="38" s="1"/>
  <c r="CE151" i="38" s="1"/>
  <c r="BE130" i="38"/>
  <c r="DE130" i="38" s="1"/>
  <c r="AW130" i="38"/>
  <c r="BY130" i="38" s="1"/>
  <c r="BC21" i="38"/>
  <c r="CW21" i="38" s="1"/>
  <c r="CY21" i="38" s="1"/>
  <c r="AZ182" i="38"/>
  <c r="CK182" i="38" s="1"/>
  <c r="CM182" i="38" s="1"/>
  <c r="BC153" i="38"/>
  <c r="CW153" i="38" s="1"/>
  <c r="CY153" i="38" s="1"/>
  <c r="BD152" i="38"/>
  <c r="DA152" i="38" s="1"/>
  <c r="DC152" i="38" s="1"/>
  <c r="BE151" i="38"/>
  <c r="DE151" i="38" s="1"/>
  <c r="DG151" i="38" s="1"/>
  <c r="AW151" i="38"/>
  <c r="BD130" i="38"/>
  <c r="DA130" i="38" s="1"/>
  <c r="BB21" i="38"/>
  <c r="CS21" i="38" s="1"/>
  <c r="CU21" i="38" s="1"/>
  <c r="BA51" i="38"/>
  <c r="CO51" i="38" s="1"/>
  <c r="CQ51" i="38" s="1"/>
  <c r="AW62" i="38"/>
  <c r="BY62" i="38" s="1"/>
  <c r="CA62" i="38" s="1"/>
  <c r="AY182" i="38"/>
  <c r="CG182" i="38" s="1"/>
  <c r="CI182" i="38" s="1"/>
  <c r="BB153" i="38"/>
  <c r="CS153" i="38" s="1"/>
  <c r="CU153" i="38" s="1"/>
  <c r="BC152" i="38"/>
  <c r="CW152" i="38" s="1"/>
  <c r="CY152" i="38" s="1"/>
  <c r="BD151" i="38"/>
  <c r="DA151" i="38" s="1"/>
  <c r="DC151" i="38" s="1"/>
  <c r="BC130" i="38"/>
  <c r="CW130" i="38" s="1"/>
  <c r="BA15" i="36"/>
  <c r="CN15" i="36" s="1"/>
  <c r="CP15" i="36" s="1"/>
  <c r="AY177" i="36"/>
  <c r="CF177" i="36" s="1"/>
  <c r="CH177" i="36" s="1"/>
  <c r="AX108" i="36"/>
  <c r="CB108" i="36" s="1"/>
  <c r="CD108" i="36" s="1"/>
  <c r="BD133" i="36"/>
  <c r="CZ133" i="36"/>
  <c r="DB133" i="36" s="1"/>
  <c r="AW108" i="36"/>
  <c r="BX108" i="36"/>
  <c r="BZ108" i="36" s="1"/>
  <c r="AY8" i="36"/>
  <c r="CF8" i="36" s="1"/>
  <c r="CH8" i="36" s="1"/>
  <c r="AZ136" i="36"/>
  <c r="CJ136" i="36" s="1"/>
  <c r="CL136" i="36" s="1"/>
  <c r="BE107" i="36"/>
  <c r="DD107" i="36" s="1"/>
  <c r="DF107" i="36" s="1"/>
  <c r="AX16" i="36"/>
  <c r="CB16" i="36" s="1"/>
  <c r="CD16" i="36" s="1"/>
  <c r="AX15" i="36"/>
  <c r="CB15" i="36" s="1"/>
  <c r="CD15" i="36" s="1"/>
  <c r="AX12" i="36"/>
  <c r="CB12" i="36"/>
  <c r="CD12" i="36" s="1"/>
  <c r="AX8" i="36"/>
  <c r="CB8" i="36" s="1"/>
  <c r="CD8" i="36" s="1"/>
  <c r="AX7" i="36"/>
  <c r="CB7" i="36" s="1"/>
  <c r="BD177" i="36"/>
  <c r="CZ177" i="36" s="1"/>
  <c r="DB177" i="36" s="1"/>
  <c r="BE164" i="36"/>
  <c r="AW164" i="36"/>
  <c r="AX163" i="36"/>
  <c r="CB163" i="36" s="1"/>
  <c r="AY136" i="36"/>
  <c r="CF136" i="36" s="1"/>
  <c r="CH136" i="36" s="1"/>
  <c r="AZ135" i="36"/>
  <c r="CJ135" i="36" s="1"/>
  <c r="CL135" i="36" s="1"/>
  <c r="BA134" i="36"/>
  <c r="CN134" i="36" s="1"/>
  <c r="CP134" i="36" s="1"/>
  <c r="BB133" i="36"/>
  <c r="CR133" i="36" s="1"/>
  <c r="CT133" i="36" s="1"/>
  <c r="BC132" i="36"/>
  <c r="CV132" i="36" s="1"/>
  <c r="CX132" i="36" s="1"/>
  <c r="BD131" i="36"/>
  <c r="CZ131" i="36"/>
  <c r="BE96" i="36"/>
  <c r="BE97" i="36" s="1"/>
  <c r="AX28" i="36"/>
  <c r="AY27" i="36"/>
  <c r="CF27" i="36" s="1"/>
  <c r="AZ110" i="36"/>
  <c r="CJ110" i="36" s="1"/>
  <c r="CL110" i="36" s="1"/>
  <c r="BA112" i="36"/>
  <c r="CN112" i="36" s="1"/>
  <c r="CP112" i="36" s="1"/>
  <c r="BB111" i="36"/>
  <c r="CR111" i="36" s="1"/>
  <c r="CT111" i="36" s="1"/>
  <c r="BC108" i="36"/>
  <c r="CV108" i="36" s="1"/>
  <c r="CX108" i="36" s="1"/>
  <c r="BD107" i="36"/>
  <c r="CZ107" i="36" s="1"/>
  <c r="DB107" i="36" s="1"/>
  <c r="BE106" i="36"/>
  <c r="DD106" i="36" s="1"/>
  <c r="DF106" i="36" s="1"/>
  <c r="AW106" i="36"/>
  <c r="AX105" i="36"/>
  <c r="CB105" i="36" s="1"/>
  <c r="BE8" i="36"/>
  <c r="DD8" i="36" s="1"/>
  <c r="DF8" i="36" s="1"/>
  <c r="BA28" i="36"/>
  <c r="CN28" i="36"/>
  <c r="CP28" i="36" s="1"/>
  <c r="AW111" i="36"/>
  <c r="BX111" i="36" s="1"/>
  <c r="BZ111" i="36" s="1"/>
  <c r="AW132" i="36"/>
  <c r="BX132" i="36" s="1"/>
  <c r="BZ132" i="36" s="1"/>
  <c r="BB110" i="36"/>
  <c r="CR110" i="36"/>
  <c r="CT110" i="36" s="1"/>
  <c r="AX107" i="36"/>
  <c r="CB107" i="36" s="1"/>
  <c r="CD107" i="36" s="1"/>
  <c r="BE177" i="36"/>
  <c r="DD177" i="36" s="1"/>
  <c r="DF177" i="36" s="1"/>
  <c r="BB134" i="36"/>
  <c r="CR134" i="36" s="1"/>
  <c r="CT134" i="36" s="1"/>
  <c r="AY28" i="36"/>
  <c r="CF28" i="36"/>
  <c r="CH28" i="36" s="1"/>
  <c r="BC111" i="36"/>
  <c r="CV111" i="36" s="1"/>
  <c r="CX111" i="36" s="1"/>
  <c r="AY105" i="36"/>
  <c r="CF105" i="36"/>
  <c r="AW16" i="36"/>
  <c r="BX16" i="36" s="1"/>
  <c r="BZ16" i="36" s="1"/>
  <c r="AW12" i="36"/>
  <c r="BX12" i="36"/>
  <c r="BZ12" i="36" s="1"/>
  <c r="AW8" i="36"/>
  <c r="BX8" i="36"/>
  <c r="BZ8" i="36" s="1"/>
  <c r="AW7" i="36"/>
  <c r="BX7" i="36"/>
  <c r="BC177" i="36"/>
  <c r="CV177" i="36" s="1"/>
  <c r="CX177" i="36" s="1"/>
  <c r="BD164" i="36"/>
  <c r="CZ164" i="36"/>
  <c r="DB164" i="36" s="1"/>
  <c r="BE163" i="36"/>
  <c r="DD163" i="36"/>
  <c r="BZ163" i="36"/>
  <c r="AX136" i="36"/>
  <c r="CB136" i="36" s="1"/>
  <c r="CD136" i="36" s="1"/>
  <c r="AY135" i="36"/>
  <c r="CF135" i="36" s="1"/>
  <c r="CH135" i="36" s="1"/>
  <c r="AZ134" i="36"/>
  <c r="CJ134" i="36" s="1"/>
  <c r="CL134" i="36" s="1"/>
  <c r="BA133" i="36"/>
  <c r="CN133" i="36"/>
  <c r="CP133" i="36" s="1"/>
  <c r="BB132" i="36"/>
  <c r="CR132" i="36" s="1"/>
  <c r="CT132" i="36" s="1"/>
  <c r="BC131" i="36"/>
  <c r="CV131" i="36" s="1"/>
  <c r="AQ97" i="36"/>
  <c r="BE28" i="36"/>
  <c r="DD28" i="36" s="1"/>
  <c r="DF28" i="36" s="1"/>
  <c r="AW28" i="36"/>
  <c r="BX28" i="36" s="1"/>
  <c r="BZ28" i="36" s="1"/>
  <c r="AX27" i="36"/>
  <c r="CB27" i="36" s="1"/>
  <c r="AY110" i="36"/>
  <c r="CF110" i="36" s="1"/>
  <c r="CH110" i="36" s="1"/>
  <c r="AZ112" i="36"/>
  <c r="CJ112" i="36" s="1"/>
  <c r="CL112" i="36" s="1"/>
  <c r="BA111" i="36"/>
  <c r="CN111" i="36" s="1"/>
  <c r="CP111" i="36" s="1"/>
  <c r="BB108" i="36"/>
  <c r="CR108" i="36" s="1"/>
  <c r="CT108" i="36" s="1"/>
  <c r="BC107" i="36"/>
  <c r="CV107" i="36" s="1"/>
  <c r="CX107" i="36" s="1"/>
  <c r="BD106" i="36"/>
  <c r="CZ106" i="36"/>
  <c r="DB106" i="36" s="1"/>
  <c r="BE105" i="36"/>
  <c r="DD105" i="36" s="1"/>
  <c r="AW105" i="36"/>
  <c r="BX105" i="36" s="1"/>
  <c r="BA16" i="36"/>
  <c r="CN16" i="36" s="1"/>
  <c r="CP16" i="36" s="1"/>
  <c r="BA8" i="36"/>
  <c r="CN8" i="36"/>
  <c r="CP8" i="36" s="1"/>
  <c r="AZ164" i="36"/>
  <c r="BB136" i="36"/>
  <c r="CR136" i="36" s="1"/>
  <c r="CT136" i="36" s="1"/>
  <c r="BD134" i="36"/>
  <c r="CZ134" i="36" s="1"/>
  <c r="DB134" i="36" s="1"/>
  <c r="AZ96" i="36"/>
  <c r="AZ97" i="36" s="1"/>
  <c r="BE111" i="36"/>
  <c r="DD111" i="36" s="1"/>
  <c r="DF111" i="36" s="1"/>
  <c r="BA105" i="36"/>
  <c r="CN105" i="36" s="1"/>
  <c r="AZ16" i="36"/>
  <c r="CJ16" i="36" s="1"/>
  <c r="CL16" i="36" s="1"/>
  <c r="AZ12" i="36"/>
  <c r="CJ12" i="36" s="1"/>
  <c r="CL12" i="36" s="1"/>
  <c r="AX177" i="36"/>
  <c r="CB177" i="36" s="1"/>
  <c r="CD177" i="36" s="1"/>
  <c r="BC134" i="36"/>
  <c r="CV134" i="36" s="1"/>
  <c r="CX134" i="36" s="1"/>
  <c r="AY96" i="36"/>
  <c r="AY97" i="36" s="1"/>
  <c r="BD111" i="36"/>
  <c r="CZ111" i="36" s="1"/>
  <c r="DB111" i="36" s="1"/>
  <c r="AY106" i="36"/>
  <c r="CF106" i="36" s="1"/>
  <c r="CH106" i="36" s="1"/>
  <c r="AY16" i="36"/>
  <c r="CF16" i="36" s="1"/>
  <c r="CH16" i="36" s="1"/>
  <c r="AY7" i="36"/>
  <c r="CF7" i="36" s="1"/>
  <c r="AY163" i="36"/>
  <c r="CF163" i="36"/>
  <c r="BA135" i="36"/>
  <c r="CN135" i="36" s="1"/>
  <c r="CP135" i="36" s="1"/>
  <c r="BE131" i="36"/>
  <c r="DD131" i="36" s="1"/>
  <c r="BA110" i="36"/>
  <c r="CN110" i="36" s="1"/>
  <c r="CP110" i="36" s="1"/>
  <c r="AW107" i="36"/>
  <c r="BX107" i="36" s="1"/>
  <c r="BZ107" i="36" s="1"/>
  <c r="BD16" i="36"/>
  <c r="CZ16" i="36" s="1"/>
  <c r="DB16" i="36" s="1"/>
  <c r="BD15" i="36"/>
  <c r="CZ15" i="36" s="1"/>
  <c r="DB15" i="36" s="1"/>
  <c r="BD12" i="36"/>
  <c r="CZ12" i="36" s="1"/>
  <c r="DB12" i="36" s="1"/>
  <c r="BD8" i="36"/>
  <c r="CZ8" i="36" s="1"/>
  <c r="DB8" i="36" s="1"/>
  <c r="BE16" i="36"/>
  <c r="DD16" i="36" s="1"/>
  <c r="DF16" i="36" s="1"/>
  <c r="BB177" i="36"/>
  <c r="CR177" i="36" s="1"/>
  <c r="CT177" i="36" s="1"/>
  <c r="BC164" i="36"/>
  <c r="BD163" i="36"/>
  <c r="CZ163" i="36" s="1"/>
  <c r="BE136" i="36"/>
  <c r="DD136" i="36" s="1"/>
  <c r="DF136" i="36" s="1"/>
  <c r="AW136" i="36"/>
  <c r="BX136" i="36"/>
  <c r="BZ136" i="36" s="1"/>
  <c r="AX135" i="36"/>
  <c r="CB135" i="36" s="1"/>
  <c r="CD135" i="36" s="1"/>
  <c r="AY134" i="36"/>
  <c r="CF134" i="36" s="1"/>
  <c r="CH134" i="36" s="1"/>
  <c r="AZ133" i="36"/>
  <c r="CJ133" i="36" s="1"/>
  <c r="CL133" i="36" s="1"/>
  <c r="BA132" i="36"/>
  <c r="CN132" i="36"/>
  <c r="CP132" i="36" s="1"/>
  <c r="BB131" i="36"/>
  <c r="CR131" i="36" s="1"/>
  <c r="BC96" i="36"/>
  <c r="BC97" i="36" s="1"/>
  <c r="BD28" i="36"/>
  <c r="CZ28" i="36" s="1"/>
  <c r="DB28" i="36" s="1"/>
  <c r="BE27" i="36"/>
  <c r="DD27" i="36" s="1"/>
  <c r="AX110" i="36"/>
  <c r="CB110" i="36" s="1"/>
  <c r="CD110" i="36" s="1"/>
  <c r="AY112" i="36"/>
  <c r="CF112" i="36" s="1"/>
  <c r="CH112" i="36" s="1"/>
  <c r="AZ111" i="36"/>
  <c r="BA108" i="36"/>
  <c r="CN108" i="36" s="1"/>
  <c r="CP108" i="36" s="1"/>
  <c r="BB107" i="36"/>
  <c r="CR107" i="36" s="1"/>
  <c r="CT107" i="36" s="1"/>
  <c r="BC106" i="36"/>
  <c r="CV106" i="36"/>
  <c r="CX106" i="36" s="1"/>
  <c r="BD105" i="36"/>
  <c r="CZ105" i="36" s="1"/>
  <c r="BA7" i="36"/>
  <c r="CN7" i="36"/>
  <c r="BC110" i="36"/>
  <c r="CV110" i="36" s="1"/>
  <c r="CX110" i="36" s="1"/>
  <c r="AY107" i="36"/>
  <c r="CF107" i="36" s="1"/>
  <c r="CH107" i="36" s="1"/>
  <c r="AZ15" i="36"/>
  <c r="CJ15" i="36"/>
  <c r="CL15" i="36" s="1"/>
  <c r="AZ8" i="36"/>
  <c r="CJ8" i="36" s="1"/>
  <c r="CL8" i="36" s="1"/>
  <c r="AY164" i="36"/>
  <c r="BB135" i="36"/>
  <c r="CR135" i="36" s="1"/>
  <c r="CT135" i="36" s="1"/>
  <c r="BE132" i="36"/>
  <c r="DD132" i="36" s="1"/>
  <c r="DF132" i="36" s="1"/>
  <c r="AZ28" i="36"/>
  <c r="CJ28" i="36" s="1"/>
  <c r="CL28" i="36" s="1"/>
  <c r="BE108" i="36"/>
  <c r="DD108" i="36" s="1"/>
  <c r="DF108" i="36" s="1"/>
  <c r="AY15" i="36"/>
  <c r="CF15" i="36" s="1"/>
  <c r="CH15" i="36" s="1"/>
  <c r="AW177" i="36"/>
  <c r="AW178" i="36" s="1"/>
  <c r="BC133" i="36"/>
  <c r="CV133" i="36" s="1"/>
  <c r="CX133" i="36" s="1"/>
  <c r="AX96" i="36"/>
  <c r="CB96" i="36" s="1"/>
  <c r="BD108" i="36"/>
  <c r="CZ108" i="36" s="1"/>
  <c r="DB108" i="36" s="1"/>
  <c r="BC16" i="36"/>
  <c r="CV16" i="36" s="1"/>
  <c r="CX16" i="36" s="1"/>
  <c r="BC15" i="36"/>
  <c r="CV15" i="36" s="1"/>
  <c r="CX15" i="36" s="1"/>
  <c r="BC12" i="36"/>
  <c r="CV12" i="36" s="1"/>
  <c r="CX12" i="36" s="1"/>
  <c r="BC8" i="36"/>
  <c r="CV8" i="36" s="1"/>
  <c r="CX8" i="36" s="1"/>
  <c r="BC7" i="36"/>
  <c r="CV7" i="36" s="1"/>
  <c r="BE15" i="36"/>
  <c r="DD15" i="36" s="1"/>
  <c r="DF15" i="36" s="1"/>
  <c r="BA177" i="36"/>
  <c r="CN177" i="36" s="1"/>
  <c r="CP177" i="36" s="1"/>
  <c r="BB164" i="36"/>
  <c r="BC163" i="36"/>
  <c r="CV163" i="36" s="1"/>
  <c r="BD136" i="36"/>
  <c r="CZ136" i="36" s="1"/>
  <c r="DB136" i="36" s="1"/>
  <c r="BE135" i="36"/>
  <c r="DD135" i="36" s="1"/>
  <c r="DF135" i="36" s="1"/>
  <c r="AW135" i="36"/>
  <c r="BX135" i="36" s="1"/>
  <c r="BZ135" i="36" s="1"/>
  <c r="AX134" i="36"/>
  <c r="CB134" i="36"/>
  <c r="CD134" i="36" s="1"/>
  <c r="AY133" i="36"/>
  <c r="CF133" i="36" s="1"/>
  <c r="CH133" i="36" s="1"/>
  <c r="AZ132" i="36"/>
  <c r="CJ132" i="36" s="1"/>
  <c r="CL132" i="36" s="1"/>
  <c r="BA131" i="36"/>
  <c r="CN131" i="36" s="1"/>
  <c r="AO97" i="36"/>
  <c r="BC28" i="36"/>
  <c r="CV28" i="36" s="1"/>
  <c r="CX28" i="36" s="1"/>
  <c r="BD27" i="36"/>
  <c r="CZ27" i="36" s="1"/>
  <c r="BE110" i="36"/>
  <c r="DD110" i="36" s="1"/>
  <c r="DF110" i="36" s="1"/>
  <c r="AW110" i="36"/>
  <c r="BX110" i="36" s="1"/>
  <c r="BZ110" i="36" s="1"/>
  <c r="AX112" i="36"/>
  <c r="CB112" i="36" s="1"/>
  <c r="CD112" i="36" s="1"/>
  <c r="AY111" i="36"/>
  <c r="CF111" i="36" s="1"/>
  <c r="CH111" i="36" s="1"/>
  <c r="AZ108" i="36"/>
  <c r="CJ108" i="36" s="1"/>
  <c r="CL108" i="36" s="1"/>
  <c r="BA107" i="36"/>
  <c r="CN107" i="36" s="1"/>
  <c r="CP107" i="36" s="1"/>
  <c r="BB106" i="36"/>
  <c r="CR106" i="36" s="1"/>
  <c r="CT106" i="36" s="1"/>
  <c r="BC105" i="36"/>
  <c r="CV105" i="36" s="1"/>
  <c r="BA12" i="36"/>
  <c r="CN12" i="36" s="1"/>
  <c r="CP12" i="36" s="1"/>
  <c r="BC135" i="36"/>
  <c r="CV135" i="36" s="1"/>
  <c r="CX135" i="36" s="1"/>
  <c r="AY131" i="36"/>
  <c r="CF131" i="36" s="1"/>
  <c r="BD112" i="36"/>
  <c r="CZ112" i="36" s="1"/>
  <c r="DB112" i="36" s="1"/>
  <c r="AZ106" i="36"/>
  <c r="CJ106" i="36"/>
  <c r="CL106" i="36" s="1"/>
  <c r="BA136" i="36"/>
  <c r="CN136" i="36" s="1"/>
  <c r="CP136" i="36" s="1"/>
  <c r="AX131" i="36"/>
  <c r="CB131" i="36" s="1"/>
  <c r="BC112" i="36"/>
  <c r="CV112" i="36" s="1"/>
  <c r="CX112" i="36" s="1"/>
  <c r="AZ105" i="36"/>
  <c r="CJ105" i="36" s="1"/>
  <c r="AY12" i="36"/>
  <c r="CF12" i="36" s="1"/>
  <c r="CH12" i="36" s="1"/>
  <c r="AX164" i="36"/>
  <c r="BD132" i="36"/>
  <c r="CZ132" i="36" s="1"/>
  <c r="DB132" i="36" s="1"/>
  <c r="AW131" i="36"/>
  <c r="BX131" i="36" s="1"/>
  <c r="BB112" i="36"/>
  <c r="CR112" i="36" s="1"/>
  <c r="CT112" i="36" s="1"/>
  <c r="AX106" i="36"/>
  <c r="CB106" i="36" s="1"/>
  <c r="CD106" i="36" s="1"/>
  <c r="BB16" i="36"/>
  <c r="CR16" i="36" s="1"/>
  <c r="CT16" i="36" s="1"/>
  <c r="BB15" i="36"/>
  <c r="CR15" i="36" s="1"/>
  <c r="CT15" i="36" s="1"/>
  <c r="BB12" i="36"/>
  <c r="CR12" i="36" s="1"/>
  <c r="CT12" i="36" s="1"/>
  <c r="BB8" i="36"/>
  <c r="CR8" i="36" s="1"/>
  <c r="CT8" i="36" s="1"/>
  <c r="BB7" i="36"/>
  <c r="CR7" i="36" s="1"/>
  <c r="BE12" i="36"/>
  <c r="DD12" i="36" s="1"/>
  <c r="DF12" i="36" s="1"/>
  <c r="AZ177" i="36"/>
  <c r="CJ177" i="36" s="1"/>
  <c r="CL177" i="36" s="1"/>
  <c r="BA164" i="36"/>
  <c r="BB163" i="36"/>
  <c r="CR163" i="36" s="1"/>
  <c r="BC136" i="36"/>
  <c r="CV136" i="36"/>
  <c r="CX136" i="36" s="1"/>
  <c r="BD135" i="36"/>
  <c r="CZ135" i="36" s="1"/>
  <c r="DB135" i="36" s="1"/>
  <c r="BE134" i="36"/>
  <c r="DD134" i="36" s="1"/>
  <c r="DF134" i="36" s="1"/>
  <c r="AW134" i="36"/>
  <c r="BX134" i="36" s="1"/>
  <c r="BZ134" i="36" s="1"/>
  <c r="AX133" i="36"/>
  <c r="CB133" i="36" s="1"/>
  <c r="CD133" i="36" s="1"/>
  <c r="AZ131" i="36"/>
  <c r="CJ131" i="36" s="1"/>
  <c r="BA96" i="36"/>
  <c r="BA97" i="36" s="1"/>
  <c r="CN96" i="36"/>
  <c r="BB28" i="36"/>
  <c r="CR28" i="36"/>
  <c r="CT28" i="36" s="1"/>
  <c r="BD110" i="36"/>
  <c r="CZ110" i="36" s="1"/>
  <c r="DB110" i="36" s="1"/>
  <c r="BE112" i="36"/>
  <c r="DD112" i="36" s="1"/>
  <c r="DF112" i="36" s="1"/>
  <c r="AW112" i="36"/>
  <c r="BX112" i="36" s="1"/>
  <c r="BZ112" i="36" s="1"/>
  <c r="AX111" i="36"/>
  <c r="CB111" i="36" s="1"/>
  <c r="CD111" i="36" s="1"/>
  <c r="AY108" i="36"/>
  <c r="CF108" i="36" s="1"/>
  <c r="CH108" i="36" s="1"/>
  <c r="AZ107" i="36"/>
  <c r="CJ107" i="36" s="1"/>
  <c r="CL107" i="36" s="1"/>
  <c r="BA106" i="36"/>
  <c r="CN106" i="36" s="1"/>
  <c r="CP106" i="36" s="1"/>
  <c r="BB105" i="36"/>
  <c r="CR105" i="36"/>
  <c r="AO7" i="34"/>
  <c r="AX6" i="34"/>
  <c r="AX7" i="34" s="1"/>
  <c r="BE6" i="34"/>
  <c r="BE7" i="34" s="1"/>
  <c r="BA6" i="34"/>
  <c r="BA7" i="34" s="1"/>
  <c r="AW6" i="34"/>
  <c r="AW7" i="34" s="1"/>
  <c r="AQ7" i="34"/>
  <c r="AZ6" i="34"/>
  <c r="AZ7" i="34" s="1"/>
  <c r="BC6" i="34"/>
  <c r="BC7" i="34" s="1"/>
  <c r="AY6" i="34"/>
  <c r="AY7" i="34" s="1"/>
  <c r="BD10" i="38"/>
  <c r="DA10" i="38" s="1"/>
  <c r="DC10" i="38" s="1"/>
  <c r="AW9" i="38"/>
  <c r="BB8" i="38"/>
  <c r="CS8" i="38" s="1"/>
  <c r="CU8" i="38" s="1"/>
  <c r="AY7" i="38"/>
  <c r="CG7" i="38" s="1"/>
  <c r="CI7" i="38" s="1"/>
  <c r="BB20" i="38"/>
  <c r="CS20" i="38" s="1"/>
  <c r="CU20" i="38" s="1"/>
  <c r="AY19" i="38"/>
  <c r="CG19" i="38" s="1"/>
  <c r="BA50" i="38"/>
  <c r="CO50" i="38" s="1"/>
  <c r="AX49" i="38"/>
  <c r="CC49" i="38" s="1"/>
  <c r="CE49" i="38" s="1"/>
  <c r="BA61" i="38"/>
  <c r="CO61" i="38" s="1"/>
  <c r="BB60" i="38"/>
  <c r="CS60" i="38" s="1"/>
  <c r="CU60" i="38" s="1"/>
  <c r="AY59" i="38"/>
  <c r="CG59" i="38" s="1"/>
  <c r="CI59" i="38" s="1"/>
  <c r="AZ71" i="38"/>
  <c r="CK71" i="38" s="1"/>
  <c r="CM71" i="38" s="1"/>
  <c r="AX162" i="38"/>
  <c r="CC162" i="38" s="1"/>
  <c r="CE162" i="38" s="1"/>
  <c r="BD171" i="38"/>
  <c r="DA171" i="38" s="1"/>
  <c r="DC171" i="38" s="1"/>
  <c r="BE170" i="38"/>
  <c r="DE170" i="38" s="1"/>
  <c r="AW170" i="38"/>
  <c r="BY170" i="38" s="1"/>
  <c r="AZ149" i="38"/>
  <c r="CK149" i="38" s="1"/>
  <c r="CM149" i="38" s="1"/>
  <c r="AW148" i="38"/>
  <c r="BY148" i="38" s="1"/>
  <c r="AX81" i="38"/>
  <c r="CC81" i="38" s="1"/>
  <c r="CE81" i="38" s="1"/>
  <c r="AZ79" i="38"/>
  <c r="CK79" i="38" s="1"/>
  <c r="BA99" i="38"/>
  <c r="CO99" i="38" s="1"/>
  <c r="CQ99" i="38" s="1"/>
  <c r="AX98" i="38"/>
  <c r="CC98" i="38" s="1"/>
  <c r="AY109" i="38"/>
  <c r="CG109" i="38" s="1"/>
  <c r="CI109" i="38" s="1"/>
  <c r="AZ108" i="38"/>
  <c r="CK108" i="38" s="1"/>
  <c r="CM108" i="38" s="1"/>
  <c r="BC128" i="38"/>
  <c r="CW128" i="38" s="1"/>
  <c r="CY128" i="38" s="1"/>
  <c r="BE140" i="38"/>
  <c r="DE140" i="38" s="1"/>
  <c r="DG140" i="38" s="1"/>
  <c r="AZ191" i="38"/>
  <c r="BE190" i="38"/>
  <c r="DE190" i="38" s="1"/>
  <c r="BC10" i="38"/>
  <c r="CW10" i="38" s="1"/>
  <c r="CY10" i="38" s="1"/>
  <c r="BE8" i="38"/>
  <c r="DE8" i="38" s="1"/>
  <c r="DG8" i="38" s="1"/>
  <c r="BB7" i="38"/>
  <c r="CS7" i="38" s="1"/>
  <c r="CU7" i="38" s="1"/>
  <c r="BC22" i="38"/>
  <c r="CW22" i="38" s="1"/>
  <c r="CY22" i="38" s="1"/>
  <c r="BE20" i="38"/>
  <c r="DE20" i="38" s="1"/>
  <c r="DG20" i="38" s="1"/>
  <c r="BA40" i="38"/>
  <c r="CO40" i="38" s="1"/>
  <c r="CQ40" i="38" s="1"/>
  <c r="AW40" i="38"/>
  <c r="BY40" i="38" s="1"/>
  <c r="CA40" i="38" s="1"/>
  <c r="BE49" i="38"/>
  <c r="DE49" i="38" s="1"/>
  <c r="DG49" i="38" s="1"/>
  <c r="BB48" i="38"/>
  <c r="CS48" i="38" s="1"/>
  <c r="CU48" i="38" s="1"/>
  <c r="BE60" i="38"/>
  <c r="DE60" i="38" s="1"/>
  <c r="DG60" i="38" s="1"/>
  <c r="AW60" i="38"/>
  <c r="BY60" i="38" s="1"/>
  <c r="CA60" i="38" s="1"/>
  <c r="BA162" i="38"/>
  <c r="CO162" i="38" s="1"/>
  <c r="CQ162" i="38" s="1"/>
  <c r="BB161" i="38"/>
  <c r="CS161" i="38" s="1"/>
  <c r="AY171" i="38"/>
  <c r="CG171" i="38" s="1"/>
  <c r="CI171" i="38" s="1"/>
  <c r="BC149" i="38"/>
  <c r="CW149" i="38" s="1"/>
  <c r="CY149" i="38" s="1"/>
  <c r="BD148" i="38"/>
  <c r="DA148" i="38" s="1"/>
  <c r="BE81" i="38"/>
  <c r="DE81" i="38" s="1"/>
  <c r="DG81" i="38" s="1"/>
  <c r="BB80" i="38"/>
  <c r="CS80" i="38" s="1"/>
  <c r="CU80" i="38" s="1"/>
  <c r="BC79" i="38"/>
  <c r="CW79" i="38" s="1"/>
  <c r="AZ90" i="38"/>
  <c r="CK90" i="38" s="1"/>
  <c r="CM90" i="38" s="1"/>
  <c r="BB89" i="38"/>
  <c r="CS89" i="38" s="1"/>
  <c r="BD99" i="38"/>
  <c r="DA99" i="38" s="1"/>
  <c r="DC99" i="38" s="1"/>
  <c r="BE98" i="38"/>
  <c r="DE98" i="38" s="1"/>
  <c r="BB109" i="38"/>
  <c r="CS109" i="38" s="1"/>
  <c r="CU109" i="38" s="1"/>
  <c r="AY108" i="38"/>
  <c r="CG108" i="38" s="1"/>
  <c r="CI108" i="38" s="1"/>
  <c r="BB128" i="38"/>
  <c r="CS128" i="38" s="1"/>
  <c r="CU128" i="38" s="1"/>
  <c r="AX128" i="38"/>
  <c r="CC128" i="38" s="1"/>
  <c r="CE128" i="38" s="1"/>
  <c r="AY127" i="38"/>
  <c r="CG127" i="38" s="1"/>
  <c r="CI127" i="38" s="1"/>
  <c r="BD140" i="38"/>
  <c r="DA140" i="38" s="1"/>
  <c r="DC140" i="38" s="1"/>
  <c r="AZ140" i="38"/>
  <c r="CK140" i="38" s="1"/>
  <c r="CM140" i="38" s="1"/>
  <c r="BA139" i="38"/>
  <c r="BB138" i="38"/>
  <c r="CS138" i="38" s="1"/>
  <c r="AX138" i="38"/>
  <c r="BC191" i="38"/>
  <c r="CW191" i="38" s="1"/>
  <c r="AY191" i="38"/>
  <c r="CG191" i="38" s="1"/>
  <c r="AZ190" i="38"/>
  <c r="CK190" i="38" s="1"/>
  <c r="AZ10" i="38"/>
  <c r="CK10" i="38" s="1"/>
  <c r="CM10" i="38" s="1"/>
  <c r="BA9" i="38"/>
  <c r="CO9" i="38" s="1"/>
  <c r="CQ9" i="38" s="1"/>
  <c r="AX8" i="38"/>
  <c r="CC8" i="38" s="1"/>
  <c r="CE8" i="38" s="1"/>
  <c r="BD22" i="38"/>
  <c r="DA22" i="38" s="1"/>
  <c r="DC22" i="38" s="1"/>
  <c r="AZ31" i="38"/>
  <c r="CK31" i="38" s="1"/>
  <c r="CM31" i="38" s="1"/>
  <c r="BE30" i="38"/>
  <c r="DE30" i="38" s="1"/>
  <c r="BB40" i="38"/>
  <c r="CS40" i="38" s="1"/>
  <c r="CU40" i="38" s="1"/>
  <c r="BD71" i="38"/>
  <c r="DA71" i="38" s="1"/>
  <c r="DC71" i="38" s="1"/>
  <c r="BE70" i="38"/>
  <c r="BB162" i="38"/>
  <c r="BD149" i="38"/>
  <c r="DA149" i="38" s="1"/>
  <c r="DC149" i="38" s="1"/>
  <c r="BE148" i="38"/>
  <c r="DE148" i="38" s="1"/>
  <c r="BB81" i="38"/>
  <c r="CS81" i="38" s="1"/>
  <c r="CU81" i="38" s="1"/>
  <c r="BC80" i="38"/>
  <c r="CW80" i="38" s="1"/>
  <c r="CY80" i="38" s="1"/>
  <c r="BD79" i="38"/>
  <c r="DA79" i="38" s="1"/>
  <c r="BA90" i="38"/>
  <c r="CO90" i="38" s="1"/>
  <c r="CQ90" i="38" s="1"/>
  <c r="AY89" i="38"/>
  <c r="BC109" i="38"/>
  <c r="CW109" i="38" s="1"/>
  <c r="CY109" i="38" s="1"/>
  <c r="BD108" i="38"/>
  <c r="DA108" i="38" s="1"/>
  <c r="DC108" i="38" s="1"/>
  <c r="BD9" i="38"/>
  <c r="DA9" i="38" s="1"/>
  <c r="DC9" i="38" s="1"/>
  <c r="BA8" i="38"/>
  <c r="CO8" i="38" s="1"/>
  <c r="CQ8" i="38" s="1"/>
  <c r="AY22" i="38"/>
  <c r="CG22" i="38" s="1"/>
  <c r="CI22" i="38" s="1"/>
  <c r="BA20" i="38"/>
  <c r="CO20" i="38" s="1"/>
  <c r="CQ20" i="38" s="1"/>
  <c r="BB19" i="38"/>
  <c r="CS19" i="38" s="1"/>
  <c r="BC31" i="38"/>
  <c r="CW31" i="38" s="1"/>
  <c r="CY31" i="38" s="1"/>
  <c r="AZ30" i="38"/>
  <c r="CK30" i="38" s="1"/>
  <c r="AZ50" i="38"/>
  <c r="CK50" i="38" s="1"/>
  <c r="AW49" i="38"/>
  <c r="BY49" i="38" s="1"/>
  <c r="CA49" i="38" s="1"/>
  <c r="AZ61" i="38"/>
  <c r="CK61" i="38" s="1"/>
  <c r="BC71" i="38"/>
  <c r="CW71" i="38" s="1"/>
  <c r="CY71" i="38" s="1"/>
  <c r="AZ70" i="38"/>
  <c r="CK70" i="38" s="1"/>
  <c r="AW162" i="38"/>
  <c r="BY162" i="38" s="1"/>
  <c r="CA162" i="38" s="1"/>
  <c r="BB181" i="38"/>
  <c r="AY149" i="38"/>
  <c r="CG149" i="38" s="1"/>
  <c r="CI149" i="38" s="1"/>
  <c r="AZ148" i="38"/>
  <c r="CK148" i="38" s="1"/>
  <c r="BA81" i="38"/>
  <c r="CO81" i="38" s="1"/>
  <c r="CQ81" i="38" s="1"/>
  <c r="AX80" i="38"/>
  <c r="CC80" i="38" s="1"/>
  <c r="CE80" i="38" s="1"/>
  <c r="BD90" i="38"/>
  <c r="DA90" i="38" s="1"/>
  <c r="DC90" i="38" s="1"/>
  <c r="AV90" i="38"/>
  <c r="BU90" i="38" s="1"/>
  <c r="BW90" i="38" s="1"/>
  <c r="AZ99" i="38"/>
  <c r="CK99" i="38" s="1"/>
  <c r="CM99" i="38" s="1"/>
  <c r="BA98" i="38"/>
  <c r="CO98" i="38" s="1"/>
  <c r="AX109" i="38"/>
  <c r="CC109" i="38" s="1"/>
  <c r="CE109" i="38" s="1"/>
  <c r="BD107" i="38"/>
  <c r="DA107" i="38" s="1"/>
  <c r="BE139" i="38"/>
  <c r="DE139" i="38" s="1"/>
  <c r="DG139" i="38" s="1"/>
  <c r="BB10" i="38"/>
  <c r="CS10" i="38" s="1"/>
  <c r="CU10" i="38" s="1"/>
  <c r="AX10" i="38"/>
  <c r="CC10" i="38" s="1"/>
  <c r="CE10" i="38" s="1"/>
  <c r="BC9" i="38"/>
  <c r="CW9" i="38" s="1"/>
  <c r="CY9" i="38" s="1"/>
  <c r="AY9" i="38"/>
  <c r="CG9" i="38" s="1"/>
  <c r="CI9" i="38" s="1"/>
  <c r="BD8" i="38"/>
  <c r="DA8" i="38" s="1"/>
  <c r="DC8" i="38" s="1"/>
  <c r="AZ8" i="38"/>
  <c r="CK8" i="38" s="1"/>
  <c r="CM8" i="38" s="1"/>
  <c r="BE7" i="38"/>
  <c r="DE7" i="38" s="1"/>
  <c r="DG7" i="38" s="1"/>
  <c r="AW7" i="38"/>
  <c r="BY7" i="38" s="1"/>
  <c r="CA7" i="38" s="1"/>
  <c r="BB22" i="38"/>
  <c r="CS22" i="38" s="1"/>
  <c r="CU22" i="38" s="1"/>
  <c r="AX22" i="38"/>
  <c r="CC22" i="38" s="1"/>
  <c r="CE22" i="38" s="1"/>
  <c r="BD20" i="38"/>
  <c r="DA20" i="38" s="1"/>
  <c r="DC20" i="38" s="1"/>
  <c r="AZ20" i="38"/>
  <c r="CK20" i="38" s="1"/>
  <c r="CM20" i="38" s="1"/>
  <c r="BE19" i="38"/>
  <c r="DE19" i="38" s="1"/>
  <c r="BA19" i="38"/>
  <c r="CO19" i="38" s="1"/>
  <c r="AW19" i="38"/>
  <c r="BY19" i="38" s="1"/>
  <c r="BB31" i="38"/>
  <c r="CS31" i="38" s="1"/>
  <c r="CU31" i="38" s="1"/>
  <c r="AX31" i="38"/>
  <c r="CC31" i="38" s="1"/>
  <c r="CE31" i="38" s="1"/>
  <c r="BC30" i="38"/>
  <c r="CW30" i="38" s="1"/>
  <c r="AY30" i="38"/>
  <c r="CG30" i="38" s="1"/>
  <c r="BD40" i="38"/>
  <c r="DA40" i="38" s="1"/>
  <c r="DC40" i="38" s="1"/>
  <c r="AZ40" i="38"/>
  <c r="CK40" i="38" s="1"/>
  <c r="CM40" i="38" s="1"/>
  <c r="BE39" i="38"/>
  <c r="BA39" i="38"/>
  <c r="CO39" i="38" s="1"/>
  <c r="AW39" i="38"/>
  <c r="BY39" i="38" s="1"/>
  <c r="BC50" i="38"/>
  <c r="CW50" i="38" s="1"/>
  <c r="AY50" i="38"/>
  <c r="CG50" i="38" s="1"/>
  <c r="BD49" i="38"/>
  <c r="DA49" i="38" s="1"/>
  <c r="DC49" i="38" s="1"/>
  <c r="AZ49" i="38"/>
  <c r="CK49" i="38" s="1"/>
  <c r="CM49" i="38" s="1"/>
  <c r="BE48" i="38"/>
  <c r="DE48" i="38" s="1"/>
  <c r="DG48" i="38" s="1"/>
  <c r="AW48" i="38"/>
  <c r="BY48" i="38" s="1"/>
  <c r="CA48" i="38" s="1"/>
  <c r="BC61" i="38"/>
  <c r="CW61" i="38" s="1"/>
  <c r="AY61" i="38"/>
  <c r="CG61" i="38" s="1"/>
  <c r="BD60" i="38"/>
  <c r="DA60" i="38" s="1"/>
  <c r="DC60" i="38" s="1"/>
  <c r="AZ60" i="38"/>
  <c r="CK60" i="38" s="1"/>
  <c r="CM60" i="38" s="1"/>
  <c r="BE59" i="38"/>
  <c r="DE59" i="38" s="1"/>
  <c r="DG59" i="38" s="1"/>
  <c r="BA59" i="38"/>
  <c r="CO59" i="38" s="1"/>
  <c r="CQ59" i="38" s="1"/>
  <c r="AW59" i="38"/>
  <c r="BY59" i="38" s="1"/>
  <c r="CA59" i="38" s="1"/>
  <c r="BB71" i="38"/>
  <c r="CS71" i="38" s="1"/>
  <c r="CU71" i="38" s="1"/>
  <c r="AX71" i="38"/>
  <c r="CC71" i="38" s="1"/>
  <c r="CE71" i="38" s="1"/>
  <c r="BC70" i="38"/>
  <c r="CW70" i="38" s="1"/>
  <c r="AY70" i="38"/>
  <c r="CG70" i="38" s="1"/>
  <c r="BD162" i="38"/>
  <c r="DA162" i="38" s="1"/>
  <c r="DC162" i="38" s="1"/>
  <c r="AZ162" i="38"/>
  <c r="CK162" i="38" s="1"/>
  <c r="CM162" i="38" s="1"/>
  <c r="BE161" i="38"/>
  <c r="DE161" i="38" s="1"/>
  <c r="BA161" i="38"/>
  <c r="BA163" i="38" s="1"/>
  <c r="AW161" i="38"/>
  <c r="AW163" i="38" s="1"/>
  <c r="BB171" i="38"/>
  <c r="CS171" i="38" s="1"/>
  <c r="CU171" i="38" s="1"/>
  <c r="AX171" i="38"/>
  <c r="CC171" i="38" s="1"/>
  <c r="CE171" i="38" s="1"/>
  <c r="BC170" i="38"/>
  <c r="CW170" i="38" s="1"/>
  <c r="BE181" i="38"/>
  <c r="DE181" i="38" s="1"/>
  <c r="BA181" i="38"/>
  <c r="CO181" i="38" s="1"/>
  <c r="AX179" i="38"/>
  <c r="CC179" i="38" s="1"/>
  <c r="CE179" i="38" s="1"/>
  <c r="BB149" i="38"/>
  <c r="CS149" i="38" s="1"/>
  <c r="CU149" i="38" s="1"/>
  <c r="AX149" i="38"/>
  <c r="CC149" i="38" s="1"/>
  <c r="CE149" i="38" s="1"/>
  <c r="BD81" i="38"/>
  <c r="DA81" i="38" s="1"/>
  <c r="DC81" i="38" s="1"/>
  <c r="BE80" i="38"/>
  <c r="DE80" i="38" s="1"/>
  <c r="DG80" i="38" s="1"/>
  <c r="BA80" i="38"/>
  <c r="CO80" i="38" s="1"/>
  <c r="CQ80" i="38" s="1"/>
  <c r="AW80" i="38"/>
  <c r="BY80" i="38" s="1"/>
  <c r="CA80" i="38" s="1"/>
  <c r="BB79" i="38"/>
  <c r="CS79" i="38" s="1"/>
  <c r="AX79" i="38"/>
  <c r="CC79" i="38" s="1"/>
  <c r="BC90" i="38"/>
  <c r="CW90" i="38" s="1"/>
  <c r="CY90" i="38" s="1"/>
  <c r="AY90" i="38"/>
  <c r="CG90" i="38" s="1"/>
  <c r="CI90" i="38" s="1"/>
  <c r="AW89" i="38"/>
  <c r="BY89" i="38" s="1"/>
  <c r="BC99" i="38"/>
  <c r="CW99" i="38" s="1"/>
  <c r="CY99" i="38" s="1"/>
  <c r="AY99" i="38"/>
  <c r="CG99" i="38" s="1"/>
  <c r="CI99" i="38" s="1"/>
  <c r="BE109" i="38"/>
  <c r="DE109" i="38" s="1"/>
  <c r="DG109" i="38" s="1"/>
  <c r="BA109" i="38"/>
  <c r="CO109" i="38" s="1"/>
  <c r="CQ109" i="38" s="1"/>
  <c r="BB108" i="38"/>
  <c r="AX108" i="38"/>
  <c r="CC108" i="38" s="1"/>
  <c r="CE108" i="38" s="1"/>
  <c r="BC107" i="38"/>
  <c r="CW107" i="38" s="1"/>
  <c r="BE128" i="38"/>
  <c r="DE128" i="38" s="1"/>
  <c r="DG128" i="38" s="1"/>
  <c r="BA128" i="38"/>
  <c r="CO128" i="38" s="1"/>
  <c r="CQ128" i="38" s="1"/>
  <c r="AW128" i="38"/>
  <c r="BY128" i="38" s="1"/>
  <c r="CA128" i="38" s="1"/>
  <c r="BB127" i="38"/>
  <c r="CS127" i="38" s="1"/>
  <c r="CU127" i="38" s="1"/>
  <c r="AX127" i="38"/>
  <c r="CC127" i="38" s="1"/>
  <c r="CE127" i="38" s="1"/>
  <c r="BC140" i="38"/>
  <c r="CW140" i="38" s="1"/>
  <c r="AY140" i="38"/>
  <c r="CG140" i="38" s="1"/>
  <c r="CI140" i="38" s="1"/>
  <c r="BD139" i="38"/>
  <c r="AZ139" i="38"/>
  <c r="BE138" i="38"/>
  <c r="DE138" i="38" s="1"/>
  <c r="AW138" i="38"/>
  <c r="BY138" i="38" s="1"/>
  <c r="BB191" i="38"/>
  <c r="CS191" i="38" s="1"/>
  <c r="CU191" i="38" s="1"/>
  <c r="BE9" i="38"/>
  <c r="DE9" i="38" s="1"/>
  <c r="DG9" i="38" s="1"/>
  <c r="AZ22" i="38"/>
  <c r="CK22" i="38" s="1"/>
  <c r="CM22" i="38" s="1"/>
  <c r="AX20" i="38"/>
  <c r="CC20" i="38" s="1"/>
  <c r="CE20" i="38" s="1"/>
  <c r="BD31" i="38"/>
  <c r="DA31" i="38" s="1"/>
  <c r="DC31" i="38" s="1"/>
  <c r="AX40" i="38"/>
  <c r="CC40" i="38" s="1"/>
  <c r="CE40" i="38" s="1"/>
  <c r="BE50" i="38"/>
  <c r="DE50" i="38" s="1"/>
  <c r="BB49" i="38"/>
  <c r="CS49" i="38" s="1"/>
  <c r="CU49" i="38" s="1"/>
  <c r="AY48" i="38"/>
  <c r="CG48" i="38" s="1"/>
  <c r="CI48" i="38" s="1"/>
  <c r="BE61" i="38"/>
  <c r="DE61" i="38" s="1"/>
  <c r="AX60" i="38"/>
  <c r="CC60" i="38" s="1"/>
  <c r="CE60" i="38" s="1"/>
  <c r="AZ171" i="38"/>
  <c r="CK171" i="38" s="1"/>
  <c r="CM171" i="38" s="1"/>
  <c r="BC181" i="38"/>
  <c r="CW181" i="38" s="1"/>
  <c r="AY181" i="38"/>
  <c r="AY80" i="38"/>
  <c r="CG80" i="38" s="1"/>
  <c r="CI80" i="38" s="1"/>
  <c r="BE90" i="38"/>
  <c r="DE90" i="38" s="1"/>
  <c r="DG90" i="38" s="1"/>
  <c r="AW90" i="38"/>
  <c r="BY90" i="38" s="1"/>
  <c r="CA90" i="38" s="1"/>
  <c r="BE99" i="38"/>
  <c r="DE99" i="38" s="1"/>
  <c r="DG99" i="38" s="1"/>
  <c r="AW99" i="38"/>
  <c r="BY99" i="38" s="1"/>
  <c r="CA99" i="38" s="1"/>
  <c r="BA107" i="38"/>
  <c r="AY128" i="38"/>
  <c r="CG128" i="38" s="1"/>
  <c r="CI128" i="38" s="1"/>
  <c r="AZ127" i="38"/>
  <c r="CK127" i="38" s="1"/>
  <c r="CM127" i="38" s="1"/>
  <c r="BA140" i="38"/>
  <c r="CO140" i="38" s="1"/>
  <c r="CQ140" i="38" s="1"/>
  <c r="BB139" i="38"/>
  <c r="AX139" i="38"/>
  <c r="BD191" i="38"/>
  <c r="DA191" i="38" s="1"/>
  <c r="DC191" i="38" s="1"/>
  <c r="AW190" i="38"/>
  <c r="BY190" i="38" s="1"/>
  <c r="AY10" i="38"/>
  <c r="CG10" i="38" s="1"/>
  <c r="CI10" i="38" s="1"/>
  <c r="AZ9" i="38"/>
  <c r="CK9" i="38" s="1"/>
  <c r="CM9" i="38" s="1"/>
  <c r="AW8" i="38"/>
  <c r="BY8" i="38" s="1"/>
  <c r="CA8" i="38" s="1"/>
  <c r="AY31" i="38"/>
  <c r="CG31" i="38" s="1"/>
  <c r="CI31" i="38" s="1"/>
  <c r="BE40" i="38"/>
  <c r="DE40" i="38" s="1"/>
  <c r="DG40" i="38" s="1"/>
  <c r="BD50" i="38"/>
  <c r="DA50" i="38" s="1"/>
  <c r="BA49" i="38"/>
  <c r="CO49" i="38" s="1"/>
  <c r="CQ49" i="38" s="1"/>
  <c r="BD61" i="38"/>
  <c r="DA61" i="38" s="1"/>
  <c r="BA60" i="38"/>
  <c r="AY71" i="38"/>
  <c r="CG71" i="38" s="1"/>
  <c r="CI71" i="38" s="1"/>
  <c r="BE162" i="38"/>
  <c r="DE162" i="38" s="1"/>
  <c r="DG162" i="38" s="1"/>
  <c r="BC171" i="38"/>
  <c r="CW171" i="38" s="1"/>
  <c r="CY171" i="38" s="1"/>
  <c r="AZ170" i="38"/>
  <c r="CK170" i="38" s="1"/>
  <c r="AX181" i="38"/>
  <c r="AY79" i="38"/>
  <c r="CG79" i="38" s="1"/>
  <c r="BC108" i="38"/>
  <c r="CW108" i="38" s="1"/>
  <c r="CY108" i="38" s="1"/>
  <c r="AZ107" i="38"/>
  <c r="CK107" i="38" s="1"/>
  <c r="AW139" i="38"/>
  <c r="BE10" i="38"/>
  <c r="DE10" i="38" s="1"/>
  <c r="DG10" i="38" s="1"/>
  <c r="BA10" i="38"/>
  <c r="CO10" i="38" s="1"/>
  <c r="CQ10" i="38" s="1"/>
  <c r="AW10" i="38"/>
  <c r="BY10" i="38" s="1"/>
  <c r="CA10" i="38" s="1"/>
  <c r="BB9" i="38"/>
  <c r="CS9" i="38" s="1"/>
  <c r="CU9" i="38" s="1"/>
  <c r="AX9" i="38"/>
  <c r="CC9" i="38" s="1"/>
  <c r="CE9" i="38" s="1"/>
  <c r="BC8" i="38"/>
  <c r="CW8" i="38" s="1"/>
  <c r="CY8" i="38" s="1"/>
  <c r="BA22" i="38"/>
  <c r="CO22" i="38" s="1"/>
  <c r="CQ22" i="38" s="1"/>
  <c r="BC20" i="38"/>
  <c r="CW20" i="38" s="1"/>
  <c r="CY20" i="38" s="1"/>
  <c r="AY20" i="38"/>
  <c r="CG20" i="38" s="1"/>
  <c r="CI20" i="38" s="1"/>
  <c r="BD19" i="38"/>
  <c r="DA19" i="38" s="1"/>
  <c r="BE31" i="38"/>
  <c r="DE31" i="38" s="1"/>
  <c r="DG31" i="38" s="1"/>
  <c r="BA31" i="38"/>
  <c r="CO31" i="38" s="1"/>
  <c r="CQ31" i="38" s="1"/>
  <c r="AW31" i="38"/>
  <c r="BY31" i="38" s="1"/>
  <c r="CA31" i="38" s="1"/>
  <c r="AX30" i="38"/>
  <c r="CC30" i="38" s="1"/>
  <c r="BC40" i="38"/>
  <c r="CW40" i="38" s="1"/>
  <c r="CY40" i="38" s="1"/>
  <c r="AY40" i="38"/>
  <c r="CG40" i="38" s="1"/>
  <c r="CI40" i="38" s="1"/>
  <c r="BD39" i="38"/>
  <c r="DA39" i="38" s="1"/>
  <c r="AZ39" i="38"/>
  <c r="CK39" i="38" s="1"/>
  <c r="BB50" i="38"/>
  <c r="CS50" i="38" s="1"/>
  <c r="AX50" i="38"/>
  <c r="CC50" i="38" s="1"/>
  <c r="BC49" i="38"/>
  <c r="CW49" i="38" s="1"/>
  <c r="CY49" i="38" s="1"/>
  <c r="BB61" i="38"/>
  <c r="CS61" i="38" s="1"/>
  <c r="AX61" i="38"/>
  <c r="CC61" i="38" s="1"/>
  <c r="BC60" i="38"/>
  <c r="CW60" i="38" s="1"/>
  <c r="CY60" i="38" s="1"/>
  <c r="AY60" i="38"/>
  <c r="CG60" i="38" s="1"/>
  <c r="CI60" i="38" s="1"/>
  <c r="BD59" i="38"/>
  <c r="BE71" i="38"/>
  <c r="DE71" i="38" s="1"/>
  <c r="DG71" i="38" s="1"/>
  <c r="BA71" i="38"/>
  <c r="CO71" i="38" s="1"/>
  <c r="CQ71" i="38" s="1"/>
  <c r="AW71" i="38"/>
  <c r="BY71" i="38" s="1"/>
  <c r="CA71" i="38" s="1"/>
  <c r="BB70" i="38"/>
  <c r="CS70" i="38" s="1"/>
  <c r="AX70" i="38"/>
  <c r="BC162" i="38"/>
  <c r="CW162" i="38" s="1"/>
  <c r="CY162" i="38" s="1"/>
  <c r="AY162" i="38"/>
  <c r="CG162" i="38" s="1"/>
  <c r="CI162" i="38" s="1"/>
  <c r="AZ161" i="38"/>
  <c r="CK161" i="38" s="1"/>
  <c r="BE171" i="38"/>
  <c r="DE171" i="38" s="1"/>
  <c r="DG171" i="38" s="1"/>
  <c r="BA171" i="38"/>
  <c r="CO171" i="38" s="1"/>
  <c r="CQ171" i="38" s="1"/>
  <c r="AW171" i="38"/>
  <c r="BY171" i="38" s="1"/>
  <c r="CA171" i="38" s="1"/>
  <c r="AX170" i="38"/>
  <c r="CC170" i="38" s="1"/>
  <c r="BD181" i="38"/>
  <c r="AZ181" i="38"/>
  <c r="CK181" i="38" s="1"/>
  <c r="BE149" i="38"/>
  <c r="DE149" i="38" s="1"/>
  <c r="DG149" i="38" s="1"/>
  <c r="BA149" i="38"/>
  <c r="CO149" i="38" s="1"/>
  <c r="CQ149" i="38" s="1"/>
  <c r="AW149" i="38"/>
  <c r="BY149" i="38" s="1"/>
  <c r="CA149" i="38" s="1"/>
  <c r="BB148" i="38"/>
  <c r="CS148" i="38" s="1"/>
  <c r="AX148" i="38"/>
  <c r="CC148" i="38" s="1"/>
  <c r="BC81" i="38"/>
  <c r="CW81" i="38" s="1"/>
  <c r="CY81" i="38" s="1"/>
  <c r="AY81" i="38"/>
  <c r="CG81" i="38" s="1"/>
  <c r="CI81" i="38" s="1"/>
  <c r="BD80" i="38"/>
  <c r="DA80" i="38" s="1"/>
  <c r="DC80" i="38" s="1"/>
  <c r="AZ80" i="38"/>
  <c r="CK80" i="38" s="1"/>
  <c r="CM80" i="38" s="1"/>
  <c r="BA79" i="38"/>
  <c r="CO79" i="38" s="1"/>
  <c r="BB90" i="38"/>
  <c r="CS90" i="38" s="1"/>
  <c r="CU90" i="38" s="1"/>
  <c r="AX90" i="38"/>
  <c r="CC90" i="38" s="1"/>
  <c r="CE90" i="38" s="1"/>
  <c r="BD89" i="38"/>
  <c r="DA89" i="38" s="1"/>
  <c r="AZ89" i="38"/>
  <c r="CK89" i="38" s="1"/>
  <c r="AV89" i="38"/>
  <c r="BB99" i="38"/>
  <c r="CS99" i="38" s="1"/>
  <c r="CU99" i="38" s="1"/>
  <c r="AX99" i="38"/>
  <c r="CC99" i="38" s="1"/>
  <c r="CE99" i="38" s="1"/>
  <c r="BC98" i="38"/>
  <c r="CW98" i="38" s="1"/>
  <c r="BD109" i="38"/>
  <c r="DA109" i="38" s="1"/>
  <c r="DC109" i="38" s="1"/>
  <c r="AZ109" i="38"/>
  <c r="CK109" i="38" s="1"/>
  <c r="CM109" i="38" s="1"/>
  <c r="BE108" i="38"/>
  <c r="DE108" i="38" s="1"/>
  <c r="DG108" i="38" s="1"/>
  <c r="BA108" i="38"/>
  <c r="CO108" i="38" s="1"/>
  <c r="CQ108" i="38" s="1"/>
  <c r="AW108" i="38"/>
  <c r="BY108" i="38" s="1"/>
  <c r="CA108" i="38" s="1"/>
  <c r="BB107" i="38"/>
  <c r="CS107" i="38" s="1"/>
  <c r="AX107" i="38"/>
  <c r="CC107" i="38" s="1"/>
  <c r="BD128" i="38"/>
  <c r="DA128" i="38" s="1"/>
  <c r="DC128" i="38" s="1"/>
  <c r="AZ128" i="38"/>
  <c r="CK128" i="38" s="1"/>
  <c r="CM128" i="38" s="1"/>
  <c r="BE127" i="38"/>
  <c r="DE127" i="38" s="1"/>
  <c r="DG127" i="38" s="1"/>
  <c r="BA127" i="38"/>
  <c r="CO127" i="38" s="1"/>
  <c r="CQ127" i="38" s="1"/>
  <c r="BB140" i="38"/>
  <c r="CS140" i="38" s="1"/>
  <c r="CU140" i="38" s="1"/>
  <c r="AX140" i="38"/>
  <c r="CC140" i="38" s="1"/>
  <c r="CE140" i="38" s="1"/>
  <c r="BC139" i="38"/>
  <c r="CW139" i="38" s="1"/>
  <c r="CY139" i="38" s="1"/>
  <c r="AY139" i="38"/>
  <c r="AZ138" i="38"/>
  <c r="CK138" i="38" s="1"/>
  <c r="BE191" i="38"/>
  <c r="DE191" i="38" s="1"/>
  <c r="DG191" i="38" s="1"/>
  <c r="BA191" i="38"/>
  <c r="CO191" i="38" s="1"/>
  <c r="CQ191" i="38" s="1"/>
  <c r="AW191" i="38"/>
  <c r="BY191" i="38" s="1"/>
  <c r="CA191" i="38" s="1"/>
  <c r="BB190" i="38"/>
  <c r="CS190" i="38" s="1"/>
  <c r="AX190" i="38"/>
  <c r="CC190" i="38" s="1"/>
  <c r="BC21" i="20"/>
  <c r="AY21" i="20"/>
  <c r="BB21" i="20"/>
  <c r="AX21" i="20"/>
  <c r="BE21" i="20"/>
  <c r="BA21" i="20"/>
  <c r="AW21" i="20"/>
  <c r="BD21" i="20"/>
  <c r="AZ21" i="20"/>
  <c r="P48" i="32"/>
  <c r="P52" i="32" s="1"/>
  <c r="P55" i="32" s="1"/>
  <c r="AW96" i="36"/>
  <c r="AW97" i="36" s="1"/>
  <c r="AY39" i="34"/>
  <c r="AK11" i="20"/>
  <c r="AX39" i="34"/>
  <c r="AJ11" i="20"/>
  <c r="AX121" i="34"/>
  <c r="AX123" i="34" s="1"/>
  <c r="AK123" i="34"/>
  <c r="BE121" i="34"/>
  <c r="BE123" i="34" s="1"/>
  <c r="AR123" i="34"/>
  <c r="AW121" i="34"/>
  <c r="AW123" i="34" s="1"/>
  <c r="AJ123" i="34"/>
  <c r="AY121" i="34"/>
  <c r="AY123" i="34" s="1"/>
  <c r="AL123" i="34"/>
  <c r="BC121" i="34"/>
  <c r="BC123" i="34" s="1"/>
  <c r="AP123" i="34"/>
  <c r="BB121" i="34"/>
  <c r="BB123" i="34" s="1"/>
  <c r="AO123" i="34"/>
  <c r="AZ121" i="34"/>
  <c r="AZ123" i="34" s="1"/>
  <c r="AM123" i="34"/>
  <c r="AL97" i="36"/>
  <c r="AY30" i="34"/>
  <c r="AY31" i="34" s="1"/>
  <c r="AL31" i="34"/>
  <c r="AX30" i="34"/>
  <c r="AX31" i="34" s="1"/>
  <c r="AK31" i="34"/>
  <c r="AW30" i="34"/>
  <c r="AW31" i="34" s="1"/>
  <c r="AJ31" i="34"/>
  <c r="BD30" i="34"/>
  <c r="BD31" i="34" s="1"/>
  <c r="AQ31" i="34"/>
  <c r="AW39" i="34"/>
  <c r="AK114" i="34"/>
  <c r="AJ20" i="36"/>
  <c r="AL11" i="20"/>
  <c r="AZ53" i="34"/>
  <c r="AO114" i="34"/>
  <c r="AL7" i="34"/>
  <c r="AN114" i="34"/>
  <c r="AP114" i="34"/>
  <c r="AM114" i="34"/>
  <c r="AQ114" i="34"/>
  <c r="AL114" i="34"/>
  <c r="BB53" i="34"/>
  <c r="AN7" i="34"/>
  <c r="AM7" i="34"/>
  <c r="AL69" i="34"/>
  <c r="AK69" i="34"/>
  <c r="AP7" i="34"/>
  <c r="AJ69" i="34"/>
  <c r="AW113" i="34"/>
  <c r="AK7" i="34"/>
  <c r="AR7" i="34"/>
  <c r="AX66" i="34"/>
  <c r="AY15" i="34"/>
  <c r="BE53" i="34"/>
  <c r="AW66" i="34"/>
  <c r="BC53" i="34"/>
  <c r="AP69" i="34"/>
  <c r="AO69" i="34"/>
  <c r="AR69" i="34"/>
  <c r="BA30" i="34"/>
  <c r="BA31" i="34" s="1"/>
  <c r="AM69" i="34"/>
  <c r="AJ7" i="34"/>
  <c r="BE113" i="34"/>
  <c r="BE15" i="34"/>
  <c r="DD15" i="34" s="1"/>
  <c r="AX15" i="34"/>
  <c r="AW15" i="34"/>
  <c r="BA39" i="34"/>
  <c r="BA53" i="34" s="1"/>
  <c r="BA121" i="34"/>
  <c r="BA123" i="34" s="1"/>
  <c r="BA125" i="34" s="1"/>
  <c r="AZ30" i="34"/>
  <c r="AZ31" i="34" s="1"/>
  <c r="AZ33" i="34" s="1"/>
  <c r="AX81" i="34"/>
  <c r="AX83" i="34" s="1"/>
  <c r="BA66" i="34"/>
  <c r="AN69" i="34"/>
  <c r="BC15" i="34"/>
  <c r="BB6" i="34"/>
  <c r="BB7" i="34" s="1"/>
  <c r="AY81" i="34"/>
  <c r="AY83" i="34" s="1"/>
  <c r="BE30" i="34"/>
  <c r="BE31" i="34" s="1"/>
  <c r="BB15" i="34"/>
  <c r="CR15" i="34" s="1"/>
  <c r="BA15" i="34"/>
  <c r="BD39" i="34"/>
  <c r="BD53" i="34" s="1"/>
  <c r="BD121" i="34"/>
  <c r="BD123" i="34" s="1"/>
  <c r="BD125" i="34" s="1"/>
  <c r="BC30" i="34"/>
  <c r="BC31" i="34" s="1"/>
  <c r="BD6" i="34"/>
  <c r="BD7" i="34" s="1"/>
  <c r="BB30" i="34"/>
  <c r="BB31" i="34" s="1"/>
  <c r="BB33" i="34" s="1"/>
  <c r="AJ97" i="36"/>
  <c r="AN20" i="36"/>
  <c r="AQ20" i="36"/>
  <c r="AZ7" i="36"/>
  <c r="CJ7" i="36" s="1"/>
  <c r="AM20" i="36"/>
  <c r="AZ27" i="36"/>
  <c r="AM31" i="36"/>
  <c r="AN113" i="36"/>
  <c r="BD96" i="36"/>
  <c r="BD97" i="36" s="1"/>
  <c r="AR97" i="36"/>
  <c r="BB96" i="36"/>
  <c r="BB97" i="36" s="1"/>
  <c r="BD7" i="36"/>
  <c r="AP97" i="36"/>
  <c r="AL20" i="36"/>
  <c r="AJ31" i="36"/>
  <c r="AP20" i="36"/>
  <c r="AL31" i="36"/>
  <c r="AO20" i="36"/>
  <c r="AK31" i="36"/>
  <c r="AK141" i="38"/>
  <c r="AM82" i="38"/>
  <c r="AR23" i="38"/>
  <c r="AN100" i="38"/>
  <c r="AJ100" i="38"/>
  <c r="AR32" i="38"/>
  <c r="AK82" i="38"/>
  <c r="AW98" i="38"/>
  <c r="AW100" i="38" s="1"/>
  <c r="AK131" i="38"/>
  <c r="AL100" i="38"/>
  <c r="AR141" i="38"/>
  <c r="AN163" i="38"/>
  <c r="AQ91" i="38"/>
  <c r="AL183" i="38"/>
  <c r="AM23" i="38"/>
  <c r="AQ163" i="38"/>
  <c r="AJ131" i="38"/>
  <c r="AO192" i="38"/>
  <c r="AY98" i="38"/>
  <c r="AK163" i="38"/>
  <c r="AZ81" i="38"/>
  <c r="AN192" i="38"/>
  <c r="AM110" i="38"/>
  <c r="AK183" i="38"/>
  <c r="AI91" i="38"/>
  <c r="BA190" i="38"/>
  <c r="AJ72" i="38"/>
  <c r="AR172" i="38"/>
  <c r="AR183" i="38"/>
  <c r="AO100" i="38"/>
  <c r="AN11" i="38"/>
  <c r="AL110" i="38"/>
  <c r="AJ172" i="38"/>
  <c r="AR131" i="38"/>
  <c r="AW127" i="38"/>
  <c r="BY127" i="38" s="1"/>
  <c r="CA127" i="38" s="1"/>
  <c r="AM131" i="38"/>
  <c r="AL131" i="38"/>
  <c r="AY130" i="38"/>
  <c r="CG130" i="38" s="1"/>
  <c r="AN141" i="38"/>
  <c r="AY170" i="38"/>
  <c r="CG170" i="38" s="1"/>
  <c r="AL172" i="38"/>
  <c r="AJ91" i="38"/>
  <c r="AQ131" i="38"/>
  <c r="BD127" i="38"/>
  <c r="DA127" i="38" s="1"/>
  <c r="DC127" i="38" s="1"/>
  <c r="BA30" i="38"/>
  <c r="AN32" i="38"/>
  <c r="AM41" i="38"/>
  <c r="AQ183" i="38"/>
  <c r="AR154" i="38"/>
  <c r="AP131" i="38"/>
  <c r="BC127" i="38"/>
  <c r="AL32" i="38"/>
  <c r="AN41" i="38"/>
  <c r="AJ52" i="38"/>
  <c r="AN52" i="38"/>
  <c r="AJ154" i="38"/>
  <c r="AP154" i="38"/>
  <c r="BC148" i="38"/>
  <c r="CW148" i="38" s="1"/>
  <c r="AM100" i="38"/>
  <c r="AZ98" i="38"/>
  <c r="CK98" i="38" s="1"/>
  <c r="AN131" i="38"/>
  <c r="AL41" i="38"/>
  <c r="AW107" i="38"/>
  <c r="BY107" i="38" s="1"/>
  <c r="AJ110" i="38"/>
  <c r="AK110" i="38"/>
  <c r="AJ11" i="38"/>
  <c r="AK32" i="38"/>
  <c r="AX59" i="38"/>
  <c r="CC59" i="38" s="1"/>
  <c r="CE59" i="38" s="1"/>
  <c r="AK63" i="38"/>
  <c r="BE89" i="38"/>
  <c r="DE89" i="38" s="1"/>
  <c r="AR91" i="38"/>
  <c r="AM163" i="38"/>
  <c r="AJ183" i="38"/>
  <c r="AX19" i="38"/>
  <c r="CC19" i="38" s="1"/>
  <c r="AK23" i="38"/>
  <c r="AO183" i="38"/>
  <c r="AR110" i="38"/>
  <c r="BE107" i="38"/>
  <c r="AL63" i="38"/>
  <c r="AO172" i="38"/>
  <c r="AN183" i="38"/>
  <c r="BA138" i="38"/>
  <c r="CO138" i="38" s="1"/>
  <c r="AR192" i="38"/>
  <c r="AL11" i="38"/>
  <c r="AM11" i="38"/>
  <c r="AJ32" i="38"/>
  <c r="AK52" i="38"/>
  <c r="AR63" i="38"/>
  <c r="AR72" i="38"/>
  <c r="BA70" i="38"/>
  <c r="AN72" i="38"/>
  <c r="AN172" i="38"/>
  <c r="AM183" i="38"/>
  <c r="AQ82" i="38"/>
  <c r="BB98" i="38"/>
  <c r="BB100" i="38" s="1"/>
  <c r="AQ110" i="38"/>
  <c r="AL141" i="38"/>
  <c r="AY138" i="38"/>
  <c r="CG138" i="38" s="1"/>
  <c r="AL23" i="38"/>
  <c r="AL72" i="38"/>
  <c r="AO163" i="38"/>
  <c r="AM172" i="38"/>
  <c r="AK154" i="38"/>
  <c r="AL154" i="38"/>
  <c r="AY148" i="38"/>
  <c r="CG148" i="38" s="1"/>
  <c r="AP82" i="38"/>
  <c r="AK91" i="38"/>
  <c r="AX89" i="38"/>
  <c r="AQ100" i="38"/>
  <c r="BD98" i="38"/>
  <c r="DA98" i="38" s="1"/>
  <c r="AY107" i="38"/>
  <c r="CG107" i="38" s="1"/>
  <c r="AJ192" i="38"/>
  <c r="AX191" i="38"/>
  <c r="CC191" i="38" s="1"/>
  <c r="CE191" i="38" s="1"/>
  <c r="AK192" i="38"/>
  <c r="AY190" i="38"/>
  <c r="CG190" i="38" s="1"/>
  <c r="CI190" i="38" s="1"/>
  <c r="AL192" i="38"/>
  <c r="AK11" i="38"/>
  <c r="AP63" i="38"/>
  <c r="AJ163" i="38"/>
  <c r="AL163" i="38"/>
  <c r="AP183" i="38"/>
  <c r="AQ154" i="38"/>
  <c r="AL82" i="38"/>
  <c r="AO82" i="38"/>
  <c r="AK100" i="38"/>
  <c r="AJ141" i="38"/>
  <c r="AM141" i="38"/>
  <c r="AP23" i="38"/>
  <c r="AJ41" i="38"/>
  <c r="AK41" i="38"/>
  <c r="AK72" i="38"/>
  <c r="AO91" i="38"/>
  <c r="AZ91" i="38"/>
  <c r="AP110" i="38"/>
  <c r="AM63" i="38"/>
  <c r="AN154" i="38"/>
  <c r="BA148" i="38"/>
  <c r="CO148" i="38" s="1"/>
  <c r="AR100" i="38"/>
  <c r="AO110" i="38"/>
  <c r="AL52" i="38"/>
  <c r="AM52" i="38"/>
  <c r="AQ172" i="38"/>
  <c r="BE79" i="38"/>
  <c r="AR82" i="38"/>
  <c r="AW79" i="38"/>
  <c r="BY79" i="38" s="1"/>
  <c r="AJ82" i="38"/>
  <c r="AM91" i="38"/>
  <c r="AM192" i="38"/>
  <c r="AO154" i="38"/>
  <c r="AN82" i="38"/>
  <c r="AP91" i="38"/>
  <c r="AN110" i="38"/>
  <c r="AO131" i="38"/>
  <c r="AM154" i="38"/>
  <c r="AN91" i="38"/>
  <c r="BC89" i="38"/>
  <c r="AQ141" i="38"/>
  <c r="AQ192" i="38"/>
  <c r="AP141" i="38"/>
  <c r="BD138" i="38"/>
  <c r="DA138" i="38" s="1"/>
  <c r="DC138" i="38" s="1"/>
  <c r="AP192" i="38"/>
  <c r="BD190" i="38"/>
  <c r="DA190" i="38" s="1"/>
  <c r="AL91" i="38"/>
  <c r="BA89" i="38"/>
  <c r="CO89" i="38" s="1"/>
  <c r="AP100" i="38"/>
  <c r="AO141" i="38"/>
  <c r="BC138" i="38"/>
  <c r="CW138" i="38" s="1"/>
  <c r="CY138" i="38" s="1"/>
  <c r="BC190" i="38"/>
  <c r="AQ11" i="20"/>
  <c r="AP11" i="20"/>
  <c r="AO11" i="20"/>
  <c r="BB11" i="20"/>
  <c r="AN11" i="20"/>
  <c r="AM11" i="20"/>
  <c r="AR11" i="20"/>
  <c r="AY69" i="34"/>
  <c r="BC66" i="34"/>
  <c r="BC69" i="34" s="1"/>
  <c r="AQ69" i="34"/>
  <c r="BB66" i="34"/>
  <c r="AN97" i="36"/>
  <c r="AM97" i="36"/>
  <c r="AO178" i="36"/>
  <c r="AK97" i="36"/>
  <c r="AX97" i="36"/>
  <c r="AR31" i="36"/>
  <c r="AP31" i="36"/>
  <c r="BC27" i="36"/>
  <c r="CV27" i="36" s="1"/>
  <c r="AW27" i="36"/>
  <c r="AO113" i="36"/>
  <c r="AK20" i="36"/>
  <c r="AQ31" i="36"/>
  <c r="AO31" i="36"/>
  <c r="AN31" i="36"/>
  <c r="BB27" i="36"/>
  <c r="BB31" i="36" s="1"/>
  <c r="BA27" i="36"/>
  <c r="AK113" i="36"/>
  <c r="AP113" i="36"/>
  <c r="AM113" i="36"/>
  <c r="AR113" i="36"/>
  <c r="AJ113" i="36"/>
  <c r="AL113" i="36"/>
  <c r="AQ113" i="36"/>
  <c r="AL155" i="36"/>
  <c r="AY132" i="36"/>
  <c r="CF132" i="36" s="1"/>
  <c r="CH132" i="36" s="1"/>
  <c r="AX178" i="36"/>
  <c r="AO155" i="36"/>
  <c r="AN178" i="36"/>
  <c r="BA163" i="36"/>
  <c r="AQ178" i="36"/>
  <c r="AR20" i="36"/>
  <c r="BE7" i="36"/>
  <c r="AN155" i="36"/>
  <c r="AM155" i="36"/>
  <c r="AM178" i="36"/>
  <c r="AR155" i="36"/>
  <c r="AK155" i="36"/>
  <c r="AL178" i="36"/>
  <c r="AX132" i="36"/>
  <c r="AK178" i="36"/>
  <c r="AQ155" i="36"/>
  <c r="AP178" i="36"/>
  <c r="AJ155" i="36"/>
  <c r="BE133" i="36"/>
  <c r="DD133" i="36" s="1"/>
  <c r="DF133" i="36" s="1"/>
  <c r="AW133" i="36"/>
  <c r="BX133" i="36" s="1"/>
  <c r="BZ133" i="36" s="1"/>
  <c r="AR178" i="36"/>
  <c r="AJ178" i="36"/>
  <c r="AZ163" i="36"/>
  <c r="AP155" i="36"/>
  <c r="AQ32" i="38"/>
  <c r="AW30" i="38"/>
  <c r="BY30" i="38" s="1"/>
  <c r="AY39" i="38"/>
  <c r="CG39" i="38" s="1"/>
  <c r="BA48" i="38"/>
  <c r="CO48" i="38" s="1"/>
  <c r="CQ48" i="38" s="1"/>
  <c r="AO63" i="38"/>
  <c r="BC59" i="38"/>
  <c r="CW59" i="38" s="1"/>
  <c r="CY59" i="38" s="1"/>
  <c r="AQ72" i="38"/>
  <c r="AW70" i="38"/>
  <c r="AX161" i="38"/>
  <c r="CC161" i="38" s="1"/>
  <c r="BB170" i="38"/>
  <c r="AY8" i="38"/>
  <c r="CG8" i="38" s="1"/>
  <c r="CI8" i="38" s="1"/>
  <c r="AZ7" i="38"/>
  <c r="CK7" i="38" s="1"/>
  <c r="CM7" i="38" s="1"/>
  <c r="AJ23" i="38"/>
  <c r="AN23" i="38"/>
  <c r="AM32" i="38"/>
  <c r="AP32" i="38"/>
  <c r="BD30" i="38"/>
  <c r="DA30" i="38" s="1"/>
  <c r="AR41" i="38"/>
  <c r="AX39" i="38"/>
  <c r="CC39" i="38" s="1"/>
  <c r="AY49" i="38"/>
  <c r="CG49" i="38" s="1"/>
  <c r="CI49" i="38" s="1"/>
  <c r="AZ48" i="38"/>
  <c r="AJ63" i="38"/>
  <c r="AN63" i="38"/>
  <c r="BB59" i="38"/>
  <c r="CS59" i="38" s="1"/>
  <c r="CU59" i="38" s="1"/>
  <c r="AM72" i="38"/>
  <c r="AP72" i="38"/>
  <c r="BD70" i="38"/>
  <c r="DA70" i="38" s="1"/>
  <c r="AR163" i="38"/>
  <c r="AK172" i="38"/>
  <c r="BA170" i="38"/>
  <c r="CO170" i="38" s="1"/>
  <c r="AY161" i="38"/>
  <c r="CG161" i="38" s="1"/>
  <c r="AO23" i="38"/>
  <c r="BC19" i="38"/>
  <c r="AO32" i="38"/>
  <c r="AR11" i="38"/>
  <c r="AX7" i="38"/>
  <c r="CC7" i="38" s="1"/>
  <c r="CE7" i="38" s="1"/>
  <c r="BE22" i="38"/>
  <c r="DE22" i="38" s="1"/>
  <c r="DG22" i="38" s="1"/>
  <c r="AZ19" i="38"/>
  <c r="CK19" i="38" s="1"/>
  <c r="BB30" i="38"/>
  <c r="AP41" i="38"/>
  <c r="AR52" i="38"/>
  <c r="AX48" i="38"/>
  <c r="BE62" i="38"/>
  <c r="AZ59" i="38"/>
  <c r="CK59" i="38" s="1"/>
  <c r="CM59" i="38" s="1"/>
  <c r="AP163" i="38"/>
  <c r="BC161" i="38"/>
  <c r="CW161" i="38" s="1"/>
  <c r="AQ41" i="38"/>
  <c r="AO72" i="38"/>
  <c r="AQ11" i="38"/>
  <c r="AO41" i="38"/>
  <c r="BC39" i="38"/>
  <c r="CW39" i="38" s="1"/>
  <c r="AQ52" i="38"/>
  <c r="BA7" i="38"/>
  <c r="CO7" i="38" s="1"/>
  <c r="CQ7" i="38" s="1"/>
  <c r="BD161" i="38"/>
  <c r="DA161" i="38" s="1"/>
  <c r="AP11" i="38"/>
  <c r="BD7" i="38"/>
  <c r="DA7" i="38" s="1"/>
  <c r="DC7" i="38" s="1"/>
  <c r="BB39" i="38"/>
  <c r="AP52" i="38"/>
  <c r="BD48" i="38"/>
  <c r="DA48" i="38" s="1"/>
  <c r="DC48" i="38" s="1"/>
  <c r="AO11" i="38"/>
  <c r="BC7" i="38"/>
  <c r="CW7" i="38" s="1"/>
  <c r="CY7" i="38" s="1"/>
  <c r="AQ23" i="38"/>
  <c r="AO52" i="38"/>
  <c r="BC48" i="38"/>
  <c r="CW48" i="38" s="1"/>
  <c r="CY48" i="38" s="1"/>
  <c r="AQ63" i="38"/>
  <c r="AP172" i="38"/>
  <c r="BD170" i="38"/>
  <c r="DA170" i="38" s="1"/>
  <c r="AZ192" i="38" l="1"/>
  <c r="BD154" i="38"/>
  <c r="CK191" i="38"/>
  <c r="CM191" i="38" s="1"/>
  <c r="CF164" i="36"/>
  <c r="CH164" i="36" s="1"/>
  <c r="CB164" i="36"/>
  <c r="CD164" i="36" s="1"/>
  <c r="AY31" i="36"/>
  <c r="AY33" i="36" s="1"/>
  <c r="DD164" i="36"/>
  <c r="DF164" i="36" s="1"/>
  <c r="CR164" i="36"/>
  <c r="CT164" i="36" s="1"/>
  <c r="AZ113" i="36"/>
  <c r="AW20" i="36"/>
  <c r="CJ164" i="36"/>
  <c r="CL164" i="36" s="1"/>
  <c r="BX164" i="36"/>
  <c r="BZ164" i="36" s="1"/>
  <c r="BZ178" i="36" s="1"/>
  <c r="CN164" i="36"/>
  <c r="CP164" i="36" s="1"/>
  <c r="CV164" i="36"/>
  <c r="CX164" i="36" s="1"/>
  <c r="DF77" i="34"/>
  <c r="DF81" i="34" s="1"/>
  <c r="DD81" i="34"/>
  <c r="DD40" i="34"/>
  <c r="DF39" i="34"/>
  <c r="DF40" i="34" s="1"/>
  <c r="CL77" i="34"/>
  <c r="CL81" i="34" s="1"/>
  <c r="CJ81" i="34"/>
  <c r="DF15" i="34"/>
  <c r="DF23" i="34" s="1"/>
  <c r="DD23" i="34"/>
  <c r="CT15" i="34"/>
  <c r="CR23" i="34"/>
  <c r="CJ40" i="34"/>
  <c r="CL39" i="34"/>
  <c r="CL40" i="34" s="1"/>
  <c r="CD66" i="34"/>
  <c r="CD69" i="34" s="1"/>
  <c r="CB69" i="34"/>
  <c r="CF81" i="34"/>
  <c r="CH77" i="34"/>
  <c r="CH81" i="34" s="1"/>
  <c r="AW114" i="34"/>
  <c r="AW116" i="34" s="1"/>
  <c r="CD77" i="34"/>
  <c r="CD81" i="34" s="1"/>
  <c r="CB81" i="34"/>
  <c r="DB77" i="34"/>
  <c r="DB81" i="34" s="1"/>
  <c r="CZ81" i="34"/>
  <c r="CH121" i="34"/>
  <c r="CH123" i="34" s="1"/>
  <c r="CF123" i="34"/>
  <c r="CN31" i="34"/>
  <c r="CP30" i="34"/>
  <c r="CP31" i="34" s="1"/>
  <c r="BD114" i="34"/>
  <c r="BD185" i="34"/>
  <c r="CN81" i="34"/>
  <c r="CP77" i="34"/>
  <c r="CP81" i="34" s="1"/>
  <c r="CP15" i="34"/>
  <c r="CP23" i="34" s="1"/>
  <c r="CN23" i="34"/>
  <c r="CD15" i="34"/>
  <c r="CD23" i="34" s="1"/>
  <c r="CB23" i="34"/>
  <c r="BX6" i="34"/>
  <c r="CV23" i="34"/>
  <c r="CX15" i="34"/>
  <c r="CX23" i="34" s="1"/>
  <c r="CJ30" i="34"/>
  <c r="DD7" i="34"/>
  <c r="DF6" i="34"/>
  <c r="DF7" i="34" s="1"/>
  <c r="CJ123" i="34"/>
  <c r="CL121" i="34"/>
  <c r="CL123" i="34" s="1"/>
  <c r="CZ23" i="34"/>
  <c r="DB15" i="34"/>
  <c r="DB23" i="34" s="1"/>
  <c r="BE81" i="34"/>
  <c r="BE83" i="34" s="1"/>
  <c r="CR7" i="34"/>
  <c r="CT6" i="34"/>
  <c r="CT7" i="34" s="1"/>
  <c r="CR114" i="34"/>
  <c r="CT113" i="34"/>
  <c r="CT114" i="34" s="1"/>
  <c r="DD121" i="34"/>
  <c r="AZ114" i="34"/>
  <c r="AZ116" i="34" s="1"/>
  <c r="AZ185" i="34"/>
  <c r="CF69" i="34"/>
  <c r="CH66" i="34"/>
  <c r="BD116" i="34"/>
  <c r="AY114" i="34"/>
  <c r="CV6" i="34"/>
  <c r="CL15" i="34"/>
  <c r="CL23" i="34" s="1"/>
  <c r="CJ23" i="34"/>
  <c r="CB40" i="34"/>
  <c r="CD39" i="34"/>
  <c r="CD40" i="34" s="1"/>
  <c r="AW69" i="34"/>
  <c r="CT66" i="34"/>
  <c r="CT69" i="34" s="1"/>
  <c r="CR69" i="34"/>
  <c r="CP66" i="34"/>
  <c r="CP69" i="34" s="1"/>
  <c r="CN69" i="34"/>
  <c r="CV40" i="34"/>
  <c r="CX39" i="34"/>
  <c r="CX40" i="34" s="1"/>
  <c r="CZ121" i="34"/>
  <c r="BX123" i="34"/>
  <c r="BZ121" i="34"/>
  <c r="BZ123" i="34" s="1"/>
  <c r="CR81" i="34"/>
  <c r="CT77" i="34"/>
  <c r="CT81" i="34" s="1"/>
  <c r="CH69" i="34"/>
  <c r="CV81" i="34"/>
  <c r="CX77" i="34"/>
  <c r="CX81" i="34" s="1"/>
  <c r="CF30" i="34"/>
  <c r="CR31" i="34"/>
  <c r="CT30" i="34"/>
  <c r="CT31" i="34" s="1"/>
  <c r="CR40" i="34"/>
  <c r="CT39" i="34"/>
  <c r="CT40" i="34" s="1"/>
  <c r="CZ31" i="34"/>
  <c r="DB30" i="34"/>
  <c r="DB31" i="34" s="1"/>
  <c r="BC33" i="34"/>
  <c r="BE114" i="34"/>
  <c r="BE116" i="34" s="1"/>
  <c r="BE185" i="34"/>
  <c r="CB114" i="34"/>
  <c r="CD113" i="34"/>
  <c r="CD114" i="34" s="1"/>
  <c r="AZ81" i="34"/>
  <c r="AZ83" i="34" s="1"/>
  <c r="CV66" i="34"/>
  <c r="BZ77" i="34"/>
  <c r="BZ81" i="34" s="1"/>
  <c r="BX81" i="34"/>
  <c r="BX23" i="34"/>
  <c r="BZ15" i="34"/>
  <c r="BZ23" i="34" s="1"/>
  <c r="DD113" i="34"/>
  <c r="BC114" i="34"/>
  <c r="BC116" i="34" s="1"/>
  <c r="BC185" i="34"/>
  <c r="BE33" i="34"/>
  <c r="AX69" i="34"/>
  <c r="DF66" i="34"/>
  <c r="DF69" i="34" s="1"/>
  <c r="DD69" i="34"/>
  <c r="CN121" i="34"/>
  <c r="BX66" i="34"/>
  <c r="CB6" i="34"/>
  <c r="CZ39" i="34"/>
  <c r="BX30" i="34"/>
  <c r="BX113" i="34"/>
  <c r="CR121" i="34"/>
  <c r="CB121" i="34"/>
  <c r="CJ6" i="34"/>
  <c r="CF40" i="34"/>
  <c r="CH39" i="34"/>
  <c r="CH40" i="34" s="1"/>
  <c r="BA114" i="34"/>
  <c r="BA185" i="34"/>
  <c r="CJ114" i="34"/>
  <c r="CL113" i="34"/>
  <c r="CL114" i="34" s="1"/>
  <c r="AY116" i="34"/>
  <c r="CH113" i="34"/>
  <c r="CH114" i="34" s="1"/>
  <c r="CF114" i="34"/>
  <c r="CZ114" i="34"/>
  <c r="DB113" i="34"/>
  <c r="DB114" i="34" s="1"/>
  <c r="CZ69" i="34"/>
  <c r="DB66" i="34"/>
  <c r="DB69" i="34" s="1"/>
  <c r="CZ6" i="34"/>
  <c r="CJ69" i="34"/>
  <c r="CL66" i="34"/>
  <c r="CL69" i="34" s="1"/>
  <c r="AX114" i="34"/>
  <c r="AX116" i="34" s="1"/>
  <c r="BB114" i="34"/>
  <c r="BB185" i="34"/>
  <c r="CT23" i="34"/>
  <c r="CH15" i="34"/>
  <c r="CH23" i="34" s="1"/>
  <c r="CF23" i="34"/>
  <c r="CX113" i="34"/>
  <c r="CX114" i="34" s="1"/>
  <c r="CV114" i="34"/>
  <c r="CV121" i="34"/>
  <c r="BX40" i="34"/>
  <c r="BZ39" i="34"/>
  <c r="BZ40" i="34" s="1"/>
  <c r="BA33" i="34"/>
  <c r="BA116" i="34"/>
  <c r="BB69" i="34"/>
  <c r="BA69" i="34"/>
  <c r="BA71" i="34" s="1"/>
  <c r="BB116" i="34"/>
  <c r="CB30" i="34"/>
  <c r="CF6" i="34"/>
  <c r="CN113" i="34"/>
  <c r="CV30" i="34"/>
  <c r="CN39" i="34"/>
  <c r="DD30" i="34"/>
  <c r="CN6" i="34"/>
  <c r="CH5" i="20"/>
  <c r="CD6" i="20"/>
  <c r="CD11" i="20" s="1"/>
  <c r="CB11" i="20"/>
  <c r="CN11" i="20"/>
  <c r="CP5" i="20"/>
  <c r="CP11" i="20" s="1"/>
  <c r="BZ5" i="20"/>
  <c r="BZ11" i="20" s="1"/>
  <c r="BX11" i="20"/>
  <c r="CZ19" i="20"/>
  <c r="DB18" i="20"/>
  <c r="DB19" i="20" s="1"/>
  <c r="CF8" i="20"/>
  <c r="CH8" i="20" s="1"/>
  <c r="CL5" i="20"/>
  <c r="CL11" i="20" s="1"/>
  <c r="CJ11" i="20"/>
  <c r="CV11" i="20"/>
  <c r="CX5" i="20"/>
  <c r="CX11" i="20" s="1"/>
  <c r="DD11" i="20"/>
  <c r="DF5" i="20"/>
  <c r="DD19" i="20"/>
  <c r="DF18" i="20"/>
  <c r="DF19" i="20" s="1"/>
  <c r="CR11" i="20"/>
  <c r="CT5" i="20"/>
  <c r="CT11" i="20" s="1"/>
  <c r="BC11" i="20"/>
  <c r="BC13" i="20" s="1"/>
  <c r="CZ11" i="20"/>
  <c r="DB5" i="20"/>
  <c r="DD8" i="20"/>
  <c r="DF8" i="20" s="1"/>
  <c r="CZ8" i="20"/>
  <c r="DB8" i="20" s="1"/>
  <c r="DB11" i="20" s="1"/>
  <c r="AZ183" i="38"/>
  <c r="AZ185" i="38" s="1"/>
  <c r="BA32" i="38"/>
  <c r="BA72" i="38"/>
  <c r="BE63" i="38"/>
  <c r="BE65" i="38" s="1"/>
  <c r="BB192" i="38"/>
  <c r="BC192" i="38"/>
  <c r="BC194" i="38" s="1"/>
  <c r="AX100" i="38"/>
  <c r="BB41" i="38"/>
  <c r="BB43" i="38" s="1"/>
  <c r="BE110" i="38"/>
  <c r="BE112" i="38" s="1"/>
  <c r="BA192" i="38"/>
  <c r="BA194" i="38" s="1"/>
  <c r="BA183" i="38"/>
  <c r="BA185" i="38" s="1"/>
  <c r="AW72" i="38"/>
  <c r="AW74" i="38" s="1"/>
  <c r="AW172" i="38"/>
  <c r="AV91" i="38"/>
  <c r="AX91" i="38"/>
  <c r="AW192" i="38"/>
  <c r="AW194" i="38" s="1"/>
  <c r="BC172" i="38"/>
  <c r="BB32" i="38"/>
  <c r="BE41" i="38"/>
  <c r="BD23" i="38"/>
  <c r="BB11" i="38"/>
  <c r="BB13" i="38" s="1"/>
  <c r="BA41" i="38"/>
  <c r="BA43" i="38" s="1"/>
  <c r="BD183" i="38"/>
  <c r="BD185" i="38" s="1"/>
  <c r="BA110" i="38"/>
  <c r="BA112" i="38" s="1"/>
  <c r="AZ52" i="38"/>
  <c r="AZ54" i="38" s="1"/>
  <c r="DE39" i="38"/>
  <c r="DG39" i="38" s="1"/>
  <c r="DG41" i="38" s="1"/>
  <c r="AZ32" i="38"/>
  <c r="AZ34" i="38" s="1"/>
  <c r="AY100" i="38"/>
  <c r="AX183" i="38"/>
  <c r="CS139" i="38"/>
  <c r="CU139" i="38" s="1"/>
  <c r="BE32" i="38"/>
  <c r="BE34" i="38" s="1"/>
  <c r="BE183" i="38"/>
  <c r="BE185" i="38" s="1"/>
  <c r="BC131" i="38"/>
  <c r="CG139" i="38"/>
  <c r="CI139" i="38" s="1"/>
  <c r="BE131" i="38"/>
  <c r="BE133" i="38" s="1"/>
  <c r="BA63" i="38"/>
  <c r="BA65" i="38" s="1"/>
  <c r="BE72" i="38"/>
  <c r="BE74" i="38" s="1"/>
  <c r="AW154" i="38"/>
  <c r="AW156" i="38" s="1"/>
  <c r="BC72" i="38"/>
  <c r="BC74" i="38" s="1"/>
  <c r="AX52" i="38"/>
  <c r="AX54" i="38" s="1"/>
  <c r="AW41" i="38"/>
  <c r="AW43" i="38" s="1"/>
  <c r="AZ72" i="38"/>
  <c r="AZ74" i="38" s="1"/>
  <c r="BE91" i="38"/>
  <c r="AW91" i="38"/>
  <c r="CO139" i="38"/>
  <c r="CQ139" i="38" s="1"/>
  <c r="AW23" i="38"/>
  <c r="AW25" i="38" s="1"/>
  <c r="BD63" i="38"/>
  <c r="BD65" i="38" s="1"/>
  <c r="BD131" i="38"/>
  <c r="BD133" i="38" s="1"/>
  <c r="AX82" i="38"/>
  <c r="AX84" i="38" s="1"/>
  <c r="BY139" i="38"/>
  <c r="CA139" i="38" s="1"/>
  <c r="DA139" i="38"/>
  <c r="DA141" i="38" s="1"/>
  <c r="BC110" i="38"/>
  <c r="BC112" i="38" s="1"/>
  <c r="AX72" i="38"/>
  <c r="AX74" i="38" s="1"/>
  <c r="BB183" i="38"/>
  <c r="BB185" i="38" s="1"/>
  <c r="BC23" i="38"/>
  <c r="BC25" i="38" s="1"/>
  <c r="BB172" i="38"/>
  <c r="BB174" i="38" s="1"/>
  <c r="BC183" i="38"/>
  <c r="BC185" i="38" s="1"/>
  <c r="AZ82" i="38"/>
  <c r="AZ84" i="38" s="1"/>
  <c r="AW183" i="38"/>
  <c r="AW185" i="38" s="1"/>
  <c r="BE172" i="38"/>
  <c r="BE174" i="38" s="1"/>
  <c r="BE192" i="38"/>
  <c r="BE194" i="38" s="1"/>
  <c r="AY183" i="38"/>
  <c r="AY185" i="38" s="1"/>
  <c r="CK139" i="38"/>
  <c r="CM139" i="38" s="1"/>
  <c r="AY72" i="38"/>
  <c r="AY74" i="38" s="1"/>
  <c r="AW52" i="38"/>
  <c r="AW54" i="38" s="1"/>
  <c r="BD100" i="38"/>
  <c r="AY91" i="38"/>
  <c r="BB52" i="38"/>
  <c r="BB54" i="38" s="1"/>
  <c r="BE11" i="38"/>
  <c r="BE13" i="38" s="1"/>
  <c r="BE82" i="38"/>
  <c r="BE84" i="38" s="1"/>
  <c r="BE100" i="38"/>
  <c r="AY32" i="38"/>
  <c r="AY34" i="38" s="1"/>
  <c r="AX131" i="38"/>
  <c r="AX133" i="38" s="1"/>
  <c r="CC139" i="38"/>
  <c r="CE139" i="38" s="1"/>
  <c r="AX154" i="38"/>
  <c r="AX156" i="38" s="1"/>
  <c r="CE148" i="38"/>
  <c r="CI79" i="38"/>
  <c r="CI82" i="38" s="1"/>
  <c r="CG82" i="38"/>
  <c r="CI30" i="38"/>
  <c r="CI32" i="38" s="1"/>
  <c r="CG32" i="38"/>
  <c r="CM70" i="38"/>
  <c r="CM72" i="38" s="1"/>
  <c r="CK72" i="38"/>
  <c r="CO154" i="38"/>
  <c r="CQ148" i="38"/>
  <c r="CQ154" i="38" s="1"/>
  <c r="CI39" i="38"/>
  <c r="CI41" i="38" s="1"/>
  <c r="CG41" i="38"/>
  <c r="BY82" i="38"/>
  <c r="CA79" i="38"/>
  <c r="CA82" i="38" s="1"/>
  <c r="CA107" i="38"/>
  <c r="CA110" i="38" s="1"/>
  <c r="BY110" i="38"/>
  <c r="CU190" i="38"/>
  <c r="CU192" i="38" s="1"/>
  <c r="CS192" i="38"/>
  <c r="CM89" i="38"/>
  <c r="CM91" i="38" s="1"/>
  <c r="CK91" i="38"/>
  <c r="CE170" i="38"/>
  <c r="CE172" i="38" s="1"/>
  <c r="CC172" i="38"/>
  <c r="CU61" i="38"/>
  <c r="CU63" i="38" s="1"/>
  <c r="CS63" i="38"/>
  <c r="CE30" i="38"/>
  <c r="CE32" i="38" s="1"/>
  <c r="CC32" i="38"/>
  <c r="DC61" i="38"/>
  <c r="DC63" i="38" s="1"/>
  <c r="DA63" i="38"/>
  <c r="CA190" i="38"/>
  <c r="CA192" i="38" s="1"/>
  <c r="BY192" i="38"/>
  <c r="CW141" i="38"/>
  <c r="CY140" i="38"/>
  <c r="CY141" i="38" s="1"/>
  <c r="CE79" i="38"/>
  <c r="CE82" i="38" s="1"/>
  <c r="CC82" i="38"/>
  <c r="DE163" i="38"/>
  <c r="DG161" i="38"/>
  <c r="DG163" i="38" s="1"/>
  <c r="CU19" i="38"/>
  <c r="CU23" i="38" s="1"/>
  <c r="CS23" i="38"/>
  <c r="CM190" i="38"/>
  <c r="CM192" i="38" s="1"/>
  <c r="CK192" i="38"/>
  <c r="CA170" i="38"/>
  <c r="CA172" i="38" s="1"/>
  <c r="BY172" i="38"/>
  <c r="DC161" i="38"/>
  <c r="DC163" i="38" s="1"/>
  <c r="DA163" i="38"/>
  <c r="CQ181" i="38"/>
  <c r="CQ183" i="38" s="1"/>
  <c r="CO183" i="38"/>
  <c r="DG170" i="38"/>
  <c r="DG172" i="38" s="1"/>
  <c r="DE172" i="38"/>
  <c r="CO52" i="38"/>
  <c r="CQ50" i="38"/>
  <c r="CQ52" i="38" s="1"/>
  <c r="DC30" i="38"/>
  <c r="DC32" i="38" s="1"/>
  <c r="DA32" i="38"/>
  <c r="CE161" i="38"/>
  <c r="CE163" i="38" s="1"/>
  <c r="CC163" i="38"/>
  <c r="CI170" i="38"/>
  <c r="CI172" i="38" s="1"/>
  <c r="CG172" i="38"/>
  <c r="CS154" i="38"/>
  <c r="CU148" i="38"/>
  <c r="CU154" i="38" s="1"/>
  <c r="CE50" i="38"/>
  <c r="CE52" i="38" s="1"/>
  <c r="CC52" i="38"/>
  <c r="DA52" i="38"/>
  <c r="DC50" i="38"/>
  <c r="DC52" i="38" s="1"/>
  <c r="DG181" i="38"/>
  <c r="DG183" i="38" s="1"/>
  <c r="DE183" i="38"/>
  <c r="CI50" i="38"/>
  <c r="CI52" i="38" s="1"/>
  <c r="CG52" i="38"/>
  <c r="CY30" i="38"/>
  <c r="CY32" i="38" s="1"/>
  <c r="CW32" i="38"/>
  <c r="DE32" i="38"/>
  <c r="DG30" i="38"/>
  <c r="DG32" i="38" s="1"/>
  <c r="CY191" i="38"/>
  <c r="CE98" i="38"/>
  <c r="CE100" i="38" s="1"/>
  <c r="CC100" i="38"/>
  <c r="DG130" i="38"/>
  <c r="DG131" i="38" s="1"/>
  <c r="DE131" i="38"/>
  <c r="CI70" i="38"/>
  <c r="CI72" i="38" s="1"/>
  <c r="CG72" i="38"/>
  <c r="CY50" i="38"/>
  <c r="CY52" i="38" s="1"/>
  <c r="CW52" i="38"/>
  <c r="CM61" i="38"/>
  <c r="CM63" i="38" s="1"/>
  <c r="CK63" i="38"/>
  <c r="CM130" i="38"/>
  <c r="CM131" i="38" s="1"/>
  <c r="CK131" i="38"/>
  <c r="DA91" i="38"/>
  <c r="DC89" i="38"/>
  <c r="DC91" i="38" s="1"/>
  <c r="CU79" i="38"/>
  <c r="CU82" i="38" s="1"/>
  <c r="CS82" i="38"/>
  <c r="CI161" i="38"/>
  <c r="CI163" i="38" s="1"/>
  <c r="CG163" i="38"/>
  <c r="CY161" i="38"/>
  <c r="CY163" i="38" s="1"/>
  <c r="CW163" i="38"/>
  <c r="CM19" i="38"/>
  <c r="CM23" i="38" s="1"/>
  <c r="CK23" i="38"/>
  <c r="CQ170" i="38"/>
  <c r="CQ172" i="38" s="1"/>
  <c r="CO172" i="38"/>
  <c r="CO91" i="38"/>
  <c r="CQ89" i="38"/>
  <c r="CQ91" i="38" s="1"/>
  <c r="CI148" i="38"/>
  <c r="CI154" i="38" s="1"/>
  <c r="CG154" i="38"/>
  <c r="CM98" i="38"/>
  <c r="CM100" i="38" s="1"/>
  <c r="CK100" i="38"/>
  <c r="CI130" i="38"/>
  <c r="CI131" i="38" s="1"/>
  <c r="CG131" i="38"/>
  <c r="CM138" i="38"/>
  <c r="CM141" i="38" s="1"/>
  <c r="CY98" i="38"/>
  <c r="CY100" i="38" s="1"/>
  <c r="CW100" i="38"/>
  <c r="CQ79" i="38"/>
  <c r="CQ82" i="38" s="1"/>
  <c r="CO82" i="38"/>
  <c r="CM161" i="38"/>
  <c r="CM163" i="38" s="1"/>
  <c r="CK163" i="38"/>
  <c r="CM39" i="38"/>
  <c r="CM41" i="38" s="1"/>
  <c r="CK41" i="38"/>
  <c r="DC19" i="38"/>
  <c r="DC23" i="38" s="1"/>
  <c r="DA23" i="38"/>
  <c r="DE52" i="38"/>
  <c r="DG50" i="38"/>
  <c r="DG52" i="38" s="1"/>
  <c r="DG138" i="38"/>
  <c r="DG141" i="38" s="1"/>
  <c r="DE141" i="38"/>
  <c r="CY70" i="38"/>
  <c r="CY72" i="38" s="1"/>
  <c r="CW72" i="38"/>
  <c r="BY41" i="38"/>
  <c r="CA39" i="38"/>
  <c r="CA41" i="38" s="1"/>
  <c r="DE154" i="38"/>
  <c r="DG148" i="38"/>
  <c r="DG154" i="38" s="1"/>
  <c r="CU138" i="38"/>
  <c r="DC148" i="38"/>
  <c r="DC154" i="38" s="1"/>
  <c r="DA154" i="38"/>
  <c r="CM79" i="38"/>
  <c r="CU130" i="38"/>
  <c r="CU131" i="38" s="1"/>
  <c r="CS131" i="38"/>
  <c r="BY32" i="38"/>
  <c r="CA30" i="38"/>
  <c r="CA32" i="38" s="1"/>
  <c r="CG192" i="38"/>
  <c r="CI191" i="38"/>
  <c r="CI192" i="38" s="1"/>
  <c r="CI138" i="38"/>
  <c r="CG141" i="38"/>
  <c r="CU50" i="38"/>
  <c r="CU52" i="38" s="1"/>
  <c r="CS52" i="38"/>
  <c r="CY170" i="38"/>
  <c r="CY172" i="38" s="1"/>
  <c r="CW172" i="38"/>
  <c r="CY39" i="38"/>
  <c r="CY41" i="38" s="1"/>
  <c r="CW41" i="38"/>
  <c r="CE107" i="38"/>
  <c r="CE110" i="38" s="1"/>
  <c r="CC110" i="38"/>
  <c r="DA41" i="38"/>
  <c r="DC39" i="38"/>
  <c r="DC41" i="38" s="1"/>
  <c r="BY91" i="38"/>
  <c r="CA89" i="38"/>
  <c r="CA91" i="38" s="1"/>
  <c r="CY61" i="38"/>
  <c r="CY63" i="38" s="1"/>
  <c r="CW63" i="38"/>
  <c r="CO41" i="38"/>
  <c r="CQ39" i="38"/>
  <c r="CQ41" i="38" s="1"/>
  <c r="CA19" i="38"/>
  <c r="CM148" i="38"/>
  <c r="CM154" i="38" s="1"/>
  <c r="CK154" i="38"/>
  <c r="CM50" i="38"/>
  <c r="CM52" i="38" s="1"/>
  <c r="CK52" i="38"/>
  <c r="DE100" i="38"/>
  <c r="DG98" i="38"/>
  <c r="DG100" i="38" s="1"/>
  <c r="CA130" i="38"/>
  <c r="CA131" i="38" s="1"/>
  <c r="BY131" i="38"/>
  <c r="CQ138" i="38"/>
  <c r="DC190" i="38"/>
  <c r="DC192" i="38" s="1"/>
  <c r="DA192" i="38"/>
  <c r="CI107" i="38"/>
  <c r="CI110" i="38" s="1"/>
  <c r="CG110" i="38"/>
  <c r="CU107" i="38"/>
  <c r="CW183" i="38"/>
  <c r="CY181" i="38"/>
  <c r="CY183" i="38" s="1"/>
  <c r="CY107" i="38"/>
  <c r="CY110" i="38" s="1"/>
  <c r="CW110" i="38"/>
  <c r="CO23" i="38"/>
  <c r="CQ19" i="38"/>
  <c r="CQ23" i="38" s="1"/>
  <c r="CM30" i="38"/>
  <c r="CM32" i="38" s="1"/>
  <c r="CK32" i="38"/>
  <c r="CA148" i="38"/>
  <c r="CE130" i="38"/>
  <c r="CE131" i="38" s="1"/>
  <c r="CC131" i="38"/>
  <c r="CA181" i="38"/>
  <c r="CA183" i="38" s="1"/>
  <c r="BY183" i="38"/>
  <c r="DG61" i="38"/>
  <c r="DA82" i="38"/>
  <c r="DC79" i="38"/>
  <c r="DC82" i="38" s="1"/>
  <c r="CE19" i="38"/>
  <c r="CE23" i="38" s="1"/>
  <c r="CC23" i="38"/>
  <c r="CA138" i="38"/>
  <c r="DA72" i="38"/>
  <c r="DC70" i="38"/>
  <c r="DC72" i="38" s="1"/>
  <c r="CE39" i="38"/>
  <c r="CE41" i="38" s="1"/>
  <c r="CC41" i="38"/>
  <c r="CC192" i="38"/>
  <c r="CE190" i="38"/>
  <c r="CE192" i="38" s="1"/>
  <c r="CE61" i="38"/>
  <c r="CE63" i="38" s="1"/>
  <c r="CC63" i="38"/>
  <c r="CM107" i="38"/>
  <c r="CM110" i="38" s="1"/>
  <c r="CK110" i="38"/>
  <c r="DE23" i="38"/>
  <c r="DG19" i="38"/>
  <c r="DG23" i="38" s="1"/>
  <c r="CO100" i="38"/>
  <c r="CQ98" i="38"/>
  <c r="CQ100" i="38" s="1"/>
  <c r="CU89" i="38"/>
  <c r="CU91" i="38" s="1"/>
  <c r="CS91" i="38"/>
  <c r="CU161" i="38"/>
  <c r="CQ61" i="38"/>
  <c r="CQ63" i="38" s="1"/>
  <c r="CO63" i="38"/>
  <c r="CA152" i="38"/>
  <c r="CU70" i="38"/>
  <c r="CU72" i="38" s="1"/>
  <c r="CS72" i="38"/>
  <c r="DC130" i="38"/>
  <c r="DC131" i="38" s="1"/>
  <c r="DA131" i="38"/>
  <c r="DC107" i="38"/>
  <c r="DC110" i="38" s="1"/>
  <c r="DA110" i="38"/>
  <c r="CK48" i="38"/>
  <c r="CM48" i="38" s="1"/>
  <c r="DA100" i="38"/>
  <c r="DC98" i="38"/>
  <c r="DC100" i="38" s="1"/>
  <c r="DC170" i="38"/>
  <c r="DC172" i="38" s="1"/>
  <c r="DA172" i="38"/>
  <c r="BB91" i="38"/>
  <c r="BB163" i="38"/>
  <c r="BB165" i="38" s="1"/>
  <c r="AW11" i="38"/>
  <c r="BY11" i="38" s="1"/>
  <c r="CA11" i="38" s="1"/>
  <c r="CG98" i="38"/>
  <c r="DE62" i="38"/>
  <c r="DG62" i="38" s="1"/>
  <c r="BY151" i="38"/>
  <c r="CA151" i="38" s="1"/>
  <c r="BY20" i="38"/>
  <c r="CA20" i="38" s="1"/>
  <c r="CG89" i="38"/>
  <c r="DE70" i="38"/>
  <c r="CO30" i="38"/>
  <c r="CC153" i="38"/>
  <c r="CE153" i="38" s="1"/>
  <c r="CW19" i="38"/>
  <c r="CY79" i="38"/>
  <c r="CY82" i="38" s="1"/>
  <c r="CW82" i="38"/>
  <c r="DG190" i="38"/>
  <c r="DG192" i="38" s="1"/>
  <c r="DE192" i="38"/>
  <c r="DE41" i="38"/>
  <c r="DE91" i="38"/>
  <c r="DG89" i="38"/>
  <c r="DG91" i="38" s="1"/>
  <c r="CO107" i="38"/>
  <c r="CY148" i="38"/>
  <c r="CY154" i="38" s="1"/>
  <c r="CW154" i="38"/>
  <c r="BB110" i="38"/>
  <c r="BB112" i="38" s="1"/>
  <c r="BE163" i="38"/>
  <c r="BE165" i="38" s="1"/>
  <c r="BU89" i="38"/>
  <c r="CW190" i="38"/>
  <c r="CY190" i="38" s="1"/>
  <c r="CY192" i="38" s="1"/>
  <c r="DA181" i="38"/>
  <c r="CS30" i="38"/>
  <c r="BY98" i="38"/>
  <c r="BY9" i="38"/>
  <c r="CA9" i="38" s="1"/>
  <c r="CO60" i="38"/>
  <c r="CQ60" i="38" s="1"/>
  <c r="CO161" i="38"/>
  <c r="AZ172" i="38"/>
  <c r="AZ174" i="38" s="1"/>
  <c r="BC91" i="38"/>
  <c r="AZ154" i="38"/>
  <c r="AZ156" i="38" s="1"/>
  <c r="CY130" i="38"/>
  <c r="CY131" i="38" s="1"/>
  <c r="CW131" i="38"/>
  <c r="BY161" i="38"/>
  <c r="CS39" i="38"/>
  <c r="DE107" i="38"/>
  <c r="CW89" i="38"/>
  <c r="CW127" i="38"/>
  <c r="CY127" i="38" s="1"/>
  <c r="CS162" i="38"/>
  <c r="CU162" i="38" s="1"/>
  <c r="AW110" i="38"/>
  <c r="CS108" i="38"/>
  <c r="CU108" i="38" s="1"/>
  <c r="DA59" i="38"/>
  <c r="DC59" i="38" s="1"/>
  <c r="CC181" i="38"/>
  <c r="CA61" i="38"/>
  <c r="CA63" i="38" s="1"/>
  <c r="BY63" i="38"/>
  <c r="CI19" i="38"/>
  <c r="CI23" i="38" s="1"/>
  <c r="CG23" i="38"/>
  <c r="AW63" i="38"/>
  <c r="AW141" i="38"/>
  <c r="AW143" i="38" s="1"/>
  <c r="AX141" i="38"/>
  <c r="AX143" i="38" s="1"/>
  <c r="CK81" i="38"/>
  <c r="CM81" i="38" s="1"/>
  <c r="CC48" i="38"/>
  <c r="CE48" i="38" s="1"/>
  <c r="CG181" i="38"/>
  <c r="CS170" i="38"/>
  <c r="CO70" i="38"/>
  <c r="CQ130" i="38"/>
  <c r="CQ131" i="38" s="1"/>
  <c r="CO131" i="38"/>
  <c r="CM170" i="38"/>
  <c r="CM172" i="38" s="1"/>
  <c r="CK172" i="38"/>
  <c r="CI61" i="38"/>
  <c r="CI63" i="38" s="1"/>
  <c r="CG63" i="38"/>
  <c r="CC70" i="38"/>
  <c r="AX172" i="38"/>
  <c r="AX174" i="38" s="1"/>
  <c r="BE154" i="38"/>
  <c r="CC89" i="38"/>
  <c r="CS181" i="38"/>
  <c r="CS98" i="38"/>
  <c r="CK183" i="38"/>
  <c r="CM181" i="38"/>
  <c r="CM183" i="38" s="1"/>
  <c r="BY52" i="38"/>
  <c r="CA50" i="38"/>
  <c r="CA52" i="38" s="1"/>
  <c r="AX192" i="38"/>
  <c r="AY82" i="38"/>
  <c r="AY84" i="38" s="1"/>
  <c r="BD110" i="38"/>
  <c r="BY70" i="38"/>
  <c r="DE79" i="38"/>
  <c r="CO190" i="38"/>
  <c r="CC138" i="38"/>
  <c r="AX31" i="36"/>
  <c r="BA178" i="36"/>
  <c r="BA20" i="36"/>
  <c r="BX177" i="36"/>
  <c r="BZ177" i="36" s="1"/>
  <c r="CJ111" i="36"/>
  <c r="CL111" i="36" s="1"/>
  <c r="CJ96" i="36"/>
  <c r="AY178" i="36"/>
  <c r="BA31" i="36"/>
  <c r="BA33" i="36" s="1"/>
  <c r="BD31" i="36"/>
  <c r="CF96" i="36"/>
  <c r="CF97" i="36" s="1"/>
  <c r="CZ96" i="36"/>
  <c r="DB96" i="36" s="1"/>
  <c r="DB97" i="36" s="1"/>
  <c r="BE178" i="36"/>
  <c r="AX113" i="36"/>
  <c r="AX115" i="36" s="1"/>
  <c r="BE113" i="36"/>
  <c r="BE115" i="36" s="1"/>
  <c r="AY20" i="36"/>
  <c r="BC113" i="36"/>
  <c r="BC115" i="36" s="1"/>
  <c r="AZ155" i="36"/>
  <c r="AZ157" i="36" s="1"/>
  <c r="BB113" i="36"/>
  <c r="BB115" i="36" s="1"/>
  <c r="AW31" i="36"/>
  <c r="AW33" i="36" s="1"/>
  <c r="BE31" i="36"/>
  <c r="BA113" i="36"/>
  <c r="BX27" i="36"/>
  <c r="BX31" i="36" s="1"/>
  <c r="AW113" i="36"/>
  <c r="AW115" i="36" s="1"/>
  <c r="CR96" i="36"/>
  <c r="CT96" i="36" s="1"/>
  <c r="CT97" i="36" s="1"/>
  <c r="BC20" i="36"/>
  <c r="BB178" i="36"/>
  <c r="BX106" i="36"/>
  <c r="BZ106" i="36" s="1"/>
  <c r="CB28" i="36"/>
  <c r="CD28" i="36" s="1"/>
  <c r="CV113" i="36"/>
  <c r="CX105" i="36"/>
  <c r="CX113" i="36" s="1"/>
  <c r="CT131" i="36"/>
  <c r="CT155" i="36" s="1"/>
  <c r="CR155" i="36"/>
  <c r="CN155" i="36"/>
  <c r="CP131" i="36"/>
  <c r="CP155" i="36" s="1"/>
  <c r="CZ178" i="36"/>
  <c r="DB163" i="36"/>
  <c r="DB178" i="36" s="1"/>
  <c r="DB27" i="36"/>
  <c r="DB31" i="36" s="1"/>
  <c r="CZ31" i="36"/>
  <c r="CT163" i="36"/>
  <c r="CB97" i="36"/>
  <c r="CD96" i="36"/>
  <c r="CD97" i="36" s="1"/>
  <c r="CR20" i="36"/>
  <c r="CT7" i="36"/>
  <c r="CT20" i="36" s="1"/>
  <c r="CD131" i="36"/>
  <c r="DD178" i="36"/>
  <c r="DF163" i="36"/>
  <c r="DF178" i="36" s="1"/>
  <c r="BC178" i="36"/>
  <c r="DF131" i="36"/>
  <c r="DF155" i="36" s="1"/>
  <c r="DD155" i="36"/>
  <c r="CR27" i="36"/>
  <c r="AZ178" i="36"/>
  <c r="AY155" i="36"/>
  <c r="AY157" i="36" s="1"/>
  <c r="AY113" i="36"/>
  <c r="AY115" i="36" s="1"/>
  <c r="DD96" i="36"/>
  <c r="CF20" i="36"/>
  <c r="CH7" i="36"/>
  <c r="CH20" i="36" s="1"/>
  <c r="CL105" i="36"/>
  <c r="CL113" i="36" s="1"/>
  <c r="CJ113" i="36"/>
  <c r="CV178" i="36"/>
  <c r="CX163" i="36"/>
  <c r="CX178" i="36" s="1"/>
  <c r="CB20" i="36"/>
  <c r="CD7" i="36"/>
  <c r="CD20" i="36" s="1"/>
  <c r="AZ31" i="36"/>
  <c r="AZ33" i="36" s="1"/>
  <c r="CZ113" i="36"/>
  <c r="DB105" i="36"/>
  <c r="DB113" i="36" s="1"/>
  <c r="BX96" i="36"/>
  <c r="AX155" i="36"/>
  <c r="AX157" i="36" s="1"/>
  <c r="BE20" i="36"/>
  <c r="BD20" i="36"/>
  <c r="CN97" i="36"/>
  <c r="CP96" i="36"/>
  <c r="CP97" i="36" s="1"/>
  <c r="DD113" i="36"/>
  <c r="DF105" i="36"/>
  <c r="DF113" i="36" s="1"/>
  <c r="CN27" i="36"/>
  <c r="CV31" i="36"/>
  <c r="CX27" i="36"/>
  <c r="CX31" i="36" s="1"/>
  <c r="BX155" i="36"/>
  <c r="BZ131" i="36"/>
  <c r="BZ155" i="36" s="1"/>
  <c r="DF27" i="36"/>
  <c r="DF31" i="36" s="1"/>
  <c r="DD31" i="36"/>
  <c r="AX20" i="36"/>
  <c r="CD27" i="36"/>
  <c r="BB155" i="36"/>
  <c r="BB157" i="36" s="1"/>
  <c r="AZ20" i="36"/>
  <c r="CV96" i="36"/>
  <c r="CZ7" i="36"/>
  <c r="CZ155" i="36"/>
  <c r="DB131" i="36"/>
  <c r="DB155" i="36" s="1"/>
  <c r="CJ27" i="36"/>
  <c r="CP7" i="36"/>
  <c r="CP20" i="36" s="1"/>
  <c r="CN20" i="36"/>
  <c r="BA155" i="36"/>
  <c r="BA157" i="36" s="1"/>
  <c r="CT105" i="36"/>
  <c r="CT113" i="36" s="1"/>
  <c r="CR113" i="36"/>
  <c r="CB178" i="36"/>
  <c r="CD163" i="36"/>
  <c r="CD178" i="36" s="1"/>
  <c r="CP105" i="36"/>
  <c r="CP113" i="36" s="1"/>
  <c r="CN113" i="36"/>
  <c r="BX113" i="36"/>
  <c r="BZ105" i="36"/>
  <c r="BZ113" i="36" s="1"/>
  <c r="CX131" i="36"/>
  <c r="CX155" i="36" s="1"/>
  <c r="CV155" i="36"/>
  <c r="AW155" i="36"/>
  <c r="AW157" i="36" s="1"/>
  <c r="BC155" i="36"/>
  <c r="BC157" i="36" s="1"/>
  <c r="BB20" i="36"/>
  <c r="BC31" i="36"/>
  <c r="BC33" i="36" s="1"/>
  <c r="CJ155" i="36"/>
  <c r="CL131" i="36"/>
  <c r="CL155" i="36" s="1"/>
  <c r="CF155" i="36"/>
  <c r="CH131" i="36"/>
  <c r="CH155" i="36" s="1"/>
  <c r="CF178" i="36"/>
  <c r="CH163" i="36"/>
  <c r="CH178" i="36" s="1"/>
  <c r="CJ97" i="36"/>
  <c r="CL96" i="36"/>
  <c r="CL97" i="36" s="1"/>
  <c r="BX20" i="36"/>
  <c r="BZ7" i="36"/>
  <c r="BZ20" i="36" s="1"/>
  <c r="CF113" i="36"/>
  <c r="CH105" i="36"/>
  <c r="CH113" i="36" s="1"/>
  <c r="CJ163" i="36"/>
  <c r="CB113" i="36"/>
  <c r="CD105" i="36"/>
  <c r="CF31" i="36"/>
  <c r="CH27" i="36"/>
  <c r="CH31" i="36" s="1"/>
  <c r="CD113" i="36"/>
  <c r="BD155" i="36"/>
  <c r="CJ20" i="36"/>
  <c r="CL7" i="36"/>
  <c r="CL20" i="36" s="1"/>
  <c r="CR97" i="36"/>
  <c r="CV20" i="36"/>
  <c r="CX7" i="36"/>
  <c r="CX20" i="36" s="1"/>
  <c r="CN163" i="36"/>
  <c r="BE155" i="36"/>
  <c r="BE157" i="36" s="1"/>
  <c r="BD178" i="36"/>
  <c r="BD113" i="36"/>
  <c r="BD115" i="36" s="1"/>
  <c r="CB132" i="36"/>
  <c r="CD132" i="36" s="1"/>
  <c r="DD7" i="36"/>
  <c r="AY52" i="38"/>
  <c r="AY54" i="38" s="1"/>
  <c r="AX32" i="38"/>
  <c r="AX34" i="38" s="1"/>
  <c r="BD11" i="38"/>
  <c r="DA11" i="38" s="1"/>
  <c r="DC11" i="38" s="1"/>
  <c r="BC32" i="38"/>
  <c r="BC34" i="38" s="1"/>
  <c r="BC163" i="38"/>
  <c r="BC165" i="38" s="1"/>
  <c r="AZ23" i="38"/>
  <c r="AZ25" i="38" s="1"/>
  <c r="AY163" i="38"/>
  <c r="AY165" i="38" s="1"/>
  <c r="AZ163" i="38"/>
  <c r="AZ165" i="38" s="1"/>
  <c r="BD141" i="38"/>
  <c r="BD143" i="38" s="1"/>
  <c r="AZ141" i="38"/>
  <c r="BB154" i="38"/>
  <c r="BB156" i="38" s="1"/>
  <c r="AY192" i="38"/>
  <c r="BA141" i="38"/>
  <c r="AX110" i="38"/>
  <c r="AX112" i="38" s="1"/>
  <c r="BC154" i="38"/>
  <c r="BC156" i="38" s="1"/>
  <c r="BE141" i="38"/>
  <c r="BB23" i="38"/>
  <c r="BB25" i="38" s="1"/>
  <c r="BD82" i="38"/>
  <c r="BA172" i="38"/>
  <c r="BA174" i="38" s="1"/>
  <c r="AY11" i="38"/>
  <c r="AY13" i="38" s="1"/>
  <c r="AY41" i="38"/>
  <c r="AY43" i="38" s="1"/>
  <c r="AY63" i="38"/>
  <c r="AY65" i="38" s="1"/>
  <c r="AY23" i="38"/>
  <c r="AY25" i="38" s="1"/>
  <c r="BC141" i="38"/>
  <c r="BC82" i="38"/>
  <c r="BC84" i="38" s="1"/>
  <c r="AZ131" i="38"/>
  <c r="BA131" i="38"/>
  <c r="BD91" i="38"/>
  <c r="AZ110" i="38"/>
  <c r="AZ112" i="38" s="1"/>
  <c r="BE52" i="38"/>
  <c r="BE54" i="38" s="1"/>
  <c r="AZ41" i="38"/>
  <c r="AZ43" i="38" s="1"/>
  <c r="BA100" i="38"/>
  <c r="BD172" i="38"/>
  <c r="BD174" i="38" s="1"/>
  <c r="BB63" i="38"/>
  <c r="BB65" i="38" s="1"/>
  <c r="BD32" i="38"/>
  <c r="BD34" i="38" s="1"/>
  <c r="AX163" i="38"/>
  <c r="AX165" i="38" s="1"/>
  <c r="AY154" i="38"/>
  <c r="AY156" i="38" s="1"/>
  <c r="AY141" i="38"/>
  <c r="AW131" i="38"/>
  <c r="AW133" i="38" s="1"/>
  <c r="BC41" i="38"/>
  <c r="BC43" i="38" s="1"/>
  <c r="BA91" i="38"/>
  <c r="AY110" i="38"/>
  <c r="AY112" i="38" s="1"/>
  <c r="AX23" i="38"/>
  <c r="AX25" i="38" s="1"/>
  <c r="BB72" i="38"/>
  <c r="BB74" i="38" s="1"/>
  <c r="BC52" i="38"/>
  <c r="BC54" i="38" s="1"/>
  <c r="BD163" i="38"/>
  <c r="BD165" i="38" s="1"/>
  <c r="BA23" i="38"/>
  <c r="BA25" i="38" s="1"/>
  <c r="AZ63" i="38"/>
  <c r="AZ65" i="38" s="1"/>
  <c r="AX11" i="38"/>
  <c r="CC11" i="38" s="1"/>
  <c r="CE11" i="38" s="1"/>
  <c r="BE43" i="38"/>
  <c r="BC63" i="38"/>
  <c r="BC65" i="38" s="1"/>
  <c r="AW32" i="38"/>
  <c r="AW34" i="38" s="1"/>
  <c r="BD41" i="38"/>
  <c r="BD43" i="38" s="1"/>
  <c r="BD192" i="38"/>
  <c r="BD194" i="38" s="1"/>
  <c r="AW82" i="38"/>
  <c r="AW84" i="38" s="1"/>
  <c r="BB131" i="38"/>
  <c r="BB141" i="38"/>
  <c r="BB82" i="38"/>
  <c r="BB84" i="38" s="1"/>
  <c r="CG11" i="38"/>
  <c r="CI11" i="38" s="1"/>
  <c r="AZ100" i="38"/>
  <c r="AY172" i="38"/>
  <c r="BC100" i="38"/>
  <c r="BA82" i="38"/>
  <c r="BA84" i="38" s="1"/>
  <c r="AY131" i="38"/>
  <c r="AY133" i="38" s="1"/>
  <c r="BC11" i="38"/>
  <c r="BC13" i="38" s="1"/>
  <c r="BD52" i="38"/>
  <c r="BD54" i="38" s="1"/>
  <c r="BA11" i="38"/>
  <c r="BA13" i="38" s="1"/>
  <c r="BE23" i="38"/>
  <c r="BE25" i="38" s="1"/>
  <c r="BD72" i="38"/>
  <c r="AX41" i="38"/>
  <c r="AZ11" i="38"/>
  <c r="CK11" i="38" s="1"/>
  <c r="CM11" i="38" s="1"/>
  <c r="BA52" i="38"/>
  <c r="BA54" i="38" s="1"/>
  <c r="BA154" i="38"/>
  <c r="BA156" i="38" s="1"/>
  <c r="AX63" i="38"/>
  <c r="AX65" i="38" s="1"/>
  <c r="M48" i="32"/>
  <c r="AX185" i="38"/>
  <c r="BH189" i="18"/>
  <c r="AW13" i="20"/>
  <c r="AY125" i="34"/>
  <c r="AY53" i="34"/>
  <c r="BC125" i="34"/>
  <c r="AX125" i="34"/>
  <c r="AX53" i="34"/>
  <c r="AZ125" i="34"/>
  <c r="AZ194" i="38"/>
  <c r="BB125" i="34"/>
  <c r="AW125" i="34"/>
  <c r="BE125" i="34"/>
  <c r="BD33" i="36"/>
  <c r="AX33" i="36"/>
  <c r="AZ115" i="36"/>
  <c r="BD157" i="36"/>
  <c r="BA115" i="36"/>
  <c r="BE33" i="36"/>
  <c r="BB33" i="36"/>
  <c r="AX33" i="34"/>
  <c r="AX13" i="20"/>
  <c r="BA133" i="38"/>
  <c r="BE13" i="20"/>
  <c r="AW165" i="38"/>
  <c r="BB133" i="38"/>
  <c r="BB34" i="38"/>
  <c r="AY194" i="38"/>
  <c r="BA34" i="38"/>
  <c r="BA74" i="38"/>
  <c r="BD25" i="38"/>
  <c r="AW65" i="38"/>
  <c r="AX194" i="38"/>
  <c r="BE156" i="38"/>
  <c r="AZ133" i="38"/>
  <c r="BD112" i="38"/>
  <c r="BB194" i="38"/>
  <c r="BC133" i="38"/>
  <c r="AZ143" i="38"/>
  <c r="BA165" i="38"/>
  <c r="AW174" i="38"/>
  <c r="BD156" i="38"/>
  <c r="BD84" i="38"/>
  <c r="AW112" i="38"/>
  <c r="BC174" i="38"/>
  <c r="AY33" i="34"/>
  <c r="BA13" i="20"/>
  <c r="AY13" i="20"/>
  <c r="BB13" i="20"/>
  <c r="AZ13" i="20"/>
  <c r="BD13" i="20"/>
  <c r="AW33" i="34"/>
  <c r="BD33" i="34"/>
  <c r="AW53" i="34"/>
  <c r="BC71" i="34"/>
  <c r="AX71" i="34"/>
  <c r="BD71" i="34"/>
  <c r="AY71" i="34"/>
  <c r="AZ71" i="34"/>
  <c r="BE71" i="34"/>
  <c r="AW71" i="34"/>
  <c r="BB71" i="34"/>
  <c r="AI50" i="37"/>
  <c r="AJ50" i="37"/>
  <c r="AK50" i="37"/>
  <c r="AL50" i="37"/>
  <c r="AM50" i="37"/>
  <c r="AN50" i="37"/>
  <c r="AO50" i="37"/>
  <c r="AP50" i="37"/>
  <c r="AQ50" i="37"/>
  <c r="AR50" i="37"/>
  <c r="AI49" i="37"/>
  <c r="AJ49" i="37"/>
  <c r="AK49" i="37"/>
  <c r="AL49" i="37"/>
  <c r="AM49" i="37"/>
  <c r="AN49" i="37"/>
  <c r="AO49" i="37"/>
  <c r="AP49" i="37"/>
  <c r="AQ49" i="37"/>
  <c r="AR49" i="37"/>
  <c r="AI48" i="37"/>
  <c r="AJ48" i="37"/>
  <c r="AK48" i="37"/>
  <c r="AL48" i="37"/>
  <c r="AM48" i="37"/>
  <c r="AN48" i="37"/>
  <c r="AO48" i="37"/>
  <c r="AP48" i="37"/>
  <c r="AQ48" i="37"/>
  <c r="AR48" i="37"/>
  <c r="AI47" i="37"/>
  <c r="AJ47" i="37"/>
  <c r="AK47" i="37"/>
  <c r="AL47" i="37"/>
  <c r="AM47" i="37"/>
  <c r="AN47" i="37"/>
  <c r="AO47" i="37"/>
  <c r="AP47" i="37"/>
  <c r="AQ47" i="37"/>
  <c r="AR47" i="37"/>
  <c r="AI38" i="37"/>
  <c r="AJ38" i="37"/>
  <c r="AK38" i="37"/>
  <c r="AL38" i="37"/>
  <c r="AM38" i="37"/>
  <c r="AN38" i="37"/>
  <c r="AO38" i="37"/>
  <c r="AP38" i="37"/>
  <c r="AQ38" i="37"/>
  <c r="AR38" i="37"/>
  <c r="AI37" i="37"/>
  <c r="AJ37" i="37"/>
  <c r="AK37" i="37"/>
  <c r="AL37" i="37"/>
  <c r="AM37" i="37"/>
  <c r="AN37" i="37"/>
  <c r="AO37" i="37"/>
  <c r="AP37" i="37"/>
  <c r="AQ37" i="37"/>
  <c r="AR37" i="37"/>
  <c r="AH36" i="37"/>
  <c r="AI36" i="37"/>
  <c r="AJ36" i="37"/>
  <c r="AK36" i="37"/>
  <c r="AL36" i="37"/>
  <c r="AM36" i="37"/>
  <c r="AN36" i="37"/>
  <c r="AO36" i="37"/>
  <c r="AP36" i="37"/>
  <c r="AQ36" i="37"/>
  <c r="AR36" i="37"/>
  <c r="AI35" i="37"/>
  <c r="AJ35" i="37"/>
  <c r="AK35" i="37"/>
  <c r="AL35" i="37"/>
  <c r="AM35" i="37"/>
  <c r="AN35" i="37"/>
  <c r="AO35" i="37"/>
  <c r="AP35" i="37"/>
  <c r="AQ35" i="37"/>
  <c r="AR35" i="37"/>
  <c r="AI23" i="37"/>
  <c r="AJ23" i="37"/>
  <c r="AK23" i="37"/>
  <c r="AL23" i="37"/>
  <c r="AM23" i="37"/>
  <c r="AN23" i="37"/>
  <c r="AO23" i="37"/>
  <c r="AP23" i="37"/>
  <c r="AQ23" i="37"/>
  <c r="AR23" i="37"/>
  <c r="AI20" i="37"/>
  <c r="AJ20" i="37"/>
  <c r="AK20" i="37"/>
  <c r="AL20" i="37"/>
  <c r="AM20" i="37"/>
  <c r="AN20" i="37"/>
  <c r="AO20" i="37"/>
  <c r="AP20" i="37"/>
  <c r="AQ20" i="37"/>
  <c r="AR20" i="37"/>
  <c r="AI22" i="37"/>
  <c r="AJ22" i="37"/>
  <c r="AK22" i="37"/>
  <c r="AL22" i="37"/>
  <c r="AM22" i="37"/>
  <c r="AN22" i="37"/>
  <c r="AO22" i="37"/>
  <c r="AP22" i="37"/>
  <c r="AQ22" i="37"/>
  <c r="AR22" i="37"/>
  <c r="AI19" i="37"/>
  <c r="AJ19" i="37"/>
  <c r="AK19" i="37"/>
  <c r="AL19" i="37"/>
  <c r="AM19" i="37"/>
  <c r="AN19" i="37"/>
  <c r="AO19" i="37"/>
  <c r="AP19" i="37"/>
  <c r="AQ19" i="37"/>
  <c r="AR19" i="37"/>
  <c r="AJ21" i="37"/>
  <c r="AK21" i="37"/>
  <c r="AL21" i="37"/>
  <c r="AM21" i="37"/>
  <c r="AN21" i="37"/>
  <c r="AO21" i="37"/>
  <c r="AP21" i="37"/>
  <c r="AQ21" i="37"/>
  <c r="AR21" i="37"/>
  <c r="AI8" i="37"/>
  <c r="AJ8" i="37"/>
  <c r="AK8" i="37"/>
  <c r="AL8" i="37"/>
  <c r="AM8" i="37"/>
  <c r="AN8" i="37"/>
  <c r="AO8" i="37"/>
  <c r="AP8" i="37"/>
  <c r="AQ8" i="37"/>
  <c r="AR8" i="37"/>
  <c r="AI7" i="37"/>
  <c r="AJ7" i="37"/>
  <c r="AK7" i="37"/>
  <c r="AL7" i="37"/>
  <c r="AM7" i="37"/>
  <c r="AN7" i="37"/>
  <c r="AO7" i="37"/>
  <c r="AP7" i="37"/>
  <c r="AQ7" i="37"/>
  <c r="AR7" i="37"/>
  <c r="AW169" i="18"/>
  <c r="AX169" i="18"/>
  <c r="AY169" i="18"/>
  <c r="AZ169" i="18"/>
  <c r="BA169" i="18"/>
  <c r="BB169" i="18"/>
  <c r="BC169" i="18"/>
  <c r="BD169" i="18"/>
  <c r="BE169" i="18"/>
  <c r="AW160" i="18"/>
  <c r="AX160" i="18"/>
  <c r="AY160" i="18"/>
  <c r="AZ160" i="18"/>
  <c r="BA160" i="18"/>
  <c r="BB160" i="18"/>
  <c r="BC160" i="18"/>
  <c r="BD160" i="18"/>
  <c r="BE160" i="18"/>
  <c r="AW152" i="18"/>
  <c r="AX152" i="18"/>
  <c r="AY152" i="18"/>
  <c r="AZ152" i="18"/>
  <c r="BA152" i="18"/>
  <c r="BB152" i="18"/>
  <c r="BC152" i="18"/>
  <c r="BD152" i="18"/>
  <c r="BE152" i="18"/>
  <c r="AW144" i="18"/>
  <c r="AX144" i="18"/>
  <c r="AY144" i="18"/>
  <c r="AZ144" i="18"/>
  <c r="BA144" i="18"/>
  <c r="BB144" i="18"/>
  <c r="BC144" i="18"/>
  <c r="BD144" i="18"/>
  <c r="BE144" i="18"/>
  <c r="BF167" i="18"/>
  <c r="AI167" i="18"/>
  <c r="BU167" i="18" s="1"/>
  <c r="AJ167" i="18"/>
  <c r="AK167" i="18"/>
  <c r="AL167" i="18"/>
  <c r="AM167" i="18"/>
  <c r="AN167" i="18"/>
  <c r="AO167" i="18"/>
  <c r="AP167" i="18"/>
  <c r="AQ167" i="18"/>
  <c r="AR167" i="18"/>
  <c r="AI151" i="18"/>
  <c r="BU151" i="18" s="1"/>
  <c r="AJ151" i="18"/>
  <c r="AK151" i="18"/>
  <c r="AL151" i="18"/>
  <c r="AM151" i="18"/>
  <c r="AN151" i="18"/>
  <c r="AO151" i="18"/>
  <c r="AP151" i="18"/>
  <c r="AQ151" i="18"/>
  <c r="AR151" i="18"/>
  <c r="AJ159" i="18"/>
  <c r="AK159" i="18"/>
  <c r="AL159" i="18"/>
  <c r="AM159" i="18"/>
  <c r="AN159" i="18"/>
  <c r="AO159" i="18"/>
  <c r="AP159" i="18"/>
  <c r="AQ159" i="18"/>
  <c r="AR159" i="18"/>
  <c r="AR143" i="18"/>
  <c r="AQ143" i="18"/>
  <c r="AP143" i="18"/>
  <c r="AO143" i="18"/>
  <c r="AN143" i="18"/>
  <c r="AM143" i="18"/>
  <c r="AL143" i="18"/>
  <c r="AK143" i="18"/>
  <c r="AJ143" i="18"/>
  <c r="AR126" i="18"/>
  <c r="AQ126" i="18"/>
  <c r="AP126" i="18"/>
  <c r="AO126" i="18"/>
  <c r="AN126" i="18"/>
  <c r="AM126" i="18"/>
  <c r="AL126" i="18"/>
  <c r="AK126" i="18"/>
  <c r="AJ126" i="18"/>
  <c r="AI126" i="18"/>
  <c r="AR125" i="18"/>
  <c r="AQ125" i="18"/>
  <c r="AP125" i="18"/>
  <c r="AO125" i="18"/>
  <c r="AN125" i="18"/>
  <c r="AM125" i="18"/>
  <c r="AL125" i="18"/>
  <c r="AK125" i="18"/>
  <c r="AJ125" i="18"/>
  <c r="AI125" i="18"/>
  <c r="AR124" i="18"/>
  <c r="AQ124" i="18"/>
  <c r="AP124" i="18"/>
  <c r="AO124" i="18"/>
  <c r="AN124" i="18"/>
  <c r="AM124" i="18"/>
  <c r="AL124" i="18"/>
  <c r="AK124" i="18"/>
  <c r="AJ124" i="18"/>
  <c r="AI124" i="18"/>
  <c r="AR123" i="18"/>
  <c r="AQ123" i="18"/>
  <c r="AP123" i="18"/>
  <c r="AO123" i="18"/>
  <c r="AN123" i="18"/>
  <c r="AM123" i="18"/>
  <c r="AL123" i="18"/>
  <c r="AK123" i="18"/>
  <c r="AJ123" i="18"/>
  <c r="AI123" i="18"/>
  <c r="AR122" i="18"/>
  <c r="AQ122" i="18"/>
  <c r="AP122" i="18"/>
  <c r="AO122" i="18"/>
  <c r="AN122" i="18"/>
  <c r="AM122" i="18"/>
  <c r="AL122" i="18"/>
  <c r="AK122" i="18"/>
  <c r="AJ122" i="18"/>
  <c r="AI122" i="18"/>
  <c r="AR121" i="18"/>
  <c r="AQ121" i="18"/>
  <c r="AP121" i="18"/>
  <c r="AO121" i="18"/>
  <c r="AN121" i="18"/>
  <c r="AM121" i="18"/>
  <c r="AL121" i="18"/>
  <c r="AK121" i="18"/>
  <c r="AJ121" i="18"/>
  <c r="AI121" i="18"/>
  <c r="AR120" i="18"/>
  <c r="AQ120" i="18"/>
  <c r="AP120" i="18"/>
  <c r="AO120" i="18"/>
  <c r="AN120" i="18"/>
  <c r="AM120" i="18"/>
  <c r="AL120" i="18"/>
  <c r="AK120" i="18"/>
  <c r="AJ120" i="18"/>
  <c r="AI120" i="18"/>
  <c r="AR119" i="18"/>
  <c r="AQ119" i="18"/>
  <c r="AP119" i="18"/>
  <c r="AO119" i="18"/>
  <c r="AN119" i="18"/>
  <c r="AM119" i="18"/>
  <c r="AL119" i="18"/>
  <c r="AK119" i="18"/>
  <c r="AJ119" i="18"/>
  <c r="AI119" i="18"/>
  <c r="AR118" i="18"/>
  <c r="AQ118" i="18"/>
  <c r="AP118" i="18"/>
  <c r="AO118" i="18"/>
  <c r="AN118" i="18"/>
  <c r="AM118" i="18"/>
  <c r="AL118" i="18"/>
  <c r="AK118" i="18"/>
  <c r="AJ118" i="18"/>
  <c r="AI118" i="18"/>
  <c r="AR117" i="18"/>
  <c r="AQ117" i="18"/>
  <c r="AP117" i="18"/>
  <c r="AO117" i="18"/>
  <c r="AN117" i="18"/>
  <c r="AM117" i="18"/>
  <c r="AL117" i="18"/>
  <c r="AK117" i="18"/>
  <c r="AJ117" i="18"/>
  <c r="AI117" i="18"/>
  <c r="AR116" i="18"/>
  <c r="AQ116" i="18"/>
  <c r="AP116" i="18"/>
  <c r="AO116" i="18"/>
  <c r="AN116" i="18"/>
  <c r="AM116" i="18"/>
  <c r="AL116" i="18"/>
  <c r="AK116" i="18"/>
  <c r="AJ116" i="18"/>
  <c r="AI116" i="18"/>
  <c r="AR114" i="18"/>
  <c r="AQ114" i="18"/>
  <c r="AP114" i="18"/>
  <c r="AO114" i="18"/>
  <c r="AN114" i="18"/>
  <c r="AM114" i="18"/>
  <c r="AL114" i="18"/>
  <c r="AK114" i="18"/>
  <c r="AJ114" i="18"/>
  <c r="AI114" i="18"/>
  <c r="AR113" i="18"/>
  <c r="AQ113" i="18"/>
  <c r="AP113" i="18"/>
  <c r="AO113" i="18"/>
  <c r="AN113" i="18"/>
  <c r="AM113" i="18"/>
  <c r="AL113" i="18"/>
  <c r="AK113" i="18"/>
  <c r="AJ113" i="18"/>
  <c r="AI113" i="18"/>
  <c r="AR111" i="18"/>
  <c r="AQ111" i="18"/>
  <c r="AP111" i="18"/>
  <c r="AO111" i="18"/>
  <c r="AN111" i="18"/>
  <c r="AM111" i="18"/>
  <c r="AL111" i="18"/>
  <c r="AK111" i="18"/>
  <c r="AJ111" i="18"/>
  <c r="AI111" i="18"/>
  <c r="BU111" i="18" s="1"/>
  <c r="BW111" i="18" s="1"/>
  <c r="AR109" i="18"/>
  <c r="AQ109" i="18"/>
  <c r="AP109" i="18"/>
  <c r="AO109" i="18"/>
  <c r="AN109" i="18"/>
  <c r="AM109" i="18"/>
  <c r="AL109" i="18"/>
  <c r="AK109" i="18"/>
  <c r="AJ109" i="18"/>
  <c r="AI109" i="18"/>
  <c r="AR108" i="18"/>
  <c r="AQ108" i="18"/>
  <c r="AP108" i="18"/>
  <c r="AO108" i="18"/>
  <c r="AN108" i="18"/>
  <c r="AM108" i="18"/>
  <c r="AL108" i="18"/>
  <c r="AK108" i="18"/>
  <c r="AJ108" i="18"/>
  <c r="AI108" i="18"/>
  <c r="AR107" i="18"/>
  <c r="AQ107" i="18"/>
  <c r="AP107" i="18"/>
  <c r="AO107" i="18"/>
  <c r="AN107" i="18"/>
  <c r="AM107" i="18"/>
  <c r="AL107" i="18"/>
  <c r="AK107" i="18"/>
  <c r="AJ107" i="18"/>
  <c r="AI107" i="18"/>
  <c r="AR106" i="18"/>
  <c r="AQ106" i="18"/>
  <c r="AP106" i="18"/>
  <c r="AO106" i="18"/>
  <c r="AN106" i="18"/>
  <c r="AM106" i="18"/>
  <c r="AL106" i="18"/>
  <c r="AK106" i="18"/>
  <c r="AJ106" i="18"/>
  <c r="BY106" i="18" s="1"/>
  <c r="CA106" i="18" s="1"/>
  <c r="AI106" i="18"/>
  <c r="AR105" i="18"/>
  <c r="AQ105" i="18"/>
  <c r="AP105" i="18"/>
  <c r="AO105" i="18"/>
  <c r="AN105" i="18"/>
  <c r="AM105" i="18"/>
  <c r="AL105" i="18"/>
  <c r="AK105" i="18"/>
  <c r="AJ105" i="18"/>
  <c r="BY105" i="18" s="1"/>
  <c r="CA105" i="18" s="1"/>
  <c r="AI105" i="18"/>
  <c r="AR104" i="18"/>
  <c r="AQ104" i="18"/>
  <c r="AP104" i="18"/>
  <c r="AO104" i="18"/>
  <c r="AN104" i="18"/>
  <c r="AM104" i="18"/>
  <c r="AL104" i="18"/>
  <c r="AK104" i="18"/>
  <c r="AJ104" i="18"/>
  <c r="BY104" i="18" s="1"/>
  <c r="CA104" i="18" s="1"/>
  <c r="AI104" i="18"/>
  <c r="AR103" i="18"/>
  <c r="AQ103" i="18"/>
  <c r="AP103" i="18"/>
  <c r="AO103" i="18"/>
  <c r="AN103" i="18"/>
  <c r="AM103" i="18"/>
  <c r="AL103" i="18"/>
  <c r="AK103" i="18"/>
  <c r="AJ103" i="18"/>
  <c r="AI103" i="18"/>
  <c r="AR102" i="18"/>
  <c r="AQ102" i="18"/>
  <c r="AP102" i="18"/>
  <c r="AO102" i="18"/>
  <c r="AN102" i="18"/>
  <c r="AM102" i="18"/>
  <c r="AL102" i="18"/>
  <c r="AK102" i="18"/>
  <c r="AJ102" i="18"/>
  <c r="AI102" i="18"/>
  <c r="AI215" i="18" l="1"/>
  <c r="AA120" i="32" s="1"/>
  <c r="AQ215" i="18"/>
  <c r="AJ215" i="18"/>
  <c r="AB120" i="32" s="1"/>
  <c r="AR215" i="18"/>
  <c r="AK215" i="18"/>
  <c r="AC120" i="32" s="1"/>
  <c r="AL215" i="18"/>
  <c r="AD120" i="32" s="1"/>
  <c r="AM215" i="18"/>
  <c r="AE120" i="32" s="1"/>
  <c r="AN215" i="18"/>
  <c r="AF120" i="32" s="1"/>
  <c r="AO215" i="18"/>
  <c r="AG120" i="32" s="1"/>
  <c r="AP215" i="18"/>
  <c r="AH120" i="32" s="1"/>
  <c r="AW13" i="38"/>
  <c r="AX13" i="38"/>
  <c r="CT178" i="36"/>
  <c r="CH96" i="36"/>
  <c r="CH97" i="36" s="1"/>
  <c r="CZ97" i="36"/>
  <c r="BX178" i="36"/>
  <c r="CB31" i="36"/>
  <c r="CD31" i="36"/>
  <c r="CR178" i="36"/>
  <c r="BX69" i="34"/>
  <c r="BZ66" i="34"/>
  <c r="BZ69" i="34" s="1"/>
  <c r="CV69" i="34"/>
  <c r="CX66" i="34"/>
  <c r="CX69" i="34" s="1"/>
  <c r="CJ7" i="34"/>
  <c r="CL6" i="34"/>
  <c r="CL7" i="34" s="1"/>
  <c r="DD31" i="34"/>
  <c r="DF30" i="34"/>
  <c r="DF31" i="34" s="1"/>
  <c r="CR123" i="34"/>
  <c r="CT121" i="34"/>
  <c r="CT123" i="34" s="1"/>
  <c r="CX30" i="34"/>
  <c r="CX31" i="34" s="1"/>
  <c r="CV31" i="34"/>
  <c r="BX114" i="34"/>
  <c r="BZ113" i="34"/>
  <c r="BZ114" i="34" s="1"/>
  <c r="CB123" i="34"/>
  <c r="CD121" i="34"/>
  <c r="CD123" i="34" s="1"/>
  <c r="DD114" i="34"/>
  <c r="DF113" i="34"/>
  <c r="DF114" i="34" s="1"/>
  <c r="BX7" i="34"/>
  <c r="BZ6" i="34"/>
  <c r="BZ7" i="34" s="1"/>
  <c r="CN114" i="34"/>
  <c r="CP113" i="34"/>
  <c r="CP114" i="34" s="1"/>
  <c r="BX31" i="34"/>
  <c r="BZ30" i="34"/>
  <c r="BZ31" i="34" s="1"/>
  <c r="CN7" i="34"/>
  <c r="CP6" i="34"/>
  <c r="CP7" i="34" s="1"/>
  <c r="CN123" i="34"/>
  <c r="CP121" i="34"/>
  <c r="CP123" i="34" s="1"/>
  <c r="CV7" i="34"/>
  <c r="CX6" i="34"/>
  <c r="CX7" i="34" s="1"/>
  <c r="DD123" i="34"/>
  <c r="DF121" i="34"/>
  <c r="DF123" i="34" s="1"/>
  <c r="CF7" i="34"/>
  <c r="CH6" i="34"/>
  <c r="CH7" i="34" s="1"/>
  <c r="CZ40" i="34"/>
  <c r="DB39" i="34"/>
  <c r="DB40" i="34" s="1"/>
  <c r="CF31" i="34"/>
  <c r="CH30" i="34"/>
  <c r="CH31" i="34" s="1"/>
  <c r="CZ123" i="34"/>
  <c r="DB121" i="34"/>
  <c r="DB123" i="34" s="1"/>
  <c r="CJ31" i="34"/>
  <c r="CL30" i="34"/>
  <c r="CL31" i="34" s="1"/>
  <c r="CN40" i="34"/>
  <c r="CP39" i="34"/>
  <c r="CP40" i="34" s="1"/>
  <c r="CZ7" i="34"/>
  <c r="DB6" i="34"/>
  <c r="DB7" i="34" s="1"/>
  <c r="CB31" i="34"/>
  <c r="CD30" i="34"/>
  <c r="CD31" i="34" s="1"/>
  <c r="CX121" i="34"/>
  <c r="CX123" i="34" s="1"/>
  <c r="CV123" i="34"/>
  <c r="CB7" i="34"/>
  <c r="CD6" i="34"/>
  <c r="CD7" i="34" s="1"/>
  <c r="CH11" i="20"/>
  <c r="DF11" i="20"/>
  <c r="CF11" i="20"/>
  <c r="AZ13" i="38"/>
  <c r="CU141" i="38"/>
  <c r="CS141" i="38"/>
  <c r="BA143" i="38"/>
  <c r="AY143" i="38"/>
  <c r="BB143" i="38"/>
  <c r="CO11" i="38"/>
  <c r="CQ11" i="38" s="1"/>
  <c r="BC143" i="38"/>
  <c r="BE143" i="38"/>
  <c r="DC139" i="38"/>
  <c r="DC141" i="38" s="1"/>
  <c r="CQ141" i="38"/>
  <c r="CS11" i="38"/>
  <c r="CU11" i="38" s="1"/>
  <c r="DE11" i="38"/>
  <c r="DG11" i="38" s="1"/>
  <c r="CM82" i="38"/>
  <c r="DE63" i="38"/>
  <c r="CK141" i="38"/>
  <c r="CA141" i="38"/>
  <c r="BY141" i="38"/>
  <c r="CI141" i="38"/>
  <c r="CA154" i="38"/>
  <c r="BY154" i="38"/>
  <c r="CO141" i="38"/>
  <c r="CW192" i="38"/>
  <c r="BA103" i="18"/>
  <c r="CO103" i="18" s="1"/>
  <c r="CQ103" i="18" s="1"/>
  <c r="BC106" i="18"/>
  <c r="CW106" i="18" s="1"/>
  <c r="CY106" i="18" s="1"/>
  <c r="AW109" i="18"/>
  <c r="BY109" i="18"/>
  <c r="CA109" i="18" s="1"/>
  <c r="BA113" i="18"/>
  <c r="CO113" i="18" s="1"/>
  <c r="CQ113" i="18" s="1"/>
  <c r="BE116" i="18"/>
  <c r="DE116" i="18" s="1"/>
  <c r="DG116" i="18" s="1"/>
  <c r="AY119" i="18"/>
  <c r="CG119" i="18" s="1"/>
  <c r="CI119" i="18" s="1"/>
  <c r="BC121" i="18"/>
  <c r="CW121" i="18" s="1"/>
  <c r="CY121" i="18" s="1"/>
  <c r="AW124" i="18"/>
  <c r="BY124" i="18" s="1"/>
  <c r="CA124" i="18" s="1"/>
  <c r="BA126" i="18"/>
  <c r="AP160" i="18"/>
  <c r="CW159" i="18"/>
  <c r="AK169" i="18"/>
  <c r="CC167" i="18"/>
  <c r="AV102" i="18"/>
  <c r="BU102" i="18" s="1"/>
  <c r="BB103" i="18"/>
  <c r="CS103" i="18" s="1"/>
  <c r="CU103" i="18" s="1"/>
  <c r="AV106" i="18"/>
  <c r="BU106" i="18" s="1"/>
  <c r="BW106" i="18" s="1"/>
  <c r="BB107" i="18"/>
  <c r="CS107" i="18" s="1"/>
  <c r="CU107" i="18" s="1"/>
  <c r="AX109" i="18"/>
  <c r="CC109" i="18"/>
  <c r="CE109" i="18" s="1"/>
  <c r="BB113" i="18"/>
  <c r="CS113" i="18" s="1"/>
  <c r="CU113" i="18" s="1"/>
  <c r="AV117" i="18"/>
  <c r="BU117" i="18" s="1"/>
  <c r="BW117" i="18" s="1"/>
  <c r="AZ119" i="18"/>
  <c r="CK119" i="18" s="1"/>
  <c r="CM119" i="18" s="1"/>
  <c r="BB122" i="18"/>
  <c r="CS122" i="18" s="1"/>
  <c r="CU122" i="18" s="1"/>
  <c r="AN144" i="18"/>
  <c r="CO143" i="18"/>
  <c r="AR169" i="18"/>
  <c r="DE167" i="18"/>
  <c r="BE102" i="18"/>
  <c r="DE102" i="18" s="1"/>
  <c r="BA104" i="18"/>
  <c r="CO104" i="18" s="1"/>
  <c r="CQ104" i="18" s="1"/>
  <c r="BE106" i="18"/>
  <c r="DE106" i="18" s="1"/>
  <c r="DG106" i="18" s="1"/>
  <c r="AY109" i="18"/>
  <c r="CG109" i="18" s="1"/>
  <c r="CI109" i="18" s="1"/>
  <c r="BC113" i="18"/>
  <c r="CW113" i="18" s="1"/>
  <c r="CY113" i="18" s="1"/>
  <c r="AW117" i="18"/>
  <c r="BY117" i="18" s="1"/>
  <c r="CA117" i="18" s="1"/>
  <c r="BA119" i="18"/>
  <c r="CO119" i="18" s="1"/>
  <c r="CQ119" i="18" s="1"/>
  <c r="BE121" i="18"/>
  <c r="DE121" i="18" s="1"/>
  <c r="DG121" i="18" s="1"/>
  <c r="BA123" i="18"/>
  <c r="CO123" i="18" s="1"/>
  <c r="CQ123" i="18" s="1"/>
  <c r="BE125" i="18"/>
  <c r="DE125" i="18" s="1"/>
  <c r="DG125" i="18" s="1"/>
  <c r="AO144" i="18"/>
  <c r="CS143" i="18"/>
  <c r="AQ169" i="18"/>
  <c r="DA167" i="18"/>
  <c r="BI189" i="18"/>
  <c r="AJ48" i="32"/>
  <c r="BD103" i="18"/>
  <c r="DA103" i="18" s="1"/>
  <c r="DC103" i="18" s="1"/>
  <c r="AX106" i="18"/>
  <c r="CC106" i="18" s="1"/>
  <c r="CE106" i="18" s="1"/>
  <c r="BB108" i="18"/>
  <c r="CS108" i="18" s="1"/>
  <c r="CU108" i="18" s="1"/>
  <c r="AV113" i="18"/>
  <c r="BU113" i="18" s="1"/>
  <c r="BW113" i="18" s="1"/>
  <c r="AZ116" i="18"/>
  <c r="CK116" i="18" s="1"/>
  <c r="CM116" i="18" s="1"/>
  <c r="AV118" i="18"/>
  <c r="BU118" i="18" s="1"/>
  <c r="BW118" i="18" s="1"/>
  <c r="AZ120" i="18"/>
  <c r="CK120" i="18"/>
  <c r="CM120" i="18" s="1"/>
  <c r="BD122" i="18"/>
  <c r="DA122" i="18" s="1"/>
  <c r="DC122" i="18" s="1"/>
  <c r="AV126" i="18"/>
  <c r="BU126" i="18" s="1"/>
  <c r="BW126" i="18" s="1"/>
  <c r="AM160" i="18"/>
  <c r="CK159" i="18"/>
  <c r="AY102" i="18"/>
  <c r="CG102" i="18" s="1"/>
  <c r="BC104" i="18"/>
  <c r="CW104" i="18" s="1"/>
  <c r="CY104" i="18" s="1"/>
  <c r="BE107" i="18"/>
  <c r="DE107" i="18" s="1"/>
  <c r="DG107" i="18" s="1"/>
  <c r="AY111" i="18"/>
  <c r="CG111" i="18" s="1"/>
  <c r="CI111" i="18" s="1"/>
  <c r="BC114" i="18"/>
  <c r="CW114" i="18" s="1"/>
  <c r="CY114" i="18" s="1"/>
  <c r="AW118" i="18"/>
  <c r="BY118" i="18" s="1"/>
  <c r="CA118" i="18" s="1"/>
  <c r="BA120" i="18"/>
  <c r="CO120" i="18" s="1"/>
  <c r="CQ120" i="18" s="1"/>
  <c r="BE122" i="18"/>
  <c r="DE122" i="18" s="1"/>
  <c r="DG122" i="18" s="1"/>
  <c r="AY125" i="18"/>
  <c r="CG125" i="18" s="1"/>
  <c r="CI125" i="18" s="1"/>
  <c r="AQ144" i="18"/>
  <c r="DA143" i="18"/>
  <c r="AO169" i="18"/>
  <c r="CS167" i="18"/>
  <c r="AZ102" i="18"/>
  <c r="CK102" i="18" s="1"/>
  <c r="AX103" i="18"/>
  <c r="CC103" i="18" s="1"/>
  <c r="CE103" i="18" s="1"/>
  <c r="AV104" i="18"/>
  <c r="BU104" i="18"/>
  <c r="BW104" i="18" s="1"/>
  <c r="BD104" i="18"/>
  <c r="DA104" i="18" s="1"/>
  <c r="DC104" i="18" s="1"/>
  <c r="BB105" i="18"/>
  <c r="CS105" i="18" s="1"/>
  <c r="CU105" i="18" s="1"/>
  <c r="AZ106" i="18"/>
  <c r="CK106" i="18" s="1"/>
  <c r="CM106" i="18" s="1"/>
  <c r="AX107" i="18"/>
  <c r="CC107" i="18" s="1"/>
  <c r="CE107" i="18" s="1"/>
  <c r="AV108" i="18"/>
  <c r="BU108" i="18" s="1"/>
  <c r="BW108" i="18" s="1"/>
  <c r="BD108" i="18"/>
  <c r="DA108" i="18" s="1"/>
  <c r="DC108" i="18" s="1"/>
  <c r="BB109" i="18"/>
  <c r="CS109" i="18" s="1"/>
  <c r="CU109" i="18" s="1"/>
  <c r="AZ111" i="18"/>
  <c r="CK111" i="18" s="1"/>
  <c r="CM111" i="18" s="1"/>
  <c r="AX113" i="18"/>
  <c r="CC113" i="18" s="1"/>
  <c r="CE113" i="18" s="1"/>
  <c r="AV114" i="18"/>
  <c r="BU114" i="18" s="1"/>
  <c r="BW114" i="18" s="1"/>
  <c r="BD114" i="18"/>
  <c r="DA114" i="18" s="1"/>
  <c r="DC114" i="18" s="1"/>
  <c r="BB116" i="18"/>
  <c r="CS116" i="18" s="1"/>
  <c r="CU116" i="18" s="1"/>
  <c r="AZ117" i="18"/>
  <c r="CK117" i="18" s="1"/>
  <c r="CM117" i="18" s="1"/>
  <c r="AX118" i="18"/>
  <c r="CC118" i="18" s="1"/>
  <c r="CE118" i="18" s="1"/>
  <c r="AV119" i="18"/>
  <c r="BU119" i="18" s="1"/>
  <c r="BW119" i="18" s="1"/>
  <c r="BD119" i="18"/>
  <c r="DA119" i="18" s="1"/>
  <c r="DC119" i="18" s="1"/>
  <c r="BB120" i="18"/>
  <c r="CS120" i="18" s="1"/>
  <c r="CU120" i="18" s="1"/>
  <c r="AZ121" i="18"/>
  <c r="CK121" i="18" s="1"/>
  <c r="CM121" i="18" s="1"/>
  <c r="AX122" i="18"/>
  <c r="CC122" i="18" s="1"/>
  <c r="CE122" i="18" s="1"/>
  <c r="AV123" i="18"/>
  <c r="BU123" i="18" s="1"/>
  <c r="BW123" i="18" s="1"/>
  <c r="BD123" i="18"/>
  <c r="DA123" i="18" s="1"/>
  <c r="DC123" i="18" s="1"/>
  <c r="BB124" i="18"/>
  <c r="CS124" i="18" s="1"/>
  <c r="CU124" i="18" s="1"/>
  <c r="AZ125" i="18"/>
  <c r="CK125" i="18" s="1"/>
  <c r="CM125" i="18" s="1"/>
  <c r="AX126" i="18"/>
  <c r="CC126" i="18" s="1"/>
  <c r="CE126" i="18" s="1"/>
  <c r="AJ144" i="18"/>
  <c r="BY143" i="18"/>
  <c r="AR144" i="18"/>
  <c r="DE143" i="18"/>
  <c r="AK160" i="18"/>
  <c r="CC159" i="18"/>
  <c r="AL152" i="18"/>
  <c r="CG151" i="18"/>
  <c r="AN169" i="18"/>
  <c r="CO167" i="18"/>
  <c r="BA107" i="18"/>
  <c r="CO107" i="18" s="1"/>
  <c r="CQ107" i="18" s="1"/>
  <c r="BE109" i="18"/>
  <c r="DE109" i="18" s="1"/>
  <c r="DG109" i="18" s="1"/>
  <c r="AY114" i="18"/>
  <c r="CG114" i="18" s="1"/>
  <c r="CI114" i="18" s="1"/>
  <c r="BC117" i="18"/>
  <c r="CW117" i="18" s="1"/>
  <c r="CY117" i="18" s="1"/>
  <c r="AW120" i="18"/>
  <c r="BY120" i="18" s="1"/>
  <c r="CA120" i="18" s="1"/>
  <c r="BA122" i="18"/>
  <c r="CO122" i="18" s="1"/>
  <c r="CQ122" i="18" s="1"/>
  <c r="BC125" i="18"/>
  <c r="CW125" i="18" s="1"/>
  <c r="CY125" i="18" s="1"/>
  <c r="BU152" i="18"/>
  <c r="BW151" i="18"/>
  <c r="BW152" i="18" s="1"/>
  <c r="AZ114" i="18"/>
  <c r="CK114" i="18" s="1"/>
  <c r="CM114" i="18" s="1"/>
  <c r="BD117" i="18"/>
  <c r="DA117" i="18" s="1"/>
  <c r="DC117" i="18" s="1"/>
  <c r="AX120" i="18"/>
  <c r="CC120" i="18" s="1"/>
  <c r="CE120" i="18" s="1"/>
  <c r="BD121" i="18"/>
  <c r="DA121" i="18" s="1"/>
  <c r="DC121" i="18" s="1"/>
  <c r="AX124" i="18"/>
  <c r="CC124" i="18" s="1"/>
  <c r="CE124" i="18" s="1"/>
  <c r="BD125" i="18"/>
  <c r="DA125" i="18" s="1"/>
  <c r="DC125" i="18" s="1"/>
  <c r="AO160" i="18"/>
  <c r="CS159" i="18"/>
  <c r="AJ169" i="18"/>
  <c r="BY167" i="18"/>
  <c r="BC107" i="18"/>
  <c r="CW107" i="18" s="1"/>
  <c r="CY107" i="18" s="1"/>
  <c r="AW111" i="18"/>
  <c r="BY111" i="18" s="1"/>
  <c r="CA111" i="18" s="1"/>
  <c r="BA114" i="18"/>
  <c r="CO114" i="18" s="1"/>
  <c r="CQ114" i="18" s="1"/>
  <c r="BE117" i="18"/>
  <c r="DE117" i="18" s="1"/>
  <c r="DG117" i="18" s="1"/>
  <c r="AY120" i="18"/>
  <c r="CG120" i="18" s="1"/>
  <c r="CI120" i="18" s="1"/>
  <c r="BC122" i="18"/>
  <c r="CW122" i="18" s="1"/>
  <c r="CY122" i="18" s="1"/>
  <c r="AY124" i="18"/>
  <c r="CG124" i="18" s="1"/>
  <c r="CI124" i="18" s="1"/>
  <c r="BC126" i="18"/>
  <c r="CW126" i="18" s="1"/>
  <c r="CY126" i="18" s="1"/>
  <c r="AN160" i="18"/>
  <c r="CO159" i="18"/>
  <c r="AO152" i="18"/>
  <c r="CS151" i="18"/>
  <c r="BB104" i="18"/>
  <c r="CS104" i="18" s="1"/>
  <c r="CU104" i="18" s="1"/>
  <c r="AV107" i="18"/>
  <c r="BU107" i="18" s="1"/>
  <c r="BW107" i="18" s="1"/>
  <c r="AZ109" i="18"/>
  <c r="CK109" i="18" s="1"/>
  <c r="CM109" i="18" s="1"/>
  <c r="BD113" i="18"/>
  <c r="DA113" i="18" s="1"/>
  <c r="DC113" i="18" s="1"/>
  <c r="AX117" i="18"/>
  <c r="CC117" i="18" s="1"/>
  <c r="CE117" i="18" s="1"/>
  <c r="BB119" i="18"/>
  <c r="CS119" i="18" s="1"/>
  <c r="CU119" i="18" s="1"/>
  <c r="AV122" i="18"/>
  <c r="BU122" i="18" s="1"/>
  <c r="BW122" i="18" s="1"/>
  <c r="AZ124" i="18"/>
  <c r="CK124" i="18" s="1"/>
  <c r="CM124" i="18" s="1"/>
  <c r="BD126" i="18"/>
  <c r="DA126" i="18" s="1"/>
  <c r="DC126" i="18" s="1"/>
  <c r="AP169" i="18"/>
  <c r="CW167" i="18"/>
  <c r="AW103" i="18"/>
  <c r="BY103" i="18" s="1"/>
  <c r="CA103" i="18" s="1"/>
  <c r="BA105" i="18"/>
  <c r="CO105" i="18" s="1"/>
  <c r="CQ105" i="18" s="1"/>
  <c r="AW107" i="18"/>
  <c r="BY107" i="18" s="1"/>
  <c r="CA107" i="18" s="1"/>
  <c r="BA109" i="18"/>
  <c r="CO109" i="18" s="1"/>
  <c r="CQ109" i="18" s="1"/>
  <c r="AW113" i="18"/>
  <c r="BY113" i="18" s="1"/>
  <c r="CA113" i="18" s="1"/>
  <c r="AY117" i="18"/>
  <c r="CG117" i="18" s="1"/>
  <c r="CI117" i="18" s="1"/>
  <c r="BC119" i="18"/>
  <c r="CW119" i="18" s="1"/>
  <c r="CY119" i="18" s="1"/>
  <c r="AW122" i="18"/>
  <c r="BY122" i="18" s="1"/>
  <c r="CA122" i="18" s="1"/>
  <c r="BA124" i="18"/>
  <c r="CO124" i="18" s="1"/>
  <c r="CQ124" i="18" s="1"/>
  <c r="BE126" i="18"/>
  <c r="DE126" i="18" s="1"/>
  <c r="DG126" i="18" s="1"/>
  <c r="BA102" i="18"/>
  <c r="CO102" i="18" s="1"/>
  <c r="BE104" i="18"/>
  <c r="BC105" i="18"/>
  <c r="CW105" i="18" s="1"/>
  <c r="CY105" i="18" s="1"/>
  <c r="BA106" i="18"/>
  <c r="CO106" i="18" s="1"/>
  <c r="CQ106" i="18" s="1"/>
  <c r="AY107" i="18"/>
  <c r="CG107" i="18" s="1"/>
  <c r="CI107" i="18" s="1"/>
  <c r="AW108" i="18"/>
  <c r="BY108" i="18" s="1"/>
  <c r="CA108" i="18" s="1"/>
  <c r="BE108" i="18"/>
  <c r="DE108" i="18" s="1"/>
  <c r="DG108" i="18" s="1"/>
  <c r="BC109" i="18"/>
  <c r="CW109" i="18" s="1"/>
  <c r="CY109" i="18" s="1"/>
  <c r="BA111" i="18"/>
  <c r="CO111" i="18" s="1"/>
  <c r="CQ111" i="18" s="1"/>
  <c r="AY113" i="18"/>
  <c r="CG113" i="18" s="1"/>
  <c r="CI113" i="18" s="1"/>
  <c r="AW114" i="18"/>
  <c r="BY114" i="18" s="1"/>
  <c r="CA114" i="18" s="1"/>
  <c r="BE114" i="18"/>
  <c r="DE114" i="18" s="1"/>
  <c r="DG114" i="18" s="1"/>
  <c r="BC116" i="18"/>
  <c r="CW116" i="18" s="1"/>
  <c r="CY116" i="18" s="1"/>
  <c r="BA117" i="18"/>
  <c r="CO117" i="18" s="1"/>
  <c r="CQ117" i="18" s="1"/>
  <c r="AY118" i="18"/>
  <c r="CG118" i="18" s="1"/>
  <c r="CI118" i="18" s="1"/>
  <c r="AW119" i="18"/>
  <c r="BY119" i="18" s="1"/>
  <c r="CA119" i="18" s="1"/>
  <c r="BE119" i="18"/>
  <c r="DE119" i="18" s="1"/>
  <c r="DG119" i="18" s="1"/>
  <c r="BC120" i="18"/>
  <c r="CW120" i="18" s="1"/>
  <c r="CY120" i="18" s="1"/>
  <c r="BA121" i="18"/>
  <c r="CO121" i="18" s="1"/>
  <c r="CQ121" i="18" s="1"/>
  <c r="AY122" i="18"/>
  <c r="CG122" i="18" s="1"/>
  <c r="CI122" i="18" s="1"/>
  <c r="AW123" i="18"/>
  <c r="BY123" i="18" s="1"/>
  <c r="CA123" i="18" s="1"/>
  <c r="BE123" i="18"/>
  <c r="DE123" i="18" s="1"/>
  <c r="DG123" i="18" s="1"/>
  <c r="BC124" i="18"/>
  <c r="CW124" i="18" s="1"/>
  <c r="CY124" i="18" s="1"/>
  <c r="BA125" i="18"/>
  <c r="CO125" i="18" s="1"/>
  <c r="CQ125" i="18" s="1"/>
  <c r="AY126" i="18"/>
  <c r="CG126" i="18" s="1"/>
  <c r="CI126" i="18" s="1"/>
  <c r="AK144" i="18"/>
  <c r="CC143" i="18"/>
  <c r="AR160" i="18"/>
  <c r="DE159" i="18"/>
  <c r="AJ160" i="18"/>
  <c r="BY159" i="18"/>
  <c r="AK152" i="18"/>
  <c r="CC151" i="18"/>
  <c r="AM169" i="18"/>
  <c r="CK167" i="18"/>
  <c r="BC102" i="18"/>
  <c r="CW102" i="18" s="1"/>
  <c r="AY104" i="18"/>
  <c r="CG104" i="18"/>
  <c r="CI104" i="18" s="1"/>
  <c r="BE105" i="18"/>
  <c r="DE105" i="18" s="1"/>
  <c r="DG105" i="18" s="1"/>
  <c r="AY108" i="18"/>
  <c r="CG108" i="18" s="1"/>
  <c r="CI108" i="18" s="1"/>
  <c r="BC111" i="18"/>
  <c r="CW111" i="18" s="1"/>
  <c r="CY111" i="18" s="1"/>
  <c r="AW116" i="18"/>
  <c r="BY116" i="18"/>
  <c r="CA116" i="18" s="1"/>
  <c r="BA118" i="18"/>
  <c r="CO118" i="18" s="1"/>
  <c r="CQ118" i="18" s="1"/>
  <c r="BE120" i="18"/>
  <c r="DE120" i="18" s="1"/>
  <c r="DG120" i="18" s="1"/>
  <c r="AY123" i="18"/>
  <c r="CG123" i="18" s="1"/>
  <c r="CI123" i="18" s="1"/>
  <c r="BE124" i="18"/>
  <c r="DE124" i="18" s="1"/>
  <c r="DG124" i="18" s="1"/>
  <c r="AM144" i="18"/>
  <c r="CK143" i="18"/>
  <c r="AQ152" i="18"/>
  <c r="DA151" i="18"/>
  <c r="BD102" i="18"/>
  <c r="DA102" i="18" s="1"/>
  <c r="AZ104" i="18"/>
  <c r="CK104" i="18" s="1"/>
  <c r="CM104" i="18" s="1"/>
  <c r="AX105" i="18"/>
  <c r="CC105" i="18" s="1"/>
  <c r="CE105" i="18" s="1"/>
  <c r="BD106" i="18"/>
  <c r="AZ108" i="18"/>
  <c r="CK108" i="18" s="1"/>
  <c r="CM108" i="18" s="1"/>
  <c r="BD111" i="18"/>
  <c r="DA111" i="18" s="1"/>
  <c r="DC111" i="18" s="1"/>
  <c r="AX116" i="18"/>
  <c r="CC116" i="18" s="1"/>
  <c r="CE116" i="18" s="1"/>
  <c r="BB118" i="18"/>
  <c r="CS118" i="18" s="1"/>
  <c r="CU118" i="18" s="1"/>
  <c r="AV121" i="18"/>
  <c r="BU121" i="18" s="1"/>
  <c r="BW121" i="18" s="1"/>
  <c r="AZ123" i="18"/>
  <c r="CK123" i="18"/>
  <c r="CM123" i="18" s="1"/>
  <c r="AV125" i="18"/>
  <c r="BU125" i="18" s="1"/>
  <c r="BW125" i="18" s="1"/>
  <c r="BB126" i="18"/>
  <c r="AP152" i="18"/>
  <c r="CW151" i="18"/>
  <c r="AW102" i="18"/>
  <c r="BY102" i="18" s="1"/>
  <c r="BC103" i="18"/>
  <c r="CW103" i="18" s="1"/>
  <c r="CY103" i="18" s="1"/>
  <c r="AY105" i="18"/>
  <c r="BA108" i="18"/>
  <c r="CO108" i="18" s="1"/>
  <c r="CQ108" i="18" s="1"/>
  <c r="BE111" i="18"/>
  <c r="DE111" i="18" s="1"/>
  <c r="DG111" i="18" s="1"/>
  <c r="AY116" i="18"/>
  <c r="CG116" i="18" s="1"/>
  <c r="CI116" i="18" s="1"/>
  <c r="BC118" i="18"/>
  <c r="CW118" i="18" s="1"/>
  <c r="CY118" i="18" s="1"/>
  <c r="AW121" i="18"/>
  <c r="BY121" i="18" s="1"/>
  <c r="CA121" i="18" s="1"/>
  <c r="AW125" i="18"/>
  <c r="BY125" i="18" s="1"/>
  <c r="CA125" i="18" s="1"/>
  <c r="BU169" i="18"/>
  <c r="BW167" i="18"/>
  <c r="BW169" i="18" s="1"/>
  <c r="AV103" i="18"/>
  <c r="BU103" i="18" s="1"/>
  <c r="BW103" i="18" s="1"/>
  <c r="AZ105" i="18"/>
  <c r="CK105" i="18" s="1"/>
  <c r="CM105" i="18" s="1"/>
  <c r="BD107" i="18"/>
  <c r="DA107" i="18" s="1"/>
  <c r="DC107" i="18" s="1"/>
  <c r="AX111" i="18"/>
  <c r="CC111" i="18" s="1"/>
  <c r="CE111" i="18" s="1"/>
  <c r="BB114" i="18"/>
  <c r="CS114" i="18" s="1"/>
  <c r="CU114" i="18" s="1"/>
  <c r="BD118" i="18"/>
  <c r="DA118" i="18" s="1"/>
  <c r="DC118" i="18" s="1"/>
  <c r="AX121" i="18"/>
  <c r="CC121" i="18" s="1"/>
  <c r="CE121" i="18" s="1"/>
  <c r="BB123" i="18"/>
  <c r="CS123" i="18" s="1"/>
  <c r="CU123" i="18" s="1"/>
  <c r="AX125" i="18"/>
  <c r="CC125" i="18" s="1"/>
  <c r="CE125" i="18" s="1"/>
  <c r="AP144" i="18"/>
  <c r="CW143" i="18"/>
  <c r="AN152" i="18"/>
  <c r="CO151" i="18"/>
  <c r="BE103" i="18"/>
  <c r="DE103" i="18" s="1"/>
  <c r="DG103" i="18" s="1"/>
  <c r="AY106" i="18"/>
  <c r="CG106" i="18" s="1"/>
  <c r="CI106" i="18" s="1"/>
  <c r="BC108" i="18"/>
  <c r="CW108" i="18" s="1"/>
  <c r="CY108" i="18" s="1"/>
  <c r="BE113" i="18"/>
  <c r="DE113" i="18" s="1"/>
  <c r="DG113" i="18" s="1"/>
  <c r="BA116" i="18"/>
  <c r="CO116" i="18" s="1"/>
  <c r="CQ116" i="18" s="1"/>
  <c r="BE118" i="18"/>
  <c r="DE118" i="18" s="1"/>
  <c r="DG118" i="18" s="1"/>
  <c r="AY121" i="18"/>
  <c r="CG121" i="18" s="1"/>
  <c r="CI121" i="18" s="1"/>
  <c r="BC123" i="18"/>
  <c r="CW123" i="18" s="1"/>
  <c r="CY123" i="18" s="1"/>
  <c r="AW126" i="18"/>
  <c r="BY126" i="18" s="1"/>
  <c r="CA126" i="18" s="1"/>
  <c r="AL160" i="18"/>
  <c r="CG159" i="18"/>
  <c r="AM152" i="18"/>
  <c r="CK151" i="18"/>
  <c r="AY103" i="18"/>
  <c r="CG103" i="18" s="1"/>
  <c r="CI103" i="18" s="1"/>
  <c r="BB102" i="18"/>
  <c r="CS102" i="18" s="1"/>
  <c r="AZ103" i="18"/>
  <c r="AX104" i="18"/>
  <c r="CC104" i="18" s="1"/>
  <c r="CE104" i="18" s="1"/>
  <c r="AV105" i="18"/>
  <c r="BU105" i="18" s="1"/>
  <c r="BW105" i="18" s="1"/>
  <c r="BD105" i="18"/>
  <c r="DA105" i="18" s="1"/>
  <c r="DC105" i="18" s="1"/>
  <c r="BB106" i="18"/>
  <c r="CS106" i="18" s="1"/>
  <c r="CU106" i="18" s="1"/>
  <c r="AZ107" i="18"/>
  <c r="CK107" i="18" s="1"/>
  <c r="CM107" i="18" s="1"/>
  <c r="AX108" i="18"/>
  <c r="CC108" i="18" s="1"/>
  <c r="CE108" i="18" s="1"/>
  <c r="AV109" i="18"/>
  <c r="BU109" i="18" s="1"/>
  <c r="BW109" i="18" s="1"/>
  <c r="BD109" i="18"/>
  <c r="DA109" i="18" s="1"/>
  <c r="DC109" i="18" s="1"/>
  <c r="BB111" i="18"/>
  <c r="CS111" i="18" s="1"/>
  <c r="CU111" i="18" s="1"/>
  <c r="AZ113" i="18"/>
  <c r="CK113" i="18" s="1"/>
  <c r="CM113" i="18" s="1"/>
  <c r="AX114" i="18"/>
  <c r="CC114" i="18" s="1"/>
  <c r="CE114" i="18" s="1"/>
  <c r="AV116" i="18"/>
  <c r="BU116" i="18" s="1"/>
  <c r="BW116" i="18" s="1"/>
  <c r="BD116" i="18"/>
  <c r="DA116" i="18" s="1"/>
  <c r="DC116" i="18" s="1"/>
  <c r="BB117" i="18"/>
  <c r="CS117" i="18" s="1"/>
  <c r="CU117" i="18" s="1"/>
  <c r="AZ118" i="18"/>
  <c r="CK118" i="18" s="1"/>
  <c r="CM118" i="18" s="1"/>
  <c r="AX119" i="18"/>
  <c r="CC119" i="18" s="1"/>
  <c r="CE119" i="18" s="1"/>
  <c r="AV120" i="18"/>
  <c r="BU120" i="18" s="1"/>
  <c r="BW120" i="18" s="1"/>
  <c r="BD120" i="18"/>
  <c r="DA120" i="18"/>
  <c r="DC120" i="18" s="1"/>
  <c r="BB121" i="18"/>
  <c r="CS121" i="18" s="1"/>
  <c r="CU121" i="18" s="1"/>
  <c r="AZ122" i="18"/>
  <c r="CK122" i="18" s="1"/>
  <c r="CM122" i="18" s="1"/>
  <c r="AX123" i="18"/>
  <c r="CC123" i="18" s="1"/>
  <c r="CE123" i="18" s="1"/>
  <c r="AV124" i="18"/>
  <c r="BU124" i="18" s="1"/>
  <c r="BW124" i="18" s="1"/>
  <c r="BD124" i="18"/>
  <c r="DA124" i="18" s="1"/>
  <c r="DC124" i="18" s="1"/>
  <c r="BB125" i="18"/>
  <c r="CS125" i="18" s="1"/>
  <c r="CU125" i="18" s="1"/>
  <c r="AZ126" i="18"/>
  <c r="AL144" i="18"/>
  <c r="CG143" i="18"/>
  <c r="AQ160" i="18"/>
  <c r="DA159" i="18"/>
  <c r="AR152" i="18"/>
  <c r="DE151" i="18"/>
  <c r="AJ152" i="18"/>
  <c r="BY151" i="18"/>
  <c r="AL169" i="18"/>
  <c r="CG167" i="18"/>
  <c r="CC141" i="38"/>
  <c r="CE138" i="38"/>
  <c r="CE141" i="38" s="1"/>
  <c r="CQ190" i="38"/>
  <c r="CQ192" i="38" s="1"/>
  <c r="CO192" i="38"/>
  <c r="CU170" i="38"/>
  <c r="CU172" i="38" s="1"/>
  <c r="CS172" i="38"/>
  <c r="CK82" i="38"/>
  <c r="CE70" i="38"/>
  <c r="CE72" i="38" s="1"/>
  <c r="CC72" i="38"/>
  <c r="DC181" i="38"/>
  <c r="DC183" i="38" s="1"/>
  <c r="DA183" i="38"/>
  <c r="DG79" i="38"/>
  <c r="DG82" i="38" s="1"/>
  <c r="DE82" i="38"/>
  <c r="CI181" i="38"/>
  <c r="CI183" i="38" s="1"/>
  <c r="CG183" i="38"/>
  <c r="CY89" i="38"/>
  <c r="CY91" i="38" s="1"/>
  <c r="CW91" i="38"/>
  <c r="BW89" i="38"/>
  <c r="BW91" i="38" s="1"/>
  <c r="BU91" i="38"/>
  <c r="CO32" i="38"/>
  <c r="CQ30" i="38"/>
  <c r="CQ32" i="38" s="1"/>
  <c r="CO72" i="38"/>
  <c r="CQ70" i="38"/>
  <c r="CQ72" i="38" s="1"/>
  <c r="CI98" i="38"/>
  <c r="CI100" i="38" s="1"/>
  <c r="CG100" i="38"/>
  <c r="BY72" i="38"/>
  <c r="CA70" i="38"/>
  <c r="CA72" i="38" s="1"/>
  <c r="CU98" i="38"/>
  <c r="CU100" i="38" s="1"/>
  <c r="CS100" i="38"/>
  <c r="DG107" i="38"/>
  <c r="DG110" i="38" s="1"/>
  <c r="DE110" i="38"/>
  <c r="CO163" i="38"/>
  <c r="CQ161" i="38"/>
  <c r="CQ163" i="38" s="1"/>
  <c r="DE72" i="38"/>
  <c r="DG70" i="38"/>
  <c r="DG72" i="38" s="1"/>
  <c r="CS163" i="38"/>
  <c r="CU181" i="38"/>
  <c r="CU183" i="38" s="1"/>
  <c r="CS183" i="38"/>
  <c r="CE181" i="38"/>
  <c r="CE183" i="38" s="1"/>
  <c r="CC183" i="38"/>
  <c r="CU39" i="38"/>
  <c r="CU41" i="38" s="1"/>
  <c r="CS41" i="38"/>
  <c r="CI89" i="38"/>
  <c r="CI91" i="38" s="1"/>
  <c r="CG91" i="38"/>
  <c r="CU163" i="38"/>
  <c r="DG63" i="38"/>
  <c r="CY19" i="38"/>
  <c r="CY23" i="38" s="1"/>
  <c r="CW23" i="38"/>
  <c r="CE89" i="38"/>
  <c r="CE91" i="38" s="1"/>
  <c r="CC91" i="38"/>
  <c r="BY163" i="38"/>
  <c r="CA161" i="38"/>
  <c r="CA163" i="38" s="1"/>
  <c r="BY100" i="38"/>
  <c r="CA98" i="38"/>
  <c r="CA100" i="38" s="1"/>
  <c r="CU110" i="38"/>
  <c r="CA23" i="38"/>
  <c r="CE154" i="38"/>
  <c r="CU30" i="38"/>
  <c r="CU32" i="38" s="1"/>
  <c r="CS32" i="38"/>
  <c r="CQ107" i="38"/>
  <c r="CQ110" i="38" s="1"/>
  <c r="CO110" i="38"/>
  <c r="CS110" i="38"/>
  <c r="BY23" i="38"/>
  <c r="CC154" i="38"/>
  <c r="BZ27" i="36"/>
  <c r="BZ31" i="36" s="1"/>
  <c r="CL27" i="36"/>
  <c r="CL31" i="36" s="1"/>
  <c r="CJ31" i="36"/>
  <c r="DD97" i="36"/>
  <c r="DF96" i="36"/>
  <c r="DF97" i="36" s="1"/>
  <c r="CJ178" i="36"/>
  <c r="CL163" i="36"/>
  <c r="CL178" i="36" s="1"/>
  <c r="CP163" i="36"/>
  <c r="CP178" i="36" s="1"/>
  <c r="CN178" i="36"/>
  <c r="CV97" i="36"/>
  <c r="CX96" i="36"/>
  <c r="CX97" i="36" s="1"/>
  <c r="BX97" i="36"/>
  <c r="BZ96" i="36"/>
  <c r="BZ97" i="36" s="1"/>
  <c r="CR31" i="36"/>
  <c r="CT27" i="36"/>
  <c r="CT31" i="36" s="1"/>
  <c r="CN31" i="36"/>
  <c r="CP27" i="36"/>
  <c r="CP31" i="36" s="1"/>
  <c r="CZ20" i="36"/>
  <c r="DB7" i="36"/>
  <c r="DB20" i="36" s="1"/>
  <c r="DD20" i="36"/>
  <c r="DF7" i="36"/>
  <c r="DF20" i="36" s="1"/>
  <c r="CD155" i="36"/>
  <c r="CB155" i="36"/>
  <c r="BD74" i="38"/>
  <c r="AY174" i="38"/>
  <c r="CW11" i="38"/>
  <c r="CY11" i="38" s="1"/>
  <c r="AX43" i="38"/>
  <c r="BD13" i="38"/>
  <c r="AQ51" i="37"/>
  <c r="AM51" i="37"/>
  <c r="AI51" i="37"/>
  <c r="AP51" i="37"/>
  <c r="AL51" i="37"/>
  <c r="AR39" i="37"/>
  <c r="AJ39" i="37"/>
  <c r="AO51" i="37"/>
  <c r="AK51" i="37"/>
  <c r="AR51" i="37"/>
  <c r="AN51" i="37"/>
  <c r="AJ51" i="37"/>
  <c r="AP39" i="37"/>
  <c r="AO39" i="37"/>
  <c r="AQ39" i="37"/>
  <c r="AN39" i="37"/>
  <c r="AM39" i="37"/>
  <c r="AI39" i="37"/>
  <c r="AL39" i="37"/>
  <c r="AK39" i="37"/>
  <c r="AX102" i="18"/>
  <c r="AK128" i="18"/>
  <c r="AQ128" i="18"/>
  <c r="AP128" i="18"/>
  <c r="AR128" i="18"/>
  <c r="AN128" i="18"/>
  <c r="AJ128" i="18"/>
  <c r="AO128" i="18"/>
  <c r="AM128" i="18"/>
  <c r="AL128" i="18"/>
  <c r="AR81" i="18"/>
  <c r="AQ81" i="18"/>
  <c r="AP81" i="18"/>
  <c r="AO81" i="18"/>
  <c r="AN81" i="18"/>
  <c r="AM81" i="18"/>
  <c r="AL81" i="18"/>
  <c r="AK81" i="18"/>
  <c r="AJ81" i="18"/>
  <c r="AI81" i="18"/>
  <c r="AR80" i="18"/>
  <c r="AQ80" i="18"/>
  <c r="AP80" i="18"/>
  <c r="AO80" i="18"/>
  <c r="AN80" i="18"/>
  <c r="AM80" i="18"/>
  <c r="AL80" i="18"/>
  <c r="AK80" i="18"/>
  <c r="AJ80" i="18"/>
  <c r="AI80" i="18"/>
  <c r="AR79" i="18"/>
  <c r="AQ79" i="18"/>
  <c r="AP79" i="18"/>
  <c r="AO79" i="18"/>
  <c r="AN79" i="18"/>
  <c r="AM79" i="18"/>
  <c r="AL79" i="18"/>
  <c r="AK79" i="18"/>
  <c r="AJ79" i="18"/>
  <c r="AI79" i="18"/>
  <c r="AR77" i="18"/>
  <c r="AQ77" i="18"/>
  <c r="AP77" i="18"/>
  <c r="AO77" i="18"/>
  <c r="AN77" i="18"/>
  <c r="AM77" i="18"/>
  <c r="AL77" i="18"/>
  <c r="AK77" i="18"/>
  <c r="AJ77" i="18"/>
  <c r="AI77" i="18"/>
  <c r="AR76" i="18"/>
  <c r="AQ76" i="18"/>
  <c r="AP76" i="18"/>
  <c r="AO76" i="18"/>
  <c r="AN76" i="18"/>
  <c r="AM76" i="18"/>
  <c r="AL76" i="18"/>
  <c r="AK76" i="18"/>
  <c r="AJ76" i="18"/>
  <c r="AI76" i="18"/>
  <c r="AR75" i="18"/>
  <c r="AQ75" i="18"/>
  <c r="AP75" i="18"/>
  <c r="AO75" i="18"/>
  <c r="AN75" i="18"/>
  <c r="AM75" i="18"/>
  <c r="AL75" i="18"/>
  <c r="AK75" i="18"/>
  <c r="AJ75" i="18"/>
  <c r="AI75" i="18"/>
  <c r="AR73" i="18"/>
  <c r="AQ73" i="18"/>
  <c r="AP73" i="18"/>
  <c r="AO73" i="18"/>
  <c r="AN73" i="18"/>
  <c r="AM73" i="18"/>
  <c r="AL73" i="18"/>
  <c r="AK73" i="18"/>
  <c r="AJ73" i="18"/>
  <c r="AI73" i="18"/>
  <c r="AR69" i="18"/>
  <c r="AQ69" i="18"/>
  <c r="AP69" i="18"/>
  <c r="AO69" i="18"/>
  <c r="AN69" i="18"/>
  <c r="AM69" i="18"/>
  <c r="AL69" i="18"/>
  <c r="AK69" i="18"/>
  <c r="AI69" i="18"/>
  <c r="AR68" i="18"/>
  <c r="AQ68" i="18"/>
  <c r="AP68" i="18"/>
  <c r="AO68" i="18"/>
  <c r="AN68" i="18"/>
  <c r="AM68" i="18"/>
  <c r="AL68" i="18"/>
  <c r="AK68" i="18"/>
  <c r="AI68" i="18"/>
  <c r="AR67" i="18"/>
  <c r="AQ67" i="18"/>
  <c r="AP67" i="18"/>
  <c r="AO67" i="18"/>
  <c r="AN67" i="18"/>
  <c r="AM67" i="18"/>
  <c r="AL67" i="18"/>
  <c r="AK67" i="18"/>
  <c r="AI67" i="18"/>
  <c r="AR66" i="18"/>
  <c r="AQ66" i="18"/>
  <c r="AP66" i="18"/>
  <c r="AO66" i="18"/>
  <c r="AN66" i="18"/>
  <c r="AM66" i="18"/>
  <c r="AL66" i="18"/>
  <c r="AK66" i="18"/>
  <c r="AI66" i="18"/>
  <c r="AR65" i="18"/>
  <c r="AQ65" i="18"/>
  <c r="AP65" i="18"/>
  <c r="AO65" i="18"/>
  <c r="AN65" i="18"/>
  <c r="AM65" i="18"/>
  <c r="AL65" i="18"/>
  <c r="AK65" i="18"/>
  <c r="AI65" i="18"/>
  <c r="AR64" i="18"/>
  <c r="AQ64" i="18"/>
  <c r="AP64" i="18"/>
  <c r="AO64" i="18"/>
  <c r="AN64" i="18"/>
  <c r="AM64" i="18"/>
  <c r="AL64" i="18"/>
  <c r="AK64" i="18"/>
  <c r="AI64" i="18"/>
  <c r="AR63" i="18"/>
  <c r="AQ63" i="18"/>
  <c r="AP63" i="18"/>
  <c r="AO63" i="18"/>
  <c r="AN63" i="18"/>
  <c r="AM63" i="18"/>
  <c r="AL63" i="18"/>
  <c r="AK63" i="18"/>
  <c r="AI63" i="18"/>
  <c r="AR62" i="18"/>
  <c r="AQ62" i="18"/>
  <c r="AP62" i="18"/>
  <c r="AO62" i="18"/>
  <c r="AN62" i="18"/>
  <c r="AM62" i="18"/>
  <c r="AL62" i="18"/>
  <c r="AK62" i="18"/>
  <c r="AI62" i="18"/>
  <c r="AR61" i="18"/>
  <c r="AQ61" i="18"/>
  <c r="AP61" i="18"/>
  <c r="AO61" i="18"/>
  <c r="AN61" i="18"/>
  <c r="AM61" i="18"/>
  <c r="AL61" i="18"/>
  <c r="AK61" i="18"/>
  <c r="AJ61" i="18"/>
  <c r="AI61" i="18"/>
  <c r="AR57" i="18"/>
  <c r="AQ57" i="18"/>
  <c r="AP57" i="18"/>
  <c r="AO57" i="18"/>
  <c r="AN57" i="18"/>
  <c r="AM57" i="18"/>
  <c r="AL57" i="18"/>
  <c r="AK57" i="18"/>
  <c r="AJ57" i="18"/>
  <c r="AI57" i="18"/>
  <c r="AR44" i="18"/>
  <c r="AQ44" i="18"/>
  <c r="AP44" i="18"/>
  <c r="AO44" i="18"/>
  <c r="AN44" i="18"/>
  <c r="AM44" i="18"/>
  <c r="AL44" i="18"/>
  <c r="AK44" i="18"/>
  <c r="AJ44" i="18"/>
  <c r="AI44" i="18"/>
  <c r="AR42" i="18"/>
  <c r="AQ42" i="18"/>
  <c r="AP42" i="18"/>
  <c r="AO42" i="18"/>
  <c r="AN42" i="18"/>
  <c r="AM42" i="18"/>
  <c r="AL42" i="18"/>
  <c r="AK42" i="18"/>
  <c r="AJ42" i="18"/>
  <c r="AI42" i="18"/>
  <c r="AR41" i="18"/>
  <c r="AQ41" i="18"/>
  <c r="AP41" i="18"/>
  <c r="AO41" i="18"/>
  <c r="AN41" i="18"/>
  <c r="AM41" i="18"/>
  <c r="AL41" i="18"/>
  <c r="AK41" i="18"/>
  <c r="AJ41" i="18"/>
  <c r="AI41" i="18"/>
  <c r="AR40" i="18"/>
  <c r="AQ40" i="18"/>
  <c r="AP40" i="18"/>
  <c r="AO40" i="18"/>
  <c r="AN40" i="18"/>
  <c r="AM40" i="18"/>
  <c r="AL40" i="18"/>
  <c r="AK40" i="18"/>
  <c r="AJ40" i="18"/>
  <c r="AI40" i="18"/>
  <c r="AR39" i="18"/>
  <c r="AQ39" i="18"/>
  <c r="AP39" i="18"/>
  <c r="AO39" i="18"/>
  <c r="AN39" i="18"/>
  <c r="AM39" i="18"/>
  <c r="AL39" i="18"/>
  <c r="AK39" i="18"/>
  <c r="AJ39" i="18"/>
  <c r="AI39" i="18"/>
  <c r="AR38" i="18"/>
  <c r="AQ38" i="18"/>
  <c r="AP38" i="18"/>
  <c r="AO38" i="18"/>
  <c r="AN38" i="18"/>
  <c r="AM38" i="18"/>
  <c r="AL38" i="18"/>
  <c r="AK38" i="18"/>
  <c r="AJ38" i="18"/>
  <c r="AI38" i="18"/>
  <c r="AR35" i="18"/>
  <c r="AQ35" i="18"/>
  <c r="AP35" i="18"/>
  <c r="AO35" i="18"/>
  <c r="AN35" i="18"/>
  <c r="AM35" i="18"/>
  <c r="AL35" i="18"/>
  <c r="AK35" i="18"/>
  <c r="AJ35" i="18"/>
  <c r="AI35" i="18"/>
  <c r="AR34" i="18"/>
  <c r="AQ34" i="18"/>
  <c r="AP34" i="18"/>
  <c r="AO34" i="18"/>
  <c r="AN34" i="18"/>
  <c r="AM34" i="18"/>
  <c r="AL34" i="18"/>
  <c r="AK34" i="18"/>
  <c r="AJ34" i="18"/>
  <c r="AI34" i="18"/>
  <c r="AR33" i="18"/>
  <c r="AQ33" i="18"/>
  <c r="AP33" i="18"/>
  <c r="AO33" i="18"/>
  <c r="AN33" i="18"/>
  <c r="AM33" i="18"/>
  <c r="AL33" i="18"/>
  <c r="AK33" i="18"/>
  <c r="AJ33" i="18"/>
  <c r="AI33" i="18"/>
  <c r="AR32" i="18"/>
  <c r="AQ32" i="18"/>
  <c r="AP32" i="18"/>
  <c r="AO32" i="18"/>
  <c r="AN32" i="18"/>
  <c r="AM32" i="18"/>
  <c r="AL32" i="18"/>
  <c r="AK32" i="18"/>
  <c r="AJ32" i="18"/>
  <c r="AI32" i="18"/>
  <c r="AR31" i="18"/>
  <c r="AQ31" i="18"/>
  <c r="AP31" i="18"/>
  <c r="AO31" i="18"/>
  <c r="AN31" i="18"/>
  <c r="AM31" i="18"/>
  <c r="AL31" i="18"/>
  <c r="AK31" i="18"/>
  <c r="AJ31" i="18"/>
  <c r="AI31" i="18"/>
  <c r="AR30" i="18"/>
  <c r="AQ30" i="18"/>
  <c r="AP30" i="18"/>
  <c r="AO30" i="18"/>
  <c r="AN30" i="18"/>
  <c r="AM30" i="18"/>
  <c r="AL30" i="18"/>
  <c r="AK30" i="18"/>
  <c r="AJ30" i="18"/>
  <c r="AI30" i="18"/>
  <c r="AR24" i="18"/>
  <c r="AQ24" i="18"/>
  <c r="AP24" i="18"/>
  <c r="AO24" i="18"/>
  <c r="AN24" i="18"/>
  <c r="AM24" i="18"/>
  <c r="AL24" i="18"/>
  <c r="AK24" i="18"/>
  <c r="AJ24" i="18"/>
  <c r="AI24" i="18"/>
  <c r="AR23" i="18"/>
  <c r="AQ23" i="18"/>
  <c r="AP23" i="18"/>
  <c r="AO23" i="18"/>
  <c r="AN23" i="18"/>
  <c r="AM23" i="18"/>
  <c r="AL23" i="18"/>
  <c r="AK23" i="18"/>
  <c r="AJ23" i="18"/>
  <c r="AI23" i="18"/>
  <c r="AR22" i="18"/>
  <c r="AQ22" i="18"/>
  <c r="AP22" i="18"/>
  <c r="AO22" i="18"/>
  <c r="AN22" i="18"/>
  <c r="AM22" i="18"/>
  <c r="AL22" i="18"/>
  <c r="AK22" i="18"/>
  <c r="AJ22" i="18"/>
  <c r="AI22" i="18"/>
  <c r="AR21" i="18"/>
  <c r="AQ21" i="18"/>
  <c r="AP21" i="18"/>
  <c r="AO21" i="18"/>
  <c r="AN21" i="18"/>
  <c r="AM21" i="18"/>
  <c r="AL21" i="18"/>
  <c r="AK21" i="18"/>
  <c r="AJ21" i="18"/>
  <c r="AI21" i="18"/>
  <c r="AR20" i="18"/>
  <c r="AQ20" i="18"/>
  <c r="AP20" i="18"/>
  <c r="AO20" i="18"/>
  <c r="AN20" i="18"/>
  <c r="AM20" i="18"/>
  <c r="AL20" i="18"/>
  <c r="AK20" i="18"/>
  <c r="AJ20" i="18"/>
  <c r="AI20" i="18"/>
  <c r="AR19" i="18"/>
  <c r="AQ19" i="18"/>
  <c r="AP19" i="18"/>
  <c r="AO19" i="18"/>
  <c r="AN19" i="18"/>
  <c r="AM19" i="18"/>
  <c r="AL19" i="18"/>
  <c r="AK19" i="18"/>
  <c r="AJ19" i="18"/>
  <c r="AI19" i="18"/>
  <c r="AR17" i="18"/>
  <c r="AQ17" i="18"/>
  <c r="AP17" i="18"/>
  <c r="AO17" i="18"/>
  <c r="AN17" i="18"/>
  <c r="AM17" i="18"/>
  <c r="AL17" i="18"/>
  <c r="AK17" i="18"/>
  <c r="AJ17" i="18"/>
  <c r="AI17" i="18"/>
  <c r="AR16" i="18"/>
  <c r="AQ16" i="18"/>
  <c r="AP16" i="18"/>
  <c r="AO16" i="18"/>
  <c r="AN16" i="18"/>
  <c r="AM16" i="18"/>
  <c r="AL16" i="18"/>
  <c r="AK16" i="18"/>
  <c r="AJ16" i="18"/>
  <c r="AI16" i="18"/>
  <c r="AR15" i="18"/>
  <c r="AQ15" i="18"/>
  <c r="AP15" i="18"/>
  <c r="AO15" i="18"/>
  <c r="AN15" i="18"/>
  <c r="AM15" i="18"/>
  <c r="AL15" i="18"/>
  <c r="AK15" i="18"/>
  <c r="AJ15" i="18"/>
  <c r="AI15" i="18"/>
  <c r="AR14" i="18"/>
  <c r="AQ14" i="18"/>
  <c r="AP14" i="18"/>
  <c r="AO14" i="18"/>
  <c r="AN14" i="18"/>
  <c r="AM14" i="18"/>
  <c r="AL14" i="18"/>
  <c r="AK14" i="18"/>
  <c r="AJ14" i="18"/>
  <c r="AI14" i="18"/>
  <c r="AR13" i="18"/>
  <c r="AQ13" i="18"/>
  <c r="AP13" i="18"/>
  <c r="AO13" i="18"/>
  <c r="AN13" i="18"/>
  <c r="AM13" i="18"/>
  <c r="AL13" i="18"/>
  <c r="AK13" i="18"/>
  <c r="AJ13" i="18"/>
  <c r="AI13" i="18"/>
  <c r="AR12" i="18"/>
  <c r="AQ12" i="18"/>
  <c r="AP12" i="18"/>
  <c r="AO12" i="18"/>
  <c r="AN12" i="18"/>
  <c r="AM12" i="18"/>
  <c r="AL12" i="18"/>
  <c r="AK12" i="18"/>
  <c r="AJ12" i="18"/>
  <c r="AI12" i="18"/>
  <c r="AR11" i="18"/>
  <c r="AQ11" i="18"/>
  <c r="AP11" i="18"/>
  <c r="AO11" i="18"/>
  <c r="AN11" i="18"/>
  <c r="AM11" i="18"/>
  <c r="AL11" i="18"/>
  <c r="AK11" i="18"/>
  <c r="AJ11" i="18"/>
  <c r="AI11" i="18"/>
  <c r="AR10" i="18"/>
  <c r="AQ10" i="18"/>
  <c r="AO10" i="18"/>
  <c r="AN10" i="18"/>
  <c r="AM10" i="18"/>
  <c r="AL10" i="18"/>
  <c r="AK10" i="18"/>
  <c r="AJ10" i="18"/>
  <c r="AI10" i="18"/>
  <c r="AR9" i="18"/>
  <c r="AQ9" i="18"/>
  <c r="AO9" i="18"/>
  <c r="AN9" i="18"/>
  <c r="AM9" i="18"/>
  <c r="AL9" i="18"/>
  <c r="AK9" i="18"/>
  <c r="AJ9" i="18"/>
  <c r="AI9" i="18"/>
  <c r="AR8" i="18"/>
  <c r="AQ8" i="18"/>
  <c r="AP8" i="18"/>
  <c r="AO8" i="18"/>
  <c r="AN8" i="18"/>
  <c r="AM8" i="18"/>
  <c r="AL8" i="18"/>
  <c r="AK8" i="18"/>
  <c r="AJ8" i="18"/>
  <c r="AI8" i="18"/>
  <c r="AR7" i="18"/>
  <c r="AQ7" i="18"/>
  <c r="AP7" i="18"/>
  <c r="AO7" i="18"/>
  <c r="AN7" i="18"/>
  <c r="AM7" i="18"/>
  <c r="AL7" i="18"/>
  <c r="AK7" i="18"/>
  <c r="AJ7" i="18"/>
  <c r="AI7" i="18"/>
  <c r="AR6" i="18"/>
  <c r="AQ6" i="18"/>
  <c r="AP6" i="18"/>
  <c r="AO6" i="18"/>
  <c r="AN6" i="18"/>
  <c r="AM6" i="18"/>
  <c r="AL6" i="18"/>
  <c r="AK6" i="18"/>
  <c r="AJ6" i="18"/>
  <c r="AI6" i="18"/>
  <c r="AR5" i="18"/>
  <c r="AQ5" i="18"/>
  <c r="AP5" i="18"/>
  <c r="AO5" i="18"/>
  <c r="AN5" i="18"/>
  <c r="AM5" i="18"/>
  <c r="AL5" i="18"/>
  <c r="AK5" i="18"/>
  <c r="AJ5" i="18"/>
  <c r="AI5" i="18"/>
  <c r="AH5" i="18"/>
  <c r="AG118" i="18"/>
  <c r="AH80" i="18"/>
  <c r="AG80" i="18"/>
  <c r="Q80" i="18"/>
  <c r="AH77" i="18"/>
  <c r="AG77" i="18"/>
  <c r="Q77" i="18"/>
  <c r="AH76" i="18"/>
  <c r="AG76" i="18"/>
  <c r="Q76" i="18"/>
  <c r="AH75" i="18"/>
  <c r="AG75" i="18"/>
  <c r="Q75" i="18"/>
  <c r="AH79" i="18"/>
  <c r="AG79" i="18"/>
  <c r="AT79" i="18" s="1"/>
  <c r="Q79" i="18"/>
  <c r="AH73" i="18"/>
  <c r="AG73" i="18"/>
  <c r="BM73" i="18" s="1"/>
  <c r="Q73" i="18"/>
  <c r="Q81" i="18"/>
  <c r="AF81" i="18" s="1"/>
  <c r="AG81" i="18"/>
  <c r="AH81" i="18"/>
  <c r="AW220" i="18" l="1"/>
  <c r="BA128" i="18"/>
  <c r="BE220" i="18"/>
  <c r="BD220" i="18"/>
  <c r="AX220" i="18"/>
  <c r="CS126" i="18"/>
  <c r="CU126" i="18" s="1"/>
  <c r="BB220" i="18"/>
  <c r="AY220" i="18"/>
  <c r="CO126" i="18"/>
  <c r="CQ126" i="18" s="1"/>
  <c r="BA220" i="18"/>
  <c r="CK126" i="18"/>
  <c r="CM126" i="18" s="1"/>
  <c r="AZ220" i="18"/>
  <c r="BC220" i="18"/>
  <c r="AV220" i="18"/>
  <c r="BC128" i="18"/>
  <c r="BC130" i="18" s="1"/>
  <c r="BO73" i="18"/>
  <c r="AU80" i="18"/>
  <c r="BQ80" i="18" s="1"/>
  <c r="BS80" i="18" s="1"/>
  <c r="AW7" i="18"/>
  <c r="BY7" i="18" s="1"/>
  <c r="CA7" i="18" s="1"/>
  <c r="BC8" i="18"/>
  <c r="CW8" i="18" s="1"/>
  <c r="CY8" i="18" s="1"/>
  <c r="AZ10" i="18"/>
  <c r="CK10" i="18" s="1"/>
  <c r="CM10" i="18" s="1"/>
  <c r="AW12" i="18"/>
  <c r="BY12" i="18" s="1"/>
  <c r="CA12" i="18" s="1"/>
  <c r="BA14" i="18"/>
  <c r="CO14" i="18" s="1"/>
  <c r="CQ14" i="18" s="1"/>
  <c r="AW16" i="18"/>
  <c r="BY16" i="18" s="1"/>
  <c r="CA16" i="18" s="1"/>
  <c r="CW17" i="18"/>
  <c r="CY17" i="18" s="1"/>
  <c r="BC17" i="18"/>
  <c r="AY20" i="18"/>
  <c r="CG20" i="18" s="1"/>
  <c r="CI20" i="18" s="1"/>
  <c r="BE21" i="18"/>
  <c r="DE21" i="18" s="1"/>
  <c r="DG21" i="18" s="1"/>
  <c r="BA23" i="18"/>
  <c r="CO23" i="18" s="1"/>
  <c r="CQ23" i="18" s="1"/>
  <c r="BE30" i="18"/>
  <c r="DE30" i="18" s="1"/>
  <c r="DG30" i="18" s="1"/>
  <c r="BA32" i="18"/>
  <c r="CO32" i="18" s="1"/>
  <c r="CQ32" i="18" s="1"/>
  <c r="BE34" i="18"/>
  <c r="DE34" i="18" s="1"/>
  <c r="DG34" i="18" s="1"/>
  <c r="BA38" i="18"/>
  <c r="CO38" i="18" s="1"/>
  <c r="CQ38" i="18" s="1"/>
  <c r="BE40" i="18"/>
  <c r="DE40" i="18" s="1"/>
  <c r="DG40" i="18" s="1"/>
  <c r="BA42" i="18"/>
  <c r="CO42" i="18" s="1"/>
  <c r="CQ42" i="18" s="1"/>
  <c r="AW57" i="18"/>
  <c r="BY57" i="18" s="1"/>
  <c r="CA57" i="18" s="1"/>
  <c r="BC61" i="18"/>
  <c r="CW61" i="18" s="1"/>
  <c r="CY61" i="18" s="1"/>
  <c r="BA63" i="18"/>
  <c r="CO63" i="18" s="1"/>
  <c r="CQ63" i="18" s="1"/>
  <c r="AY65" i="18"/>
  <c r="CG65" i="18" s="1"/>
  <c r="CI65" i="18" s="1"/>
  <c r="AV67" i="18"/>
  <c r="BU67" i="18" s="1"/>
  <c r="BW67" i="18" s="1"/>
  <c r="BE67" i="18"/>
  <c r="DE67" i="18" s="1"/>
  <c r="DG67" i="18" s="1"/>
  <c r="BC69" i="18"/>
  <c r="CW69" i="18" s="1"/>
  <c r="CY69" i="18" s="1"/>
  <c r="AY75" i="18"/>
  <c r="CG75" i="18" s="1"/>
  <c r="CI75" i="18" s="1"/>
  <c r="BE76" i="18"/>
  <c r="DE76" i="18" s="1"/>
  <c r="DG76" i="18" s="1"/>
  <c r="BC77" i="18"/>
  <c r="CW77" i="18" s="1"/>
  <c r="CY77" i="18" s="1"/>
  <c r="AY80" i="18"/>
  <c r="CG80" i="18" s="1"/>
  <c r="CI80" i="18" s="1"/>
  <c r="AW81" i="18"/>
  <c r="BY81" i="18" s="1"/>
  <c r="CA81" i="18" s="1"/>
  <c r="BE81" i="18"/>
  <c r="DE81" i="18" s="1"/>
  <c r="DG81" i="18" s="1"/>
  <c r="AT76" i="18"/>
  <c r="BM76" i="18" s="1"/>
  <c r="BB5" i="18"/>
  <c r="CS5" i="18" s="1"/>
  <c r="AX7" i="18"/>
  <c r="BD8" i="18"/>
  <c r="DA8" i="18" s="1"/>
  <c r="DC8" i="18" s="1"/>
  <c r="AZ11" i="18"/>
  <c r="CK11" i="18" s="1"/>
  <c r="CM11" i="18" s="1"/>
  <c r="BD17" i="18"/>
  <c r="DA17" i="18" s="1"/>
  <c r="DC17" i="18" s="1"/>
  <c r="CK103" i="18"/>
  <c r="CM103" i="18" s="1"/>
  <c r="AZ128" i="18"/>
  <c r="AZ130" i="18" s="1"/>
  <c r="AW128" i="18"/>
  <c r="AW130" i="18" s="1"/>
  <c r="BY169" i="18"/>
  <c r="CA167" i="18"/>
  <c r="CA169" i="18" s="1"/>
  <c r="CO169" i="18"/>
  <c r="CQ167" i="18"/>
  <c r="CQ169" i="18" s="1"/>
  <c r="BY144" i="18"/>
  <c r="CA143" i="18"/>
  <c r="CA144" i="18" s="1"/>
  <c r="CS169" i="18"/>
  <c r="CU167" i="18"/>
  <c r="CU169" i="18" s="1"/>
  <c r="BA5" i="18"/>
  <c r="CO5" i="18" s="1"/>
  <c r="AY6" i="18"/>
  <c r="CG6" i="18" s="1"/>
  <c r="CI6" i="18" s="1"/>
  <c r="BE7" i="18"/>
  <c r="DE7" i="18" s="1"/>
  <c r="DG7" i="18" s="1"/>
  <c r="BA9" i="18"/>
  <c r="CO9" i="18" s="1"/>
  <c r="CQ9" i="18" s="1"/>
  <c r="AY11" i="18"/>
  <c r="CG11" i="18" s="1"/>
  <c r="CI11" i="18" s="1"/>
  <c r="BE12" i="18"/>
  <c r="DE12" i="18" s="1"/>
  <c r="DG12" i="18" s="1"/>
  <c r="BC13" i="18"/>
  <c r="CW13" i="18" s="1"/>
  <c r="CY13" i="18" s="1"/>
  <c r="AY15" i="18"/>
  <c r="CG15" i="18" s="1"/>
  <c r="CI15" i="18" s="1"/>
  <c r="BE16" i="18"/>
  <c r="DE16" i="18" s="1"/>
  <c r="DG16" i="18" s="1"/>
  <c r="BA19" i="18"/>
  <c r="CO19" i="18" s="1"/>
  <c r="CQ19" i="18" s="1"/>
  <c r="AW21" i="18"/>
  <c r="BY21" i="18" s="1"/>
  <c r="CA21" i="18" s="1"/>
  <c r="BC22" i="18"/>
  <c r="CW22" i="18" s="1"/>
  <c r="CY22" i="18" s="1"/>
  <c r="AY24" i="18"/>
  <c r="CG24" i="18" s="1"/>
  <c r="CI24" i="18" s="1"/>
  <c r="AW30" i="18"/>
  <c r="BY30" i="18" s="1"/>
  <c r="CA30" i="18" s="1"/>
  <c r="BC31" i="18"/>
  <c r="CW31" i="18" s="1"/>
  <c r="CY31" i="18" s="1"/>
  <c r="AY33" i="18"/>
  <c r="CG33" i="18" s="1"/>
  <c r="CI33" i="18" s="1"/>
  <c r="AW34" i="18"/>
  <c r="BY34" i="18" s="1"/>
  <c r="CA34" i="18" s="1"/>
  <c r="BC35" i="18"/>
  <c r="CW35" i="18" s="1"/>
  <c r="CY35" i="18" s="1"/>
  <c r="AY39" i="18"/>
  <c r="CG39" i="18" s="1"/>
  <c r="CI39" i="18" s="1"/>
  <c r="AW40" i="18"/>
  <c r="BY40" i="18" s="1"/>
  <c r="CA40" i="18" s="1"/>
  <c r="BC41" i="18"/>
  <c r="CW41" i="18" s="1"/>
  <c r="CY41" i="18" s="1"/>
  <c r="AY44" i="18"/>
  <c r="CG44" i="18" s="1"/>
  <c r="CI44" i="18" s="1"/>
  <c r="BE57" i="18"/>
  <c r="DE57" i="18" s="1"/>
  <c r="DG57" i="18" s="1"/>
  <c r="BB62" i="18"/>
  <c r="CS62" i="18" s="1"/>
  <c r="CU62" i="18" s="1"/>
  <c r="AZ64" i="18"/>
  <c r="CK64" i="18" s="1"/>
  <c r="CM64" i="18" s="1"/>
  <c r="AX66" i="18"/>
  <c r="CC66" i="18" s="1"/>
  <c r="CE66" i="18" s="1"/>
  <c r="BD68" i="18"/>
  <c r="DA68" i="18" s="1"/>
  <c r="DC68" i="18" s="1"/>
  <c r="BA73" i="18"/>
  <c r="CO73" i="18" s="1"/>
  <c r="CQ73" i="18" s="1"/>
  <c r="AW76" i="18"/>
  <c r="BY76" i="18" s="1"/>
  <c r="CA76" i="18" s="1"/>
  <c r="BA79" i="18"/>
  <c r="CO79" i="18" s="1"/>
  <c r="CQ79" i="18" s="1"/>
  <c r="DA106" i="18"/>
  <c r="DC106" i="18" s="1"/>
  <c r="BD128" i="18"/>
  <c r="BD130" i="18" s="1"/>
  <c r="CW128" i="18"/>
  <c r="CY102" i="18"/>
  <c r="CY128" i="18" s="1"/>
  <c r="AU73" i="18"/>
  <c r="AT118" i="18"/>
  <c r="BM118" i="18" s="1"/>
  <c r="AZ6" i="18"/>
  <c r="CK6" i="18" s="1"/>
  <c r="CM6" i="18" s="1"/>
  <c r="AV8" i="18"/>
  <c r="BU8" i="18" s="1"/>
  <c r="BW8" i="18" s="1"/>
  <c r="BB9" i="18"/>
  <c r="BA10" i="18"/>
  <c r="CO10" i="18" s="1"/>
  <c r="CQ10" i="18" s="1"/>
  <c r="AX12" i="18"/>
  <c r="CC12" i="18" s="1"/>
  <c r="CE12" i="18" s="1"/>
  <c r="BW102" i="18"/>
  <c r="BW128" i="18" s="1"/>
  <c r="BU128" i="18"/>
  <c r="BB128" i="18"/>
  <c r="BB130" i="18" s="1"/>
  <c r="CG105" i="18"/>
  <c r="CI105" i="18" s="1"/>
  <c r="AY128" i="18"/>
  <c r="AY130" i="18" s="1"/>
  <c r="DC102" i="18"/>
  <c r="DE104" i="18"/>
  <c r="DG104" i="18" s="1"/>
  <c r="BE128" i="18"/>
  <c r="AX21" i="18"/>
  <c r="CC21" i="18" s="1"/>
  <c r="CE21" i="18" s="1"/>
  <c r="BB23" i="18"/>
  <c r="CS23" i="18" s="1"/>
  <c r="CU23" i="18" s="1"/>
  <c r="AZ24" i="18"/>
  <c r="CK24" i="18" s="1"/>
  <c r="CM24" i="18" s="1"/>
  <c r="BD31" i="18"/>
  <c r="DA31" i="18" s="1"/>
  <c r="DC31" i="18" s="1"/>
  <c r="AX34" i="18"/>
  <c r="CC34" i="18" s="1"/>
  <c r="CE34" i="18" s="1"/>
  <c r="BB38" i="18"/>
  <c r="CS38" i="18" s="1"/>
  <c r="CU38" i="18" s="1"/>
  <c r="BD41" i="18"/>
  <c r="DA41" i="18" s="1"/>
  <c r="DC41" i="18" s="1"/>
  <c r="AX57" i="18"/>
  <c r="CC57" i="18" s="1"/>
  <c r="CE57" i="18" s="1"/>
  <c r="BC62" i="18"/>
  <c r="CW62" i="18" s="1"/>
  <c r="CY62" i="18" s="1"/>
  <c r="AY66" i="18"/>
  <c r="CG66" i="18" s="1"/>
  <c r="CI66" i="18" s="1"/>
  <c r="BE68" i="18"/>
  <c r="DE68" i="18" s="1"/>
  <c r="DG68" i="18" s="1"/>
  <c r="AX76" i="18"/>
  <c r="CC76" i="18" s="1"/>
  <c r="CE76" i="18" s="1"/>
  <c r="AZ80" i="18"/>
  <c r="CK80" i="18" s="1"/>
  <c r="CM80" i="18" s="1"/>
  <c r="AX128" i="18"/>
  <c r="AX130" i="18" s="1"/>
  <c r="DA160" i="18"/>
  <c r="DC159" i="18"/>
  <c r="DC160" i="18" s="1"/>
  <c r="CU102" i="18"/>
  <c r="CC152" i="18"/>
  <c r="CE151" i="18"/>
  <c r="CE152" i="18" s="1"/>
  <c r="CQ102" i="18"/>
  <c r="CQ128" i="18" s="1"/>
  <c r="AU5" i="18"/>
  <c r="BQ5" i="18" s="1"/>
  <c r="BE8" i="18"/>
  <c r="DE8" i="18" s="1"/>
  <c r="DG8" i="18" s="1"/>
  <c r="BA11" i="18"/>
  <c r="CO11" i="18" s="1"/>
  <c r="CQ11" i="18" s="1"/>
  <c r="BC14" i="18"/>
  <c r="CW14" i="18" s="1"/>
  <c r="CY14" i="18" s="1"/>
  <c r="BE17" i="18"/>
  <c r="DE17" i="18" s="1"/>
  <c r="DG17" i="18" s="1"/>
  <c r="AY21" i="18"/>
  <c r="CG21" i="18" s="1"/>
  <c r="CI21" i="18" s="1"/>
  <c r="BC23" i="18"/>
  <c r="CW23" i="18" s="1"/>
  <c r="CY23" i="18" s="1"/>
  <c r="BE31" i="18"/>
  <c r="DE31" i="18" s="1"/>
  <c r="DG31" i="18" s="1"/>
  <c r="BE35" i="18"/>
  <c r="DE35" i="18" s="1"/>
  <c r="DG35" i="18" s="1"/>
  <c r="AW41" i="18"/>
  <c r="BY41" i="18" s="1"/>
  <c r="CA41" i="18" s="1"/>
  <c r="BA44" i="18"/>
  <c r="CO44" i="18" s="1"/>
  <c r="CQ44" i="18" s="1"/>
  <c r="AW61" i="18"/>
  <c r="BY61" i="18" s="1"/>
  <c r="CA61" i="18" s="1"/>
  <c r="BC63" i="18"/>
  <c r="CW63" i="18" s="1"/>
  <c r="CY63" i="18" s="1"/>
  <c r="BA65" i="18"/>
  <c r="CO65" i="18" s="1"/>
  <c r="CQ65" i="18" s="1"/>
  <c r="BE69" i="18"/>
  <c r="DE69" i="18" s="1"/>
  <c r="DG69" i="18" s="1"/>
  <c r="BA75" i="18"/>
  <c r="CO75" i="18" s="1"/>
  <c r="CQ75" i="18" s="1"/>
  <c r="AW77" i="18"/>
  <c r="BY77" i="18" s="1"/>
  <c r="CA77" i="18" s="1"/>
  <c r="BA80" i="18"/>
  <c r="CO80" i="18" s="1"/>
  <c r="CQ80" i="18" s="1"/>
  <c r="DA144" i="18"/>
  <c r="DC143" i="18"/>
  <c r="DC144" i="18" s="1"/>
  <c r="AV5" i="18"/>
  <c r="BU5" i="18" s="1"/>
  <c r="BB6" i="18"/>
  <c r="CS6" i="18" s="1"/>
  <c r="CU6" i="18" s="1"/>
  <c r="BE9" i="18"/>
  <c r="DE9" i="18" s="1"/>
  <c r="DG9" i="18" s="1"/>
  <c r="AZ12" i="18"/>
  <c r="CK12" i="18" s="1"/>
  <c r="CM12" i="18" s="1"/>
  <c r="AV14" i="18"/>
  <c r="BU14" i="18" s="1"/>
  <c r="BW14" i="18" s="1"/>
  <c r="AZ16" i="18"/>
  <c r="CK16" i="18" s="1"/>
  <c r="CM16" i="18" s="1"/>
  <c r="BD19" i="18"/>
  <c r="DA19" i="18" s="1"/>
  <c r="DC19" i="18" s="1"/>
  <c r="AZ21" i="18"/>
  <c r="CK21" i="18" s="1"/>
  <c r="CM21" i="18" s="1"/>
  <c r="BD23" i="18"/>
  <c r="DA23" i="18" s="1"/>
  <c r="DC23" i="18" s="1"/>
  <c r="AX31" i="18"/>
  <c r="CC31" i="18" s="1"/>
  <c r="CE31" i="18" s="1"/>
  <c r="BB33" i="18"/>
  <c r="CS33" i="18" s="1"/>
  <c r="CU33" i="18" s="1"/>
  <c r="AV38" i="18"/>
  <c r="AZ40" i="18"/>
  <c r="CK40" i="18" s="1"/>
  <c r="CM40" i="18" s="1"/>
  <c r="AV42" i="18"/>
  <c r="BU42" i="18" s="1"/>
  <c r="BW42" i="18" s="1"/>
  <c r="AZ57" i="18"/>
  <c r="CK57" i="18" s="1"/>
  <c r="CM57" i="18" s="1"/>
  <c r="AV62" i="18"/>
  <c r="BU62" i="18" s="1"/>
  <c r="BW62" i="18" s="1"/>
  <c r="BC64" i="18"/>
  <c r="CW64" i="18" s="1"/>
  <c r="CY64" i="18" s="1"/>
  <c r="AZ67" i="18"/>
  <c r="CK67" i="18" s="1"/>
  <c r="CM67" i="18" s="1"/>
  <c r="AV73" i="18"/>
  <c r="BU73" i="18" s="1"/>
  <c r="BW73" i="18" s="1"/>
  <c r="AZ76" i="18"/>
  <c r="CK76" i="18" s="1"/>
  <c r="CM76" i="18" s="1"/>
  <c r="BB80" i="18"/>
  <c r="CS80" i="18" s="1"/>
  <c r="CU80" i="18" s="1"/>
  <c r="CO152" i="18"/>
  <c r="CQ151" i="18"/>
  <c r="CQ152" i="18" s="1"/>
  <c r="BY128" i="18"/>
  <c r="CA102" i="18"/>
  <c r="CA128" i="18" s="1"/>
  <c r="CC102" i="18"/>
  <c r="AU81" i="18"/>
  <c r="AW5" i="18"/>
  <c r="BC6" i="18"/>
  <c r="CW6" i="18" s="1"/>
  <c r="CY6" i="18" s="1"/>
  <c r="AW9" i="18"/>
  <c r="BY9" i="18" s="1"/>
  <c r="CA9" i="18" s="1"/>
  <c r="BC11" i="18"/>
  <c r="CW11" i="18" s="1"/>
  <c r="CY11" i="18" s="1"/>
  <c r="BE14" i="18"/>
  <c r="DE14" i="18" s="1"/>
  <c r="DG14" i="18" s="1"/>
  <c r="AW19" i="18"/>
  <c r="BY19" i="18" s="1"/>
  <c r="CA19" i="18" s="1"/>
  <c r="BC20" i="18"/>
  <c r="CW20" i="18" s="1"/>
  <c r="CY20" i="18" s="1"/>
  <c r="BE23" i="18"/>
  <c r="DE23" i="18" s="1"/>
  <c r="DG23" i="18" s="1"/>
  <c r="AY31" i="18"/>
  <c r="CG31" i="18" s="1"/>
  <c r="CI31" i="18" s="1"/>
  <c r="BC33" i="18"/>
  <c r="CW33" i="18" s="1"/>
  <c r="CY33" i="18" s="1"/>
  <c r="BE38" i="18"/>
  <c r="DE38" i="18" s="1"/>
  <c r="DG38" i="18" s="1"/>
  <c r="BA40" i="18"/>
  <c r="CO40" i="18" s="1"/>
  <c r="CQ40" i="18" s="1"/>
  <c r="BC44" i="18"/>
  <c r="CW44" i="18" s="1"/>
  <c r="CY44" i="18" s="1"/>
  <c r="BE63" i="18"/>
  <c r="DE63" i="18" s="1"/>
  <c r="DG63" i="18" s="1"/>
  <c r="BC65" i="18"/>
  <c r="CW65" i="18" s="1"/>
  <c r="CY65" i="18" s="1"/>
  <c r="BA67" i="18"/>
  <c r="CO67" i="18" s="1"/>
  <c r="CQ67" i="18" s="1"/>
  <c r="AZ68" i="18"/>
  <c r="CK68" i="18" s="1"/>
  <c r="CM68" i="18" s="1"/>
  <c r="AY69" i="18"/>
  <c r="CG69" i="18" s="1"/>
  <c r="CI69" i="18" s="1"/>
  <c r="AW73" i="18"/>
  <c r="BY73" i="18" s="1"/>
  <c r="CA73" i="18" s="1"/>
  <c r="BC75" i="18"/>
  <c r="CW75" i="18" s="1"/>
  <c r="CY75" i="18" s="1"/>
  <c r="AY77" i="18"/>
  <c r="CG77" i="18" s="1"/>
  <c r="CI77" i="18" s="1"/>
  <c r="BE79" i="18"/>
  <c r="DE79" i="18" s="1"/>
  <c r="DG79" i="18" s="1"/>
  <c r="BA81" i="18"/>
  <c r="CO81" i="18" s="1"/>
  <c r="CQ81" i="18" s="1"/>
  <c r="AT81" i="18"/>
  <c r="BM81" i="18" s="1"/>
  <c r="AU77" i="18"/>
  <c r="BQ77" i="18" s="1"/>
  <c r="BS77" i="18" s="1"/>
  <c r="AX5" i="18"/>
  <c r="CC5" i="18" s="1"/>
  <c r="AV6" i="18"/>
  <c r="BD6" i="18"/>
  <c r="DA6" i="18" s="1"/>
  <c r="DC6" i="18" s="1"/>
  <c r="BB7" i="18"/>
  <c r="CS7" i="18" s="1"/>
  <c r="CU7" i="18" s="1"/>
  <c r="AZ8" i="18"/>
  <c r="CK8" i="18" s="1"/>
  <c r="CM8" i="18" s="1"/>
  <c r="AX9" i="18"/>
  <c r="CC9" i="18" s="1"/>
  <c r="CE9" i="18" s="1"/>
  <c r="AW10" i="18"/>
  <c r="BY10" i="18" s="1"/>
  <c r="CA10" i="18" s="1"/>
  <c r="AV11" i="18"/>
  <c r="BU11" i="18" s="1"/>
  <c r="BW11" i="18" s="1"/>
  <c r="BD11" i="18"/>
  <c r="DA11" i="18" s="1"/>
  <c r="DC11" i="18" s="1"/>
  <c r="BB12" i="18"/>
  <c r="CS12" i="18" s="1"/>
  <c r="CU12" i="18" s="1"/>
  <c r="AZ13" i="18"/>
  <c r="CK13" i="18" s="1"/>
  <c r="CM13" i="18" s="1"/>
  <c r="AX14" i="18"/>
  <c r="CC14" i="18" s="1"/>
  <c r="CE14" i="18" s="1"/>
  <c r="AV15" i="18"/>
  <c r="BU15" i="18" s="1"/>
  <c r="BW15" i="18" s="1"/>
  <c r="BD15" i="18"/>
  <c r="DA15" i="18" s="1"/>
  <c r="DC15" i="18" s="1"/>
  <c r="BB16" i="18"/>
  <c r="CS16" i="18" s="1"/>
  <c r="CU16" i="18" s="1"/>
  <c r="AZ17" i="18"/>
  <c r="CK17" i="18" s="1"/>
  <c r="CM17" i="18" s="1"/>
  <c r="AX19" i="18"/>
  <c r="CC19" i="18" s="1"/>
  <c r="CE19" i="18" s="1"/>
  <c r="AV20" i="18"/>
  <c r="BU20" i="18" s="1"/>
  <c r="BW20" i="18" s="1"/>
  <c r="BD20" i="18"/>
  <c r="DA20" i="18" s="1"/>
  <c r="DC20" i="18" s="1"/>
  <c r="BB21" i="18"/>
  <c r="CS21" i="18" s="1"/>
  <c r="CU21" i="18" s="1"/>
  <c r="AZ22" i="18"/>
  <c r="CK22" i="18" s="1"/>
  <c r="CM22" i="18" s="1"/>
  <c r="AX23" i="18"/>
  <c r="CC23" i="18" s="1"/>
  <c r="CE23" i="18" s="1"/>
  <c r="AV24" i="18"/>
  <c r="BU24" i="18" s="1"/>
  <c r="BW24" i="18" s="1"/>
  <c r="BD24" i="18"/>
  <c r="DA24" i="18" s="1"/>
  <c r="DC24" i="18" s="1"/>
  <c r="BB30" i="18"/>
  <c r="CS30" i="18" s="1"/>
  <c r="CU30" i="18" s="1"/>
  <c r="AZ31" i="18"/>
  <c r="CK31" i="18" s="1"/>
  <c r="CM31" i="18" s="1"/>
  <c r="AX32" i="18"/>
  <c r="CC32" i="18" s="1"/>
  <c r="CE32" i="18" s="1"/>
  <c r="AV33" i="18"/>
  <c r="BU33" i="18" s="1"/>
  <c r="BW33" i="18" s="1"/>
  <c r="BD33" i="18"/>
  <c r="DA33" i="18" s="1"/>
  <c r="DC33" i="18" s="1"/>
  <c r="BB34" i="18"/>
  <c r="CS34" i="18" s="1"/>
  <c r="CU34" i="18" s="1"/>
  <c r="AZ35" i="18"/>
  <c r="CK35" i="18" s="1"/>
  <c r="CM35" i="18" s="1"/>
  <c r="AX38" i="18"/>
  <c r="CC38" i="18" s="1"/>
  <c r="CE38" i="18" s="1"/>
  <c r="AV39" i="18"/>
  <c r="BU39" i="18" s="1"/>
  <c r="BD39" i="18"/>
  <c r="DA39" i="18" s="1"/>
  <c r="DC39" i="18" s="1"/>
  <c r="BB40" i="18"/>
  <c r="CS40" i="18" s="1"/>
  <c r="CU40" i="18" s="1"/>
  <c r="AZ41" i="18"/>
  <c r="CK41" i="18" s="1"/>
  <c r="CM41" i="18" s="1"/>
  <c r="AX42" i="18"/>
  <c r="CC42" i="18" s="1"/>
  <c r="CE42" i="18" s="1"/>
  <c r="AV44" i="18"/>
  <c r="BU44" i="18" s="1"/>
  <c r="BW44" i="18" s="1"/>
  <c r="BD44" i="18"/>
  <c r="BB57" i="18"/>
  <c r="CS57" i="18" s="1"/>
  <c r="CU57" i="18" s="1"/>
  <c r="AZ61" i="18"/>
  <c r="CK61" i="18" s="1"/>
  <c r="CM61" i="18" s="1"/>
  <c r="AY62" i="18"/>
  <c r="CG62" i="18" s="1"/>
  <c r="CI62" i="18" s="1"/>
  <c r="AX63" i="18"/>
  <c r="CC63" i="18" s="1"/>
  <c r="CE63" i="18" s="1"/>
  <c r="AV64" i="18"/>
  <c r="BU64" i="18" s="1"/>
  <c r="BW64" i="18" s="1"/>
  <c r="BE64" i="18"/>
  <c r="DE64" i="18" s="1"/>
  <c r="DG64" i="18" s="1"/>
  <c r="BD65" i="18"/>
  <c r="DA65" i="18" s="1"/>
  <c r="DC65" i="18" s="1"/>
  <c r="BC66" i="18"/>
  <c r="CW66" i="18" s="1"/>
  <c r="CY66" i="18" s="1"/>
  <c r="BB67" i="18"/>
  <c r="CS67" i="18" s="1"/>
  <c r="CU67" i="18" s="1"/>
  <c r="BA68" i="18"/>
  <c r="CO68" i="18" s="1"/>
  <c r="CQ68" i="18" s="1"/>
  <c r="AZ69" i="18"/>
  <c r="CK69" i="18" s="1"/>
  <c r="CM69" i="18" s="1"/>
  <c r="AX73" i="18"/>
  <c r="CC73" i="18" s="1"/>
  <c r="CE73" i="18" s="1"/>
  <c r="AV75" i="18"/>
  <c r="BU75" i="18" s="1"/>
  <c r="BW75" i="18" s="1"/>
  <c r="BD75" i="18"/>
  <c r="BF74" i="18" s="1"/>
  <c r="BB76" i="18"/>
  <c r="CS76" i="18" s="1"/>
  <c r="CU76" i="18" s="1"/>
  <c r="AZ77" i="18"/>
  <c r="CK77" i="18" s="1"/>
  <c r="CM77" i="18" s="1"/>
  <c r="AX79" i="18"/>
  <c r="CC79" i="18" s="1"/>
  <c r="CE79" i="18" s="1"/>
  <c r="AV80" i="18"/>
  <c r="BU80" i="18" s="1"/>
  <c r="BW80" i="18" s="1"/>
  <c r="BD80" i="18"/>
  <c r="DA80" i="18" s="1"/>
  <c r="DC80" i="18" s="1"/>
  <c r="BB81" i="18"/>
  <c r="CS81" i="18" s="1"/>
  <c r="CU81" i="18" s="1"/>
  <c r="BY152" i="18"/>
  <c r="CA151" i="18"/>
  <c r="CA152" i="18" s="1"/>
  <c r="CK152" i="18"/>
  <c r="CM151" i="18"/>
  <c r="CM152" i="18" s="1"/>
  <c r="CW144" i="18"/>
  <c r="CY143" i="18"/>
  <c r="CY144" i="18" s="1"/>
  <c r="CY151" i="18"/>
  <c r="CY152" i="18" s="1"/>
  <c r="CW152" i="18"/>
  <c r="DE160" i="18"/>
  <c r="DG159" i="18"/>
  <c r="DG160" i="18" s="1"/>
  <c r="BD13" i="18"/>
  <c r="DA13" i="18" s="1"/>
  <c r="DC13" i="18" s="1"/>
  <c r="AZ15" i="18"/>
  <c r="CK15" i="18" s="1"/>
  <c r="CM15" i="18" s="1"/>
  <c r="AV17" i="18"/>
  <c r="BU17" i="18" s="1"/>
  <c r="BW17" i="18" s="1"/>
  <c r="AZ20" i="18"/>
  <c r="CK20" i="18" s="1"/>
  <c r="CM20" i="18" s="1"/>
  <c r="AV22" i="18"/>
  <c r="BU22" i="18" s="1"/>
  <c r="BW22" i="18" s="1"/>
  <c r="BD22" i="18"/>
  <c r="DA22" i="18" s="1"/>
  <c r="DC22" i="18" s="1"/>
  <c r="AX30" i="18"/>
  <c r="CC30" i="18" s="1"/>
  <c r="CE30" i="18" s="1"/>
  <c r="AZ33" i="18"/>
  <c r="CK33" i="18" s="1"/>
  <c r="CM33" i="18" s="1"/>
  <c r="AV35" i="18"/>
  <c r="BU35" i="18" s="1"/>
  <c r="BW35" i="18" s="1"/>
  <c r="AZ39" i="18"/>
  <c r="CK39" i="18" s="1"/>
  <c r="CM39" i="18" s="1"/>
  <c r="AV41" i="18"/>
  <c r="BU41" i="18" s="1"/>
  <c r="BW41" i="18" s="1"/>
  <c r="AZ44" i="18"/>
  <c r="CK44" i="18" s="1"/>
  <c r="CM44" i="18" s="1"/>
  <c r="BD61" i="18"/>
  <c r="BF60" i="18" s="1"/>
  <c r="BA64" i="18"/>
  <c r="CO64" i="18" s="1"/>
  <c r="CQ64" i="18" s="1"/>
  <c r="AX67" i="18"/>
  <c r="CC67" i="18" s="1"/>
  <c r="CE67" i="18" s="1"/>
  <c r="BD69" i="18"/>
  <c r="DA69" i="18" s="1"/>
  <c r="DC69" i="18" s="1"/>
  <c r="AZ75" i="18"/>
  <c r="CK75" i="18" s="1"/>
  <c r="CM75" i="18" s="1"/>
  <c r="BD77" i="18"/>
  <c r="DA77" i="18" s="1"/>
  <c r="DC77" i="18" s="1"/>
  <c r="AX81" i="18"/>
  <c r="CC81" i="18" s="1"/>
  <c r="CE81" i="18" s="1"/>
  <c r="CK144" i="18"/>
  <c r="CM143" i="18"/>
  <c r="CM144" i="18" s="1"/>
  <c r="AU76" i="18"/>
  <c r="BQ76" i="18" s="1"/>
  <c r="BS76" i="18" s="1"/>
  <c r="AY7" i="18"/>
  <c r="CG7" i="18" s="1"/>
  <c r="CI7" i="18" s="1"/>
  <c r="BD9" i="18"/>
  <c r="DA9" i="18" s="1"/>
  <c r="DC9" i="18" s="1"/>
  <c r="AY12" i="18"/>
  <c r="CG12" i="18" s="1"/>
  <c r="CI12" i="18" s="1"/>
  <c r="BE13" i="18"/>
  <c r="DE13" i="18" s="1"/>
  <c r="DG13" i="18" s="1"/>
  <c r="BA15" i="18"/>
  <c r="CO15" i="18" s="1"/>
  <c r="CQ15" i="18" s="1"/>
  <c r="AW17" i="18"/>
  <c r="BY17" i="18" s="1"/>
  <c r="CA17" i="18" s="1"/>
  <c r="BA20" i="18"/>
  <c r="CO20" i="18" s="1"/>
  <c r="CQ20" i="18" s="1"/>
  <c r="BE22" i="18"/>
  <c r="DE22" i="18" s="1"/>
  <c r="DG22" i="18" s="1"/>
  <c r="AY30" i="18"/>
  <c r="CG30" i="18" s="1"/>
  <c r="CI30" i="18" s="1"/>
  <c r="BC32" i="18"/>
  <c r="CW32" i="18" s="1"/>
  <c r="CY32" i="18" s="1"/>
  <c r="AW35" i="18"/>
  <c r="BY35" i="18" s="1"/>
  <c r="CA35" i="18" s="1"/>
  <c r="BA39" i="18"/>
  <c r="CO39" i="18" s="1"/>
  <c r="CQ39" i="18" s="1"/>
  <c r="BE41" i="18"/>
  <c r="DE41" i="18" s="1"/>
  <c r="DG41" i="18" s="1"/>
  <c r="AY57" i="18"/>
  <c r="CG57" i="18" s="1"/>
  <c r="CI57" i="18" s="1"/>
  <c r="BE61" i="18"/>
  <c r="DE61" i="18" s="1"/>
  <c r="DG61" i="18" s="1"/>
  <c r="BB64" i="18"/>
  <c r="CS64" i="18" s="1"/>
  <c r="CU64" i="18" s="1"/>
  <c r="AZ66" i="18"/>
  <c r="CK66" i="18" s="1"/>
  <c r="CM66" i="18" s="1"/>
  <c r="AX68" i="18"/>
  <c r="CC68" i="18" s="1"/>
  <c r="CE68" i="18" s="1"/>
  <c r="AV69" i="18"/>
  <c r="BU69" i="18" s="1"/>
  <c r="BW69" i="18" s="1"/>
  <c r="BC73" i="18"/>
  <c r="CW73" i="18" s="1"/>
  <c r="CY73" i="18" s="1"/>
  <c r="AY76" i="18"/>
  <c r="CG76" i="18" s="1"/>
  <c r="CI76" i="18" s="1"/>
  <c r="BE77" i="18"/>
  <c r="DE77" i="18" s="1"/>
  <c r="DG77" i="18" s="1"/>
  <c r="BC79" i="18"/>
  <c r="CW79" i="18" s="1"/>
  <c r="CY79" i="18" s="1"/>
  <c r="AY81" i="18"/>
  <c r="CG81" i="18" s="1"/>
  <c r="CI81" i="18" s="1"/>
  <c r="CU159" i="18"/>
  <c r="CU160" i="18" s="1"/>
  <c r="CS160" i="18"/>
  <c r="CI151" i="18"/>
  <c r="CI152" i="18" s="1"/>
  <c r="CG152" i="18"/>
  <c r="CC169" i="18"/>
  <c r="CE167" i="18"/>
  <c r="CE169" i="18" s="1"/>
  <c r="AZ7" i="18"/>
  <c r="CK7" i="18" s="1"/>
  <c r="CM7" i="18" s="1"/>
  <c r="AV9" i="18"/>
  <c r="BU9" i="18" s="1"/>
  <c r="BW9" i="18" s="1"/>
  <c r="BB11" i="18"/>
  <c r="CS11" i="18" s="1"/>
  <c r="CU11" i="18" s="1"/>
  <c r="BD14" i="18"/>
  <c r="DA14" i="18" s="1"/>
  <c r="DC14" i="18" s="1"/>
  <c r="AX17" i="18"/>
  <c r="CC17" i="18" s="1"/>
  <c r="CE17" i="18" s="1"/>
  <c r="BB20" i="18"/>
  <c r="CS20" i="18" s="1"/>
  <c r="CU20" i="18" s="1"/>
  <c r="AV23" i="18"/>
  <c r="BU23" i="18" s="1"/>
  <c r="BW23" i="18" s="1"/>
  <c r="AZ30" i="18"/>
  <c r="CK30" i="18" s="1"/>
  <c r="CM30" i="18" s="1"/>
  <c r="BD32" i="18"/>
  <c r="DA32" i="18" s="1"/>
  <c r="DC32" i="18" s="1"/>
  <c r="AZ34" i="18"/>
  <c r="CK34" i="18" s="1"/>
  <c r="CM34" i="18" s="1"/>
  <c r="BD38" i="18"/>
  <c r="AX41" i="18"/>
  <c r="CC41" i="18" s="1"/>
  <c r="CE41" i="18" s="1"/>
  <c r="BB44" i="18"/>
  <c r="CS44" i="18" s="1"/>
  <c r="CU44" i="18" s="1"/>
  <c r="AX61" i="18"/>
  <c r="CC61" i="18" s="1"/>
  <c r="CE61" i="18" s="1"/>
  <c r="BD63" i="18"/>
  <c r="DA63" i="18" s="1"/>
  <c r="DC63" i="18" s="1"/>
  <c r="BB65" i="18"/>
  <c r="CS65" i="18" s="1"/>
  <c r="CU65" i="18" s="1"/>
  <c r="AY68" i="18"/>
  <c r="CG68" i="18" s="1"/>
  <c r="CI68" i="18" s="1"/>
  <c r="BD73" i="18"/>
  <c r="BF72" i="18" s="1"/>
  <c r="BB75" i="18"/>
  <c r="CS75" i="18" s="1"/>
  <c r="CU75" i="18" s="1"/>
  <c r="AV79" i="18"/>
  <c r="BU79" i="18" s="1"/>
  <c r="BW79" i="18" s="1"/>
  <c r="BD79" i="18"/>
  <c r="BF78" i="18" s="1"/>
  <c r="AZ81" i="18"/>
  <c r="CK81" i="18" s="1"/>
  <c r="CM81" i="18" s="1"/>
  <c r="CG169" i="18"/>
  <c r="CI167" i="18"/>
  <c r="CI169" i="18" s="1"/>
  <c r="AT77" i="18"/>
  <c r="BM77" i="18" s="1"/>
  <c r="BE5" i="18"/>
  <c r="DE5" i="18" s="1"/>
  <c r="AY8" i="18"/>
  <c r="CG8" i="18" s="1"/>
  <c r="CI8" i="18" s="1"/>
  <c r="AV10" i="18"/>
  <c r="BU10" i="18" s="1"/>
  <c r="BW10" i="18" s="1"/>
  <c r="BA12" i="18"/>
  <c r="CO12" i="18" s="1"/>
  <c r="CQ12" i="18" s="1"/>
  <c r="BC15" i="18"/>
  <c r="CW15" i="18" s="1"/>
  <c r="CY15" i="18" s="1"/>
  <c r="AY17" i="18"/>
  <c r="CG17" i="18" s="1"/>
  <c r="CI17" i="18" s="1"/>
  <c r="BA21" i="18"/>
  <c r="CO21" i="18" s="1"/>
  <c r="CQ21" i="18" s="1"/>
  <c r="AW23" i="18"/>
  <c r="BY23" i="18" s="1"/>
  <c r="CA23" i="18" s="1"/>
  <c r="BA30" i="18"/>
  <c r="CO30" i="18" s="1"/>
  <c r="CQ30" i="18" s="1"/>
  <c r="AW32" i="18"/>
  <c r="BY32" i="18" s="1"/>
  <c r="CA32" i="18" s="1"/>
  <c r="AY35" i="18"/>
  <c r="CG35" i="18" s="1"/>
  <c r="CI35" i="18" s="1"/>
  <c r="BE42" i="18"/>
  <c r="DE42" i="18" s="1"/>
  <c r="DG42" i="18" s="1"/>
  <c r="BD64" i="18"/>
  <c r="DA64" i="18" s="1"/>
  <c r="DC64" i="18" s="1"/>
  <c r="BE73" i="18"/>
  <c r="DE73" i="18" s="1"/>
  <c r="DG73" i="18" s="1"/>
  <c r="AW79" i="18"/>
  <c r="BY79" i="18" s="1"/>
  <c r="CA79" i="18" s="1"/>
  <c r="BC80" i="18"/>
  <c r="CW80" i="18" s="1"/>
  <c r="CY80" i="18" s="1"/>
  <c r="CC160" i="18"/>
  <c r="CE159" i="18"/>
  <c r="CE160" i="18" s="1"/>
  <c r="DA169" i="18"/>
  <c r="DC167" i="18"/>
  <c r="DC169" i="18" s="1"/>
  <c r="DE169" i="18"/>
  <c r="DG167" i="18"/>
  <c r="DG169" i="18" s="1"/>
  <c r="AT75" i="18"/>
  <c r="BM75" i="18" s="1"/>
  <c r="AY5" i="18"/>
  <c r="CG5" i="18" s="1"/>
  <c r="AW6" i="18"/>
  <c r="BY6" i="18" s="1"/>
  <c r="CA6" i="18" s="1"/>
  <c r="BE6" i="18"/>
  <c r="DE6" i="18" s="1"/>
  <c r="DG6" i="18" s="1"/>
  <c r="BC7" i="18"/>
  <c r="CW7" i="18" s="1"/>
  <c r="CY7" i="18" s="1"/>
  <c r="BA8" i="18"/>
  <c r="CO8" i="18" s="1"/>
  <c r="CQ8" i="18" s="1"/>
  <c r="AY9" i="18"/>
  <c r="CG9" i="18" s="1"/>
  <c r="CI9" i="18" s="1"/>
  <c r="AX10" i="18"/>
  <c r="CC10" i="18" s="1"/>
  <c r="CE10" i="18" s="1"/>
  <c r="AW11" i="18"/>
  <c r="BY11" i="18" s="1"/>
  <c r="CA11" i="18" s="1"/>
  <c r="BE11" i="18"/>
  <c r="DE11" i="18" s="1"/>
  <c r="DG11" i="18" s="1"/>
  <c r="BC12" i="18"/>
  <c r="CW12" i="18" s="1"/>
  <c r="CY12" i="18" s="1"/>
  <c r="BA13" i="18"/>
  <c r="CO13" i="18" s="1"/>
  <c r="CQ13" i="18" s="1"/>
  <c r="AY14" i="18"/>
  <c r="CG14" i="18" s="1"/>
  <c r="CI14" i="18" s="1"/>
  <c r="AW15" i="18"/>
  <c r="BY15" i="18" s="1"/>
  <c r="CA15" i="18" s="1"/>
  <c r="BE15" i="18"/>
  <c r="DE15" i="18" s="1"/>
  <c r="DG15" i="18" s="1"/>
  <c r="BC16" i="18"/>
  <c r="CW16" i="18" s="1"/>
  <c r="CY16" i="18" s="1"/>
  <c r="BA17" i="18"/>
  <c r="CO17" i="18" s="1"/>
  <c r="CQ17" i="18" s="1"/>
  <c r="AY19" i="18"/>
  <c r="CG19" i="18" s="1"/>
  <c r="CI19" i="18" s="1"/>
  <c r="AW20" i="18"/>
  <c r="BY20" i="18" s="1"/>
  <c r="CA20" i="18" s="1"/>
  <c r="BE20" i="18"/>
  <c r="DE20" i="18" s="1"/>
  <c r="DG20" i="18" s="1"/>
  <c r="BC21" i="18"/>
  <c r="CW21" i="18" s="1"/>
  <c r="CY21" i="18" s="1"/>
  <c r="BA22" i="18"/>
  <c r="CO22" i="18" s="1"/>
  <c r="CQ22" i="18" s="1"/>
  <c r="AY23" i="18"/>
  <c r="CG23" i="18" s="1"/>
  <c r="CI23" i="18" s="1"/>
  <c r="AW24" i="18"/>
  <c r="BY24" i="18" s="1"/>
  <c r="CA24" i="18" s="1"/>
  <c r="BE24" i="18"/>
  <c r="DE24" i="18" s="1"/>
  <c r="DG24" i="18" s="1"/>
  <c r="BC30" i="18"/>
  <c r="CW30" i="18" s="1"/>
  <c r="CY30" i="18" s="1"/>
  <c r="BA31" i="18"/>
  <c r="CO31" i="18" s="1"/>
  <c r="CQ31" i="18" s="1"/>
  <c r="AY32" i="18"/>
  <c r="CG32" i="18" s="1"/>
  <c r="CI32" i="18" s="1"/>
  <c r="AW33" i="18"/>
  <c r="BY33" i="18" s="1"/>
  <c r="CA33" i="18" s="1"/>
  <c r="BE33" i="18"/>
  <c r="DE33" i="18" s="1"/>
  <c r="DG33" i="18" s="1"/>
  <c r="BC34" i="18"/>
  <c r="CW34" i="18" s="1"/>
  <c r="CY34" i="18" s="1"/>
  <c r="BA35" i="18"/>
  <c r="CO35" i="18" s="1"/>
  <c r="CQ35" i="18" s="1"/>
  <c r="AY38" i="18"/>
  <c r="CG38" i="18" s="1"/>
  <c r="CI38" i="18" s="1"/>
  <c r="AW39" i="18"/>
  <c r="BY39" i="18" s="1"/>
  <c r="CA39" i="18" s="1"/>
  <c r="BE39" i="18"/>
  <c r="DE39" i="18" s="1"/>
  <c r="DG39" i="18" s="1"/>
  <c r="BC40" i="18"/>
  <c r="CW40" i="18" s="1"/>
  <c r="CY40" i="18" s="1"/>
  <c r="BA41" i="18"/>
  <c r="CO41" i="18" s="1"/>
  <c r="CQ41" i="18" s="1"/>
  <c r="AY42" i="18"/>
  <c r="CG42" i="18" s="1"/>
  <c r="CI42" i="18" s="1"/>
  <c r="AW44" i="18"/>
  <c r="BY44" i="18" s="1"/>
  <c r="CA44" i="18" s="1"/>
  <c r="BE44" i="18"/>
  <c r="DE44" i="18" s="1"/>
  <c r="DG44" i="18" s="1"/>
  <c r="BC57" i="18"/>
  <c r="CW57" i="18" s="1"/>
  <c r="CY57" i="18" s="1"/>
  <c r="BA61" i="18"/>
  <c r="CO61" i="18" s="1"/>
  <c r="CQ61" i="18" s="1"/>
  <c r="AZ62" i="18"/>
  <c r="CK62" i="18" s="1"/>
  <c r="CM62" i="18" s="1"/>
  <c r="AY63" i="18"/>
  <c r="CG63" i="18" s="1"/>
  <c r="CI63" i="18" s="1"/>
  <c r="AX64" i="18"/>
  <c r="CC64" i="18" s="1"/>
  <c r="CE64" i="18" s="1"/>
  <c r="AV65" i="18"/>
  <c r="BU65" i="18" s="1"/>
  <c r="BW65" i="18" s="1"/>
  <c r="BE65" i="18"/>
  <c r="DE65" i="18" s="1"/>
  <c r="DG65" i="18" s="1"/>
  <c r="BD66" i="18"/>
  <c r="DA66" i="18" s="1"/>
  <c r="DC66" i="18" s="1"/>
  <c r="BC67" i="18"/>
  <c r="CW67" i="18" s="1"/>
  <c r="CY67" i="18" s="1"/>
  <c r="BB68" i="18"/>
  <c r="CS68" i="18" s="1"/>
  <c r="CU68" i="18" s="1"/>
  <c r="BA69" i="18"/>
  <c r="CO69" i="18" s="1"/>
  <c r="CQ69" i="18" s="1"/>
  <c r="AY73" i="18"/>
  <c r="CG73" i="18" s="1"/>
  <c r="CI73" i="18" s="1"/>
  <c r="AW75" i="18"/>
  <c r="BY75" i="18" s="1"/>
  <c r="CA75" i="18" s="1"/>
  <c r="BE75" i="18"/>
  <c r="DE75" i="18" s="1"/>
  <c r="DG75" i="18" s="1"/>
  <c r="BC76" i="18"/>
  <c r="CW76" i="18" s="1"/>
  <c r="CY76" i="18" s="1"/>
  <c r="BA77" i="18"/>
  <c r="CO77" i="18" s="1"/>
  <c r="CQ77" i="18" s="1"/>
  <c r="AY79" i="18"/>
  <c r="CG79" i="18" s="1"/>
  <c r="CI79" i="18" s="1"/>
  <c r="AW80" i="18"/>
  <c r="BY80" i="18" s="1"/>
  <c r="CA80" i="18" s="1"/>
  <c r="BE80" i="18"/>
  <c r="DE80" i="18" s="1"/>
  <c r="DG80" i="18" s="1"/>
  <c r="BC81" i="18"/>
  <c r="CW81" i="18" s="1"/>
  <c r="CY81" i="18" s="1"/>
  <c r="CO160" i="18"/>
  <c r="CQ159" i="18"/>
  <c r="CQ160" i="18" s="1"/>
  <c r="DE144" i="18"/>
  <c r="DG143" i="18"/>
  <c r="DG144" i="18" s="1"/>
  <c r="CM102" i="18"/>
  <c r="CM128" i="18" s="1"/>
  <c r="CK128" i="18"/>
  <c r="CK160" i="18"/>
  <c r="CM159" i="18"/>
  <c r="CM160" i="18" s="1"/>
  <c r="CS144" i="18"/>
  <c r="CU143" i="18"/>
  <c r="CU144" i="18" s="1"/>
  <c r="CO144" i="18"/>
  <c r="CQ143" i="18"/>
  <c r="CQ144" i="18" s="1"/>
  <c r="AV13" i="18"/>
  <c r="BU13" i="18" s="1"/>
  <c r="BW13" i="18" s="1"/>
  <c r="BB14" i="18"/>
  <c r="CS14" i="18" s="1"/>
  <c r="CU14" i="18" s="1"/>
  <c r="AX16" i="18"/>
  <c r="CC16" i="18" s="1"/>
  <c r="CE16" i="18" s="1"/>
  <c r="BB19" i="18"/>
  <c r="CS19" i="18" s="1"/>
  <c r="CU19" i="18" s="1"/>
  <c r="AV31" i="18"/>
  <c r="BU31" i="18" s="1"/>
  <c r="BW31" i="18" s="1"/>
  <c r="BB32" i="18"/>
  <c r="CS32" i="18" s="1"/>
  <c r="CU32" i="18" s="1"/>
  <c r="BD35" i="18"/>
  <c r="DA35" i="18" s="1"/>
  <c r="DC35" i="18" s="1"/>
  <c r="AX40" i="18"/>
  <c r="CC40" i="18" s="1"/>
  <c r="CE40" i="18" s="1"/>
  <c r="BB42" i="18"/>
  <c r="CS42" i="18" s="1"/>
  <c r="CU42" i="18" s="1"/>
  <c r="AV61" i="18"/>
  <c r="BU61" i="18" s="1"/>
  <c r="BW61" i="18" s="1"/>
  <c r="BB63" i="18"/>
  <c r="CS63" i="18" s="1"/>
  <c r="CU63" i="18" s="1"/>
  <c r="AZ65" i="18"/>
  <c r="CK65" i="18" s="1"/>
  <c r="CM65" i="18" s="1"/>
  <c r="AV68" i="18"/>
  <c r="BU68" i="18" s="1"/>
  <c r="BW68" i="18" s="1"/>
  <c r="BB73" i="18"/>
  <c r="CS73" i="18" s="1"/>
  <c r="CU73" i="18" s="1"/>
  <c r="AV77" i="18"/>
  <c r="BU77" i="18" s="1"/>
  <c r="BW77" i="18" s="1"/>
  <c r="BB79" i="18"/>
  <c r="CS79" i="18" s="1"/>
  <c r="CU79" i="18" s="1"/>
  <c r="BC5" i="18"/>
  <c r="CW5" i="18" s="1"/>
  <c r="BA6" i="18"/>
  <c r="CO6" i="18" s="1"/>
  <c r="CQ6" i="18" s="1"/>
  <c r="AW8" i="18"/>
  <c r="BY8" i="18" s="1"/>
  <c r="CA8" i="18" s="1"/>
  <c r="BB10" i="18"/>
  <c r="CS10" i="18" s="1"/>
  <c r="CU10" i="18" s="1"/>
  <c r="AW13" i="18"/>
  <c r="BY13" i="18" s="1"/>
  <c r="CA13" i="18" s="1"/>
  <c r="AY16" i="18"/>
  <c r="CG16" i="18" s="1"/>
  <c r="CI16" i="18" s="1"/>
  <c r="BC19" i="18"/>
  <c r="CW19" i="18" s="1"/>
  <c r="CY19" i="18" s="1"/>
  <c r="AW22" i="18"/>
  <c r="BY22" i="18" s="1"/>
  <c r="CA22" i="18" s="1"/>
  <c r="BA24" i="18"/>
  <c r="CO24" i="18" s="1"/>
  <c r="CQ24" i="18" s="1"/>
  <c r="AW31" i="18"/>
  <c r="BY31" i="18" s="1"/>
  <c r="CA31" i="18" s="1"/>
  <c r="BA33" i="18"/>
  <c r="CO33" i="18" s="1"/>
  <c r="CQ33" i="18" s="1"/>
  <c r="AY34" i="18"/>
  <c r="CG34" i="18" s="1"/>
  <c r="CI34" i="18" s="1"/>
  <c r="BC38" i="18"/>
  <c r="CW38" i="18" s="1"/>
  <c r="CY38" i="18" s="1"/>
  <c r="AY40" i="18"/>
  <c r="CG40" i="18" s="1"/>
  <c r="CI40" i="18" s="1"/>
  <c r="BC42" i="18"/>
  <c r="CW42" i="18" s="1"/>
  <c r="CY42" i="18" s="1"/>
  <c r="BD62" i="18"/>
  <c r="DA62" i="18" s="1"/>
  <c r="DC62" i="18" s="1"/>
  <c r="AY67" i="18"/>
  <c r="CG67" i="18" s="1"/>
  <c r="CI67" i="18" s="1"/>
  <c r="DG102" i="18"/>
  <c r="BD5" i="18"/>
  <c r="DA5" i="18" s="1"/>
  <c r="AX8" i="18"/>
  <c r="CC8" i="18" s="1"/>
  <c r="CE8" i="18" s="1"/>
  <c r="BD10" i="18"/>
  <c r="DA10" i="18" s="1"/>
  <c r="DC10" i="18" s="1"/>
  <c r="AX13" i="18"/>
  <c r="CC13" i="18" s="1"/>
  <c r="CE13" i="18" s="1"/>
  <c r="BB15" i="18"/>
  <c r="CS15" i="18" s="1"/>
  <c r="CU15" i="18" s="1"/>
  <c r="AV19" i="18"/>
  <c r="BU19" i="18" s="1"/>
  <c r="BW19" i="18" s="1"/>
  <c r="AX22" i="18"/>
  <c r="CC22" i="18" s="1"/>
  <c r="CE22" i="18" s="1"/>
  <c r="BB24" i="18"/>
  <c r="CS24" i="18" s="1"/>
  <c r="CU24" i="18" s="1"/>
  <c r="AV32" i="18"/>
  <c r="BU32" i="18" s="1"/>
  <c r="BW32" i="18" s="1"/>
  <c r="AX35" i="18"/>
  <c r="CC35" i="18" s="1"/>
  <c r="CE35" i="18" s="1"/>
  <c r="BB39" i="18"/>
  <c r="CS39" i="18" s="1"/>
  <c r="CU39" i="18" s="1"/>
  <c r="BD42" i="18"/>
  <c r="BE62" i="18"/>
  <c r="DE62" i="18" s="1"/>
  <c r="DG62" i="18" s="1"/>
  <c r="BA66" i="18"/>
  <c r="CO66" i="18" s="1"/>
  <c r="CQ66" i="18" s="1"/>
  <c r="AX69" i="18"/>
  <c r="CC69" i="18" s="1"/>
  <c r="CE69" i="18" s="1"/>
  <c r="AX77" i="18"/>
  <c r="CC77" i="18" s="1"/>
  <c r="CE77" i="18" s="1"/>
  <c r="CI143" i="18"/>
  <c r="CI144" i="18" s="1"/>
  <c r="CG144" i="18"/>
  <c r="BY160" i="18"/>
  <c r="CA159" i="18"/>
  <c r="CA160" i="18" s="1"/>
  <c r="AU79" i="18"/>
  <c r="BQ79" i="18" s="1"/>
  <c r="BS79" i="18" s="1"/>
  <c r="BA7" i="18"/>
  <c r="CO7" i="18" s="1"/>
  <c r="CQ7" i="18" s="1"/>
  <c r="BE10" i="18"/>
  <c r="DE10" i="18" s="1"/>
  <c r="DG10" i="18" s="1"/>
  <c r="AY13" i="18"/>
  <c r="CG13" i="18" s="1"/>
  <c r="CI13" i="18" s="1"/>
  <c r="AW14" i="18"/>
  <c r="BY14" i="18" s="1"/>
  <c r="CA14" i="18" s="1"/>
  <c r="BA16" i="18"/>
  <c r="CO16" i="18" s="1"/>
  <c r="CQ16" i="18" s="1"/>
  <c r="BE19" i="18"/>
  <c r="DE19" i="18" s="1"/>
  <c r="DG19" i="18" s="1"/>
  <c r="AY22" i="18"/>
  <c r="CG22" i="18" s="1"/>
  <c r="CI22" i="18" s="1"/>
  <c r="BC24" i="18"/>
  <c r="CW24" i="18" s="1"/>
  <c r="CY24" i="18" s="1"/>
  <c r="BE32" i="18"/>
  <c r="DE32" i="18" s="1"/>
  <c r="DG32" i="18" s="1"/>
  <c r="BA34" i="18"/>
  <c r="CO34" i="18" s="1"/>
  <c r="CQ34" i="18" s="1"/>
  <c r="AW38" i="18"/>
  <c r="BY38" i="18" s="1"/>
  <c r="CA38" i="18" s="1"/>
  <c r="BC39" i="18"/>
  <c r="CW39" i="18" s="1"/>
  <c r="CY39" i="18" s="1"/>
  <c r="AY41" i="18"/>
  <c r="CG41" i="18" s="1"/>
  <c r="CI41" i="18" s="1"/>
  <c r="AW42" i="18"/>
  <c r="BY42" i="18" s="1"/>
  <c r="CA42" i="18" s="1"/>
  <c r="BA57" i="18"/>
  <c r="CO57" i="18" s="1"/>
  <c r="CQ57" i="18" s="1"/>
  <c r="AY61" i="18"/>
  <c r="CG61" i="18" s="1"/>
  <c r="CI61" i="18" s="1"/>
  <c r="AX62" i="18"/>
  <c r="CC62" i="18" s="1"/>
  <c r="CE62" i="18" s="1"/>
  <c r="AV63" i="18"/>
  <c r="BU63" i="18" s="1"/>
  <c r="BW63" i="18" s="1"/>
  <c r="BB66" i="18"/>
  <c r="CS66" i="18" s="1"/>
  <c r="CU66" i="18" s="1"/>
  <c r="BA76" i="18"/>
  <c r="CO76" i="18" s="1"/>
  <c r="CQ76" i="18" s="1"/>
  <c r="CS152" i="18"/>
  <c r="CU151" i="18"/>
  <c r="CU152" i="18" s="1"/>
  <c r="CI102" i="18"/>
  <c r="CY159" i="18"/>
  <c r="CY160" i="18" s="1"/>
  <c r="CW160" i="18"/>
  <c r="AU75" i="18"/>
  <c r="BQ75" i="18" s="1"/>
  <c r="BS75" i="18" s="1"/>
  <c r="AT80" i="18"/>
  <c r="AZ5" i="18"/>
  <c r="CK5" i="18" s="1"/>
  <c r="AX6" i="18"/>
  <c r="CC6" i="18" s="1"/>
  <c r="CE6" i="18" s="1"/>
  <c r="AV7" i="18"/>
  <c r="BU7" i="18" s="1"/>
  <c r="BW7" i="18" s="1"/>
  <c r="BD7" i="18"/>
  <c r="DA7" i="18" s="1"/>
  <c r="DC7" i="18" s="1"/>
  <c r="BB8" i="18"/>
  <c r="CS8" i="18" s="1"/>
  <c r="CU8" i="18" s="1"/>
  <c r="AZ9" i="18"/>
  <c r="CK9" i="18" s="1"/>
  <c r="CM9" i="18" s="1"/>
  <c r="AY10" i="18"/>
  <c r="CG10" i="18" s="1"/>
  <c r="CI10" i="18" s="1"/>
  <c r="AX11" i="18"/>
  <c r="CC11" i="18" s="1"/>
  <c r="CE11" i="18" s="1"/>
  <c r="AV12" i="18"/>
  <c r="BU12" i="18" s="1"/>
  <c r="BW12" i="18" s="1"/>
  <c r="BD12" i="18"/>
  <c r="DA12" i="18" s="1"/>
  <c r="DC12" i="18" s="1"/>
  <c r="BB13" i="18"/>
  <c r="CS13" i="18" s="1"/>
  <c r="CU13" i="18" s="1"/>
  <c r="AZ14" i="18"/>
  <c r="CK14" i="18" s="1"/>
  <c r="CM14" i="18" s="1"/>
  <c r="AX15" i="18"/>
  <c r="CC15" i="18" s="1"/>
  <c r="CE15" i="18" s="1"/>
  <c r="AV16" i="18"/>
  <c r="BU16" i="18" s="1"/>
  <c r="BW16" i="18" s="1"/>
  <c r="BD16" i="18"/>
  <c r="DA16" i="18" s="1"/>
  <c r="DC16" i="18" s="1"/>
  <c r="BB17" i="18"/>
  <c r="CS17" i="18" s="1"/>
  <c r="CU17" i="18" s="1"/>
  <c r="AZ19" i="18"/>
  <c r="CK19" i="18" s="1"/>
  <c r="CM19" i="18" s="1"/>
  <c r="AX20" i="18"/>
  <c r="CC20" i="18" s="1"/>
  <c r="CE20" i="18" s="1"/>
  <c r="AV21" i="18"/>
  <c r="BU21" i="18" s="1"/>
  <c r="BW21" i="18" s="1"/>
  <c r="BD21" i="18"/>
  <c r="DA21" i="18" s="1"/>
  <c r="DC21" i="18" s="1"/>
  <c r="BB22" i="18"/>
  <c r="CS22" i="18" s="1"/>
  <c r="CU22" i="18" s="1"/>
  <c r="AZ23" i="18"/>
  <c r="CK23" i="18" s="1"/>
  <c r="CM23" i="18" s="1"/>
  <c r="AX24" i="18"/>
  <c r="CC24" i="18" s="1"/>
  <c r="CE24" i="18" s="1"/>
  <c r="AV30" i="18"/>
  <c r="BU30" i="18" s="1"/>
  <c r="BW30" i="18" s="1"/>
  <c r="BD30" i="18"/>
  <c r="DA30" i="18" s="1"/>
  <c r="DC30" i="18" s="1"/>
  <c r="BB31" i="18"/>
  <c r="CS31" i="18" s="1"/>
  <c r="CU31" i="18" s="1"/>
  <c r="AZ32" i="18"/>
  <c r="CK32" i="18" s="1"/>
  <c r="CM32" i="18" s="1"/>
  <c r="AX33" i="18"/>
  <c r="CC33" i="18" s="1"/>
  <c r="CE33" i="18" s="1"/>
  <c r="AV34" i="18"/>
  <c r="BU34" i="18" s="1"/>
  <c r="BW34" i="18" s="1"/>
  <c r="BD34" i="18"/>
  <c r="DA34" i="18" s="1"/>
  <c r="DC34" i="18" s="1"/>
  <c r="BB35" i="18"/>
  <c r="CS35" i="18" s="1"/>
  <c r="CU35" i="18" s="1"/>
  <c r="AZ38" i="18"/>
  <c r="CK38" i="18" s="1"/>
  <c r="CM38" i="18" s="1"/>
  <c r="AX39" i="18"/>
  <c r="CC39" i="18" s="1"/>
  <c r="CE39" i="18" s="1"/>
  <c r="AV40" i="18"/>
  <c r="BU40" i="18" s="1"/>
  <c r="BW40" i="18" s="1"/>
  <c r="BD40" i="18"/>
  <c r="DA40" i="18" s="1"/>
  <c r="DC40" i="18" s="1"/>
  <c r="BB41" i="18"/>
  <c r="CS41" i="18" s="1"/>
  <c r="CU41" i="18" s="1"/>
  <c r="AZ42" i="18"/>
  <c r="CK42" i="18" s="1"/>
  <c r="CM42" i="18" s="1"/>
  <c r="AX44" i="18"/>
  <c r="CC44" i="18" s="1"/>
  <c r="CE44" i="18" s="1"/>
  <c r="AV57" i="18"/>
  <c r="BU57" i="18" s="1"/>
  <c r="BW57" i="18" s="1"/>
  <c r="BD57" i="18"/>
  <c r="BB61" i="18"/>
  <c r="CS61" i="18" s="1"/>
  <c r="CU61" i="18" s="1"/>
  <c r="BA62" i="18"/>
  <c r="CO62" i="18" s="1"/>
  <c r="CQ62" i="18" s="1"/>
  <c r="AZ63" i="18"/>
  <c r="CK63" i="18" s="1"/>
  <c r="CM63" i="18" s="1"/>
  <c r="AY64" i="18"/>
  <c r="CG64" i="18" s="1"/>
  <c r="CI64" i="18" s="1"/>
  <c r="AX65" i="18"/>
  <c r="CC65" i="18" s="1"/>
  <c r="CE65" i="18" s="1"/>
  <c r="AV66" i="18"/>
  <c r="BU66" i="18" s="1"/>
  <c r="BW66" i="18" s="1"/>
  <c r="BE66" i="18"/>
  <c r="DE66" i="18" s="1"/>
  <c r="DG66" i="18" s="1"/>
  <c r="BD67" i="18"/>
  <c r="DA67" i="18" s="1"/>
  <c r="DC67" i="18" s="1"/>
  <c r="BC68" i="18"/>
  <c r="CW68" i="18" s="1"/>
  <c r="CY68" i="18" s="1"/>
  <c r="BB69" i="18"/>
  <c r="CS69" i="18" s="1"/>
  <c r="CU69" i="18" s="1"/>
  <c r="AZ73" i="18"/>
  <c r="CK73" i="18" s="1"/>
  <c r="CM73" i="18" s="1"/>
  <c r="AX75" i="18"/>
  <c r="CC75" i="18" s="1"/>
  <c r="CE75" i="18" s="1"/>
  <c r="AV76" i="18"/>
  <c r="BU76" i="18" s="1"/>
  <c r="BW76" i="18" s="1"/>
  <c r="BD76" i="18"/>
  <c r="DA76" i="18" s="1"/>
  <c r="DC76" i="18" s="1"/>
  <c r="BB77" i="18"/>
  <c r="CS77" i="18" s="1"/>
  <c r="CU77" i="18" s="1"/>
  <c r="AZ79" i="18"/>
  <c r="CK79" i="18" s="1"/>
  <c r="CM79" i="18" s="1"/>
  <c r="AX80" i="18"/>
  <c r="CC80" i="18" s="1"/>
  <c r="CE80" i="18" s="1"/>
  <c r="AV81" i="18"/>
  <c r="BU81" i="18" s="1"/>
  <c r="BW81" i="18" s="1"/>
  <c r="BD81" i="18"/>
  <c r="DA81" i="18" s="1"/>
  <c r="DC81" i="18" s="1"/>
  <c r="DE152" i="18"/>
  <c r="DG151" i="18"/>
  <c r="DG152" i="18" s="1"/>
  <c r="CG160" i="18"/>
  <c r="CI159" i="18"/>
  <c r="CI160" i="18" s="1"/>
  <c r="DA152" i="18"/>
  <c r="DC151" i="18"/>
  <c r="DC152" i="18" s="1"/>
  <c r="CK169" i="18"/>
  <c r="CM167" i="18"/>
  <c r="CM169" i="18" s="1"/>
  <c r="CE143" i="18"/>
  <c r="CE144" i="18" s="1"/>
  <c r="CC144" i="18"/>
  <c r="CW169" i="18"/>
  <c r="CY167" i="18"/>
  <c r="CY169" i="18" s="1"/>
  <c r="BI190" i="18"/>
  <c r="AS39" i="18"/>
  <c r="BI39" i="18" s="1"/>
  <c r="BA130" i="18"/>
  <c r="AO86" i="18"/>
  <c r="AP86" i="18"/>
  <c r="AQ86" i="18"/>
  <c r="AR86" i="18"/>
  <c r="AN86" i="18"/>
  <c r="AS77" i="18"/>
  <c r="BI77" i="18" s="1"/>
  <c r="AM86" i="18"/>
  <c r="AS73" i="18"/>
  <c r="BI73" i="18" s="1"/>
  <c r="AS75" i="18"/>
  <c r="BI75" i="18" s="1"/>
  <c r="AI86" i="18"/>
  <c r="AS76" i="18"/>
  <c r="BI76" i="18" s="1"/>
  <c r="AL86" i="18"/>
  <c r="AS5" i="18"/>
  <c r="AS80" i="18"/>
  <c r="BI80" i="18" s="1"/>
  <c r="AJ86" i="18"/>
  <c r="AK86" i="18"/>
  <c r="AS81" i="18"/>
  <c r="BI81" i="18" s="1"/>
  <c r="AS79" i="18"/>
  <c r="BI79" i="18" s="1"/>
  <c r="BJ76" i="18"/>
  <c r="AF76" i="18"/>
  <c r="BJ79" i="18"/>
  <c r="AF79" i="18"/>
  <c r="BJ73" i="18"/>
  <c r="AF73" i="18"/>
  <c r="BJ75" i="18"/>
  <c r="AF75" i="18"/>
  <c r="BJ80" i="18"/>
  <c r="AF80" i="18"/>
  <c r="BJ77" i="18"/>
  <c r="AF77" i="18"/>
  <c r="BG77" i="18" s="1"/>
  <c r="BE130" i="18"/>
  <c r="BJ81" i="18"/>
  <c r="DG128" i="18" l="1"/>
  <c r="DE128" i="18"/>
  <c r="DA75" i="18"/>
  <c r="DC75" i="18" s="1"/>
  <c r="DA79" i="18"/>
  <c r="DC79" i="18" s="1"/>
  <c r="DA61" i="18"/>
  <c r="DC61" i="18" s="1"/>
  <c r="CO128" i="18"/>
  <c r="BF73" i="18"/>
  <c r="CG128" i="18"/>
  <c r="CS128" i="18"/>
  <c r="DA128" i="18"/>
  <c r="CU128" i="18"/>
  <c r="DC128" i="18"/>
  <c r="BO75" i="18"/>
  <c r="DI75" i="18"/>
  <c r="DK75" i="18" s="1"/>
  <c r="BB86" i="18"/>
  <c r="CS9" i="18"/>
  <c r="CU9" i="18" s="1"/>
  <c r="BF37" i="18"/>
  <c r="DA38" i="18"/>
  <c r="DC38" i="18" s="1"/>
  <c r="BF81" i="18"/>
  <c r="BQ81" i="18"/>
  <c r="BS81" i="18" s="1"/>
  <c r="BW5" i="18"/>
  <c r="BF80" i="18"/>
  <c r="BM80" i="18"/>
  <c r="DI76" i="18"/>
  <c r="DK76" i="18" s="1"/>
  <c r="BO76" i="18"/>
  <c r="DA42" i="18"/>
  <c r="DC42" i="18" s="1"/>
  <c r="BD86" i="18"/>
  <c r="BF85" i="18" s="1"/>
  <c r="BF43" i="18"/>
  <c r="DA44" i="18"/>
  <c r="DC44" i="18" s="1"/>
  <c r="CO86" i="18"/>
  <c r="CQ5" i="18"/>
  <c r="CQ86" i="18" s="1"/>
  <c r="CK86" i="18"/>
  <c r="CM5" i="18"/>
  <c r="CM86" i="18" s="1"/>
  <c r="DC5" i="18"/>
  <c r="BC86" i="18"/>
  <c r="BF56" i="18"/>
  <c r="DA57" i="18"/>
  <c r="DC57" i="18" s="1"/>
  <c r="DE86" i="18"/>
  <c r="DG5" i="18"/>
  <c r="DG86" i="18" s="1"/>
  <c r="BO81" i="18"/>
  <c r="BA86" i="18"/>
  <c r="DI77" i="18"/>
  <c r="DK77" i="18" s="1"/>
  <c r="BO77" i="18"/>
  <c r="CU5" i="18"/>
  <c r="AV86" i="18"/>
  <c r="BQ73" i="18"/>
  <c r="CE5" i="18"/>
  <c r="CG86" i="18"/>
  <c r="CI5" i="18"/>
  <c r="CI86" i="18" s="1"/>
  <c r="BY5" i="18"/>
  <c r="DI5" i="18" s="1"/>
  <c r="DK5" i="18" s="1"/>
  <c r="AW86" i="18"/>
  <c r="AX86" i="18"/>
  <c r="CW86" i="18"/>
  <c r="CY5" i="18"/>
  <c r="CY86" i="18" s="1"/>
  <c r="CC128" i="18"/>
  <c r="CE102" i="18"/>
  <c r="CE128" i="18" s="1"/>
  <c r="AY86" i="18"/>
  <c r="CC7" i="18"/>
  <c r="CE7" i="18" s="1"/>
  <c r="DA73" i="18"/>
  <c r="DC73" i="18" s="1"/>
  <c r="BU6" i="18"/>
  <c r="BW6" i="18" s="1"/>
  <c r="BE86" i="18"/>
  <c r="BF39" i="18"/>
  <c r="BU38" i="18"/>
  <c r="BW38" i="18" s="1"/>
  <c r="BF79" i="18"/>
  <c r="BW39" i="18"/>
  <c r="DI39" i="18"/>
  <c r="DK39" i="18" s="1"/>
  <c r="BS5" i="18"/>
  <c r="BO118" i="18"/>
  <c r="BF75" i="18"/>
  <c r="CI128" i="18"/>
  <c r="BF77" i="18"/>
  <c r="BF5" i="18"/>
  <c r="BF76" i="18"/>
  <c r="BM79" i="18"/>
  <c r="BG80" i="18"/>
  <c r="BI5" i="18"/>
  <c r="BG76" i="18"/>
  <c r="BG75" i="18"/>
  <c r="BG73" i="18"/>
  <c r="BG79" i="18"/>
  <c r="BG81" i="18"/>
  <c r="AZ86" i="18"/>
  <c r="CC86" i="18" l="1"/>
  <c r="CU86" i="18"/>
  <c r="CS86" i="18"/>
  <c r="DI81" i="18"/>
  <c r="DK81" i="18" s="1"/>
  <c r="DA86" i="18"/>
  <c r="BY86" i="18"/>
  <c r="CA5" i="18"/>
  <c r="CA86" i="18" s="1"/>
  <c r="BO80" i="18"/>
  <c r="DI80" i="18"/>
  <c r="DK80" i="18" s="1"/>
  <c r="BW86" i="18"/>
  <c r="BS73" i="18"/>
  <c r="DI73" i="18"/>
  <c r="DK73" i="18" s="1"/>
  <c r="CE86" i="18"/>
  <c r="DC86" i="18"/>
  <c r="BU86" i="18"/>
  <c r="DI79" i="18"/>
  <c r="DK79" i="18" s="1"/>
  <c r="BO79" i="18"/>
  <c r="U4" i="40"/>
  <c r="AG6" i="18" l="1"/>
  <c r="AG39" i="34"/>
  <c r="BL39" i="34" l="1"/>
  <c r="AG40" i="34"/>
  <c r="AT40" i="34"/>
  <c r="T5" i="39"/>
  <c r="Y5" i="39" s="1"/>
  <c r="S5" i="39"/>
  <c r="X5" i="39" s="1"/>
  <c r="Q6" i="39"/>
  <c r="AI110" i="36"/>
  <c r="AH110" i="36"/>
  <c r="AG110" i="36"/>
  <c r="AI112" i="36"/>
  <c r="AH112" i="36"/>
  <c r="AG112" i="36"/>
  <c r="AI111" i="36"/>
  <c r="AH111" i="36"/>
  <c r="AG111" i="36"/>
  <c r="AI108" i="36"/>
  <c r="AH108" i="36"/>
  <c r="BP108" i="36" s="1"/>
  <c r="BR108" i="36" s="1"/>
  <c r="AG108" i="36"/>
  <c r="AI107" i="36"/>
  <c r="AH107" i="36"/>
  <c r="AG107" i="36"/>
  <c r="AI106" i="36"/>
  <c r="AH106" i="36"/>
  <c r="AG106" i="36"/>
  <c r="AI105" i="36"/>
  <c r="AH105" i="36"/>
  <c r="AG105" i="36"/>
  <c r="AI28" i="36"/>
  <c r="AH28" i="36"/>
  <c r="AG28" i="36"/>
  <c r="BL28" i="36" s="1"/>
  <c r="AI27" i="36"/>
  <c r="AH27" i="36"/>
  <c r="AG27" i="36"/>
  <c r="BL27" i="36" s="1"/>
  <c r="AI96" i="36"/>
  <c r="AH96" i="36"/>
  <c r="AG96" i="36"/>
  <c r="AI136" i="36"/>
  <c r="AH136" i="36"/>
  <c r="AG136" i="36"/>
  <c r="AI135" i="36"/>
  <c r="AH135" i="36"/>
  <c r="BP135" i="36" s="1"/>
  <c r="BR135" i="36" s="1"/>
  <c r="AG135" i="36"/>
  <c r="AI134" i="36"/>
  <c r="AH134" i="36"/>
  <c r="AG134" i="36"/>
  <c r="AI133" i="36"/>
  <c r="AH133" i="36"/>
  <c r="AG133" i="36"/>
  <c r="AI132" i="36"/>
  <c r="AH132" i="36"/>
  <c r="AG132" i="36"/>
  <c r="AI131" i="36"/>
  <c r="AH131" i="36"/>
  <c r="AG131" i="36"/>
  <c r="AI177" i="36"/>
  <c r="AH177" i="36"/>
  <c r="BP177" i="36" s="1"/>
  <c r="BR177" i="36" s="1"/>
  <c r="AG177" i="36"/>
  <c r="BL177" i="36" s="1"/>
  <c r="AI164" i="36"/>
  <c r="AH164" i="36"/>
  <c r="BP164" i="36" s="1"/>
  <c r="BR164" i="36" s="1"/>
  <c r="AG164" i="36"/>
  <c r="AI163" i="36"/>
  <c r="AH163" i="36"/>
  <c r="AG163" i="36"/>
  <c r="BL163" i="36" s="1"/>
  <c r="AI16" i="36"/>
  <c r="AH16" i="36"/>
  <c r="AG16" i="36"/>
  <c r="AI15" i="36"/>
  <c r="BT15" i="36" s="1"/>
  <c r="BV15" i="36" s="1"/>
  <c r="AG15" i="36"/>
  <c r="BL15" i="36" s="1"/>
  <c r="AI12" i="36"/>
  <c r="AG12" i="36"/>
  <c r="AI8" i="36"/>
  <c r="AG8" i="36"/>
  <c r="AI7" i="36"/>
  <c r="AG7" i="36"/>
  <c r="AI121" i="34"/>
  <c r="AH121" i="34"/>
  <c r="AG121" i="34"/>
  <c r="AI80" i="34"/>
  <c r="AH80" i="34"/>
  <c r="AG80" i="34"/>
  <c r="BL80" i="34" s="1"/>
  <c r="BN80" i="34" s="1"/>
  <c r="AI79" i="34"/>
  <c r="AH79" i="34"/>
  <c r="AG79" i="34"/>
  <c r="AI78" i="34"/>
  <c r="AH78" i="34"/>
  <c r="AG78" i="34"/>
  <c r="AI77" i="34"/>
  <c r="AH77" i="34"/>
  <c r="AG77" i="34"/>
  <c r="AI68" i="34"/>
  <c r="AH68" i="34"/>
  <c r="AG68" i="34"/>
  <c r="AI67" i="34"/>
  <c r="AH67" i="34"/>
  <c r="AG67" i="34"/>
  <c r="AI66" i="34"/>
  <c r="AH66" i="34"/>
  <c r="AG66" i="34"/>
  <c r="AI39" i="34"/>
  <c r="AH39" i="34"/>
  <c r="AI30" i="34"/>
  <c r="AH30" i="34"/>
  <c r="AG30" i="34"/>
  <c r="BL30" i="34" s="1"/>
  <c r="AI113" i="34"/>
  <c r="AH113" i="34"/>
  <c r="AG113" i="34"/>
  <c r="AI17" i="34"/>
  <c r="AH17" i="34"/>
  <c r="AG17" i="34"/>
  <c r="BL17" i="34" s="1"/>
  <c r="AI16" i="34"/>
  <c r="AH16" i="34"/>
  <c r="AG16" i="34"/>
  <c r="AI15" i="34"/>
  <c r="AH15" i="34"/>
  <c r="AG15" i="34"/>
  <c r="BL15" i="34" s="1"/>
  <c r="AI6" i="34"/>
  <c r="BT6" i="34" s="1"/>
  <c r="AH6" i="34"/>
  <c r="BP6" i="34" s="1"/>
  <c r="AG6" i="34"/>
  <c r="AG18" i="20"/>
  <c r="BL18" i="20" s="1"/>
  <c r="AI8" i="20"/>
  <c r="AH8" i="20"/>
  <c r="AG8" i="20"/>
  <c r="AI7" i="20"/>
  <c r="AH7" i="20"/>
  <c r="AG7" i="20"/>
  <c r="AI5" i="20"/>
  <c r="BT5" i="20" s="1"/>
  <c r="AH5" i="20"/>
  <c r="AG5" i="20"/>
  <c r="AH167" i="18"/>
  <c r="BQ167" i="18" s="1"/>
  <c r="AG167" i="18"/>
  <c r="BM167" i="18" s="1"/>
  <c r="AI159" i="18"/>
  <c r="BU159" i="18" s="1"/>
  <c r="AH159" i="18"/>
  <c r="BQ159" i="18" s="1"/>
  <c r="AG159" i="18"/>
  <c r="BM159" i="18" s="1"/>
  <c r="AH151" i="18"/>
  <c r="BQ151" i="18" s="1"/>
  <c r="AG151" i="18"/>
  <c r="BM151" i="18" s="1"/>
  <c r="AI143" i="18"/>
  <c r="BU143" i="18" s="1"/>
  <c r="AH143" i="18"/>
  <c r="BQ143" i="18" s="1"/>
  <c r="AG143" i="18"/>
  <c r="BM143" i="18" s="1"/>
  <c r="AI135" i="18"/>
  <c r="BU135" i="18" s="1"/>
  <c r="AH135" i="18"/>
  <c r="BQ135" i="18" s="1"/>
  <c r="AG135" i="18"/>
  <c r="BM135" i="18" s="1"/>
  <c r="AH126" i="18"/>
  <c r="AG126" i="18"/>
  <c r="AH124" i="18"/>
  <c r="AG124" i="18"/>
  <c r="AH122" i="18"/>
  <c r="AG122" i="18"/>
  <c r="AH120" i="18"/>
  <c r="AG120" i="18"/>
  <c r="AH118" i="18"/>
  <c r="AH117" i="18"/>
  <c r="AG117" i="18"/>
  <c r="AH114" i="18"/>
  <c r="AG114" i="18"/>
  <c r="AH111" i="18"/>
  <c r="BQ111" i="18" s="1"/>
  <c r="BS111" i="18" s="1"/>
  <c r="AG111" i="18"/>
  <c r="AH109" i="18"/>
  <c r="AG109" i="18"/>
  <c r="AH108" i="18"/>
  <c r="AG108" i="18"/>
  <c r="AH107" i="18"/>
  <c r="AG107" i="18"/>
  <c r="AH106" i="18"/>
  <c r="AG106" i="18"/>
  <c r="AH105" i="18"/>
  <c r="AG105" i="18"/>
  <c r="AH104" i="18"/>
  <c r="AG104" i="18"/>
  <c r="AH103" i="18"/>
  <c r="AG103" i="18"/>
  <c r="AH102" i="18"/>
  <c r="AG102" i="18"/>
  <c r="AH69" i="18"/>
  <c r="AG69" i="18"/>
  <c r="BM69" i="18" s="1"/>
  <c r="AH68" i="18"/>
  <c r="AG68" i="18"/>
  <c r="BM68" i="18" s="1"/>
  <c r="AH67" i="18"/>
  <c r="AG67" i="18"/>
  <c r="BM67" i="18" s="1"/>
  <c r="AH66" i="18"/>
  <c r="AG66" i="18"/>
  <c r="BM66" i="18" s="1"/>
  <c r="AH65" i="18"/>
  <c r="AG65" i="18"/>
  <c r="BM65" i="18" s="1"/>
  <c r="AH64" i="18"/>
  <c r="AG64" i="18"/>
  <c r="BM64" i="18" s="1"/>
  <c r="AH63" i="18"/>
  <c r="AG63" i="18"/>
  <c r="BM63" i="18" s="1"/>
  <c r="AH62" i="18"/>
  <c r="AG62" i="18"/>
  <c r="BM62" i="18" s="1"/>
  <c r="AH57" i="18"/>
  <c r="AG57" i="18"/>
  <c r="AH44" i="18"/>
  <c r="AG44" i="18"/>
  <c r="AH42" i="18"/>
  <c r="AG42" i="18"/>
  <c r="BM42" i="18" s="1"/>
  <c r="AH41" i="18"/>
  <c r="AG41" i="18"/>
  <c r="BM41" i="18" s="1"/>
  <c r="AH40" i="18"/>
  <c r="AG40" i="18"/>
  <c r="BM40" i="18" s="1"/>
  <c r="AH35" i="18"/>
  <c r="AG35" i="18"/>
  <c r="AH33" i="18"/>
  <c r="AG33" i="18"/>
  <c r="AT33" i="18" s="1"/>
  <c r="AH31" i="18"/>
  <c r="AG31" i="18"/>
  <c r="BM31" i="18" s="1"/>
  <c r="AH30" i="18"/>
  <c r="AH24" i="18"/>
  <c r="AG24" i="18"/>
  <c r="AH23" i="18"/>
  <c r="AG23" i="18"/>
  <c r="AH22" i="18"/>
  <c r="AG22" i="18"/>
  <c r="AH21" i="18"/>
  <c r="AG21" i="18"/>
  <c r="AH20" i="18"/>
  <c r="AG20" i="18"/>
  <c r="AH19" i="18"/>
  <c r="AG19" i="18"/>
  <c r="AH17" i="18"/>
  <c r="AG17" i="18"/>
  <c r="AH16" i="18"/>
  <c r="AG16" i="18"/>
  <c r="AH15" i="18"/>
  <c r="AG15" i="18"/>
  <c r="AH14" i="18"/>
  <c r="AG14" i="18"/>
  <c r="AH13" i="18"/>
  <c r="AG13" i="18"/>
  <c r="AH12" i="18"/>
  <c r="AG12" i="18"/>
  <c r="AH11" i="18"/>
  <c r="AG11" i="18"/>
  <c r="AH10" i="18"/>
  <c r="AG10" i="18"/>
  <c r="AH9" i="18"/>
  <c r="AG9" i="18"/>
  <c r="AH8" i="18"/>
  <c r="AG8" i="18"/>
  <c r="AH7" i="18"/>
  <c r="AG7" i="18"/>
  <c r="AH6" i="18"/>
  <c r="BF50" i="37"/>
  <c r="AH50" i="37"/>
  <c r="AG50" i="37"/>
  <c r="BF49" i="37"/>
  <c r="AH49" i="37"/>
  <c r="AG49" i="37"/>
  <c r="BF48" i="37"/>
  <c r="AH48" i="37"/>
  <c r="AG48" i="37"/>
  <c r="BF47" i="37"/>
  <c r="AH47" i="37"/>
  <c r="AG47" i="37"/>
  <c r="BF38" i="37"/>
  <c r="AH38" i="37"/>
  <c r="AG38" i="37"/>
  <c r="BF37" i="37"/>
  <c r="AH37" i="37"/>
  <c r="AG37" i="37"/>
  <c r="BF36" i="37"/>
  <c r="AG36" i="37"/>
  <c r="BF35" i="37"/>
  <c r="AH35" i="37"/>
  <c r="AG35" i="37"/>
  <c r="BF23" i="37"/>
  <c r="AH23" i="37"/>
  <c r="AG23" i="37"/>
  <c r="BF20" i="37"/>
  <c r="AH20" i="37"/>
  <c r="AG20" i="37"/>
  <c r="BF22" i="37"/>
  <c r="AH22" i="37"/>
  <c r="AG22" i="37"/>
  <c r="BF19" i="37"/>
  <c r="AH19" i="37"/>
  <c r="AG19" i="37"/>
  <c r="AG27" i="37" s="1"/>
  <c r="BF21" i="37"/>
  <c r="AI21" i="37"/>
  <c r="AH21" i="37"/>
  <c r="AG21" i="37"/>
  <c r="BF8" i="37"/>
  <c r="AH8" i="37"/>
  <c r="AG8" i="37"/>
  <c r="AH7" i="37"/>
  <c r="AI191" i="38"/>
  <c r="AH191" i="38"/>
  <c r="AG191" i="38"/>
  <c r="AI190" i="38"/>
  <c r="AH190" i="38"/>
  <c r="AG190" i="38"/>
  <c r="AI140" i="38"/>
  <c r="AH140" i="38"/>
  <c r="AG140" i="38"/>
  <c r="AI139" i="38"/>
  <c r="AH139" i="38"/>
  <c r="AG139" i="38"/>
  <c r="AI138" i="38"/>
  <c r="AH138" i="38"/>
  <c r="AG138" i="38"/>
  <c r="AH215" i="18" l="1"/>
  <c r="Z120" i="32" s="1"/>
  <c r="AG215" i="18"/>
  <c r="AG154" i="20"/>
  <c r="AT78" i="34"/>
  <c r="BL78" i="34"/>
  <c r="AV39" i="34"/>
  <c r="BF39" i="34" s="1"/>
  <c r="BF40" i="34" s="1"/>
  <c r="AC76" i="32" s="1"/>
  <c r="BT39" i="34"/>
  <c r="AU15" i="34"/>
  <c r="BF15" i="34" s="1"/>
  <c r="BP15" i="34"/>
  <c r="DH15" i="34" s="1"/>
  <c r="AT66" i="34"/>
  <c r="BL66" i="34"/>
  <c r="AV68" i="34"/>
  <c r="BT68" i="34"/>
  <c r="BV68" i="34" s="1"/>
  <c r="AU79" i="34"/>
  <c r="BF79" i="34" s="1"/>
  <c r="BP79" i="34"/>
  <c r="BR79" i="34" s="1"/>
  <c r="AV16" i="34"/>
  <c r="BT16" i="34" s="1"/>
  <c r="BV16" i="34" s="1"/>
  <c r="AV80" i="34"/>
  <c r="BT80" i="34"/>
  <c r="BV80" i="34" s="1"/>
  <c r="BN17" i="34"/>
  <c r="AU78" i="34"/>
  <c r="BP78" i="34"/>
  <c r="BR78" i="34" s="1"/>
  <c r="BP17" i="34"/>
  <c r="BR17" i="34" s="1"/>
  <c r="AV78" i="34"/>
  <c r="BT78" i="34"/>
  <c r="BV78" i="34" s="1"/>
  <c r="AV17" i="34"/>
  <c r="BT17" i="34" s="1"/>
  <c r="BV17" i="34" s="1"/>
  <c r="AT79" i="34"/>
  <c r="BL79" i="34"/>
  <c r="AV15" i="34"/>
  <c r="BT15" i="34"/>
  <c r="AU113" i="34"/>
  <c r="BP113" i="34"/>
  <c r="AU66" i="34"/>
  <c r="BP66" i="34" s="1"/>
  <c r="AT77" i="34"/>
  <c r="BL77" i="34"/>
  <c r="AV79" i="34"/>
  <c r="BT79" i="34"/>
  <c r="BV79" i="34" s="1"/>
  <c r="AU67" i="34"/>
  <c r="BP67" i="34"/>
  <c r="BR67" i="34" s="1"/>
  <c r="BT7" i="34"/>
  <c r="BV6" i="34"/>
  <c r="BV7" i="34" s="1"/>
  <c r="AT68" i="34"/>
  <c r="BF68" i="34" s="1"/>
  <c r="BL68" i="34"/>
  <c r="BL23" i="34"/>
  <c r="BN15" i="34"/>
  <c r="AU68" i="34"/>
  <c r="BP68" i="34" s="1"/>
  <c r="BR68" i="34" s="1"/>
  <c r="AT16" i="34"/>
  <c r="BF16" i="34" s="1"/>
  <c r="BL16" i="34"/>
  <c r="AV113" i="34"/>
  <c r="BT113" i="34"/>
  <c r="AV66" i="34"/>
  <c r="BT66" i="34"/>
  <c r="BL40" i="34"/>
  <c r="BN39" i="34"/>
  <c r="BN40" i="34" s="1"/>
  <c r="BP30" i="34"/>
  <c r="BP7" i="34"/>
  <c r="BR6" i="34"/>
  <c r="BR7" i="34" s="1"/>
  <c r="AV67" i="34"/>
  <c r="BT67" i="34"/>
  <c r="BV67" i="34" s="1"/>
  <c r="AU39" i="34"/>
  <c r="BP39" i="34" s="1"/>
  <c r="AU16" i="34"/>
  <c r="BP16" i="34"/>
  <c r="BR16" i="34" s="1"/>
  <c r="BL31" i="34"/>
  <c r="BN30" i="34"/>
  <c r="BN31" i="34" s="1"/>
  <c r="AT67" i="34"/>
  <c r="BL67" i="34"/>
  <c r="AV77" i="34"/>
  <c r="BT77" i="34"/>
  <c r="AU80" i="34"/>
  <c r="BF80" i="34" s="1"/>
  <c r="BP80" i="34"/>
  <c r="BL19" i="20"/>
  <c r="DH18" i="20"/>
  <c r="BN18" i="20"/>
  <c r="BV5" i="20"/>
  <c r="AU7" i="20"/>
  <c r="BP7" i="20" s="1"/>
  <c r="BR7" i="20" s="1"/>
  <c r="AV7" i="20"/>
  <c r="BT7" i="20"/>
  <c r="BV7" i="20" s="1"/>
  <c r="AT8" i="20"/>
  <c r="BL8" i="20" s="1"/>
  <c r="BN8" i="20" s="1"/>
  <c r="AV8" i="20"/>
  <c r="AV159" i="20" s="1"/>
  <c r="AT7" i="20"/>
  <c r="BL7" i="20" s="1"/>
  <c r="AU8" i="20"/>
  <c r="AU159" i="20" s="1"/>
  <c r="BP8" i="20"/>
  <c r="AU64" i="18"/>
  <c r="BF64" i="18" s="1"/>
  <c r="AU108" i="18"/>
  <c r="BQ108" i="18" s="1"/>
  <c r="BS108" i="18" s="1"/>
  <c r="BO40" i="18"/>
  <c r="AU126" i="18"/>
  <c r="AU30" i="18"/>
  <c r="BF30" i="18" s="1"/>
  <c r="AU69" i="18"/>
  <c r="BF69" i="18" s="1"/>
  <c r="DI159" i="18"/>
  <c r="BM160" i="18"/>
  <c r="BO159" i="18"/>
  <c r="BO160" i="18" s="1"/>
  <c r="AU12" i="18"/>
  <c r="BQ160" i="18"/>
  <c r="BS159" i="18"/>
  <c r="BS160" i="18" s="1"/>
  <c r="AT17" i="18"/>
  <c r="BM17" i="18" s="1"/>
  <c r="AU31" i="18"/>
  <c r="BF31" i="18" s="1"/>
  <c r="AU41" i="18"/>
  <c r="BF41" i="18" s="1"/>
  <c r="AU62" i="18"/>
  <c r="BF62" i="18" s="1"/>
  <c r="AU66" i="18"/>
  <c r="BF66" i="18" s="1"/>
  <c r="AU102" i="18"/>
  <c r="BQ102" i="18" s="1"/>
  <c r="AU106" i="18"/>
  <c r="BQ106" i="18" s="1"/>
  <c r="BS106" i="18" s="1"/>
  <c r="AT122" i="18"/>
  <c r="BM122" i="18" s="1"/>
  <c r="BU136" i="18"/>
  <c r="BW135" i="18"/>
  <c r="BW136" i="18" s="1"/>
  <c r="BU160" i="18"/>
  <c r="BW159" i="18"/>
  <c r="BW160" i="18" s="1"/>
  <c r="AT15" i="18"/>
  <c r="BM15" i="18" s="1"/>
  <c r="AU35" i="18"/>
  <c r="BQ35" i="18" s="1"/>
  <c r="BS35" i="18" s="1"/>
  <c r="AU68" i="18"/>
  <c r="BF68" i="18" s="1"/>
  <c r="AU117" i="18"/>
  <c r="BQ117" i="18" s="1"/>
  <c r="BS117" i="18" s="1"/>
  <c r="AU11" i="18"/>
  <c r="BQ11" i="18" s="1"/>
  <c r="BS11" i="18" s="1"/>
  <c r="AU20" i="18"/>
  <c r="BQ20" i="18" s="1"/>
  <c r="BS20" i="18" s="1"/>
  <c r="AT57" i="18"/>
  <c r="BM57" i="18" s="1"/>
  <c r="BQ152" i="18"/>
  <c r="BS151" i="18"/>
  <c r="BS152" i="18" s="1"/>
  <c r="BM12" i="18"/>
  <c r="AU40" i="18"/>
  <c r="BF40" i="18" s="1"/>
  <c r="AU65" i="18"/>
  <c r="BF65" i="18" s="1"/>
  <c r="AU105" i="18"/>
  <c r="BQ105" i="18" s="1"/>
  <c r="BS105" i="18" s="1"/>
  <c r="AT120" i="18"/>
  <c r="BM120" i="18" s="1"/>
  <c r="BO120" i="18" s="1"/>
  <c r="AU8" i="18"/>
  <c r="BQ8" i="18" s="1"/>
  <c r="BS8" i="18" s="1"/>
  <c r="BO31" i="18"/>
  <c r="BO66" i="18"/>
  <c r="AT106" i="18"/>
  <c r="BM106" i="18" s="1"/>
  <c r="AU120" i="18"/>
  <c r="AU13" i="18"/>
  <c r="BQ13" i="18" s="1"/>
  <c r="BS13" i="18" s="1"/>
  <c r="AU17" i="18"/>
  <c r="BQ17" i="18" s="1"/>
  <c r="BS17" i="18" s="1"/>
  <c r="AU22" i="18"/>
  <c r="BQ22" i="18" s="1"/>
  <c r="BS22" i="18" s="1"/>
  <c r="BO42" i="18"/>
  <c r="BO63" i="18"/>
  <c r="BO67" i="18"/>
  <c r="AT103" i="18"/>
  <c r="BM103" i="18" s="1"/>
  <c r="AT114" i="18"/>
  <c r="AU122" i="18"/>
  <c r="BQ122" i="18" s="1"/>
  <c r="BS122" i="18" s="1"/>
  <c r="DI143" i="18"/>
  <c r="BM144" i="18"/>
  <c r="BO143" i="18"/>
  <c r="BO144" i="18" s="1"/>
  <c r="DI167" i="18"/>
  <c r="BO167" i="18"/>
  <c r="BO169" i="18" s="1"/>
  <c r="BM169" i="18"/>
  <c r="DI151" i="18"/>
  <c r="BM152" i="18"/>
  <c r="BO151" i="18"/>
  <c r="BO152" i="18" s="1"/>
  <c r="AU15" i="18"/>
  <c r="BF15" i="18" s="1"/>
  <c r="BO65" i="18"/>
  <c r="AT109" i="18"/>
  <c r="BM109" i="18" s="1"/>
  <c r="AT16" i="18"/>
  <c r="BM16" i="18" s="1"/>
  <c r="BO16" i="18" s="1"/>
  <c r="AU57" i="18"/>
  <c r="AU109" i="18"/>
  <c r="BQ109" i="18" s="1"/>
  <c r="BS109" i="18" s="1"/>
  <c r="AU21" i="18"/>
  <c r="BQ21" i="18" s="1"/>
  <c r="BS21" i="18" s="1"/>
  <c r="BO62" i="18"/>
  <c r="BS135" i="18"/>
  <c r="BS136" i="18" s="1"/>
  <c r="BQ136" i="18"/>
  <c r="AU9" i="18"/>
  <c r="BQ9" i="18" s="1"/>
  <c r="BS9" i="18" s="1"/>
  <c r="BM19" i="18"/>
  <c r="AU33" i="18"/>
  <c r="BQ33" i="18" s="1"/>
  <c r="BS33" i="18" s="1"/>
  <c r="AU42" i="18"/>
  <c r="BF42" i="18" s="1"/>
  <c r="AU63" i="18"/>
  <c r="BF63" i="18" s="1"/>
  <c r="AU67" i="18"/>
  <c r="BF67" i="18" s="1"/>
  <c r="AU103" i="18"/>
  <c r="BQ103" i="18" s="1"/>
  <c r="BS103" i="18" s="1"/>
  <c r="AU107" i="18"/>
  <c r="BQ107" i="18" s="1"/>
  <c r="BS107" i="18" s="1"/>
  <c r="AU114" i="18"/>
  <c r="BQ114" i="18" s="1"/>
  <c r="BS114" i="18" s="1"/>
  <c r="AT124" i="18"/>
  <c r="BM124" i="18" s="1"/>
  <c r="BO124" i="18" s="1"/>
  <c r="BS143" i="18"/>
  <c r="BS144" i="18" s="1"/>
  <c r="BQ144" i="18"/>
  <c r="BS167" i="18"/>
  <c r="BS169" i="18" s="1"/>
  <c r="BQ169" i="18"/>
  <c r="BM11" i="18"/>
  <c r="AU44" i="18"/>
  <c r="BQ44" i="18" s="1"/>
  <c r="BS44" i="18" s="1"/>
  <c r="AU104" i="18"/>
  <c r="BQ104" i="18" s="1"/>
  <c r="BS104" i="18" s="1"/>
  <c r="AT126" i="18"/>
  <c r="BM126" i="18" s="1"/>
  <c r="AU7" i="18"/>
  <c r="BQ7" i="18" s="1"/>
  <c r="BS7" i="18" s="1"/>
  <c r="AU24" i="18"/>
  <c r="BQ24" i="18" s="1"/>
  <c r="BS24" i="18" s="1"/>
  <c r="BO69" i="18"/>
  <c r="AU118" i="18"/>
  <c r="BQ118" i="18" s="1"/>
  <c r="BM136" i="18"/>
  <c r="DI135" i="18"/>
  <c r="BO135" i="18"/>
  <c r="BO136" i="18" s="1"/>
  <c r="BO41" i="18"/>
  <c r="AU6" i="18"/>
  <c r="BQ6" i="18" s="1"/>
  <c r="BS6" i="18" s="1"/>
  <c r="AU10" i="18"/>
  <c r="BQ10" i="18" s="1"/>
  <c r="BS10" i="18" s="1"/>
  <c r="AU14" i="18"/>
  <c r="BQ14" i="18" s="1"/>
  <c r="BS14" i="18" s="1"/>
  <c r="AU19" i="18"/>
  <c r="BQ19" i="18" s="1"/>
  <c r="BS19" i="18" s="1"/>
  <c r="AU23" i="18"/>
  <c r="BQ23" i="18" s="1"/>
  <c r="BS23" i="18" s="1"/>
  <c r="BM35" i="18"/>
  <c r="BM44" i="18"/>
  <c r="AT44" i="18"/>
  <c r="BF44" i="18" s="1"/>
  <c r="BO64" i="18"/>
  <c r="BO68" i="18"/>
  <c r="AT108" i="18"/>
  <c r="BM108" i="18" s="1"/>
  <c r="AT117" i="18"/>
  <c r="BM117" i="18" s="1"/>
  <c r="AU124" i="18"/>
  <c r="BQ124" i="18" s="1"/>
  <c r="BU144" i="18"/>
  <c r="BW143" i="18"/>
  <c r="BW144" i="18" s="1"/>
  <c r="BM6" i="18"/>
  <c r="AU140" i="38"/>
  <c r="BQ140" i="38" s="1"/>
  <c r="BS140" i="38" s="1"/>
  <c r="AV140" i="38"/>
  <c r="BU140" i="38" s="1"/>
  <c r="BW140" i="38" s="1"/>
  <c r="BF33" i="18"/>
  <c r="AU16" i="18"/>
  <c r="BF8" i="18"/>
  <c r="AV135" i="36"/>
  <c r="BF135" i="36" s="1"/>
  <c r="BT135" i="36"/>
  <c r="BV135" i="36" s="1"/>
  <c r="BN163" i="36"/>
  <c r="AV110" i="36"/>
  <c r="BT110" i="36" s="1"/>
  <c r="BV110" i="36" s="1"/>
  <c r="AV7" i="36"/>
  <c r="BT7" i="36" s="1"/>
  <c r="AU16" i="36"/>
  <c r="BP16" i="36" s="1"/>
  <c r="BN177" i="36"/>
  <c r="AV132" i="36"/>
  <c r="BT132" i="36" s="1"/>
  <c r="BV132" i="36" s="1"/>
  <c r="BL31" i="36"/>
  <c r="BN27" i="36"/>
  <c r="AV105" i="36"/>
  <c r="BT105" i="36"/>
  <c r="AT110" i="36"/>
  <c r="BL110" i="36" s="1"/>
  <c r="AV16" i="36"/>
  <c r="BT16" i="36" s="1"/>
  <c r="BV16" i="36" s="1"/>
  <c r="AV108" i="36"/>
  <c r="BT108" i="36" s="1"/>
  <c r="BV108" i="36" s="1"/>
  <c r="AU133" i="36"/>
  <c r="BP133" i="36"/>
  <c r="BR133" i="36" s="1"/>
  <c r="AT111" i="36"/>
  <c r="BL111" i="36" s="1"/>
  <c r="BN111" i="36" s="1"/>
  <c r="AU163" i="36"/>
  <c r="AT131" i="36"/>
  <c r="BL131" i="36" s="1"/>
  <c r="AU136" i="36"/>
  <c r="BP136" i="36" s="1"/>
  <c r="BR136" i="36" s="1"/>
  <c r="AU111" i="36"/>
  <c r="BP111" i="36" s="1"/>
  <c r="AV12" i="36"/>
  <c r="BT12" i="36" s="1"/>
  <c r="BV12" i="36" s="1"/>
  <c r="AV163" i="36"/>
  <c r="BT163" i="36" s="1"/>
  <c r="AU131" i="36"/>
  <c r="BP131" i="36"/>
  <c r="AT134" i="36"/>
  <c r="AV136" i="36"/>
  <c r="BT136" i="36" s="1"/>
  <c r="BV136" i="36" s="1"/>
  <c r="AU28" i="36"/>
  <c r="BP28" i="36" s="1"/>
  <c r="AT107" i="36"/>
  <c r="BL107" i="36"/>
  <c r="AV111" i="36"/>
  <c r="BT111" i="36" s="1"/>
  <c r="BV111" i="36" s="1"/>
  <c r="AU27" i="36"/>
  <c r="AV8" i="36"/>
  <c r="BT8" i="36" s="1"/>
  <c r="BV8" i="36" s="1"/>
  <c r="AV27" i="36"/>
  <c r="BT27" i="36" s="1"/>
  <c r="AT12" i="36"/>
  <c r="BL12" i="36" s="1"/>
  <c r="AV106" i="36"/>
  <c r="BT106" i="36" s="1"/>
  <c r="BV106" i="36" s="1"/>
  <c r="BN15" i="36"/>
  <c r="DH15" i="36"/>
  <c r="DJ15" i="36" s="1"/>
  <c r="AT164" i="36"/>
  <c r="BL164" i="36"/>
  <c r="AV131" i="36"/>
  <c r="BT131" i="36" s="1"/>
  <c r="AU134" i="36"/>
  <c r="BP134" i="36" s="1"/>
  <c r="BR134" i="36" s="1"/>
  <c r="AV28" i="36"/>
  <c r="BT28" i="36" s="1"/>
  <c r="BV28" i="36" s="1"/>
  <c r="AU107" i="36"/>
  <c r="BP107" i="36"/>
  <c r="BR107" i="36" s="1"/>
  <c r="AT112" i="36"/>
  <c r="BL112" i="36" s="1"/>
  <c r="AU110" i="36"/>
  <c r="AT136" i="36"/>
  <c r="BL136" i="36" s="1"/>
  <c r="AV133" i="36"/>
  <c r="BT133" i="36"/>
  <c r="BV133" i="36" s="1"/>
  <c r="AV134" i="36"/>
  <c r="BT134" i="36" s="1"/>
  <c r="BV134" i="36" s="1"/>
  <c r="AU96" i="36"/>
  <c r="BP96" i="36" s="1"/>
  <c r="AT105" i="36"/>
  <c r="BL105" i="36" s="1"/>
  <c r="AV107" i="36"/>
  <c r="BT107" i="36" s="1"/>
  <c r="BV107" i="36" s="1"/>
  <c r="AU112" i="36"/>
  <c r="BP112" i="36"/>
  <c r="BR112" i="36" s="1"/>
  <c r="AT133" i="36"/>
  <c r="BL133" i="36" s="1"/>
  <c r="AT106" i="36"/>
  <c r="BL106" i="36" s="1"/>
  <c r="AV177" i="36"/>
  <c r="BT177" i="36" s="1"/>
  <c r="AU106" i="36"/>
  <c r="BP106" i="36" s="1"/>
  <c r="BR106" i="36" s="1"/>
  <c r="BN28" i="36"/>
  <c r="AT7" i="36"/>
  <c r="BL7" i="36" s="1"/>
  <c r="BL16" i="36"/>
  <c r="AV164" i="36"/>
  <c r="AU132" i="36"/>
  <c r="BP132" i="36" s="1"/>
  <c r="BR132" i="36" s="1"/>
  <c r="AT135" i="36"/>
  <c r="BL135" i="36" s="1"/>
  <c r="AV96" i="36"/>
  <c r="BT96" i="36" s="1"/>
  <c r="AU105" i="36"/>
  <c r="BP105" i="36"/>
  <c r="AT108" i="36"/>
  <c r="BL108" i="36" s="1"/>
  <c r="AV112" i="36"/>
  <c r="BT112" i="36" s="1"/>
  <c r="BV112" i="36" s="1"/>
  <c r="AT8" i="36"/>
  <c r="BL8" i="36" s="1"/>
  <c r="BL96" i="36"/>
  <c r="BL6" i="34"/>
  <c r="AU7" i="34"/>
  <c r="AV7" i="34"/>
  <c r="AT139" i="38"/>
  <c r="AV190" i="38"/>
  <c r="BU190" i="38" s="1"/>
  <c r="AT191" i="38"/>
  <c r="BM191" i="38" s="1"/>
  <c r="AU138" i="38"/>
  <c r="BQ138" i="38" s="1"/>
  <c r="AV139" i="38"/>
  <c r="AU191" i="38"/>
  <c r="BQ191" i="38" s="1"/>
  <c r="BS191" i="38" s="1"/>
  <c r="AV138" i="38"/>
  <c r="BU138" i="38" s="1"/>
  <c r="AT140" i="38"/>
  <c r="BM140" i="38" s="1"/>
  <c r="AV191" i="38"/>
  <c r="BU191" i="38" s="1"/>
  <c r="BW191" i="38" s="1"/>
  <c r="AH51" i="37"/>
  <c r="AG51" i="37"/>
  <c r="BF51" i="37"/>
  <c r="BF39" i="37"/>
  <c r="AT113" i="34"/>
  <c r="AH39" i="37"/>
  <c r="AG39" i="37"/>
  <c r="AT190" i="38"/>
  <c r="BM190" i="38" s="1"/>
  <c r="AT138" i="38"/>
  <c r="AT141" i="38" s="1"/>
  <c r="AS35" i="18"/>
  <c r="BI35" i="18" s="1"/>
  <c r="AT5" i="20"/>
  <c r="BL5" i="20" s="1"/>
  <c r="AU5" i="20"/>
  <c r="BP5" i="20" s="1"/>
  <c r="AS15" i="36"/>
  <c r="AT121" i="34"/>
  <c r="AT123" i="34" s="1"/>
  <c r="AG123" i="34"/>
  <c r="AU121" i="34"/>
  <c r="AU123" i="34" s="1"/>
  <c r="AH123" i="34"/>
  <c r="AV121" i="34"/>
  <c r="AV123" i="34" s="1"/>
  <c r="AI123" i="34"/>
  <c r="AS30" i="18"/>
  <c r="BI30" i="18" s="1"/>
  <c r="AS44" i="18"/>
  <c r="BI44" i="18" s="1"/>
  <c r="AS63" i="18"/>
  <c r="BI63" i="18" s="1"/>
  <c r="AS15" i="18"/>
  <c r="BI15" i="18" s="1"/>
  <c r="AS23" i="18"/>
  <c r="BI23" i="18" s="1"/>
  <c r="AS41" i="18"/>
  <c r="BI41" i="18" s="1"/>
  <c r="AS57" i="18"/>
  <c r="BI57" i="18" s="1"/>
  <c r="AS65" i="18"/>
  <c r="BI65" i="18" s="1"/>
  <c r="AS67" i="18"/>
  <c r="BI67" i="18" s="1"/>
  <c r="AT31" i="34"/>
  <c r="AG31" i="34"/>
  <c r="AU30" i="34"/>
  <c r="AU31" i="34" s="1"/>
  <c r="AH31" i="34"/>
  <c r="AV30" i="34"/>
  <c r="BT30" i="34" s="1"/>
  <c r="AI31" i="34"/>
  <c r="AS69" i="18"/>
  <c r="BI69" i="18" s="1"/>
  <c r="AS16" i="18"/>
  <c r="BI16" i="18" s="1"/>
  <c r="AS22" i="18"/>
  <c r="BI22" i="18" s="1"/>
  <c r="AS31" i="18"/>
  <c r="BI31" i="18" s="1"/>
  <c r="AS40" i="18"/>
  <c r="BI40" i="18" s="1"/>
  <c r="AS64" i="18"/>
  <c r="BI64" i="18" s="1"/>
  <c r="AS68" i="18"/>
  <c r="BI68" i="18" s="1"/>
  <c r="AS20" i="18"/>
  <c r="BI20" i="18" s="1"/>
  <c r="AS24" i="18"/>
  <c r="BI24" i="18" s="1"/>
  <c r="AS42" i="18"/>
  <c r="BI42" i="18" s="1"/>
  <c r="AS62" i="18"/>
  <c r="BI62" i="18" s="1"/>
  <c r="AS66" i="18"/>
  <c r="BI66" i="18" s="1"/>
  <c r="AS17" i="18"/>
  <c r="BI17" i="18" s="1"/>
  <c r="AS19" i="18"/>
  <c r="BI19" i="18" s="1"/>
  <c r="AS10" i="18"/>
  <c r="BI10" i="18" s="1"/>
  <c r="AS8" i="18"/>
  <c r="BI8" i="18" s="1"/>
  <c r="AS12" i="18"/>
  <c r="BI12" i="18" s="1"/>
  <c r="AS13" i="18"/>
  <c r="BI13" i="18" s="1"/>
  <c r="AS33" i="18"/>
  <c r="BI33" i="18" s="1"/>
  <c r="AS14" i="18"/>
  <c r="BI14" i="18" s="1"/>
  <c r="AS7" i="18"/>
  <c r="BI7" i="18" s="1"/>
  <c r="AS11" i="18"/>
  <c r="BI11" i="18" s="1"/>
  <c r="AS21" i="18"/>
  <c r="BI21" i="18" s="1"/>
  <c r="AS9" i="18"/>
  <c r="BI9" i="18" s="1"/>
  <c r="AS6" i="18"/>
  <c r="BI6" i="18" s="1"/>
  <c r="AS7" i="36"/>
  <c r="AS132" i="36"/>
  <c r="AS20" i="37"/>
  <c r="AS49" i="37"/>
  <c r="AS37" i="37"/>
  <c r="Z5" i="39"/>
  <c r="AS177" i="36"/>
  <c r="AT132" i="36"/>
  <c r="AS140" i="38"/>
  <c r="AS190" i="38"/>
  <c r="AS102" i="18"/>
  <c r="AT102" i="18"/>
  <c r="AS111" i="18"/>
  <c r="AT111" i="18"/>
  <c r="BF111" i="18" s="1"/>
  <c r="AS38" i="37"/>
  <c r="AS23" i="37"/>
  <c r="AS21" i="37"/>
  <c r="BF67" i="34"/>
  <c r="AS77" i="34"/>
  <c r="BI77" i="34" s="1"/>
  <c r="AS19" i="37"/>
  <c r="AS159" i="18"/>
  <c r="BF159" i="18"/>
  <c r="AS139" i="38"/>
  <c r="BI139" i="38" s="1"/>
  <c r="AS22" i="37"/>
  <c r="AT105" i="18"/>
  <c r="AS105" i="18"/>
  <c r="AU190" i="38"/>
  <c r="BQ190" i="38" s="1"/>
  <c r="AS35" i="37"/>
  <c r="AS47" i="37"/>
  <c r="AS104" i="18"/>
  <c r="AT104" i="18"/>
  <c r="AS50" i="37"/>
  <c r="AT107" i="18"/>
  <c r="AS107" i="18"/>
  <c r="AS36" i="37"/>
  <c r="AS48" i="37"/>
  <c r="AS8" i="37"/>
  <c r="BF151" i="18"/>
  <c r="AS122" i="18"/>
  <c r="BF18" i="20"/>
  <c r="AS135" i="18"/>
  <c r="AS17" i="34"/>
  <c r="BI17" i="34" s="1"/>
  <c r="AS126" i="18"/>
  <c r="AS80" i="34"/>
  <c r="BI80" i="34" s="1"/>
  <c r="AS12" i="36"/>
  <c r="AS134" i="36"/>
  <c r="AS112" i="36"/>
  <c r="BF8" i="20"/>
  <c r="AS7" i="20"/>
  <c r="BI7" i="20" s="1"/>
  <c r="BF15" i="36"/>
  <c r="AS135" i="36"/>
  <c r="AS108" i="36"/>
  <c r="AS27" i="36"/>
  <c r="AS67" i="34"/>
  <c r="BI67" i="34" s="1"/>
  <c r="BF7" i="20"/>
  <c r="U5" i="39"/>
  <c r="U6" i="39" s="1"/>
  <c r="P111" i="32" s="1"/>
  <c r="AS110" i="36"/>
  <c r="AS111" i="36"/>
  <c r="AS106" i="36"/>
  <c r="AS107" i="36"/>
  <c r="AS105" i="36"/>
  <c r="AS28" i="36"/>
  <c r="AS96" i="36"/>
  <c r="AS133" i="36"/>
  <c r="AS136" i="36"/>
  <c r="AS131" i="36"/>
  <c r="AS163" i="36"/>
  <c r="BF177" i="36"/>
  <c r="AS164" i="36"/>
  <c r="AS8" i="36"/>
  <c r="AS16" i="36"/>
  <c r="AS121" i="34"/>
  <c r="AS123" i="34" s="1"/>
  <c r="N83" i="32" s="1"/>
  <c r="N90" i="32" s="1"/>
  <c r="N93" i="32" s="1"/>
  <c r="AS79" i="34"/>
  <c r="BI79" i="34" s="1"/>
  <c r="AU77" i="34"/>
  <c r="BF77" i="34" s="1"/>
  <c r="AS78" i="34"/>
  <c r="AS68" i="34"/>
  <c r="BI68" i="34" s="1"/>
  <c r="AS66" i="34"/>
  <c r="AS39" i="34"/>
  <c r="AS40" i="34" s="1"/>
  <c r="R76" i="32" s="1"/>
  <c r="AS30" i="34"/>
  <c r="AS113" i="34"/>
  <c r="AS15" i="34"/>
  <c r="AU17" i="34"/>
  <c r="BF17" i="34" s="1"/>
  <c r="AS16" i="34"/>
  <c r="BI16" i="34" s="1"/>
  <c r="BF6" i="34"/>
  <c r="AS6" i="34"/>
  <c r="AS18" i="20"/>
  <c r="AS8" i="20"/>
  <c r="AS5" i="20"/>
  <c r="AS167" i="18"/>
  <c r="AS151" i="18"/>
  <c r="BF143" i="18"/>
  <c r="AS143" i="18"/>
  <c r="BF135" i="18"/>
  <c r="AS124" i="18"/>
  <c r="AS120" i="18"/>
  <c r="AS118" i="18"/>
  <c r="AS117" i="18"/>
  <c r="AS114" i="18"/>
  <c r="AS103" i="18"/>
  <c r="AS108" i="18"/>
  <c r="AS106" i="18"/>
  <c r="AS109" i="18"/>
  <c r="BF7" i="37"/>
  <c r="AS7" i="37"/>
  <c r="AS191" i="38"/>
  <c r="BI191" i="38" s="1"/>
  <c r="AU139" i="38"/>
  <c r="AS138" i="38"/>
  <c r="AS214" i="18" l="1"/>
  <c r="Y120" i="32"/>
  <c r="AS27" i="37"/>
  <c r="BF120" i="18"/>
  <c r="BF118" i="18"/>
  <c r="BF105" i="18"/>
  <c r="BF103" i="18"/>
  <c r="BF14" i="18"/>
  <c r="BF107" i="18"/>
  <c r="BF57" i="18"/>
  <c r="BQ120" i="18"/>
  <c r="DI120" i="18" s="1"/>
  <c r="DK120" i="18" s="1"/>
  <c r="AS215" i="18"/>
  <c r="BI8" i="20"/>
  <c r="AS154" i="20"/>
  <c r="BF8" i="36"/>
  <c r="BT164" i="36"/>
  <c r="BV164" i="36" s="1"/>
  <c r="BF136" i="36"/>
  <c r="BT31" i="34"/>
  <c r="BV30" i="34"/>
  <c r="BV31" i="34" s="1"/>
  <c r="DH30" i="34"/>
  <c r="DJ15" i="34"/>
  <c r="DH39" i="34"/>
  <c r="BP40" i="34"/>
  <c r="BR39" i="34"/>
  <c r="BR40" i="34" s="1"/>
  <c r="BP69" i="34"/>
  <c r="BR66" i="34"/>
  <c r="BT23" i="34"/>
  <c r="BV15" i="34"/>
  <c r="BV23" i="34" s="1"/>
  <c r="BV77" i="34"/>
  <c r="BT81" i="34"/>
  <c r="DH77" i="34"/>
  <c r="BL81" i="34"/>
  <c r="BN77" i="34"/>
  <c r="DH67" i="34"/>
  <c r="DJ67" i="34" s="1"/>
  <c r="BN67" i="34"/>
  <c r="BP121" i="34"/>
  <c r="BT114" i="34"/>
  <c r="BV113" i="34"/>
  <c r="BV114" i="34" s="1"/>
  <c r="DH16" i="34"/>
  <c r="DJ16" i="34" s="1"/>
  <c r="BN16" i="34"/>
  <c r="BN79" i="34"/>
  <c r="DH79" i="34"/>
  <c r="DJ79" i="34" s="1"/>
  <c r="BT40" i="34"/>
  <c r="BV39" i="34"/>
  <c r="BV40" i="34" s="1"/>
  <c r="BP77" i="34"/>
  <c r="DH66" i="34"/>
  <c r="BL69" i="34"/>
  <c r="BN66" i="34"/>
  <c r="BL121" i="34"/>
  <c r="DH80" i="34"/>
  <c r="DJ80" i="34" s="1"/>
  <c r="BR80" i="34"/>
  <c r="BF113" i="34"/>
  <c r="DH68" i="34"/>
  <c r="DJ68" i="34" s="1"/>
  <c r="BN68" i="34"/>
  <c r="BR30" i="34"/>
  <c r="BR31" i="34" s="1"/>
  <c r="BP31" i="34"/>
  <c r="BT121" i="34"/>
  <c r="BT69" i="34"/>
  <c r="BV66" i="34"/>
  <c r="BV69" i="34" s="1"/>
  <c r="BR69" i="34"/>
  <c r="BP114" i="34"/>
  <c r="BR113" i="34"/>
  <c r="BR114" i="34" s="1"/>
  <c r="BV81" i="34"/>
  <c r="DH78" i="34"/>
  <c r="DJ78" i="34" s="1"/>
  <c r="BN78" i="34"/>
  <c r="BF185" i="34"/>
  <c r="BF179" i="34"/>
  <c r="BP23" i="34"/>
  <c r="BR15" i="34"/>
  <c r="BR23" i="34" s="1"/>
  <c r="DH17" i="34"/>
  <c r="DJ17" i="34" s="1"/>
  <c r="BN23" i="34"/>
  <c r="BL113" i="34"/>
  <c r="BR5" i="20"/>
  <c r="DH5" i="20"/>
  <c r="BN5" i="20"/>
  <c r="DH7" i="20"/>
  <c r="DJ7" i="20" s="1"/>
  <c r="BN7" i="20"/>
  <c r="BT8" i="20"/>
  <c r="BV8" i="20" s="1"/>
  <c r="AT159" i="20"/>
  <c r="BF159" i="20" s="1"/>
  <c r="DJ18" i="20"/>
  <c r="DJ19" i="20" s="1"/>
  <c r="DH19" i="20"/>
  <c r="BR8" i="20"/>
  <c r="BF13" i="18"/>
  <c r="BF106" i="18"/>
  <c r="BF117" i="18"/>
  <c r="BF104" i="18"/>
  <c r="BF19" i="18"/>
  <c r="BF114" i="18"/>
  <c r="BQ68" i="18"/>
  <c r="BS68" i="18" s="1"/>
  <c r="BQ66" i="18"/>
  <c r="BS66" i="18" s="1"/>
  <c r="BM114" i="18"/>
  <c r="BO114" i="18" s="1"/>
  <c r="BQ126" i="18"/>
  <c r="BS126" i="18" s="1"/>
  <c r="AU220" i="18"/>
  <c r="BF21" i="18"/>
  <c r="BM104" i="18"/>
  <c r="BO104" i="18" s="1"/>
  <c r="BF126" i="18"/>
  <c r="BM105" i="18"/>
  <c r="DI105" i="18" s="1"/>
  <c r="DK105" i="18" s="1"/>
  <c r="BF22" i="18"/>
  <c r="BQ67" i="18"/>
  <c r="BS67" i="18" s="1"/>
  <c r="BF122" i="18"/>
  <c r="BF102" i="18"/>
  <c r="BF23" i="18"/>
  <c r="BQ65" i="18"/>
  <c r="BS65" i="18" s="1"/>
  <c r="BF24" i="18"/>
  <c r="BF191" i="38"/>
  <c r="BF139" i="38"/>
  <c r="BU139" i="38"/>
  <c r="BW139" i="38" s="1"/>
  <c r="BF140" i="38"/>
  <c r="BM139" i="38"/>
  <c r="BO139" i="38" s="1"/>
  <c r="DI35" i="18"/>
  <c r="DK35" i="18" s="1"/>
  <c r="BO35" i="18"/>
  <c r="DI108" i="18"/>
  <c r="DK108" i="18" s="1"/>
  <c r="BO108" i="18"/>
  <c r="BO12" i="18"/>
  <c r="BO11" i="18"/>
  <c r="DI11" i="18"/>
  <c r="DK11" i="18" s="1"/>
  <c r="BO15" i="18"/>
  <c r="BO109" i="18"/>
  <c r="DI109" i="18"/>
  <c r="DK109" i="18" s="1"/>
  <c r="BO6" i="18"/>
  <c r="DI6" i="18"/>
  <c r="DK6" i="18" s="1"/>
  <c r="BO126" i="18"/>
  <c r="DK159" i="18"/>
  <c r="DK160" i="18" s="1"/>
  <c r="DI160" i="18"/>
  <c r="BF124" i="18"/>
  <c r="BF109" i="18"/>
  <c r="BM111" i="18"/>
  <c r="BQ42" i="18"/>
  <c r="BQ57" i="18"/>
  <c r="BS57" i="18" s="1"/>
  <c r="BQ15" i="18"/>
  <c r="BS15" i="18" s="1"/>
  <c r="BQ41" i="18"/>
  <c r="BQ69" i="18"/>
  <c r="BF10" i="18"/>
  <c r="BF9" i="18"/>
  <c r="DI169" i="18"/>
  <c r="DK167" i="18"/>
  <c r="DK169" i="18" s="1"/>
  <c r="BM13" i="18"/>
  <c r="DI117" i="18"/>
  <c r="DK117" i="18" s="1"/>
  <c r="BO117" i="18"/>
  <c r="DI144" i="18"/>
  <c r="DK143" i="18"/>
  <c r="DK144" i="18" s="1"/>
  <c r="BS102" i="18"/>
  <c r="BM102" i="18"/>
  <c r="BS118" i="18"/>
  <c r="DI118" i="18"/>
  <c r="DK118" i="18" s="1"/>
  <c r="BQ40" i="18"/>
  <c r="DI68" i="18"/>
  <c r="DK68" i="18" s="1"/>
  <c r="BF20" i="18"/>
  <c r="BQ31" i="18"/>
  <c r="BF12" i="18"/>
  <c r="BQ30" i="18"/>
  <c r="DK135" i="18"/>
  <c r="DK136" i="18" s="1"/>
  <c r="DI136" i="18"/>
  <c r="BO57" i="18"/>
  <c r="DI17" i="18"/>
  <c r="DK17" i="18" s="1"/>
  <c r="BO17" i="18"/>
  <c r="BO122" i="18"/>
  <c r="DI122" i="18"/>
  <c r="DK122" i="18" s="1"/>
  <c r="BF6" i="18"/>
  <c r="BQ63" i="18"/>
  <c r="BM107" i="18"/>
  <c r="BQ62" i="18"/>
  <c r="DI124" i="18"/>
  <c r="DK124" i="18" s="1"/>
  <c r="BS124" i="18"/>
  <c r="BO103" i="18"/>
  <c r="DI103" i="18"/>
  <c r="DK103" i="18" s="1"/>
  <c r="DI106" i="18"/>
  <c r="DK106" i="18" s="1"/>
  <c r="BO106" i="18"/>
  <c r="BF11" i="18"/>
  <c r="BF108" i="18"/>
  <c r="BF7" i="18"/>
  <c r="DI44" i="18"/>
  <c r="DK44" i="18" s="1"/>
  <c r="BO44" i="18"/>
  <c r="DK151" i="18"/>
  <c r="DK152" i="18" s="1"/>
  <c r="DI152" i="18"/>
  <c r="BF17" i="18"/>
  <c r="BQ12" i="18"/>
  <c r="BS12" i="18" s="1"/>
  <c r="BQ64" i="18"/>
  <c r="BS190" i="38"/>
  <c r="BQ192" i="38"/>
  <c r="BO140" i="38"/>
  <c r="DI140" i="38"/>
  <c r="DK140" i="38" s="1"/>
  <c r="BS192" i="38"/>
  <c r="BW138" i="38"/>
  <c r="BW141" i="38" s="1"/>
  <c r="BS138" i="38"/>
  <c r="BO191" i="38"/>
  <c r="DI191" i="38"/>
  <c r="DK191" i="38" s="1"/>
  <c r="BW190" i="38"/>
  <c r="BW192" i="38" s="1"/>
  <c r="BU192" i="38"/>
  <c r="BM192" i="38"/>
  <c r="BO190" i="38"/>
  <c r="DI190" i="38"/>
  <c r="BM138" i="38"/>
  <c r="BQ139" i="38"/>
  <c r="BS139" i="38" s="1"/>
  <c r="BF12" i="36"/>
  <c r="BF134" i="36"/>
  <c r="BF111" i="36"/>
  <c r="BF105" i="36"/>
  <c r="BF163" i="36"/>
  <c r="BF110" i="36"/>
  <c r="BF27" i="36"/>
  <c r="BR28" i="36"/>
  <c r="DH28" i="36"/>
  <c r="DJ28" i="36" s="1"/>
  <c r="BF164" i="36"/>
  <c r="BF107" i="36"/>
  <c r="BL134" i="36"/>
  <c r="DH134" i="36" s="1"/>
  <c r="DJ134" i="36" s="1"/>
  <c r="BF28" i="36"/>
  <c r="BF131" i="36"/>
  <c r="BF112" i="36"/>
  <c r="BF106" i="36"/>
  <c r="BP110" i="36"/>
  <c r="BR110" i="36" s="1"/>
  <c r="BP27" i="36"/>
  <c r="BP163" i="36"/>
  <c r="BM33" i="18"/>
  <c r="BM24" i="18"/>
  <c r="BM23" i="18"/>
  <c r="BM22" i="18"/>
  <c r="BM21" i="18"/>
  <c r="BM20" i="18"/>
  <c r="BF16" i="18"/>
  <c r="BQ16" i="18"/>
  <c r="BM14" i="18"/>
  <c r="BM10" i="18"/>
  <c r="BM9" i="18"/>
  <c r="BM8" i="18"/>
  <c r="BM7" i="18"/>
  <c r="BF16" i="36"/>
  <c r="DH108" i="36"/>
  <c r="DJ108" i="36" s="1"/>
  <c r="BN108" i="36"/>
  <c r="BN7" i="36"/>
  <c r="DH7" i="36"/>
  <c r="DJ7" i="36" s="1"/>
  <c r="DH133" i="36"/>
  <c r="DJ133" i="36" s="1"/>
  <c r="BN133" i="36"/>
  <c r="BT97" i="36"/>
  <c r="BV96" i="36"/>
  <c r="BV97" i="36" s="1"/>
  <c r="BV7" i="36"/>
  <c r="BV20" i="36" s="1"/>
  <c r="BT20" i="36"/>
  <c r="BN135" i="36"/>
  <c r="DH135" i="36"/>
  <c r="DJ135" i="36" s="1"/>
  <c r="DH105" i="36"/>
  <c r="BL113" i="36"/>
  <c r="BN105" i="36"/>
  <c r="DH106" i="36"/>
  <c r="DJ106" i="36" s="1"/>
  <c r="BN106" i="36"/>
  <c r="DH16" i="36"/>
  <c r="DJ16" i="36" s="1"/>
  <c r="BN16" i="36"/>
  <c r="BR96" i="36"/>
  <c r="BR97" i="36" s="1"/>
  <c r="BP97" i="36"/>
  <c r="BV177" i="36"/>
  <c r="DH177" i="36"/>
  <c r="DJ177" i="36" s="1"/>
  <c r="BP31" i="36"/>
  <c r="BR27" i="36"/>
  <c r="BP178" i="36"/>
  <c r="BR163" i="36"/>
  <c r="BR178" i="36" s="1"/>
  <c r="BR105" i="36"/>
  <c r="BP113" i="36"/>
  <c r="BT155" i="36"/>
  <c r="BV131" i="36"/>
  <c r="BV155" i="36" s="1"/>
  <c r="BF132" i="36"/>
  <c r="BL132" i="36"/>
  <c r="DH163" i="36"/>
  <c r="DH112" i="36"/>
  <c r="DJ112" i="36" s="1"/>
  <c r="BN112" i="36"/>
  <c r="BN12" i="36"/>
  <c r="DH12" i="36"/>
  <c r="DJ12" i="36" s="1"/>
  <c r="BN110" i="36"/>
  <c r="DH110" i="36"/>
  <c r="DJ110" i="36" s="1"/>
  <c r="DH164" i="36"/>
  <c r="DJ164" i="36" s="1"/>
  <c r="BN164" i="36"/>
  <c r="BN178" i="36" s="1"/>
  <c r="BT31" i="36"/>
  <c r="BV27" i="36"/>
  <c r="BV31" i="36" s="1"/>
  <c r="BN107" i="36"/>
  <c r="DH107" i="36"/>
  <c r="DJ107" i="36" s="1"/>
  <c r="BR131" i="36"/>
  <c r="BR155" i="36" s="1"/>
  <c r="BP155" i="36"/>
  <c r="BT113" i="36"/>
  <c r="BV105" i="36"/>
  <c r="BV113" i="36" s="1"/>
  <c r="BL178" i="36"/>
  <c r="BF96" i="36"/>
  <c r="BR16" i="36"/>
  <c r="BR20" i="36" s="1"/>
  <c r="BP20" i="36"/>
  <c r="BF133" i="36"/>
  <c r="BF7" i="36"/>
  <c r="BF108" i="36"/>
  <c r="DH136" i="36"/>
  <c r="DJ136" i="36" s="1"/>
  <c r="BN136" i="36"/>
  <c r="BV163" i="36"/>
  <c r="BT178" i="36"/>
  <c r="BN131" i="36"/>
  <c r="DH131" i="36"/>
  <c r="DH27" i="36"/>
  <c r="DH111" i="36"/>
  <c r="DJ111" i="36" s="1"/>
  <c r="BR111" i="36"/>
  <c r="BN31" i="36"/>
  <c r="DH8" i="36"/>
  <c r="BL20" i="36"/>
  <c r="BN8" i="36"/>
  <c r="BN96" i="36"/>
  <c r="BN97" i="36" s="1"/>
  <c r="BL97" i="36"/>
  <c r="DH96" i="36"/>
  <c r="DH6" i="34"/>
  <c r="DH7" i="34" s="1"/>
  <c r="BL7" i="34"/>
  <c r="BN6" i="34"/>
  <c r="BN7" i="34" s="1"/>
  <c r="BI140" i="38"/>
  <c r="BF190" i="38"/>
  <c r="BF35" i="18"/>
  <c r="AS51" i="37"/>
  <c r="X33" i="32" s="1"/>
  <c r="X83" i="32"/>
  <c r="X48" i="32"/>
  <c r="AL48" i="32" s="1"/>
  <c r="BF66" i="34"/>
  <c r="BI78" i="34"/>
  <c r="AS39" i="37"/>
  <c r="BF138" i="38"/>
  <c r="BG163" i="36"/>
  <c r="BF5" i="20"/>
  <c r="Y57" i="32" s="1"/>
  <c r="Y68" i="32" s="1"/>
  <c r="Y71" i="32" s="1"/>
  <c r="AS141" i="38"/>
  <c r="N18" i="32" s="1"/>
  <c r="X18" i="32" s="1"/>
  <c r="AS31" i="34"/>
  <c r="R75" i="32" s="1"/>
  <c r="X75" i="32" s="1"/>
  <c r="BI30" i="34"/>
  <c r="BI31" i="34" s="1"/>
  <c r="AU125" i="34"/>
  <c r="AV125" i="34"/>
  <c r="BF121" i="34"/>
  <c r="BF123" i="34" s="1"/>
  <c r="Y83" i="32" s="1"/>
  <c r="Y90" i="32" s="1"/>
  <c r="Y93" i="32" s="1"/>
  <c r="AT125" i="34"/>
  <c r="BF30" i="34"/>
  <c r="BF31" i="34" s="1"/>
  <c r="AC75" i="32" s="1"/>
  <c r="AI75" i="32" s="1"/>
  <c r="N31" i="32" l="1"/>
  <c r="N34" i="32" s="1"/>
  <c r="N37" i="32" s="1"/>
  <c r="X37" i="32" s="1"/>
  <c r="BG28" i="37"/>
  <c r="BS120" i="18"/>
  <c r="DI114" i="18"/>
  <c r="DK114" i="18" s="1"/>
  <c r="DI126" i="18"/>
  <c r="DK126" i="18" s="1"/>
  <c r="DI67" i="18"/>
  <c r="DK67" i="18" s="1"/>
  <c r="DI57" i="18"/>
  <c r="DK57" i="18" s="1"/>
  <c r="DH40" i="34"/>
  <c r="DJ39" i="34"/>
  <c r="DJ40" i="34" s="1"/>
  <c r="DJ23" i="34"/>
  <c r="DJ6" i="34"/>
  <c r="DJ7" i="34" s="1"/>
  <c r="DH69" i="34"/>
  <c r="DJ66" i="34"/>
  <c r="DJ69" i="34" s="1"/>
  <c r="DH113" i="34"/>
  <c r="BL114" i="34"/>
  <c r="BN113" i="34"/>
  <c r="BN114" i="34" s="1"/>
  <c r="BT123" i="34"/>
  <c r="BV121" i="34"/>
  <c r="BV123" i="34" s="1"/>
  <c r="DH121" i="34"/>
  <c r="BL123" i="34"/>
  <c r="BN121" i="34"/>
  <c r="BN123" i="34" s="1"/>
  <c r="BN81" i="34"/>
  <c r="DH81" i="34"/>
  <c r="DJ77" i="34"/>
  <c r="BP81" i="34"/>
  <c r="BR77" i="34"/>
  <c r="BR81" i="34" s="1"/>
  <c r="BR121" i="34"/>
  <c r="BR123" i="34" s="1"/>
  <c r="BP123" i="34"/>
  <c r="DH23" i="34"/>
  <c r="DJ81" i="34"/>
  <c r="DJ30" i="34"/>
  <c r="DJ31" i="34" s="1"/>
  <c r="DH31" i="34"/>
  <c r="BN69" i="34"/>
  <c r="DH8" i="20"/>
  <c r="DJ8" i="20" s="1"/>
  <c r="DJ5" i="20"/>
  <c r="DI66" i="18"/>
  <c r="DK66" i="18" s="1"/>
  <c r="AT220" i="18"/>
  <c r="BF220" i="18" s="1"/>
  <c r="DI104" i="18"/>
  <c r="DK104" i="18" s="1"/>
  <c r="DI65" i="18"/>
  <c r="DK65" i="18" s="1"/>
  <c r="BO105" i="18"/>
  <c r="DI12" i="18"/>
  <c r="DK12" i="18" s="1"/>
  <c r="BO192" i="38"/>
  <c r="BS141" i="38"/>
  <c r="BU141" i="38"/>
  <c r="BO111" i="18"/>
  <c r="DI111" i="18"/>
  <c r="DK111" i="18" s="1"/>
  <c r="BO107" i="18"/>
  <c r="DI107" i="18"/>
  <c r="DK107" i="18" s="1"/>
  <c r="BS30" i="18"/>
  <c r="DI30" i="18"/>
  <c r="DK30" i="18" s="1"/>
  <c r="BS69" i="18"/>
  <c r="DI69" i="18"/>
  <c r="DK69" i="18" s="1"/>
  <c r="BS64" i="18"/>
  <c r="DI64" i="18"/>
  <c r="DK64" i="18" s="1"/>
  <c r="BS62" i="18"/>
  <c r="DI62" i="18"/>
  <c r="DK62" i="18" s="1"/>
  <c r="BS41" i="18"/>
  <c r="DI41" i="18"/>
  <c r="DK41" i="18" s="1"/>
  <c r="BS42" i="18"/>
  <c r="DI42" i="18"/>
  <c r="DK42" i="18" s="1"/>
  <c r="BS63" i="18"/>
  <c r="DI63" i="18"/>
  <c r="DK63" i="18" s="1"/>
  <c r="BS31" i="18"/>
  <c r="DI31" i="18"/>
  <c r="DK31" i="18" s="1"/>
  <c r="DI15" i="18"/>
  <c r="DK15" i="18" s="1"/>
  <c r="BS40" i="18"/>
  <c r="DI40" i="18"/>
  <c r="DK40" i="18" s="1"/>
  <c r="BO102" i="18"/>
  <c r="DI102" i="18"/>
  <c r="BO13" i="18"/>
  <c r="DI13" i="18"/>
  <c r="DK13" i="18" s="1"/>
  <c r="DK190" i="38"/>
  <c r="DK192" i="38" s="1"/>
  <c r="DI192" i="38"/>
  <c r="DI138" i="38"/>
  <c r="BM141" i="38"/>
  <c r="BO138" i="38"/>
  <c r="BO141" i="38" s="1"/>
  <c r="DI139" i="38"/>
  <c r="DK139" i="38" s="1"/>
  <c r="BQ141" i="38"/>
  <c r="BR113" i="36"/>
  <c r="BR31" i="36"/>
  <c r="BL155" i="36"/>
  <c r="BN134" i="36"/>
  <c r="BN113" i="36"/>
  <c r="BO33" i="18"/>
  <c r="DI33" i="18"/>
  <c r="DK33" i="18" s="1"/>
  <c r="BO24" i="18"/>
  <c r="DI24" i="18"/>
  <c r="DK24" i="18" s="1"/>
  <c r="BO23" i="18"/>
  <c r="DI23" i="18"/>
  <c r="DK23" i="18" s="1"/>
  <c r="BO22" i="18"/>
  <c r="DI22" i="18"/>
  <c r="DK22" i="18" s="1"/>
  <c r="DI21" i="18"/>
  <c r="DK21" i="18" s="1"/>
  <c r="BO21" i="18"/>
  <c r="DI20" i="18"/>
  <c r="DK20" i="18" s="1"/>
  <c r="BO20" i="18"/>
  <c r="DI19" i="18"/>
  <c r="DK19" i="18" s="1"/>
  <c r="BO19" i="18"/>
  <c r="BS16" i="18"/>
  <c r="DI16" i="18"/>
  <c r="DK16" i="18" s="1"/>
  <c r="DI14" i="18"/>
  <c r="DK14" i="18" s="1"/>
  <c r="BO14" i="18"/>
  <c r="DI9" i="18"/>
  <c r="DK9" i="18" s="1"/>
  <c r="BO9" i="18"/>
  <c r="BO10" i="18"/>
  <c r="DI10" i="18"/>
  <c r="DK10" i="18" s="1"/>
  <c r="DI8" i="18"/>
  <c r="DK8" i="18" s="1"/>
  <c r="BO8" i="18"/>
  <c r="BO7" i="18"/>
  <c r="DI7" i="18"/>
  <c r="DJ27" i="36"/>
  <c r="DJ31" i="36" s="1"/>
  <c r="DH31" i="36"/>
  <c r="BV178" i="36"/>
  <c r="DH113" i="36"/>
  <c r="DJ105" i="36"/>
  <c r="DJ113" i="36" s="1"/>
  <c r="DJ163" i="36"/>
  <c r="DJ178" i="36" s="1"/>
  <c r="DH178" i="36"/>
  <c r="BN20" i="36"/>
  <c r="DJ131" i="36"/>
  <c r="BN132" i="36"/>
  <c r="DH132" i="36"/>
  <c r="DJ132" i="36" s="1"/>
  <c r="DJ8" i="36"/>
  <c r="DJ20" i="36" s="1"/>
  <c r="DH20" i="36"/>
  <c r="DH97" i="36"/>
  <c r="DJ96" i="36"/>
  <c r="DJ97" i="36" s="1"/>
  <c r="M75" i="32"/>
  <c r="BH32" i="34"/>
  <c r="AI83" i="32"/>
  <c r="BF125" i="34"/>
  <c r="DJ113" i="34" l="1"/>
  <c r="DJ114" i="34" s="1"/>
  <c r="DH114" i="34"/>
  <c r="DH123" i="34"/>
  <c r="DJ121" i="34"/>
  <c r="DJ123" i="34" s="1"/>
  <c r="DK102" i="18"/>
  <c r="DK138" i="38"/>
  <c r="DK141" i="38" s="1"/>
  <c r="DI141" i="38"/>
  <c r="BN155" i="36"/>
  <c r="DK7" i="18"/>
  <c r="DJ155" i="36"/>
  <c r="DH155" i="36"/>
  <c r="AL75" i="32"/>
  <c r="AB5" i="39"/>
  <c r="I5" i="39"/>
  <c r="P5" i="39" s="1"/>
  <c r="AA5" i="39" s="1"/>
  <c r="AA6" i="39" s="1"/>
  <c r="AC5" i="39" l="1"/>
  <c r="AC6" i="39" s="1"/>
  <c r="C112" i="32"/>
  <c r="P6" i="39"/>
  <c r="AA111" i="32" l="1"/>
  <c r="AP112" i="32" s="1"/>
  <c r="AA7" i="39"/>
  <c r="AA112" i="32" l="1"/>
  <c r="AI111" i="32"/>
  <c r="AI112" i="32" s="1"/>
  <c r="AB7" i="39"/>
  <c r="Z7" i="39"/>
  <c r="AJ111" i="32"/>
  <c r="AJ112" i="32" s="1"/>
  <c r="X111" i="32" l="1"/>
  <c r="P112" i="32"/>
  <c r="AC7" i="39"/>
  <c r="AC8" i="39" s="1"/>
  <c r="Q90" i="38"/>
  <c r="Q191" i="38"/>
  <c r="BH190" i="38"/>
  <c r="AV192" i="38"/>
  <c r="AU192" i="38"/>
  <c r="AT192" i="38"/>
  <c r="Q190" i="38"/>
  <c r="X112" i="32" l="1"/>
  <c r="AL111" i="32"/>
  <c r="AL112" i="32" s="1"/>
  <c r="BH192" i="38"/>
  <c r="C23" i="32" s="1"/>
  <c r="BI190" i="38"/>
  <c r="BI192" i="38" s="1"/>
  <c r="BJ191" i="38"/>
  <c r="AM23" i="32" s="1"/>
  <c r="AF191" i="38"/>
  <c r="BG191" i="38" s="1"/>
  <c r="BJ190" i="38"/>
  <c r="AF190" i="38"/>
  <c r="BG190" i="38" s="1"/>
  <c r="BJ90" i="38"/>
  <c r="AF90" i="38"/>
  <c r="AI192" i="38"/>
  <c r="AH192" i="38"/>
  <c r="AG192" i="38"/>
  <c r="AU194" i="38" l="1"/>
  <c r="AV194" i="38"/>
  <c r="M23" i="32"/>
  <c r="BG192" i="38"/>
  <c r="AJ23" i="32" s="1"/>
  <c r="AT194" i="38"/>
  <c r="BJ192" i="38"/>
  <c r="AF192" i="38"/>
  <c r="AK111" i="32"/>
  <c r="AK112" i="32" s="1"/>
  <c r="AS192" i="38"/>
  <c r="BF192" i="38"/>
  <c r="Y23" i="32" s="1"/>
  <c r="AI23" i="32" s="1"/>
  <c r="N23" i="32" l="1"/>
  <c r="X23" i="32" s="1"/>
  <c r="BF194" i="38"/>
  <c r="AM24" i="32"/>
  <c r="BH193" i="38"/>
  <c r="AL23" i="32"/>
  <c r="AK23" i="32" s="1"/>
  <c r="M24" i="32"/>
  <c r="BG193" i="38"/>
  <c r="BF193" i="38"/>
  <c r="BI193" i="38" l="1"/>
  <c r="BI194" i="38" s="1"/>
  <c r="BH121" i="34" l="1"/>
  <c r="Q121" i="34"/>
  <c r="Q80" i="34"/>
  <c r="Q79" i="34"/>
  <c r="Q78" i="34"/>
  <c r="Q77" i="34"/>
  <c r="AI76" i="34"/>
  <c r="AV76" i="34" s="1"/>
  <c r="AH76" i="34"/>
  <c r="AU76" i="34" s="1"/>
  <c r="AG76" i="34"/>
  <c r="AF76" i="34"/>
  <c r="Q68" i="34"/>
  <c r="Q67" i="34"/>
  <c r="BH66" i="34"/>
  <c r="BH69" i="34" s="1"/>
  <c r="G79" i="32" s="1"/>
  <c r="AV69" i="34"/>
  <c r="AU69" i="34"/>
  <c r="AT69" i="34"/>
  <c r="Q66" i="34"/>
  <c r="BH39" i="34"/>
  <c r="BH40" i="34" s="1"/>
  <c r="G76" i="32" s="1"/>
  <c r="Q39" i="34"/>
  <c r="AV31" i="34"/>
  <c r="Q30" i="34"/>
  <c r="BH113" i="34"/>
  <c r="AV114" i="34"/>
  <c r="AU114" i="34"/>
  <c r="AT114" i="34"/>
  <c r="Q113" i="34"/>
  <c r="Q17" i="34"/>
  <c r="Q16" i="34"/>
  <c r="BH15" i="34"/>
  <c r="BH23" i="34" s="1"/>
  <c r="G74" i="32" s="1"/>
  <c r="Q15" i="34"/>
  <c r="AT76" i="34" l="1"/>
  <c r="BI81" i="34"/>
  <c r="BH81" i="34"/>
  <c r="G80" i="32" s="1"/>
  <c r="BI39" i="34"/>
  <c r="BI15" i="34"/>
  <c r="BI23" i="34" s="1"/>
  <c r="BI66" i="34"/>
  <c r="BI69" i="34" s="1"/>
  <c r="BI113" i="34"/>
  <c r="BI114" i="34" s="1"/>
  <c r="BH114" i="34"/>
  <c r="G82" i="32" s="1"/>
  <c r="BH123" i="34"/>
  <c r="C83" i="32" s="1"/>
  <c r="C90" i="32" s="1"/>
  <c r="BI121" i="34"/>
  <c r="BI123" i="34" s="1"/>
  <c r="AF121" i="34"/>
  <c r="BJ121" i="34"/>
  <c r="BJ123" i="34" s="1"/>
  <c r="AT81" i="34"/>
  <c r="BJ80" i="34"/>
  <c r="AF80" i="34"/>
  <c r="BG80" i="34" s="1"/>
  <c r="BJ77" i="34"/>
  <c r="AF77" i="34"/>
  <c r="BG77" i="34" s="1"/>
  <c r="BJ67" i="34"/>
  <c r="AF67" i="34"/>
  <c r="BG67" i="34" s="1"/>
  <c r="BJ30" i="34"/>
  <c r="AF30" i="34"/>
  <c r="BJ113" i="34"/>
  <c r="AF113" i="34"/>
  <c r="BJ78" i="34"/>
  <c r="AF78" i="34"/>
  <c r="BG78" i="34" s="1"/>
  <c r="BJ16" i="34"/>
  <c r="AF16" i="34"/>
  <c r="BG16" i="34" s="1"/>
  <c r="BJ68" i="34"/>
  <c r="AF68" i="34"/>
  <c r="BG68" i="34" s="1"/>
  <c r="BJ15" i="34"/>
  <c r="AF15" i="34"/>
  <c r="BG15" i="34" s="1"/>
  <c r="BJ17" i="34"/>
  <c r="AF17" i="34"/>
  <c r="BG17" i="34" s="1"/>
  <c r="BJ66" i="34"/>
  <c r="AF66" i="34"/>
  <c r="BG66" i="34" s="1"/>
  <c r="BJ79" i="34"/>
  <c r="AF79" i="34"/>
  <c r="BG79" i="34" s="1"/>
  <c r="BJ39" i="34"/>
  <c r="BJ51" i="34" s="1"/>
  <c r="AM77" i="32" s="1"/>
  <c r="AF39" i="34"/>
  <c r="AF40" i="34" s="1"/>
  <c r="BG41" i="34" s="1"/>
  <c r="AU81" i="34"/>
  <c r="AU53" i="34"/>
  <c r="AH69" i="34"/>
  <c r="AU71" i="34" s="1"/>
  <c r="AU33" i="34"/>
  <c r="AG114" i="34"/>
  <c r="AT116" i="34" s="1"/>
  <c r="AI114" i="34"/>
  <c r="AV116" i="34" s="1"/>
  <c r="AT33" i="34"/>
  <c r="AV33" i="34"/>
  <c r="AT53" i="34"/>
  <c r="AV53" i="34"/>
  <c r="AH114" i="34"/>
  <c r="AU116" i="34" s="1"/>
  <c r="AG69" i="34"/>
  <c r="AT71" i="34" s="1"/>
  <c r="AI69" i="34"/>
  <c r="AV71" i="34" s="1"/>
  <c r="AG81" i="34"/>
  <c r="AI81" i="34"/>
  <c r="AH81" i="34"/>
  <c r="AS76" i="34"/>
  <c r="BJ23" i="34" l="1"/>
  <c r="M82" i="32"/>
  <c r="BH124" i="34"/>
  <c r="BI40" i="34"/>
  <c r="BH24" i="34"/>
  <c r="BI25" i="34"/>
  <c r="M74" i="32"/>
  <c r="BG81" i="34"/>
  <c r="AJ80" i="32" s="1"/>
  <c r="BG69" i="34"/>
  <c r="BG39" i="34"/>
  <c r="AF31" i="34"/>
  <c r="BG32" i="34" s="1"/>
  <c r="BG30" i="34"/>
  <c r="BG31" i="34" s="1"/>
  <c r="AJ75" i="32" s="1"/>
  <c r="AK75" i="32" s="1"/>
  <c r="AM83" i="32"/>
  <c r="AF114" i="34"/>
  <c r="BG113" i="34"/>
  <c r="BG114" i="34" s="1"/>
  <c r="AJ82" i="32" s="1"/>
  <c r="AF123" i="34"/>
  <c r="BG124" i="34" s="1"/>
  <c r="BG121" i="34"/>
  <c r="BG123" i="34" s="1"/>
  <c r="AJ83" i="32" s="1"/>
  <c r="M79" i="32"/>
  <c r="BJ31" i="34"/>
  <c r="AM76" i="32" s="1"/>
  <c r="BJ114" i="34"/>
  <c r="BJ81" i="34"/>
  <c r="AM80" i="32" s="1"/>
  <c r="BF33" i="34"/>
  <c r="BJ69" i="34"/>
  <c r="AM79" i="32" s="1"/>
  <c r="AT83" i="34"/>
  <c r="AU83" i="34"/>
  <c r="BF71" i="34"/>
  <c r="BF116" i="34"/>
  <c r="BF53" i="34"/>
  <c r="M80" i="32"/>
  <c r="M77" i="32"/>
  <c r="AF69" i="34"/>
  <c r="AF81" i="34"/>
  <c r="AS114" i="34"/>
  <c r="R82" i="32" s="1"/>
  <c r="BH52" i="34"/>
  <c r="BF69" i="34"/>
  <c r="BF114" i="34"/>
  <c r="AC82" i="32" s="1"/>
  <c r="AS81" i="34"/>
  <c r="R80" i="32" s="1"/>
  <c r="AS69" i="34"/>
  <c r="AI76" i="32"/>
  <c r="AI74" i="32"/>
  <c r="BH70" i="34" l="1"/>
  <c r="R79" i="32"/>
  <c r="AM74" i="32"/>
  <c r="AM75" i="32"/>
  <c r="M76" i="32"/>
  <c r="BH41" i="34"/>
  <c r="BI42" i="34"/>
  <c r="M83" i="32"/>
  <c r="AL83" i="32" s="1"/>
  <c r="BG82" i="34"/>
  <c r="BG52" i="34"/>
  <c r="BH82" i="34"/>
  <c r="BG115" i="34"/>
  <c r="BG70" i="34"/>
  <c r="BH115" i="34"/>
  <c r="AI82" i="32"/>
  <c r="AC79" i="32"/>
  <c r="AI79" i="32" s="1"/>
  <c r="BF78" i="34"/>
  <c r="AV81" i="34"/>
  <c r="AV83" i="34" s="1"/>
  <c r="BF83" i="34" s="1"/>
  <c r="BF70" i="34"/>
  <c r="BF115" i="34"/>
  <c r="BF124" i="34"/>
  <c r="BF52" i="34"/>
  <c r="BF32" i="34"/>
  <c r="AI77" i="32" l="1"/>
  <c r="X79" i="32"/>
  <c r="AL79" i="32" s="1"/>
  <c r="X80" i="32"/>
  <c r="AL80" i="32" s="1"/>
  <c r="X76" i="32"/>
  <c r="AL76" i="32" s="1"/>
  <c r="X82" i="32"/>
  <c r="AL82" i="32" s="1"/>
  <c r="AK82" i="32" s="1"/>
  <c r="X74" i="32"/>
  <c r="X77" i="32"/>
  <c r="AL77" i="32" s="1"/>
  <c r="BF81" i="34"/>
  <c r="AC80" i="32" s="1"/>
  <c r="BI70" i="34"/>
  <c r="BI71" i="34" s="1"/>
  <c r="AJ79" i="32"/>
  <c r="BI115" i="34"/>
  <c r="BI116" i="34" s="1"/>
  <c r="BI32" i="34"/>
  <c r="BI33" i="34" s="1"/>
  <c r="BI124" i="34"/>
  <c r="BI125" i="34" s="1"/>
  <c r="BI52" i="34"/>
  <c r="BI53" i="34" s="1"/>
  <c r="AK87" i="32"/>
  <c r="AL74" i="32" l="1"/>
  <c r="AK83" i="32"/>
  <c r="BI82" i="34"/>
  <c r="BI83" i="34" s="1"/>
  <c r="BF82" i="34"/>
  <c r="Q120" i="18"/>
  <c r="AF120" i="18" s="1"/>
  <c r="BG120" i="18" s="1"/>
  <c r="BH126" i="18"/>
  <c r="BI126" i="18" s="1"/>
  <c r="Q126" i="18"/>
  <c r="AF126" i="18" s="1"/>
  <c r="BG126" i="18" s="1"/>
  <c r="BH125" i="18"/>
  <c r="AH125" i="18"/>
  <c r="AG125" i="18"/>
  <c r="BH124" i="18"/>
  <c r="BI124" i="18" s="1"/>
  <c r="Q124" i="18"/>
  <c r="AF124" i="18" s="1"/>
  <c r="BG124" i="18" s="1"/>
  <c r="BH123" i="18"/>
  <c r="AH123" i="18"/>
  <c r="AG123" i="18"/>
  <c r="BH122" i="18"/>
  <c r="BI122" i="18" s="1"/>
  <c r="Q122" i="18"/>
  <c r="AF122" i="18" s="1"/>
  <c r="BG122" i="18" s="1"/>
  <c r="BH121" i="18"/>
  <c r="AH121" i="18"/>
  <c r="AG121" i="18"/>
  <c r="BH120" i="18"/>
  <c r="BI120" i="18" s="1"/>
  <c r="BH119" i="18"/>
  <c r="AH119" i="18"/>
  <c r="AG119" i="18"/>
  <c r="BH118" i="18"/>
  <c r="BI118" i="18" s="1"/>
  <c r="Q118" i="18"/>
  <c r="BH117" i="18"/>
  <c r="BI117" i="18" s="1"/>
  <c r="Q117" i="18"/>
  <c r="BH116" i="18"/>
  <c r="AH116" i="18"/>
  <c r="AG116" i="18"/>
  <c r="AF116" i="18"/>
  <c r="BH114" i="18"/>
  <c r="BI114" i="18" s="1"/>
  <c r="Q114" i="18"/>
  <c r="BH113" i="18"/>
  <c r="AH113" i="18"/>
  <c r="AG113" i="18"/>
  <c r="BH111" i="18"/>
  <c r="BI111" i="18" s="1"/>
  <c r="Q111" i="18"/>
  <c r="BH109" i="18"/>
  <c r="BI109" i="18" s="1"/>
  <c r="Q109" i="18"/>
  <c r="BH108" i="18"/>
  <c r="BI108" i="18" s="1"/>
  <c r="Q108" i="18"/>
  <c r="BH107" i="18"/>
  <c r="BI107" i="18" s="1"/>
  <c r="Q107" i="18"/>
  <c r="BH106" i="18"/>
  <c r="BI106" i="18" s="1"/>
  <c r="Q106" i="18"/>
  <c r="BH105" i="18"/>
  <c r="BI105" i="18" s="1"/>
  <c r="Q105" i="18"/>
  <c r="BH104" i="18"/>
  <c r="BI104" i="18" s="1"/>
  <c r="Q104" i="18"/>
  <c r="BH103" i="18"/>
  <c r="BI103" i="18" s="1"/>
  <c r="Q103" i="18"/>
  <c r="BH102" i="18"/>
  <c r="Q102" i="18"/>
  <c r="Q69" i="18"/>
  <c r="AF69" i="18" s="1"/>
  <c r="BG69" i="18" s="1"/>
  <c r="Q68" i="18"/>
  <c r="AF68" i="18" s="1"/>
  <c r="BG68" i="18" s="1"/>
  <c r="Q67" i="18"/>
  <c r="AF67" i="18" s="1"/>
  <c r="BG67" i="18" s="1"/>
  <c r="Q66" i="18"/>
  <c r="AF66" i="18" s="1"/>
  <c r="BG66" i="18" s="1"/>
  <c r="Q65" i="18"/>
  <c r="AF65" i="18" s="1"/>
  <c r="BG65" i="18" s="1"/>
  <c r="Q64" i="18"/>
  <c r="AF64" i="18" s="1"/>
  <c r="BG64" i="18" s="1"/>
  <c r="Q63" i="18"/>
  <c r="AF63" i="18" s="1"/>
  <c r="BG63" i="18" s="1"/>
  <c r="Q62" i="18"/>
  <c r="AF62" i="18" s="1"/>
  <c r="BG62" i="18" s="1"/>
  <c r="AH61" i="18"/>
  <c r="AG61" i="18"/>
  <c r="Q61" i="18"/>
  <c r="AF61" i="18" s="1"/>
  <c r="Q57" i="18"/>
  <c r="AF57" i="18" s="1"/>
  <c r="BG57" i="18" s="1"/>
  <c r="AF44" i="18"/>
  <c r="BG44" i="18" s="1"/>
  <c r="Q42" i="18"/>
  <c r="AF42" i="18" s="1"/>
  <c r="BG42" i="18" s="1"/>
  <c r="Q41" i="18"/>
  <c r="AF41" i="18" s="1"/>
  <c r="BG41" i="18" s="1"/>
  <c r="Q35" i="18"/>
  <c r="AF35" i="18" s="1"/>
  <c r="BG35" i="18" s="1"/>
  <c r="AH34" i="18"/>
  <c r="AG34" i="18"/>
  <c r="Q34" i="18"/>
  <c r="AF34" i="18" s="1"/>
  <c r="Q33" i="18"/>
  <c r="AF33" i="18" s="1"/>
  <c r="BG33" i="18" s="1"/>
  <c r="AH32" i="18"/>
  <c r="AG32" i="18"/>
  <c r="Q31" i="18"/>
  <c r="AF31" i="18" s="1"/>
  <c r="BG31" i="18" s="1"/>
  <c r="Q30" i="18"/>
  <c r="AF30" i="18" s="1"/>
  <c r="BG30" i="18" s="1"/>
  <c r="Q24" i="18"/>
  <c r="AF24" i="18" s="1"/>
  <c r="BG24" i="18" s="1"/>
  <c r="Q23" i="18"/>
  <c r="AF23" i="18" s="1"/>
  <c r="BG23" i="18" s="1"/>
  <c r="Q40" i="18"/>
  <c r="AF40" i="18" s="1"/>
  <c r="BG40" i="18" s="1"/>
  <c r="Q39" i="18"/>
  <c r="AF39" i="18" s="1"/>
  <c r="BG39" i="18" s="1"/>
  <c r="AH38" i="18"/>
  <c r="AG38" i="18"/>
  <c r="Q38" i="18"/>
  <c r="AF38" i="18" s="1"/>
  <c r="Q22" i="18"/>
  <c r="AF22" i="18" s="1"/>
  <c r="BG22" i="18" s="1"/>
  <c r="Q21" i="18"/>
  <c r="AF21" i="18" s="1"/>
  <c r="BG21" i="18" s="1"/>
  <c r="Q20" i="18"/>
  <c r="AF20" i="18" s="1"/>
  <c r="BG20" i="18" s="1"/>
  <c r="Q13" i="18"/>
  <c r="AF13" i="18" s="1"/>
  <c r="BG13" i="18" s="1"/>
  <c r="Q12" i="18"/>
  <c r="AF12" i="18" s="1"/>
  <c r="BG12" i="18" s="1"/>
  <c r="Q11" i="18"/>
  <c r="AF11" i="18" s="1"/>
  <c r="BG11" i="18" s="1"/>
  <c r="Q10" i="18"/>
  <c r="AF10" i="18" s="1"/>
  <c r="BG10" i="18" s="1"/>
  <c r="Q9" i="18"/>
  <c r="Q8" i="18"/>
  <c r="Q7" i="18"/>
  <c r="Q6" i="18"/>
  <c r="AF6" i="18" s="1"/>
  <c r="BG6" i="18" s="1"/>
  <c r="Q19" i="18"/>
  <c r="AF19" i="18" s="1"/>
  <c r="BG19" i="18" s="1"/>
  <c r="Q17" i="18"/>
  <c r="AF17" i="18" s="1"/>
  <c r="BG17" i="18" s="1"/>
  <c r="Q16" i="18"/>
  <c r="AF16" i="18" s="1"/>
  <c r="BG16" i="18" s="1"/>
  <c r="Q15" i="18"/>
  <c r="AF15" i="18" s="1"/>
  <c r="BG15" i="18" s="1"/>
  <c r="Q14" i="18"/>
  <c r="AF14" i="18" s="1"/>
  <c r="BG14" i="18" s="1"/>
  <c r="Q5" i="18"/>
  <c r="BH167" i="18"/>
  <c r="BH169" i="18" s="1"/>
  <c r="C46" i="32" s="1"/>
  <c r="AT169" i="18"/>
  <c r="Q167" i="18"/>
  <c r="AF167" i="18" s="1"/>
  <c r="BH159" i="18"/>
  <c r="AU160" i="18"/>
  <c r="AT160" i="18"/>
  <c r="Q159" i="18"/>
  <c r="BH151" i="18"/>
  <c r="AT152" i="18"/>
  <c r="Q151" i="18"/>
  <c r="BH143" i="18"/>
  <c r="AT144" i="18"/>
  <c r="Q143" i="18"/>
  <c r="AT125" i="18" l="1"/>
  <c r="BM125" i="18" s="1"/>
  <c r="AT34" i="18"/>
  <c r="AU34" i="18"/>
  <c r="BQ34" i="18" s="1"/>
  <c r="BS34" i="18" s="1"/>
  <c r="AU61" i="18"/>
  <c r="BQ61" i="18" s="1"/>
  <c r="BS61" i="18" s="1"/>
  <c r="AT119" i="18"/>
  <c r="BM119" i="18" s="1"/>
  <c r="AT113" i="18"/>
  <c r="BM113" i="18" s="1"/>
  <c r="AU121" i="18"/>
  <c r="BQ121" i="18" s="1"/>
  <c r="BS121" i="18" s="1"/>
  <c r="AT61" i="18"/>
  <c r="BM61" i="18" s="1"/>
  <c r="AF5" i="18"/>
  <c r="BG5" i="18" s="1"/>
  <c r="AT116" i="18"/>
  <c r="BM116" i="18" s="1"/>
  <c r="BO116" i="18" s="1"/>
  <c r="AU119" i="18"/>
  <c r="BQ119" i="18" s="1"/>
  <c r="BS119" i="18" s="1"/>
  <c r="AT123" i="18"/>
  <c r="BM123" i="18" s="1"/>
  <c r="AT38" i="18"/>
  <c r="AT32" i="18"/>
  <c r="BM32" i="18" s="1"/>
  <c r="AG86" i="18"/>
  <c r="AU38" i="18"/>
  <c r="BQ38" i="18" s="1"/>
  <c r="BS38" i="18" s="1"/>
  <c r="AU32" i="18"/>
  <c r="BQ32" i="18" s="1"/>
  <c r="AU113" i="18"/>
  <c r="BQ113" i="18" s="1"/>
  <c r="AT121" i="18"/>
  <c r="BM121" i="18" s="1"/>
  <c r="AU125" i="18"/>
  <c r="BQ125" i="18" s="1"/>
  <c r="BS125" i="18" s="1"/>
  <c r="AU116" i="18"/>
  <c r="BQ116" i="18" s="1"/>
  <c r="AU123" i="18"/>
  <c r="BQ123" i="18" s="1"/>
  <c r="BS123" i="18" s="1"/>
  <c r="AI80" i="32"/>
  <c r="BH128" i="18"/>
  <c r="C41" i="32" s="1"/>
  <c r="BH144" i="18"/>
  <c r="C43" i="32" s="1"/>
  <c r="BI143" i="18"/>
  <c r="BI144" i="18" s="1"/>
  <c r="BI167" i="18"/>
  <c r="BI169" i="18" s="1"/>
  <c r="BI102" i="18"/>
  <c r="BH152" i="18"/>
  <c r="C44" i="32" s="1"/>
  <c r="BI151" i="18"/>
  <c r="BI152" i="18" s="1"/>
  <c r="BH160" i="18"/>
  <c r="C45" i="32" s="1"/>
  <c r="BI159" i="18"/>
  <c r="BI160" i="18" s="1"/>
  <c r="AF9" i="18"/>
  <c r="BG9" i="18" s="1"/>
  <c r="AF7" i="18"/>
  <c r="BG7" i="18" s="1"/>
  <c r="AF8" i="18"/>
  <c r="BG8" i="18" s="1"/>
  <c r="AS61" i="18"/>
  <c r="BI61" i="18" s="1"/>
  <c r="AS34" i="18"/>
  <c r="BI34" i="18" s="1"/>
  <c r="AH86" i="18"/>
  <c r="AS38" i="18"/>
  <c r="BI38" i="18" s="1"/>
  <c r="AS32" i="18"/>
  <c r="BJ122" i="18"/>
  <c r="BJ124" i="18"/>
  <c r="BJ126" i="18"/>
  <c r="BJ106" i="18"/>
  <c r="AF106" i="18"/>
  <c r="BG106" i="18" s="1"/>
  <c r="BJ65" i="18"/>
  <c r="BJ103" i="18"/>
  <c r="AF103" i="18"/>
  <c r="BG103" i="18" s="1"/>
  <c r="BJ107" i="18"/>
  <c r="AF107" i="18"/>
  <c r="BG107" i="18" s="1"/>
  <c r="BJ118" i="18"/>
  <c r="AF118" i="18"/>
  <c r="BG118" i="18" s="1"/>
  <c r="BJ151" i="18"/>
  <c r="BJ152" i="18" s="1"/>
  <c r="AM44" i="32" s="1"/>
  <c r="AF151" i="18"/>
  <c r="BG151" i="18" s="1"/>
  <c r="BG152" i="18" s="1"/>
  <c r="AJ44" i="32" s="1"/>
  <c r="BJ57" i="18"/>
  <c r="BJ8" i="18"/>
  <c r="BJ44" i="18"/>
  <c r="BJ62" i="18"/>
  <c r="BJ66" i="18"/>
  <c r="BJ104" i="18"/>
  <c r="AF104" i="18"/>
  <c r="BG104" i="18" s="1"/>
  <c r="BJ108" i="18"/>
  <c r="AF108" i="18"/>
  <c r="BG108" i="18" s="1"/>
  <c r="BJ167" i="18"/>
  <c r="BJ169" i="18" s="1"/>
  <c r="AM46" i="32" s="1"/>
  <c r="BG167" i="18"/>
  <c r="BG169" i="18" s="1"/>
  <c r="AJ46" i="32" s="1"/>
  <c r="BJ68" i="18"/>
  <c r="BJ159" i="18"/>
  <c r="BJ160" i="18" s="1"/>
  <c r="AM45" i="32" s="1"/>
  <c r="AF159" i="18"/>
  <c r="BG159" i="18" s="1"/>
  <c r="BG160" i="18" s="1"/>
  <c r="AJ45" i="32" s="1"/>
  <c r="BJ120" i="18"/>
  <c r="BJ64" i="18"/>
  <c r="BJ9" i="18"/>
  <c r="BJ63" i="18"/>
  <c r="BJ67" i="18"/>
  <c r="BJ69" i="18"/>
  <c r="BJ105" i="18"/>
  <c r="AF105" i="18"/>
  <c r="BG105" i="18" s="1"/>
  <c r="BJ109" i="18"/>
  <c r="AF109" i="18"/>
  <c r="BG109" i="18" s="1"/>
  <c r="BJ111" i="18"/>
  <c r="AF111" i="18"/>
  <c r="BG111" i="18" s="1"/>
  <c r="BJ114" i="18"/>
  <c r="AF114" i="18"/>
  <c r="BG114" i="18" s="1"/>
  <c r="BJ117" i="18"/>
  <c r="AF117" i="18"/>
  <c r="BG117" i="18" s="1"/>
  <c r="BJ143" i="18"/>
  <c r="BJ144" i="18" s="1"/>
  <c r="AM43" i="32" s="1"/>
  <c r="AF143" i="18"/>
  <c r="BG143" i="18" s="1"/>
  <c r="BG144" i="18" s="1"/>
  <c r="AI43" i="32" s="1"/>
  <c r="BJ102" i="18"/>
  <c r="AF102" i="18"/>
  <c r="BG102" i="18" s="1"/>
  <c r="BJ42" i="18"/>
  <c r="BJ41" i="18"/>
  <c r="BJ40" i="18"/>
  <c r="BJ39" i="18"/>
  <c r="BJ35" i="18"/>
  <c r="BJ33" i="18"/>
  <c r="BJ31" i="18"/>
  <c r="BJ30" i="18"/>
  <c r="BJ24" i="18"/>
  <c r="BJ23" i="18"/>
  <c r="BJ22" i="18"/>
  <c r="BJ21" i="18"/>
  <c r="BJ20" i="18"/>
  <c r="BJ19" i="18"/>
  <c r="BJ17" i="18"/>
  <c r="BJ16" i="18"/>
  <c r="BJ15" i="18"/>
  <c r="BJ14" i="18"/>
  <c r="BJ13" i="18"/>
  <c r="BJ12" i="18"/>
  <c r="BJ11" i="18"/>
  <c r="BJ10" i="18"/>
  <c r="BJ7" i="18"/>
  <c r="BJ6" i="18"/>
  <c r="BJ5" i="18"/>
  <c r="AV160" i="18"/>
  <c r="AU152" i="18"/>
  <c r="AV152" i="18"/>
  <c r="AV128" i="18"/>
  <c r="AU169" i="18"/>
  <c r="AU144" i="18"/>
  <c r="AV169" i="18"/>
  <c r="AV144" i="18"/>
  <c r="AG128" i="18"/>
  <c r="AI128" i="18"/>
  <c r="AS121" i="18"/>
  <c r="BI121" i="18" s="1"/>
  <c r="AH128" i="18"/>
  <c r="AS113" i="18"/>
  <c r="BI113" i="18" s="1"/>
  <c r="AS116" i="18"/>
  <c r="BI116" i="18" s="1"/>
  <c r="AS119" i="18"/>
  <c r="BI119" i="18" s="1"/>
  <c r="AS123" i="18"/>
  <c r="BI123" i="18" s="1"/>
  <c r="AS125" i="18"/>
  <c r="BI125" i="18" s="1"/>
  <c r="AI169" i="18"/>
  <c r="AI144" i="18"/>
  <c r="AH152" i="18"/>
  <c r="AG152" i="18"/>
  <c r="AI152" i="18"/>
  <c r="AI160" i="18"/>
  <c r="AH144" i="18"/>
  <c r="AH160" i="18"/>
  <c r="AH169" i="18"/>
  <c r="AG169" i="18"/>
  <c r="AG160" i="18"/>
  <c r="AG144" i="18"/>
  <c r="AT128" i="18" l="1"/>
  <c r="BJ86" i="18"/>
  <c r="AM39" i="32" s="1"/>
  <c r="DI61" i="18"/>
  <c r="DK61" i="18" s="1"/>
  <c r="BO61" i="18"/>
  <c r="DI116" i="18"/>
  <c r="DK116" i="18" s="1"/>
  <c r="BS116" i="18"/>
  <c r="BO32" i="18"/>
  <c r="DI32" i="18"/>
  <c r="BS113" i="18"/>
  <c r="BQ128" i="18"/>
  <c r="BO123" i="18"/>
  <c r="DI123" i="18"/>
  <c r="DK123" i="18" s="1"/>
  <c r="BF34" i="18"/>
  <c r="AU128" i="18"/>
  <c r="BM34" i="18"/>
  <c r="BO121" i="18"/>
  <c r="DI121" i="18"/>
  <c r="DK121" i="18" s="1"/>
  <c r="BF38" i="18"/>
  <c r="BO119" i="18"/>
  <c r="DI119" i="18"/>
  <c r="DK119" i="18" s="1"/>
  <c r="BO125" i="18"/>
  <c r="DI125" i="18"/>
  <c r="DK125" i="18" s="1"/>
  <c r="BS32" i="18"/>
  <c r="BS86" i="18" s="1"/>
  <c r="BQ86" i="18"/>
  <c r="BF61" i="18"/>
  <c r="AT86" i="18"/>
  <c r="DI113" i="18"/>
  <c r="BO113" i="18"/>
  <c r="BM128" i="18"/>
  <c r="BF32" i="18"/>
  <c r="AU86" i="18"/>
  <c r="BM38" i="18"/>
  <c r="BI128" i="18"/>
  <c r="BI32" i="18"/>
  <c r="BI86" i="18" s="1"/>
  <c r="BF123" i="18"/>
  <c r="BG123" i="18"/>
  <c r="BF116" i="18"/>
  <c r="BF121" i="18"/>
  <c r="BG121" i="18"/>
  <c r="BF113" i="18"/>
  <c r="BG113" i="18"/>
  <c r="BF119" i="18"/>
  <c r="BG119" i="18"/>
  <c r="BF125" i="18"/>
  <c r="BG125" i="18"/>
  <c r="BG116" i="18"/>
  <c r="BG32" i="18"/>
  <c r="BG38" i="18"/>
  <c r="BG34" i="18"/>
  <c r="BG61" i="18"/>
  <c r="BJ128" i="18"/>
  <c r="AM41" i="32" s="1"/>
  <c r="AF86" i="18"/>
  <c r="AS86" i="18"/>
  <c r="N39" i="32" s="1"/>
  <c r="AU130" i="18"/>
  <c r="AT130" i="18"/>
  <c r="AV130" i="18"/>
  <c r="AF144" i="18"/>
  <c r="AF128" i="18"/>
  <c r="M46" i="32"/>
  <c r="M41" i="32"/>
  <c r="M44" i="32"/>
  <c r="M45" i="32"/>
  <c r="M43" i="32"/>
  <c r="AF160" i="18"/>
  <c r="AF169" i="18"/>
  <c r="AF152" i="18"/>
  <c r="AS144" i="18"/>
  <c r="AS128" i="18"/>
  <c r="N41" i="32" s="1"/>
  <c r="AS160" i="18"/>
  <c r="AS169" i="18"/>
  <c r="BF160" i="18"/>
  <c r="Y45" i="32" s="1"/>
  <c r="AS152" i="18"/>
  <c r="BF144" i="18"/>
  <c r="Y43" i="32" s="1"/>
  <c r="BM86" i="18" l="1"/>
  <c r="BS128" i="18"/>
  <c r="BH170" i="18"/>
  <c r="N46" i="32"/>
  <c r="BH161" i="18"/>
  <c r="N45" i="32"/>
  <c r="X45" i="32" s="1"/>
  <c r="AL45" i="32" s="1"/>
  <c r="DK32" i="18"/>
  <c r="DK86" i="18" s="1"/>
  <c r="BO86" i="18"/>
  <c r="BH145" i="18"/>
  <c r="N43" i="32"/>
  <c r="DI34" i="18"/>
  <c r="DK34" i="18" s="1"/>
  <c r="BO34" i="18"/>
  <c r="BO128" i="18"/>
  <c r="DK113" i="18"/>
  <c r="DK128" i="18" s="1"/>
  <c r="DI128" i="18"/>
  <c r="BH153" i="18"/>
  <c r="N44" i="32"/>
  <c r="X44" i="32" s="1"/>
  <c r="AL44" i="32" s="1"/>
  <c r="BO38" i="18"/>
  <c r="DI38" i="18"/>
  <c r="DK38" i="18" s="1"/>
  <c r="BH87" i="18"/>
  <c r="M39" i="32"/>
  <c r="AI48" i="32"/>
  <c r="BG170" i="18"/>
  <c r="BG145" i="18"/>
  <c r="BG161" i="18"/>
  <c r="BG153" i="18"/>
  <c r="BF128" i="18"/>
  <c r="Y41" i="32" s="1"/>
  <c r="BG128" i="18"/>
  <c r="AJ41" i="32" s="1"/>
  <c r="BG129" i="18"/>
  <c r="BH129" i="18"/>
  <c r="BG86" i="18"/>
  <c r="BG87" i="18"/>
  <c r="AI45" i="32"/>
  <c r="BF130" i="18"/>
  <c r="X41" i="32"/>
  <c r="AL41" i="32" s="1"/>
  <c r="X43" i="32"/>
  <c r="AL43" i="32" s="1"/>
  <c r="BF169" i="18"/>
  <c r="Y46" i="32" s="1"/>
  <c r="BF152" i="18"/>
  <c r="Y44" i="32" s="1"/>
  <c r="DI86" i="18" l="1"/>
  <c r="X39" i="32"/>
  <c r="X46" i="32"/>
  <c r="AL46" i="32" s="1"/>
  <c r="AI46" i="32"/>
  <c r="AI44" i="32"/>
  <c r="AI41" i="32"/>
  <c r="BI145" i="18"/>
  <c r="BI146" i="18" s="1"/>
  <c r="AJ43" i="32"/>
  <c r="BI161" i="18"/>
  <c r="BI162" i="18" s="1"/>
  <c r="AK47" i="32"/>
  <c r="BF129" i="18"/>
  <c r="AL39" i="32" l="1"/>
  <c r="BI87" i="18"/>
  <c r="BI88" i="18" s="1"/>
  <c r="AK48" i="32"/>
  <c r="AK45" i="32"/>
  <c r="AK43" i="32"/>
  <c r="BI129" i="18"/>
  <c r="BI130" i="18" s="1"/>
  <c r="BI153" i="18"/>
  <c r="BI154" i="18" s="1"/>
  <c r="BI170" i="18"/>
  <c r="BI171" i="18" s="1"/>
  <c r="AJ39" i="32"/>
  <c r="BH135" i="18"/>
  <c r="AU136" i="18"/>
  <c r="AT136" i="18"/>
  <c r="Q135" i="18"/>
  <c r="BH18" i="20"/>
  <c r="AT19" i="20"/>
  <c r="Q18" i="20"/>
  <c r="AI6" i="20"/>
  <c r="AH6" i="20"/>
  <c r="AG6" i="20"/>
  <c r="BH5" i="20"/>
  <c r="BH11" i="20" s="1"/>
  <c r="C57" i="32" s="1"/>
  <c r="Q5" i="20"/>
  <c r="Q8" i="20"/>
  <c r="BG8" i="20" s="1"/>
  <c r="Q7" i="20"/>
  <c r="BG7" i="20" s="1"/>
  <c r="BI5" i="20" l="1"/>
  <c r="BH19" i="20"/>
  <c r="E58" i="32" s="1"/>
  <c r="E68" i="32" s="1"/>
  <c r="E113" i="32" s="1"/>
  <c r="BI18" i="20"/>
  <c r="BI19" i="20" s="1"/>
  <c r="BH136" i="18"/>
  <c r="C42" i="32" s="1"/>
  <c r="C52" i="32" s="1"/>
  <c r="BI135" i="18"/>
  <c r="BI136" i="18" s="1"/>
  <c r="AV6" i="20"/>
  <c r="AV11" i="20" s="1"/>
  <c r="AI11" i="20"/>
  <c r="AT6" i="20"/>
  <c r="AT11" i="20" s="1"/>
  <c r="AG11" i="20"/>
  <c r="AU6" i="20"/>
  <c r="AU11" i="20" s="1"/>
  <c r="AH11" i="20"/>
  <c r="AK46" i="32"/>
  <c r="AK44" i="32"/>
  <c r="AK41" i="32"/>
  <c r="BJ7" i="20"/>
  <c r="BJ18" i="20"/>
  <c r="BJ19" i="20" s="1"/>
  <c r="AM58" i="32" s="1"/>
  <c r="AF18" i="20"/>
  <c r="BG18" i="20" s="1"/>
  <c r="BG19" i="20" s="1"/>
  <c r="BJ8" i="20"/>
  <c r="BJ135" i="18"/>
  <c r="BJ136" i="18" s="1"/>
  <c r="AM42" i="32" s="1"/>
  <c r="AM52" i="32" s="1"/>
  <c r="AF135" i="18"/>
  <c r="BG135" i="18" s="1"/>
  <c r="BG136" i="18" s="1"/>
  <c r="AJ42" i="32" s="1"/>
  <c r="AJ52" i="32" s="1"/>
  <c r="AJ55" i="32" s="1"/>
  <c r="BJ5" i="20"/>
  <c r="BG5" i="20"/>
  <c r="AJ57" i="32" s="1"/>
  <c r="AU19" i="20"/>
  <c r="AV19" i="20"/>
  <c r="AV136" i="18"/>
  <c r="AI136" i="18"/>
  <c r="AH136" i="18"/>
  <c r="AG136" i="18"/>
  <c r="AH19" i="20"/>
  <c r="AS6" i="20"/>
  <c r="AG19" i="20"/>
  <c r="AI19" i="20"/>
  <c r="BP6" i="20" l="1"/>
  <c r="BL6" i="20"/>
  <c r="BT6" i="20"/>
  <c r="AT21" i="20"/>
  <c r="BI6" i="20"/>
  <c r="BI11" i="20" s="1"/>
  <c r="C68" i="32" s="1"/>
  <c r="BG6" i="20"/>
  <c r="BG11" i="20" s="1"/>
  <c r="AT13" i="20"/>
  <c r="BJ11" i="20"/>
  <c r="AM57" i="32" s="1"/>
  <c r="AM68" i="32" s="1"/>
  <c r="BF6" i="20"/>
  <c r="BF11" i="20" s="1"/>
  <c r="AS11" i="20"/>
  <c r="N57" i="32" s="1"/>
  <c r="N68" i="32" s="1"/>
  <c r="N71" i="32" s="1"/>
  <c r="AF11" i="20"/>
  <c r="AK39" i="32"/>
  <c r="AV21" i="20"/>
  <c r="AU21" i="20"/>
  <c r="AU13" i="20"/>
  <c r="AV13" i="20"/>
  <c r="AF136" i="18"/>
  <c r="AF19" i="20"/>
  <c r="AS136" i="18"/>
  <c r="BF136" i="18"/>
  <c r="Y42" i="32" s="1"/>
  <c r="AS19" i="20"/>
  <c r="P58" i="32" s="1"/>
  <c r="P68" i="32" s="1"/>
  <c r="P71" i="32" l="1"/>
  <c r="X71" i="32" s="1"/>
  <c r="P113" i="32"/>
  <c r="DH6" i="20"/>
  <c r="BN6" i="20"/>
  <c r="BN11" i="20" s="1"/>
  <c r="BL11" i="20"/>
  <c r="BV6" i="20"/>
  <c r="BV11" i="20" s="1"/>
  <c r="BT11" i="20"/>
  <c r="BR6" i="20"/>
  <c r="BR11" i="20" s="1"/>
  <c r="BP11" i="20"/>
  <c r="BH137" i="18"/>
  <c r="N42" i="32"/>
  <c r="N52" i="32" s="1"/>
  <c r="N55" i="32" s="1"/>
  <c r="X55" i="32" s="1"/>
  <c r="M57" i="32"/>
  <c r="BH20" i="20"/>
  <c r="M42" i="32"/>
  <c r="M52" i="32" s="1"/>
  <c r="M58" i="32"/>
  <c r="BH12" i="20"/>
  <c r="BG12" i="20"/>
  <c r="BG20" i="20"/>
  <c r="BG137" i="18"/>
  <c r="BF13" i="20"/>
  <c r="BF12" i="20"/>
  <c r="BF21" i="20"/>
  <c r="BF19" i="20"/>
  <c r="AA58" i="32" s="1"/>
  <c r="AA68" i="32" s="1"/>
  <c r="DJ6" i="20" l="1"/>
  <c r="DJ11" i="20" s="1"/>
  <c r="DH11" i="20"/>
  <c r="AA113" i="32"/>
  <c r="AA117" i="32" s="1"/>
  <c r="AA71" i="32"/>
  <c r="M68" i="32"/>
  <c r="X42" i="32"/>
  <c r="X52" i="32" s="1"/>
  <c r="AI42" i="32"/>
  <c r="AI57" i="32"/>
  <c r="AI58" i="32"/>
  <c r="X57" i="32"/>
  <c r="X58" i="32"/>
  <c r="AL58" i="32" s="1"/>
  <c r="BI137" i="18"/>
  <c r="BI138" i="18" s="1"/>
  <c r="BI12" i="20"/>
  <c r="BI13" i="20" s="1"/>
  <c r="BF20" i="20"/>
  <c r="X68" i="32" l="1"/>
  <c r="AL42" i="32"/>
  <c r="AL52" i="32" s="1"/>
  <c r="AL55" i="32" s="1"/>
  <c r="AL57" i="32"/>
  <c r="AL68" i="32" s="1"/>
  <c r="AL71" i="32" s="1"/>
  <c r="AJ58" i="32"/>
  <c r="AJ68" i="32" s="1"/>
  <c r="AJ71" i="32" s="1"/>
  <c r="BI20" i="20"/>
  <c r="BI21" i="20" s="1"/>
  <c r="Q108" i="36"/>
  <c r="BH110" i="36"/>
  <c r="BI110" i="36" s="1"/>
  <c r="Q110" i="36"/>
  <c r="BH112" i="36"/>
  <c r="BI112" i="36" s="1"/>
  <c r="Q112" i="36"/>
  <c r="BH111" i="36"/>
  <c r="BI111" i="36" s="1"/>
  <c r="Q111" i="36"/>
  <c r="BH108" i="36"/>
  <c r="BI108" i="36" s="1"/>
  <c r="BH107" i="36"/>
  <c r="BI107" i="36" s="1"/>
  <c r="Q107" i="36"/>
  <c r="BH106" i="36"/>
  <c r="BI106" i="36" s="1"/>
  <c r="Q106" i="36"/>
  <c r="BH105" i="36"/>
  <c r="Q105" i="36"/>
  <c r="BH28" i="36"/>
  <c r="BI28" i="36" s="1"/>
  <c r="Q28" i="36"/>
  <c r="BH27" i="36"/>
  <c r="AV31" i="36"/>
  <c r="AU31" i="36"/>
  <c r="AT31" i="36"/>
  <c r="Q27" i="36"/>
  <c r="BH96" i="36"/>
  <c r="AV97" i="36"/>
  <c r="AU97" i="36"/>
  <c r="AT97" i="36"/>
  <c r="Q96" i="36"/>
  <c r="BH136" i="36"/>
  <c r="BI136" i="36" s="1"/>
  <c r="Q136" i="36"/>
  <c r="BH135" i="36"/>
  <c r="BI135" i="36" s="1"/>
  <c r="Q135" i="36"/>
  <c r="BH134" i="36"/>
  <c r="BI134" i="36" s="1"/>
  <c r="Q134" i="36"/>
  <c r="BH133" i="36"/>
  <c r="BI133" i="36" s="1"/>
  <c r="Q133" i="36"/>
  <c r="BH132" i="36"/>
  <c r="BI132" i="36" s="1"/>
  <c r="Q132" i="36"/>
  <c r="BH131" i="36"/>
  <c r="AV155" i="36"/>
  <c r="AT155" i="36"/>
  <c r="Q131" i="36"/>
  <c r="BH177" i="36"/>
  <c r="Q177" i="36"/>
  <c r="BH164" i="36"/>
  <c r="BI164" i="36" s="1"/>
  <c r="Q164" i="36"/>
  <c r="BH163" i="36"/>
  <c r="BI163" i="36" s="1"/>
  <c r="BH178" i="36" l="1"/>
  <c r="BI176" i="36"/>
  <c r="BI177" i="36"/>
  <c r="G105" i="32"/>
  <c r="BH155" i="36"/>
  <c r="G104" i="32" s="1"/>
  <c r="BI131" i="36"/>
  <c r="BI155" i="36" s="1"/>
  <c r="BI27" i="36"/>
  <c r="BI31" i="36" s="1"/>
  <c r="BH31" i="36"/>
  <c r="H96" i="32" s="1"/>
  <c r="H106" i="32" s="1"/>
  <c r="H113" i="32" s="1"/>
  <c r="BH113" i="36"/>
  <c r="G102" i="32" s="1"/>
  <c r="BI105" i="36"/>
  <c r="BI113" i="36" s="1"/>
  <c r="BH97" i="36"/>
  <c r="G101" i="32" s="1"/>
  <c r="BI96" i="36"/>
  <c r="BI97" i="36" s="1"/>
  <c r="AK42" i="32"/>
  <c r="AK52" i="32" s="1"/>
  <c r="AK55" i="32" s="1"/>
  <c r="AU178" i="36"/>
  <c r="AV178" i="36"/>
  <c r="AT178" i="36"/>
  <c r="BJ177" i="36"/>
  <c r="AF177" i="36"/>
  <c r="BG177" i="36" s="1"/>
  <c r="BJ131" i="36"/>
  <c r="AF131" i="36"/>
  <c r="BG131" i="36" s="1"/>
  <c r="BJ110" i="36"/>
  <c r="AF110" i="36"/>
  <c r="BG110" i="36" s="1"/>
  <c r="BJ134" i="36"/>
  <c r="AF134" i="36"/>
  <c r="BG134" i="36" s="1"/>
  <c r="BJ27" i="36"/>
  <c r="AF27" i="36"/>
  <c r="BG27" i="36" s="1"/>
  <c r="BJ107" i="36"/>
  <c r="AF107" i="36"/>
  <c r="BG107" i="36" s="1"/>
  <c r="BJ108" i="36"/>
  <c r="AF108" i="36"/>
  <c r="BG108" i="36" s="1"/>
  <c r="BJ135" i="36"/>
  <c r="AF135" i="36"/>
  <c r="BG135" i="36" s="1"/>
  <c r="BJ96" i="36"/>
  <c r="BJ97" i="36" s="1"/>
  <c r="AM101" i="32" s="1"/>
  <c r="AF96" i="36"/>
  <c r="BJ163" i="36"/>
  <c r="BJ111" i="36"/>
  <c r="AF111" i="36"/>
  <c r="BG111" i="36" s="1"/>
  <c r="BJ133" i="36"/>
  <c r="AF133" i="36"/>
  <c r="BG133" i="36" s="1"/>
  <c r="BJ132" i="36"/>
  <c r="AF132" i="36"/>
  <c r="BG132" i="36" s="1"/>
  <c r="BJ136" i="36"/>
  <c r="AF136" i="36"/>
  <c r="BG136" i="36" s="1"/>
  <c r="BJ105" i="36"/>
  <c r="AF105" i="36"/>
  <c r="BG105" i="36" s="1"/>
  <c r="BJ106" i="36"/>
  <c r="AF106" i="36"/>
  <c r="BG106" i="36" s="1"/>
  <c r="BJ164" i="36"/>
  <c r="AF164" i="36"/>
  <c r="BG164" i="36" s="1"/>
  <c r="BJ28" i="36"/>
  <c r="AF28" i="36"/>
  <c r="BG28" i="36" s="1"/>
  <c r="BJ112" i="36"/>
  <c r="AF112" i="36"/>
  <c r="BG112" i="36" s="1"/>
  <c r="AV113" i="36"/>
  <c r="AU155" i="36"/>
  <c r="AT113" i="36"/>
  <c r="AU113" i="36"/>
  <c r="AH31" i="36"/>
  <c r="AU33" i="36" s="1"/>
  <c r="AH113" i="36"/>
  <c r="AG113" i="36"/>
  <c r="AI113" i="36"/>
  <c r="AG31" i="36"/>
  <c r="AT33" i="36" s="1"/>
  <c r="AI31" i="36"/>
  <c r="AV33" i="36" s="1"/>
  <c r="AH97" i="36"/>
  <c r="AG178" i="36"/>
  <c r="AI178" i="36"/>
  <c r="AG97" i="36"/>
  <c r="AI97" i="36"/>
  <c r="AH155" i="36"/>
  <c r="AH178" i="36"/>
  <c r="AG155" i="36"/>
  <c r="AT157" i="36" s="1"/>
  <c r="AI155" i="36"/>
  <c r="AV157" i="36" s="1"/>
  <c r="G106" i="32" l="1"/>
  <c r="M96" i="32"/>
  <c r="M102" i="32"/>
  <c r="BG31" i="36"/>
  <c r="AJ96" i="32" s="1"/>
  <c r="BG155" i="36"/>
  <c r="AJ104" i="32" s="1"/>
  <c r="BI178" i="36"/>
  <c r="BG113" i="36"/>
  <c r="AJ102" i="32" s="1"/>
  <c r="AF97" i="36"/>
  <c r="BG96" i="36"/>
  <c r="BG97" i="36" s="1"/>
  <c r="AJ101" i="32" s="1"/>
  <c r="M104" i="32"/>
  <c r="BJ155" i="36"/>
  <c r="AM104" i="32" s="1"/>
  <c r="BJ31" i="36"/>
  <c r="AM96" i="32" s="1"/>
  <c r="BJ178" i="36"/>
  <c r="AM105" i="32" s="1"/>
  <c r="AK59" i="32"/>
  <c r="BJ113" i="36"/>
  <c r="AM102" i="32" s="1"/>
  <c r="AV115" i="36"/>
  <c r="BF33" i="36"/>
  <c r="AU115" i="36"/>
  <c r="AT115" i="36"/>
  <c r="AU157" i="36"/>
  <c r="BF157" i="36" s="1"/>
  <c r="AF155" i="36"/>
  <c r="AF113" i="36"/>
  <c r="AF31" i="36"/>
  <c r="AS113" i="36"/>
  <c r="AS31" i="36"/>
  <c r="S96" i="32" s="1"/>
  <c r="S106" i="32" s="1"/>
  <c r="AS97" i="36"/>
  <c r="R101" i="32" s="1"/>
  <c r="AS155" i="36"/>
  <c r="R104" i="32" s="1"/>
  <c r="BF155" i="36"/>
  <c r="AC104" i="32" s="1"/>
  <c r="AS178" i="36"/>
  <c r="R105" i="32" s="1"/>
  <c r="AF178" i="36"/>
  <c r="S113" i="32" l="1"/>
  <c r="S109" i="32"/>
  <c r="R102" i="32"/>
  <c r="X102" i="32" s="1"/>
  <c r="AL102" i="32" s="1"/>
  <c r="BH32" i="36"/>
  <c r="H115" i="32"/>
  <c r="M105" i="32"/>
  <c r="X96" i="32"/>
  <c r="AL96" i="32" s="1"/>
  <c r="M101" i="32"/>
  <c r="BG178" i="36"/>
  <c r="AJ105" i="32" s="1"/>
  <c r="BG114" i="36"/>
  <c r="BG179" i="36"/>
  <c r="BG156" i="36"/>
  <c r="BG98" i="36"/>
  <c r="BG32" i="36"/>
  <c r="AI104" i="32"/>
  <c r="BF115" i="36"/>
  <c r="BF113" i="36"/>
  <c r="BF31" i="36"/>
  <c r="AD96" i="32" s="1"/>
  <c r="AD106" i="32" s="1"/>
  <c r="BF97" i="36"/>
  <c r="AC101" i="32" s="1"/>
  <c r="BF156" i="36"/>
  <c r="BF178" i="36"/>
  <c r="AC105" i="32" s="1"/>
  <c r="AD113" i="32" l="1"/>
  <c r="AD117" i="32" s="1"/>
  <c r="AD109" i="32"/>
  <c r="AC102" i="32"/>
  <c r="AI102" i="32" s="1"/>
  <c r="AS113" i="32"/>
  <c r="AI96" i="32"/>
  <c r="X105" i="32"/>
  <c r="AL105" i="32" s="1"/>
  <c r="X104" i="32"/>
  <c r="AL104" i="32" s="1"/>
  <c r="X101" i="32"/>
  <c r="AL101" i="32" s="1"/>
  <c r="AI105" i="32"/>
  <c r="BI156" i="36"/>
  <c r="BI157" i="36" s="1"/>
  <c r="BH114" i="36"/>
  <c r="BF114" i="36"/>
  <c r="BF32" i="36"/>
  <c r="BH98" i="36"/>
  <c r="BH156" i="36"/>
  <c r="BH179" i="36"/>
  <c r="AI97" i="32" l="1"/>
  <c r="AI101" i="32"/>
  <c r="BI32" i="36"/>
  <c r="BI179" i="36"/>
  <c r="BI180" i="36" s="1"/>
  <c r="BI98" i="36"/>
  <c r="BI99" i="36" s="1"/>
  <c r="BI114" i="36"/>
  <c r="BI115" i="36" s="1"/>
  <c r="BH50" i="37"/>
  <c r="Q50" i="37"/>
  <c r="BH49" i="37"/>
  <c r="Q49" i="37"/>
  <c r="BH48" i="37"/>
  <c r="Q48" i="37"/>
  <c r="BH47" i="37"/>
  <c r="Q47" i="37"/>
  <c r="BI33" i="36" l="1"/>
  <c r="BH51" i="37"/>
  <c r="M33" i="32" s="1"/>
  <c r="AL33" i="32" s="1"/>
  <c r="BI48" i="37"/>
  <c r="BI49" i="37"/>
  <c r="BI50" i="37"/>
  <c r="BI47" i="37"/>
  <c r="AK103" i="32"/>
  <c r="BJ50" i="37"/>
  <c r="AF50" i="37"/>
  <c r="BG50" i="37" s="1"/>
  <c r="BJ47" i="37"/>
  <c r="AF47" i="37"/>
  <c r="BJ48" i="37"/>
  <c r="AF48" i="37"/>
  <c r="BG48" i="37" s="1"/>
  <c r="BJ49" i="37"/>
  <c r="AF49" i="37"/>
  <c r="BG49" i="37" s="1"/>
  <c r="M97" i="32" l="1"/>
  <c r="BI51" i="37"/>
  <c r="BH52" i="37" s="1"/>
  <c r="BG47" i="37"/>
  <c r="BG51" i="37" s="1"/>
  <c r="AF51" i="37"/>
  <c r="BJ51" i="37"/>
  <c r="AM33" i="32" s="1"/>
  <c r="AL97" i="32" l="1"/>
  <c r="AK97" i="32" s="1"/>
  <c r="Q140" i="38"/>
  <c r="Q139" i="38"/>
  <c r="BH138" i="38"/>
  <c r="AU141" i="38"/>
  <c r="Q138" i="38"/>
  <c r="AI130" i="38"/>
  <c r="AH130" i="38"/>
  <c r="AG130" i="38"/>
  <c r="Q130" i="38"/>
  <c r="AI128" i="38"/>
  <c r="AH128" i="38"/>
  <c r="AG128" i="38"/>
  <c r="Q128" i="38"/>
  <c r="BH127" i="38"/>
  <c r="BH131" i="38" s="1"/>
  <c r="C17" i="32" s="1"/>
  <c r="AI127" i="38"/>
  <c r="AH127" i="38"/>
  <c r="AG127" i="38"/>
  <c r="Q127" i="38"/>
  <c r="AI119" i="38"/>
  <c r="AH119" i="38"/>
  <c r="AG119" i="38"/>
  <c r="Q119" i="38"/>
  <c r="AI118" i="38"/>
  <c r="AH118" i="38"/>
  <c r="AG118" i="38"/>
  <c r="Q118" i="38"/>
  <c r="BH117" i="38"/>
  <c r="BH120" i="38" s="1"/>
  <c r="C16" i="32" s="1"/>
  <c r="AI117" i="38"/>
  <c r="AH117" i="38"/>
  <c r="AG117" i="38"/>
  <c r="Q117" i="38"/>
  <c r="AI108" i="38"/>
  <c r="AH108" i="38"/>
  <c r="AG108" i="38"/>
  <c r="Q108" i="38"/>
  <c r="AI109" i="38"/>
  <c r="AH109" i="38"/>
  <c r="AG109" i="38"/>
  <c r="Q109" i="38"/>
  <c r="AI107" i="38"/>
  <c r="AH107" i="38"/>
  <c r="AG107" i="38"/>
  <c r="Q107" i="38"/>
  <c r="BH110" i="38"/>
  <c r="C15" i="32" s="1"/>
  <c r="AI99" i="38"/>
  <c r="AH99" i="38"/>
  <c r="AG99" i="38"/>
  <c r="Q99" i="38"/>
  <c r="BH98" i="38"/>
  <c r="BH100" i="38" s="1"/>
  <c r="C14" i="32" s="1"/>
  <c r="AI98" i="38"/>
  <c r="AH98" i="38"/>
  <c r="AG98" i="38"/>
  <c r="Q98" i="38"/>
  <c r="AH90" i="38"/>
  <c r="AG90" i="38"/>
  <c r="BH89" i="38"/>
  <c r="BH91" i="38" s="1"/>
  <c r="C13" i="32" s="1"/>
  <c r="AH89" i="38"/>
  <c r="Q89" i="38"/>
  <c r="AI80" i="38"/>
  <c r="AH80" i="38"/>
  <c r="AG80" i="38"/>
  <c r="Q80" i="38"/>
  <c r="AI81" i="38"/>
  <c r="AH81" i="38"/>
  <c r="AG81" i="38"/>
  <c r="Q81" i="38"/>
  <c r="AI79" i="38"/>
  <c r="AH79" i="38"/>
  <c r="AG79" i="38"/>
  <c r="Q79" i="38"/>
  <c r="Q153" i="38"/>
  <c r="Q152" i="38"/>
  <c r="Q151" i="38"/>
  <c r="AI153" i="38"/>
  <c r="AH153" i="38"/>
  <c r="AG153" i="38"/>
  <c r="BM153" i="38" s="1"/>
  <c r="AI152" i="38"/>
  <c r="AH152" i="38"/>
  <c r="AG152" i="38"/>
  <c r="BM152" i="38" s="1"/>
  <c r="AI151" i="38"/>
  <c r="AH151" i="38"/>
  <c r="AG151" i="38"/>
  <c r="BM151" i="38" s="1"/>
  <c r="AI149" i="38"/>
  <c r="AH149" i="38"/>
  <c r="AG149" i="38"/>
  <c r="Q149" i="38"/>
  <c r="BH148" i="38"/>
  <c r="AI148" i="38"/>
  <c r="AH148" i="38"/>
  <c r="AG148" i="38"/>
  <c r="Q148" i="38"/>
  <c r="AI182" i="38"/>
  <c r="AH182" i="38"/>
  <c r="AG182" i="38"/>
  <c r="AT182" i="38" s="1"/>
  <c r="Q182" i="38"/>
  <c r="AF182" i="38" s="1"/>
  <c r="AI181" i="38"/>
  <c r="AH181" i="38"/>
  <c r="AG181" i="38"/>
  <c r="AT181" i="38" s="1"/>
  <c r="AF181" i="38"/>
  <c r="BH179" i="38"/>
  <c r="BH183" i="38" s="1"/>
  <c r="C22" i="32" s="1"/>
  <c r="AI179" i="38"/>
  <c r="BU179" i="38" s="1"/>
  <c r="BW179" i="38" s="1"/>
  <c r="AH179" i="38"/>
  <c r="BQ179" i="38" s="1"/>
  <c r="BS179" i="38" s="1"/>
  <c r="AG179" i="38"/>
  <c r="BM179" i="38" s="1"/>
  <c r="Q179" i="38"/>
  <c r="AF179" i="38" s="1"/>
  <c r="AI171" i="38"/>
  <c r="AH171" i="38"/>
  <c r="AG171" i="38"/>
  <c r="Q171" i="38"/>
  <c r="AI170" i="38"/>
  <c r="AH170" i="38"/>
  <c r="AG170" i="38"/>
  <c r="Q170" i="38"/>
  <c r="BH162" i="38"/>
  <c r="AI162" i="38"/>
  <c r="AH162" i="38"/>
  <c r="AG162" i="38"/>
  <c r="Q162" i="38"/>
  <c r="BH161" i="38"/>
  <c r="AI161" i="38"/>
  <c r="AH161" i="38"/>
  <c r="AG161" i="38"/>
  <c r="Q161" i="38"/>
  <c r="AI71" i="38"/>
  <c r="AH71" i="38"/>
  <c r="AG71" i="38"/>
  <c r="Q71" i="38"/>
  <c r="BH70" i="38"/>
  <c r="AI70" i="38"/>
  <c r="AH70" i="38"/>
  <c r="AG70" i="38"/>
  <c r="Q70" i="38"/>
  <c r="AI62" i="38"/>
  <c r="AH62" i="38"/>
  <c r="AG62" i="38"/>
  <c r="Q62" i="38"/>
  <c r="AI61" i="38"/>
  <c r="AH61" i="38"/>
  <c r="AG61" i="38"/>
  <c r="Q61" i="38"/>
  <c r="AI60" i="38"/>
  <c r="AH60" i="38"/>
  <c r="AG60" i="38"/>
  <c r="Q60" i="38"/>
  <c r="BH59" i="38"/>
  <c r="AI59" i="38"/>
  <c r="AH59" i="38"/>
  <c r="AG59" i="38"/>
  <c r="Q59" i="38"/>
  <c r="AI50" i="38"/>
  <c r="AH50" i="38"/>
  <c r="AG50" i="38"/>
  <c r="Q50" i="38"/>
  <c r="AI51" i="38"/>
  <c r="AH51" i="38"/>
  <c r="AG51" i="38"/>
  <c r="Q51" i="38"/>
  <c r="AI49" i="38"/>
  <c r="AH49" i="38"/>
  <c r="AG49" i="38"/>
  <c r="Q49" i="38"/>
  <c r="BH48" i="38"/>
  <c r="BH52" i="38" s="1"/>
  <c r="C9" i="32" s="1"/>
  <c r="AI48" i="38"/>
  <c r="AH48" i="38"/>
  <c r="AG48" i="38"/>
  <c r="Q48" i="38"/>
  <c r="AI40" i="38"/>
  <c r="AH40" i="38"/>
  <c r="AG40" i="38"/>
  <c r="Q40" i="38"/>
  <c r="BH39" i="38"/>
  <c r="AI39" i="38"/>
  <c r="AH39" i="38"/>
  <c r="AG39" i="38"/>
  <c r="Q39" i="38"/>
  <c r="AI31" i="38"/>
  <c r="AH31" i="38"/>
  <c r="AG31" i="38"/>
  <c r="Q31" i="38"/>
  <c r="BH30" i="38"/>
  <c r="AI30" i="38"/>
  <c r="AH30" i="38"/>
  <c r="AG30" i="38"/>
  <c r="Q30" i="38"/>
  <c r="BH22" i="38"/>
  <c r="AI22" i="38"/>
  <c r="AH22" i="38"/>
  <c r="AG22" i="38"/>
  <c r="BM22" i="38" s="1"/>
  <c r="Q22" i="38"/>
  <c r="BH21" i="38"/>
  <c r="AI21" i="38"/>
  <c r="AH21" i="38"/>
  <c r="AG21" i="38"/>
  <c r="BM21" i="38" s="1"/>
  <c r="BO21" i="38" s="1"/>
  <c r="Q21" i="38"/>
  <c r="BH20" i="38"/>
  <c r="AI20" i="38"/>
  <c r="AH20" i="38"/>
  <c r="AG20" i="38"/>
  <c r="BM20" i="38" s="1"/>
  <c r="Q20" i="38"/>
  <c r="BH19" i="38"/>
  <c r="AI19" i="38"/>
  <c r="AH19" i="38"/>
  <c r="AG19" i="38"/>
  <c r="BM19" i="38" s="1"/>
  <c r="Q19" i="38"/>
  <c r="AU20" i="38" l="1"/>
  <c r="BQ20" i="38"/>
  <c r="BS20" i="38" s="1"/>
  <c r="AV62" i="38"/>
  <c r="BU62" i="38" s="1"/>
  <c r="BW62" i="38" s="1"/>
  <c r="BO153" i="38"/>
  <c r="AU153" i="38"/>
  <c r="BQ153" i="38" s="1"/>
  <c r="BS153" i="38" s="1"/>
  <c r="AT98" i="38"/>
  <c r="BM98" i="38" s="1"/>
  <c r="AV109" i="38"/>
  <c r="BU109" i="38" s="1"/>
  <c r="BW109" i="38" s="1"/>
  <c r="AU119" i="38"/>
  <c r="BQ119" i="38" s="1"/>
  <c r="BS119" i="38" s="1"/>
  <c r="BM23" i="38"/>
  <c r="BO19" i="38"/>
  <c r="AU22" i="38"/>
  <c r="BQ22" i="38" s="1"/>
  <c r="BS22" i="38" s="1"/>
  <c r="AU51" i="38"/>
  <c r="BQ51" i="38" s="1"/>
  <c r="BS51" i="38" s="1"/>
  <c r="BO151" i="38"/>
  <c r="AV153" i="38"/>
  <c r="BU153" i="38" s="1"/>
  <c r="BW153" i="38" s="1"/>
  <c r="AV119" i="38"/>
  <c r="BU119" i="38" s="1"/>
  <c r="BW119" i="38" s="1"/>
  <c r="AV22" i="38"/>
  <c r="BU22" i="38"/>
  <c r="BW22" i="38" s="1"/>
  <c r="AV51" i="38"/>
  <c r="BU51" i="38" s="1"/>
  <c r="BW51" i="38" s="1"/>
  <c r="AU61" i="38"/>
  <c r="BQ61" i="38" s="1"/>
  <c r="AU181" i="38"/>
  <c r="BQ181" i="38" s="1"/>
  <c r="AU151" i="38"/>
  <c r="BQ151" i="38" s="1"/>
  <c r="BS151" i="38" s="1"/>
  <c r="AV182" i="38"/>
  <c r="BU182" i="38" s="1"/>
  <c r="BW182" i="38" s="1"/>
  <c r="AU21" i="38"/>
  <c r="BO152" i="38"/>
  <c r="AV81" i="38"/>
  <c r="BU81" i="38" s="1"/>
  <c r="BW81" i="38" s="1"/>
  <c r="AT130" i="38"/>
  <c r="AV20" i="38"/>
  <c r="BU20" i="38" s="1"/>
  <c r="AV61" i="38"/>
  <c r="BU61" i="38" s="1"/>
  <c r="AV181" i="38"/>
  <c r="BF181" i="38" s="1"/>
  <c r="BU181" i="38"/>
  <c r="AV151" i="38"/>
  <c r="AV21" i="38"/>
  <c r="BU21" i="38" s="1"/>
  <c r="BW21" i="38" s="1"/>
  <c r="AU50" i="38"/>
  <c r="AT62" i="38"/>
  <c r="BM62" i="38" s="1"/>
  <c r="AU152" i="38"/>
  <c r="BQ152" i="38" s="1"/>
  <c r="BS152" i="38" s="1"/>
  <c r="AT90" i="38"/>
  <c r="BM90" i="38" s="1"/>
  <c r="AU130" i="38"/>
  <c r="BQ130" i="38" s="1"/>
  <c r="AU109" i="38"/>
  <c r="BQ109" i="38" s="1"/>
  <c r="BS109" i="38" s="1"/>
  <c r="BO22" i="38"/>
  <c r="AT51" i="38"/>
  <c r="BM51" i="38" s="1"/>
  <c r="AU81" i="38"/>
  <c r="BQ81" i="38" s="1"/>
  <c r="BO20" i="38"/>
  <c r="AV50" i="38"/>
  <c r="BU50" i="38" s="1"/>
  <c r="AU62" i="38"/>
  <c r="BQ62" i="38" s="1"/>
  <c r="BS62" i="38" s="1"/>
  <c r="AU182" i="38"/>
  <c r="BQ182" i="38" s="1"/>
  <c r="BS182" i="38" s="1"/>
  <c r="AV152" i="38"/>
  <c r="BU152" i="38" s="1"/>
  <c r="BW152" i="38" s="1"/>
  <c r="AV130" i="38"/>
  <c r="BU130" i="38" s="1"/>
  <c r="BM182" i="38"/>
  <c r="DI179" i="38"/>
  <c r="DK179" i="38" s="1"/>
  <c r="BO179" i="38"/>
  <c r="AV30" i="38"/>
  <c r="BU30" i="38" s="1"/>
  <c r="AU31" i="38"/>
  <c r="BQ31" i="38" s="1"/>
  <c r="AT40" i="38"/>
  <c r="BM40" i="38" s="1"/>
  <c r="AV60" i="38"/>
  <c r="BU60" i="38" s="1"/>
  <c r="BW60" i="38" s="1"/>
  <c r="AV70" i="38"/>
  <c r="BU70" i="38" s="1"/>
  <c r="AU71" i="38"/>
  <c r="BQ71" i="38" s="1"/>
  <c r="BS71" i="38" s="1"/>
  <c r="AU161" i="38"/>
  <c r="BQ161" i="38" s="1"/>
  <c r="AT162" i="38"/>
  <c r="BM162" i="38" s="1"/>
  <c r="AV148" i="38"/>
  <c r="BU148" i="38" s="1"/>
  <c r="AU149" i="38"/>
  <c r="BQ149" i="38" s="1"/>
  <c r="BS149" i="38" s="1"/>
  <c r="AU79" i="38"/>
  <c r="BQ79" i="38" s="1"/>
  <c r="AU80" i="38"/>
  <c r="BQ80" i="38" s="1"/>
  <c r="BS80" i="38" s="1"/>
  <c r="AU89" i="38"/>
  <c r="BQ89" i="38" s="1"/>
  <c r="AV99" i="38"/>
  <c r="BU99" i="38" s="1"/>
  <c r="BW99" i="38" s="1"/>
  <c r="AU107" i="38"/>
  <c r="BQ107" i="38" s="1"/>
  <c r="AU108" i="38"/>
  <c r="AU117" i="38"/>
  <c r="BQ117" i="38" s="1"/>
  <c r="AT118" i="38"/>
  <c r="BM118" i="38" s="1"/>
  <c r="AT119" i="38"/>
  <c r="BM119" i="38" s="1"/>
  <c r="AV31" i="38"/>
  <c r="BU31" i="38" s="1"/>
  <c r="BW31" i="38" s="1"/>
  <c r="AU40" i="38"/>
  <c r="BQ40" i="38" s="1"/>
  <c r="BS40" i="38" s="1"/>
  <c r="AU48" i="38"/>
  <c r="BQ48" i="38" s="1"/>
  <c r="BS48" i="38" s="1"/>
  <c r="AT49" i="38"/>
  <c r="AT50" i="38"/>
  <c r="BM50" i="38" s="1"/>
  <c r="AV71" i="38"/>
  <c r="BU71" i="38" s="1"/>
  <c r="BW71" i="38" s="1"/>
  <c r="AV161" i="38"/>
  <c r="BU161" i="38" s="1"/>
  <c r="AU162" i="38"/>
  <c r="AT171" i="38"/>
  <c r="BM171" i="38" s="1"/>
  <c r="AV149" i="38"/>
  <c r="BU149" i="38" s="1"/>
  <c r="BW149" i="38" s="1"/>
  <c r="AV79" i="38"/>
  <c r="AV80" i="38"/>
  <c r="BU80" i="38" s="1"/>
  <c r="BW80" i="38" s="1"/>
  <c r="AV107" i="38"/>
  <c r="BU107" i="38" s="1"/>
  <c r="AV108" i="38"/>
  <c r="BU108" i="38" s="1"/>
  <c r="BW108" i="38" s="1"/>
  <c r="AV117" i="38"/>
  <c r="BU117" i="38" s="1"/>
  <c r="AU118" i="38"/>
  <c r="BQ118" i="38" s="1"/>
  <c r="BS118" i="38" s="1"/>
  <c r="AU127" i="38"/>
  <c r="BQ127" i="38" s="1"/>
  <c r="BS127" i="38" s="1"/>
  <c r="AT128" i="38"/>
  <c r="AV40" i="38"/>
  <c r="AV48" i="38"/>
  <c r="BU48" i="38" s="1"/>
  <c r="BW48" i="38" s="1"/>
  <c r="AU49" i="38"/>
  <c r="BQ49" i="38" s="1"/>
  <c r="BS49" i="38" s="1"/>
  <c r="AT60" i="38"/>
  <c r="BM60" i="38" s="1"/>
  <c r="AT61" i="38"/>
  <c r="BM61" i="38" s="1"/>
  <c r="BO61" i="38" s="1"/>
  <c r="AV162" i="38"/>
  <c r="BU162" i="38" s="1"/>
  <c r="BW162" i="38" s="1"/>
  <c r="AU171" i="38"/>
  <c r="BQ171" i="38" s="1"/>
  <c r="BS171" i="38" s="1"/>
  <c r="BM181" i="38"/>
  <c r="AU98" i="38"/>
  <c r="BQ98" i="38" s="1"/>
  <c r="AV118" i="38"/>
  <c r="BU118" i="38" s="1"/>
  <c r="BW118" i="38" s="1"/>
  <c r="AV127" i="38"/>
  <c r="BU127" i="38" s="1"/>
  <c r="BW127" i="38" s="1"/>
  <c r="AU128" i="38"/>
  <c r="AU30" i="38"/>
  <c r="BQ30" i="38" s="1"/>
  <c r="BS30" i="38" s="1"/>
  <c r="AT31" i="38"/>
  <c r="BM31" i="38" s="1"/>
  <c r="AV49" i="38"/>
  <c r="BU49" i="38" s="1"/>
  <c r="BW49" i="38" s="1"/>
  <c r="AV59" i="38"/>
  <c r="BU59" i="38" s="1"/>
  <c r="BW59" i="38" s="1"/>
  <c r="AU60" i="38"/>
  <c r="AU70" i="38"/>
  <c r="BQ70" i="38" s="1"/>
  <c r="AT71" i="38"/>
  <c r="BM71" i="38" s="1"/>
  <c r="AV170" i="38"/>
  <c r="BU170" i="38" s="1"/>
  <c r="AV171" i="38"/>
  <c r="BU171" i="38" s="1"/>
  <c r="BW171" i="38" s="1"/>
  <c r="AU148" i="38"/>
  <c r="BQ148" i="38" s="1"/>
  <c r="AT149" i="38"/>
  <c r="BM149" i="38" s="1"/>
  <c r="AT79" i="38"/>
  <c r="BM79" i="38" s="1"/>
  <c r="AT81" i="38"/>
  <c r="BM81" i="38" s="1"/>
  <c r="BO81" i="38" s="1"/>
  <c r="AT80" i="38"/>
  <c r="BM80" i="38" s="1"/>
  <c r="AU90" i="38"/>
  <c r="BQ90" i="38" s="1"/>
  <c r="BS90" i="38" s="1"/>
  <c r="AV98" i="38"/>
  <c r="BU98" i="38" s="1"/>
  <c r="AU99" i="38"/>
  <c r="BQ99" i="38" s="1"/>
  <c r="BS99" i="38" s="1"/>
  <c r="AT107" i="38"/>
  <c r="BM107" i="38" s="1"/>
  <c r="AT109" i="38"/>
  <c r="BM109" i="38" s="1"/>
  <c r="AT108" i="38"/>
  <c r="BM108" i="38" s="1"/>
  <c r="AV128" i="38"/>
  <c r="AT30" i="38"/>
  <c r="BM30" i="38" s="1"/>
  <c r="AT70" i="38"/>
  <c r="BM70" i="38" s="1"/>
  <c r="BH163" i="38"/>
  <c r="C20" i="32" s="1"/>
  <c r="BH82" i="38"/>
  <c r="C12" i="32" s="1"/>
  <c r="BH63" i="38"/>
  <c r="C10" i="32" s="1"/>
  <c r="BH32" i="38"/>
  <c r="C7" i="32" s="1"/>
  <c r="BH72" i="38"/>
  <c r="C11" i="32" s="1"/>
  <c r="AT39" i="38"/>
  <c r="BM39" i="38" s="1"/>
  <c r="BH41" i="38"/>
  <c r="C8" i="32" s="1"/>
  <c r="AT148" i="38"/>
  <c r="BM148" i="38" s="1"/>
  <c r="BH141" i="38"/>
  <c r="C18" i="32" s="1"/>
  <c r="BI138" i="38"/>
  <c r="BI141" i="38" s="1"/>
  <c r="AT161" i="38"/>
  <c r="BM161" i="38" s="1"/>
  <c r="AT59" i="38"/>
  <c r="BM59" i="38" s="1"/>
  <c r="AT170" i="38"/>
  <c r="BM170" i="38" s="1"/>
  <c r="BH154" i="38"/>
  <c r="C19" i="32" s="1"/>
  <c r="BH23" i="38"/>
  <c r="C6" i="32" s="1"/>
  <c r="AT183" i="38"/>
  <c r="AG183" i="38"/>
  <c r="AT127" i="38"/>
  <c r="AT117" i="38"/>
  <c r="BM117" i="38" s="1"/>
  <c r="BM89" i="38"/>
  <c r="AT48" i="38"/>
  <c r="BI52" i="37"/>
  <c r="BI53" i="37" s="1"/>
  <c r="AF183" i="38"/>
  <c r="AT99" i="38"/>
  <c r="BJ60" i="38"/>
  <c r="AF60" i="38"/>
  <c r="BJ153" i="38"/>
  <c r="AF153" i="38"/>
  <c r="BJ109" i="38"/>
  <c r="AF109" i="38"/>
  <c r="BJ118" i="38"/>
  <c r="AF118" i="38"/>
  <c r="BJ130" i="38"/>
  <c r="AF130" i="38"/>
  <c r="BJ22" i="38"/>
  <c r="AF22" i="38"/>
  <c r="AV19" i="38"/>
  <c r="BJ21" i="38"/>
  <c r="AF21" i="38"/>
  <c r="BJ31" i="38"/>
  <c r="AF31" i="38"/>
  <c r="AU39" i="38"/>
  <c r="BJ48" i="38"/>
  <c r="AF48" i="38"/>
  <c r="BJ59" i="38"/>
  <c r="AF59" i="38"/>
  <c r="BJ70" i="38"/>
  <c r="AF70" i="38"/>
  <c r="BJ162" i="38"/>
  <c r="AF162" i="38"/>
  <c r="AU170" i="38"/>
  <c r="BJ181" i="38"/>
  <c r="AU19" i="38"/>
  <c r="BJ39" i="38"/>
  <c r="AF39" i="38"/>
  <c r="BJ49" i="38"/>
  <c r="AF49" i="38"/>
  <c r="AV39" i="38"/>
  <c r="BU39" i="38" s="1"/>
  <c r="BJ98" i="38"/>
  <c r="AF98" i="38"/>
  <c r="BJ107" i="38"/>
  <c r="AF107" i="38"/>
  <c r="BJ128" i="38"/>
  <c r="AF128" i="38"/>
  <c r="BJ138" i="38"/>
  <c r="AF138" i="38"/>
  <c r="BG138" i="38" s="1"/>
  <c r="BJ40" i="38"/>
  <c r="AF40" i="38"/>
  <c r="BJ50" i="38"/>
  <c r="AF50" i="38"/>
  <c r="AU59" i="38"/>
  <c r="BQ59" i="38" s="1"/>
  <c r="BS59" i="38" s="1"/>
  <c r="BJ62" i="38"/>
  <c r="AF62" i="38"/>
  <c r="BJ161" i="38"/>
  <c r="AF161" i="38"/>
  <c r="BJ149" i="38"/>
  <c r="AF149" i="38"/>
  <c r="BJ80" i="38"/>
  <c r="AF80" i="38"/>
  <c r="BJ139" i="38"/>
  <c r="AF139" i="38"/>
  <c r="BG139" i="38" s="1"/>
  <c r="BF20" i="38"/>
  <c r="BJ117" i="38"/>
  <c r="AF117" i="38"/>
  <c r="BJ127" i="38"/>
  <c r="AF127" i="38"/>
  <c r="BJ170" i="38"/>
  <c r="AF170" i="38"/>
  <c r="BJ152" i="38"/>
  <c r="AF152" i="38"/>
  <c r="BJ51" i="38"/>
  <c r="AF51" i="38"/>
  <c r="BJ171" i="38"/>
  <c r="AF171" i="38"/>
  <c r="BJ148" i="38"/>
  <c r="AF148" i="38"/>
  <c r="BJ81" i="38"/>
  <c r="AF81" i="38"/>
  <c r="BJ140" i="38"/>
  <c r="AF140" i="38"/>
  <c r="BG140" i="38" s="1"/>
  <c r="BJ79" i="38"/>
  <c r="AF79" i="38"/>
  <c r="BJ20" i="38"/>
  <c r="AF20" i="38"/>
  <c r="BJ19" i="38"/>
  <c r="AF19" i="38"/>
  <c r="BJ151" i="38"/>
  <c r="AF151" i="38"/>
  <c r="BJ99" i="38"/>
  <c r="AF99" i="38"/>
  <c r="BJ108" i="38"/>
  <c r="AF108" i="38"/>
  <c r="BJ119" i="38"/>
  <c r="AF119" i="38"/>
  <c r="BJ61" i="38"/>
  <c r="AF61" i="38"/>
  <c r="BJ71" i="38"/>
  <c r="AF71" i="38"/>
  <c r="BJ182" i="38"/>
  <c r="BJ179" i="38"/>
  <c r="BJ89" i="38"/>
  <c r="AF89" i="38"/>
  <c r="BJ30" i="38"/>
  <c r="AF30" i="38"/>
  <c r="AV141" i="38"/>
  <c r="AG110" i="38"/>
  <c r="AS99" i="38"/>
  <c r="BI99" i="38" s="1"/>
  <c r="AS119" i="38"/>
  <c r="AI154" i="38"/>
  <c r="AI141" i="38"/>
  <c r="AI110" i="38"/>
  <c r="AG154" i="38"/>
  <c r="AH131" i="38"/>
  <c r="AG172" i="38"/>
  <c r="AI172" i="38"/>
  <c r="AS130" i="38"/>
  <c r="BI130" i="38" s="1"/>
  <c r="AG52" i="38"/>
  <c r="AI52" i="38"/>
  <c r="AS182" i="38"/>
  <c r="BI182" i="38" s="1"/>
  <c r="AS149" i="38"/>
  <c r="BI149" i="38" s="1"/>
  <c r="AS151" i="38"/>
  <c r="BI151" i="38" s="1"/>
  <c r="AS152" i="38"/>
  <c r="BI152" i="38" s="1"/>
  <c r="AS153" i="38"/>
  <c r="BI153" i="38" s="1"/>
  <c r="AG82" i="38"/>
  <c r="AI82" i="38"/>
  <c r="AG100" i="38"/>
  <c r="AI100" i="38"/>
  <c r="AS109" i="38"/>
  <c r="AS108" i="38"/>
  <c r="BI108" i="38" s="1"/>
  <c r="AH120" i="38"/>
  <c r="AG131" i="38"/>
  <c r="AI131" i="38"/>
  <c r="AH141" i="38"/>
  <c r="AU143" i="38" s="1"/>
  <c r="AG141" i="38"/>
  <c r="AT143" i="38" s="1"/>
  <c r="AS40" i="38"/>
  <c r="BI40" i="38" s="1"/>
  <c r="AG63" i="38"/>
  <c r="AI63" i="38"/>
  <c r="AG163" i="38"/>
  <c r="AI163" i="38"/>
  <c r="AS179" i="38"/>
  <c r="BG179" i="38" s="1"/>
  <c r="AS81" i="38"/>
  <c r="AS80" i="38"/>
  <c r="BI80" i="38" s="1"/>
  <c r="AH100" i="38"/>
  <c r="AH110" i="38"/>
  <c r="AS107" i="38"/>
  <c r="BI107" i="38" s="1"/>
  <c r="AG120" i="38"/>
  <c r="AI120" i="38"/>
  <c r="AS118" i="38"/>
  <c r="BI118" i="38" s="1"/>
  <c r="AS128" i="38"/>
  <c r="BI128" i="38" s="1"/>
  <c r="AS127" i="38"/>
  <c r="AS117" i="38"/>
  <c r="BI117" i="38" s="1"/>
  <c r="AH91" i="38"/>
  <c r="AS98" i="38"/>
  <c r="BI98" i="38" s="1"/>
  <c r="AS20" i="38"/>
  <c r="AG32" i="38"/>
  <c r="AI32" i="38"/>
  <c r="AG41" i="38"/>
  <c r="AI41" i="38"/>
  <c r="AS51" i="38"/>
  <c r="BI51" i="38" s="1"/>
  <c r="AS50" i="38"/>
  <c r="AH63" i="38"/>
  <c r="AH163" i="38"/>
  <c r="AS162" i="38"/>
  <c r="BI162" i="38" s="1"/>
  <c r="AH172" i="38"/>
  <c r="AS171" i="38"/>
  <c r="BI171" i="38" s="1"/>
  <c r="AH183" i="38"/>
  <c r="AI183" i="38"/>
  <c r="AH154" i="38"/>
  <c r="AH82" i="38"/>
  <c r="AS79" i="38"/>
  <c r="BI79" i="38" s="1"/>
  <c r="AG91" i="38"/>
  <c r="AS90" i="38"/>
  <c r="AS89" i="38"/>
  <c r="BI89" i="38" s="1"/>
  <c r="AS148" i="38"/>
  <c r="BI148" i="38" s="1"/>
  <c r="AH72" i="38"/>
  <c r="AS181" i="38"/>
  <c r="AS170" i="38"/>
  <c r="BI170" i="38" s="1"/>
  <c r="AS161" i="38"/>
  <c r="BI161" i="38" s="1"/>
  <c r="AH23" i="38"/>
  <c r="AH32" i="38"/>
  <c r="AH41" i="38"/>
  <c r="AH52" i="38"/>
  <c r="AS49" i="38"/>
  <c r="BI49" i="38" s="1"/>
  <c r="AS60" i="38"/>
  <c r="BI60" i="38" s="1"/>
  <c r="AS61" i="38"/>
  <c r="AS62" i="38"/>
  <c r="BI62" i="38" s="1"/>
  <c r="AG72" i="38"/>
  <c r="AI72" i="38"/>
  <c r="AS71" i="38"/>
  <c r="BI71" i="38" s="1"/>
  <c r="AS70" i="38"/>
  <c r="BI70" i="38" s="1"/>
  <c r="AS59" i="38"/>
  <c r="BI59" i="38" s="1"/>
  <c r="AS48" i="38"/>
  <c r="BI48" i="38" s="1"/>
  <c r="AS31" i="38"/>
  <c r="BI31" i="38" s="1"/>
  <c r="AS39" i="38"/>
  <c r="BI39" i="38" s="1"/>
  <c r="AG23" i="38"/>
  <c r="AI23" i="38"/>
  <c r="AS21" i="38"/>
  <c r="AS22" i="38"/>
  <c r="AS30" i="38"/>
  <c r="AS19" i="38"/>
  <c r="BF151" i="38" l="1"/>
  <c r="BF62" i="38"/>
  <c r="AU163" i="38"/>
  <c r="BO23" i="38"/>
  <c r="BF149" i="38"/>
  <c r="BF31" i="38"/>
  <c r="AU172" i="38"/>
  <c r="AU174" i="38" s="1"/>
  <c r="AV163" i="38"/>
  <c r="AV165" i="38" s="1"/>
  <c r="AU110" i="38"/>
  <c r="AU112" i="38" s="1"/>
  <c r="BF40" i="38"/>
  <c r="AV82" i="38"/>
  <c r="AV84" i="38" s="1"/>
  <c r="AU32" i="38"/>
  <c r="BQ108" i="38"/>
  <c r="BS108" i="38" s="1"/>
  <c r="AU120" i="38"/>
  <c r="AU122" i="38" s="1"/>
  <c r="BF152" i="38"/>
  <c r="AV23" i="38"/>
  <c r="AV25" i="38" s="1"/>
  <c r="BF107" i="38"/>
  <c r="BU151" i="38"/>
  <c r="BW151" i="38" s="1"/>
  <c r="BF153" i="38"/>
  <c r="AV110" i="38"/>
  <c r="BF127" i="38"/>
  <c r="AV72" i="38"/>
  <c r="AV74" i="38" s="1"/>
  <c r="BF51" i="38"/>
  <c r="AV32" i="38"/>
  <c r="AV34" i="38" s="1"/>
  <c r="BF60" i="38"/>
  <c r="AV172" i="38"/>
  <c r="AV174" i="38" s="1"/>
  <c r="AV183" i="38"/>
  <c r="AV185" i="38" s="1"/>
  <c r="BF61" i="38"/>
  <c r="AU183" i="38"/>
  <c r="BU128" i="38"/>
  <c r="BW128" i="38" s="1"/>
  <c r="BM128" i="38"/>
  <c r="BO128" i="38" s="1"/>
  <c r="BU19" i="38"/>
  <c r="BW19" i="38" s="1"/>
  <c r="AU154" i="38"/>
  <c r="AU156" i="38" s="1"/>
  <c r="DI153" i="38"/>
  <c r="DK153" i="38" s="1"/>
  <c r="BF128" i="38"/>
  <c r="AV154" i="38"/>
  <c r="AV131" i="38"/>
  <c r="AV133" i="38" s="1"/>
  <c r="BF21" i="38"/>
  <c r="AV120" i="38"/>
  <c r="AV122" i="38" s="1"/>
  <c r="AU91" i="38"/>
  <c r="AU41" i="38"/>
  <c r="AU43" i="38" s="1"/>
  <c r="BF162" i="38"/>
  <c r="BF22" i="38"/>
  <c r="BF109" i="38"/>
  <c r="BF130" i="38"/>
  <c r="AV52" i="38"/>
  <c r="AV54" i="38" s="1"/>
  <c r="BF171" i="38"/>
  <c r="AU131" i="38"/>
  <c r="AU100" i="38"/>
  <c r="AV63" i="38"/>
  <c r="AV65" i="38" s="1"/>
  <c r="BF182" i="38"/>
  <c r="BF118" i="38"/>
  <c r="BF108" i="38"/>
  <c r="BF50" i="38"/>
  <c r="AU82" i="38"/>
  <c r="AU84" i="38" s="1"/>
  <c r="BF80" i="38"/>
  <c r="BF49" i="38"/>
  <c r="DI117" i="38"/>
  <c r="BO117" i="38"/>
  <c r="BM120" i="38"/>
  <c r="BO170" i="38"/>
  <c r="BM172" i="38"/>
  <c r="BS98" i="38"/>
  <c r="BS100" i="38" s="1"/>
  <c r="BQ100" i="38"/>
  <c r="BW61" i="38"/>
  <c r="BW63" i="38" s="1"/>
  <c r="BU63" i="38"/>
  <c r="DI59" i="38"/>
  <c r="DK59" i="38" s="1"/>
  <c r="BO59" i="38"/>
  <c r="BM63" i="38"/>
  <c r="BM163" i="38"/>
  <c r="BO161" i="38"/>
  <c r="DI161" i="38"/>
  <c r="BO109" i="38"/>
  <c r="DI109" i="38"/>
  <c r="DK109" i="38" s="1"/>
  <c r="BO149" i="38"/>
  <c r="DI149" i="38"/>
  <c r="DK149" i="38" s="1"/>
  <c r="BO171" i="38"/>
  <c r="DI171" i="38"/>
  <c r="DK171" i="38" s="1"/>
  <c r="BW20" i="38"/>
  <c r="DI20" i="38"/>
  <c r="DK20" i="38" s="1"/>
  <c r="BS148" i="38"/>
  <c r="BS154" i="38" s="1"/>
  <c r="BQ154" i="38"/>
  <c r="BO119" i="38"/>
  <c r="DI119" i="38"/>
  <c r="DK119" i="38" s="1"/>
  <c r="BS79" i="38"/>
  <c r="BQ82" i="38"/>
  <c r="BO40" i="38"/>
  <c r="BW117" i="38"/>
  <c r="BW120" i="38" s="1"/>
  <c r="BU120" i="38"/>
  <c r="BW161" i="38"/>
  <c r="BW163" i="38" s="1"/>
  <c r="BU163" i="38"/>
  <c r="DI118" i="38"/>
  <c r="DK118" i="38" s="1"/>
  <c r="BO118" i="38"/>
  <c r="DI108" i="38"/>
  <c r="DK108" i="38" s="1"/>
  <c r="BO108" i="38"/>
  <c r="BS130" i="38"/>
  <c r="BS131" i="38" s="1"/>
  <c r="BQ131" i="38"/>
  <c r="BW39" i="38"/>
  <c r="BO31" i="38"/>
  <c r="DI31" i="38"/>
  <c r="DK31" i="38" s="1"/>
  <c r="DI148" i="38"/>
  <c r="BM154" i="38"/>
  <c r="BO148" i="38"/>
  <c r="DI70" i="38"/>
  <c r="BO70" i="38"/>
  <c r="BM72" i="38"/>
  <c r="BW98" i="38"/>
  <c r="BW100" i="38" s="1"/>
  <c r="BU100" i="38"/>
  <c r="BW170" i="38"/>
  <c r="BW172" i="38" s="1"/>
  <c r="BU172" i="38"/>
  <c r="BO60" i="38"/>
  <c r="BS117" i="38"/>
  <c r="BS120" i="38" s="1"/>
  <c r="BQ120" i="38"/>
  <c r="BW148" i="38"/>
  <c r="BW154" i="38" s="1"/>
  <c r="BU154" i="38"/>
  <c r="BW30" i="38"/>
  <c r="BW32" i="38" s="1"/>
  <c r="BU32" i="38"/>
  <c r="BO62" i="38"/>
  <c r="DI62" i="38"/>
  <c r="DK62" i="38" s="1"/>
  <c r="DI107" i="38"/>
  <c r="BM110" i="38"/>
  <c r="BO107" i="38"/>
  <c r="BW107" i="38"/>
  <c r="BW110" i="38" s="1"/>
  <c r="BU110" i="38"/>
  <c r="BO39" i="38"/>
  <c r="BM41" i="38"/>
  <c r="BO80" i="38"/>
  <c r="DI80" i="38"/>
  <c r="DK80" i="38" s="1"/>
  <c r="BS70" i="38"/>
  <c r="BS72" i="38" s="1"/>
  <c r="BQ72" i="38"/>
  <c r="BS107" i="38"/>
  <c r="BS161" i="38"/>
  <c r="DI81" i="38"/>
  <c r="DK81" i="38" s="1"/>
  <c r="BS81" i="38"/>
  <c r="BM82" i="38"/>
  <c r="BO79" i="38"/>
  <c r="BF81" i="38"/>
  <c r="BO71" i="38"/>
  <c r="DI71" i="38"/>
  <c r="DK71" i="38" s="1"/>
  <c r="BW70" i="38"/>
  <c r="BW72" i="38" s="1"/>
  <c r="BU72" i="38"/>
  <c r="BQ50" i="38"/>
  <c r="DI50" i="38" s="1"/>
  <c r="BM130" i="38"/>
  <c r="BO130" i="38" s="1"/>
  <c r="DI152" i="38"/>
  <c r="DK152" i="38" s="1"/>
  <c r="BQ21" i="38"/>
  <c r="BU79" i="38"/>
  <c r="BQ128" i="38"/>
  <c r="BS128" i="38" s="1"/>
  <c r="BS89" i="38"/>
  <c r="BS91" i="38" s="1"/>
  <c r="BQ91" i="38"/>
  <c r="AU23" i="38"/>
  <c r="AU25" i="38" s="1"/>
  <c r="BW130" i="38"/>
  <c r="BW131" i="38" s="1"/>
  <c r="BU131" i="38"/>
  <c r="BO51" i="38"/>
  <c r="DI51" i="38"/>
  <c r="DK51" i="38" s="1"/>
  <c r="BQ32" i="38"/>
  <c r="BS31" i="38"/>
  <c r="BS32" i="38" s="1"/>
  <c r="AU72" i="38"/>
  <c r="AU74" i="38" s="1"/>
  <c r="BF79" i="38"/>
  <c r="BF99" i="38"/>
  <c r="BQ60" i="38"/>
  <c r="BS60" i="38" s="1"/>
  <c r="BM127" i="38"/>
  <c r="BU40" i="38"/>
  <c r="BW40" i="38" s="1"/>
  <c r="BQ162" i="38"/>
  <c r="BS162" i="38" s="1"/>
  <c r="DI98" i="38"/>
  <c r="BO98" i="38"/>
  <c r="AU52" i="38"/>
  <c r="AU54" i="38" s="1"/>
  <c r="BU52" i="38"/>
  <c r="BW50" i="38"/>
  <c r="BW52" i="38" s="1"/>
  <c r="DI22" i="38"/>
  <c r="DK22" i="38" s="1"/>
  <c r="BQ170" i="38"/>
  <c r="DI30" i="38"/>
  <c r="BO30" i="38"/>
  <c r="BM32" i="38"/>
  <c r="BW181" i="38"/>
  <c r="BW183" i="38" s="1"/>
  <c r="BU183" i="38"/>
  <c r="BO50" i="38"/>
  <c r="AV100" i="38"/>
  <c r="AV41" i="38"/>
  <c r="AV43" i="38" s="1"/>
  <c r="BF119" i="38"/>
  <c r="BM49" i="38"/>
  <c r="BQ39" i="38"/>
  <c r="DI39" i="38" s="1"/>
  <c r="BS181" i="38"/>
  <c r="BS183" i="38" s="1"/>
  <c r="BQ183" i="38"/>
  <c r="BF71" i="38"/>
  <c r="BF148" i="38"/>
  <c r="BO162" i="38"/>
  <c r="DI61" i="38"/>
  <c r="BQ63" i="38"/>
  <c r="BS61" i="38"/>
  <c r="BS63" i="38" s="1"/>
  <c r="BQ19" i="38"/>
  <c r="AU63" i="38"/>
  <c r="AU65" i="38" s="1"/>
  <c r="BF48" i="38"/>
  <c r="BM99" i="38"/>
  <c r="BM48" i="38"/>
  <c r="BO182" i="38"/>
  <c r="DI182" i="38"/>
  <c r="DK182" i="38" s="1"/>
  <c r="BO181" i="38"/>
  <c r="DI181" i="38"/>
  <c r="BM183" i="38"/>
  <c r="BO90" i="38"/>
  <c r="DI90" i="38"/>
  <c r="DK90" i="38" s="1"/>
  <c r="BF90" i="38"/>
  <c r="DI89" i="38"/>
  <c r="BO89" i="38"/>
  <c r="BM91" i="38"/>
  <c r="BI61" i="38"/>
  <c r="BI63" i="38" s="1"/>
  <c r="M10" i="32" s="1"/>
  <c r="AL10" i="32" s="1"/>
  <c r="BI81" i="38"/>
  <c r="BI82" i="38" s="1"/>
  <c r="M12" i="32" s="1"/>
  <c r="BI181" i="38"/>
  <c r="BI50" i="38"/>
  <c r="BI52" i="38" s="1"/>
  <c r="BI109" i="38"/>
  <c r="BI110" i="38" s="1"/>
  <c r="M15" i="32" s="1"/>
  <c r="BI119" i="38"/>
  <c r="BH142" i="38"/>
  <c r="BI19" i="38"/>
  <c r="BI30" i="38"/>
  <c r="BI32" i="38" s="1"/>
  <c r="M7" i="32" s="1"/>
  <c r="BI22" i="38"/>
  <c r="BI20" i="38"/>
  <c r="BI21" i="38"/>
  <c r="AK33" i="32"/>
  <c r="BF30" i="38"/>
  <c r="AI24" i="32" s="1"/>
  <c r="AV112" i="38"/>
  <c r="AT185" i="38"/>
  <c r="BI172" i="38"/>
  <c r="M21" i="32" s="1"/>
  <c r="BF117" i="38"/>
  <c r="BI72" i="38"/>
  <c r="BG148" i="38"/>
  <c r="BI41" i="38"/>
  <c r="M8" i="32" s="1"/>
  <c r="BI154" i="38"/>
  <c r="M19" i="32" s="1"/>
  <c r="BG59" i="38"/>
  <c r="BG109" i="38"/>
  <c r="BG161" i="38"/>
  <c r="BG107" i="38"/>
  <c r="BG60" i="38"/>
  <c r="BG181" i="38"/>
  <c r="BG108" i="38"/>
  <c r="BG152" i="38"/>
  <c r="BG182" i="38"/>
  <c r="BG49" i="38"/>
  <c r="BI90" i="38"/>
  <c r="BI91" i="38" s="1"/>
  <c r="M13" i="32" s="1"/>
  <c r="BG90" i="38"/>
  <c r="BG71" i="38"/>
  <c r="BG79" i="38"/>
  <c r="BG81" i="38"/>
  <c r="BG40" i="38"/>
  <c r="BG21" i="38"/>
  <c r="BG61" i="38"/>
  <c r="BJ154" i="38"/>
  <c r="AM19" i="32" s="1"/>
  <c r="BG62" i="38"/>
  <c r="BG22" i="38"/>
  <c r="BG141" i="38"/>
  <c r="AJ18" i="32" s="1"/>
  <c r="BI100" i="38"/>
  <c r="BG19" i="38"/>
  <c r="BG171" i="38"/>
  <c r="BG170" i="38"/>
  <c r="BG128" i="38"/>
  <c r="BJ100" i="38"/>
  <c r="BG39" i="38"/>
  <c r="BI163" i="38"/>
  <c r="M20" i="32" s="1"/>
  <c r="BG30" i="38"/>
  <c r="BG151" i="38"/>
  <c r="BG80" i="38"/>
  <c r="BG162" i="38"/>
  <c r="BG130" i="38"/>
  <c r="BG119" i="38"/>
  <c r="BG20" i="38"/>
  <c r="BG51" i="38"/>
  <c r="BG50" i="38"/>
  <c r="BG31" i="38"/>
  <c r="BG153" i="38"/>
  <c r="BG99" i="38"/>
  <c r="BI120" i="38"/>
  <c r="M16" i="32" s="1"/>
  <c r="BJ131" i="38"/>
  <c r="AM17" i="32" s="1"/>
  <c r="BG149" i="38"/>
  <c r="BG70" i="38"/>
  <c r="BG118" i="38"/>
  <c r="BI179" i="38"/>
  <c r="AS183" i="38"/>
  <c r="BG127" i="38"/>
  <c r="BI127" i="38"/>
  <c r="BI131" i="38" s="1"/>
  <c r="BG117" i="38"/>
  <c r="BG98" i="38"/>
  <c r="BG89" i="38"/>
  <c r="BG48" i="38"/>
  <c r="BJ91" i="38"/>
  <c r="AU34" i="38"/>
  <c r="AV143" i="38"/>
  <c r="BF143" i="38" s="1"/>
  <c r="AV156" i="38"/>
  <c r="AU165" i="38"/>
  <c r="AU185" i="38"/>
  <c r="BJ163" i="38"/>
  <c r="AF32" i="38"/>
  <c r="AF41" i="38"/>
  <c r="BJ32" i="38"/>
  <c r="BJ41" i="38"/>
  <c r="AF131" i="38"/>
  <c r="AF154" i="38"/>
  <c r="BJ172" i="38"/>
  <c r="AF141" i="38"/>
  <c r="BG142" i="38" s="1"/>
  <c r="BF161" i="38"/>
  <c r="AF23" i="38"/>
  <c r="AF172" i="38"/>
  <c r="AT52" i="38"/>
  <c r="AT54" i="38" s="1"/>
  <c r="BF70" i="38"/>
  <c r="AF120" i="38"/>
  <c r="AF110" i="38"/>
  <c r="AT154" i="38"/>
  <c r="AT156" i="38" s="1"/>
  <c r="BF170" i="38"/>
  <c r="AT172" i="38"/>
  <c r="AT174" i="38" s="1"/>
  <c r="AT131" i="38"/>
  <c r="BF59" i="38"/>
  <c r="BJ82" i="38"/>
  <c r="AM12" i="32" s="1"/>
  <c r="AF91" i="38"/>
  <c r="AF52" i="38"/>
  <c r="BJ72" i="38"/>
  <c r="M14" i="32"/>
  <c r="M9" i="32"/>
  <c r="BJ23" i="38"/>
  <c r="AM6" i="32" s="1"/>
  <c r="BJ120" i="38"/>
  <c r="AM16" i="32" s="1"/>
  <c r="BF98" i="38"/>
  <c r="M17" i="32"/>
  <c r="M18" i="32"/>
  <c r="AL18" i="32" s="1"/>
  <c r="BJ141" i="38"/>
  <c r="AM18" i="32" s="1"/>
  <c r="BJ52" i="38"/>
  <c r="AM9" i="32" s="1"/>
  <c r="AF82" i="38"/>
  <c r="AF163" i="38"/>
  <c r="AF100" i="38"/>
  <c r="BJ183" i="38"/>
  <c r="AM22" i="32" s="1"/>
  <c r="AF63" i="38"/>
  <c r="BJ63" i="38"/>
  <c r="AM10" i="32" s="1"/>
  <c r="AF72" i="38"/>
  <c r="AT82" i="38"/>
  <c r="AT84" i="38" s="1"/>
  <c r="BF19" i="38"/>
  <c r="BF39" i="38"/>
  <c r="AT23" i="38"/>
  <c r="AT25" i="38" s="1"/>
  <c r="AT120" i="38"/>
  <c r="AT122" i="38" s="1"/>
  <c r="BJ110" i="38"/>
  <c r="AM15" i="32" s="1"/>
  <c r="AT100" i="38"/>
  <c r="AT41" i="38"/>
  <c r="AT43" i="38" s="1"/>
  <c r="BF89" i="38"/>
  <c r="AT110" i="38"/>
  <c r="AT112" i="38" s="1"/>
  <c r="BF179" i="38"/>
  <c r="AT63" i="38"/>
  <c r="AT65" i="38" s="1"/>
  <c r="AT72" i="38"/>
  <c r="AT74" i="38" s="1"/>
  <c r="AT163" i="38"/>
  <c r="AT165" i="38" s="1"/>
  <c r="AT91" i="38"/>
  <c r="AT32" i="38"/>
  <c r="AT34" i="38" s="1"/>
  <c r="AS154" i="38"/>
  <c r="N19" i="32" s="1"/>
  <c r="X19" i="32" s="1"/>
  <c r="AS131" i="38"/>
  <c r="N17" i="32" s="1"/>
  <c r="X17" i="32" s="1"/>
  <c r="BF141" i="38"/>
  <c r="Y18" i="32" s="1"/>
  <c r="AS32" i="38"/>
  <c r="N7" i="32" s="1"/>
  <c r="X7" i="32" s="1"/>
  <c r="AS63" i="38"/>
  <c r="AS120" i="38"/>
  <c r="N16" i="32" s="1"/>
  <c r="AS110" i="38"/>
  <c r="N15" i="32" s="1"/>
  <c r="X15" i="32" s="1"/>
  <c r="AS100" i="38"/>
  <c r="N14" i="32" s="1"/>
  <c r="X14" i="32" s="1"/>
  <c r="AS91" i="38"/>
  <c r="N13" i="32" s="1"/>
  <c r="X13" i="32" s="1"/>
  <c r="AS82" i="38"/>
  <c r="N12" i="32" s="1"/>
  <c r="X12" i="32" s="1"/>
  <c r="AS172" i="38"/>
  <c r="N21" i="32" s="1"/>
  <c r="X21" i="32" s="1"/>
  <c r="AS163" i="38"/>
  <c r="N20" i="32" s="1"/>
  <c r="X20" i="32" s="1"/>
  <c r="AS72" i="38"/>
  <c r="N11" i="32" s="1"/>
  <c r="X11" i="32" s="1"/>
  <c r="AS52" i="38"/>
  <c r="N9" i="32" s="1"/>
  <c r="X9" i="32" s="1"/>
  <c r="AS41" i="38"/>
  <c r="N8" i="32" s="1"/>
  <c r="X8" i="32" s="1"/>
  <c r="AS23" i="38"/>
  <c r="BS110" i="38" l="1"/>
  <c r="BQ110" i="38"/>
  <c r="BF110" i="38"/>
  <c r="Y15" i="32" s="1"/>
  <c r="AI15" i="32" s="1"/>
  <c r="BF131" i="38"/>
  <c r="Y17" i="32" s="1"/>
  <c r="AU133" i="38"/>
  <c r="BO154" i="38"/>
  <c r="BF72" i="38"/>
  <c r="Y11" i="32" s="1"/>
  <c r="AI11" i="32" s="1"/>
  <c r="BO32" i="38"/>
  <c r="DI151" i="38"/>
  <c r="DK151" i="38" s="1"/>
  <c r="BF183" i="38"/>
  <c r="Y22" i="32" s="1"/>
  <c r="AI22" i="32" s="1"/>
  <c r="AT133" i="38"/>
  <c r="BW23" i="38"/>
  <c r="BO41" i="38"/>
  <c r="BF52" i="38"/>
  <c r="Y9" i="32" s="1"/>
  <c r="AI9" i="32" s="1"/>
  <c r="BF154" i="38"/>
  <c r="Y19" i="32" s="1"/>
  <c r="AI19" i="32" s="1"/>
  <c r="BF120" i="38"/>
  <c r="Y16" i="32" s="1"/>
  <c r="BO163" i="38"/>
  <c r="AL9" i="32"/>
  <c r="BU23" i="38"/>
  <c r="BO82" i="38"/>
  <c r="BO110" i="38"/>
  <c r="BU41" i="38"/>
  <c r="AL21" i="32"/>
  <c r="BO183" i="38"/>
  <c r="DK39" i="38"/>
  <c r="BS19" i="38"/>
  <c r="BQ23" i="38"/>
  <c r="DI19" i="38"/>
  <c r="DK19" i="38" s="1"/>
  <c r="BS170" i="38"/>
  <c r="BS172" i="38" s="1"/>
  <c r="BQ172" i="38"/>
  <c r="DK98" i="38"/>
  <c r="DK161" i="38"/>
  <c r="AL19" i="32"/>
  <c r="BM52" i="38"/>
  <c r="DI48" i="38"/>
  <c r="DK48" i="38" s="1"/>
  <c r="BO48" i="38"/>
  <c r="DK50" i="38"/>
  <c r="DK52" i="38" s="1"/>
  <c r="DI52" i="38"/>
  <c r="BW79" i="38"/>
  <c r="BW82" i="38" s="1"/>
  <c r="BU82" i="38"/>
  <c r="BS163" i="38"/>
  <c r="DI110" i="38"/>
  <c r="DK107" i="38"/>
  <c r="DK110" i="38" s="1"/>
  <c r="BO72" i="38"/>
  <c r="BW41" i="38"/>
  <c r="BS82" i="38"/>
  <c r="AL20" i="32"/>
  <c r="BO99" i="38"/>
  <c r="BO100" i="38" s="1"/>
  <c r="DI99" i="38"/>
  <c r="DK99" i="38" s="1"/>
  <c r="DK61" i="38"/>
  <c r="DK63" i="38" s="1"/>
  <c r="DI63" i="38"/>
  <c r="DI127" i="38"/>
  <c r="DK127" i="38" s="1"/>
  <c r="BM131" i="38"/>
  <c r="BO127" i="38"/>
  <c r="BO131" i="38" s="1"/>
  <c r="DI21" i="38"/>
  <c r="DK21" i="38" s="1"/>
  <c r="BS21" i="38"/>
  <c r="DI60" i="38"/>
  <c r="DK60" i="38" s="1"/>
  <c r="DK70" i="38"/>
  <c r="DK72" i="38" s="1"/>
  <c r="DI72" i="38"/>
  <c r="BO172" i="38"/>
  <c r="AL8" i="32"/>
  <c r="AL7" i="32"/>
  <c r="DI162" i="38"/>
  <c r="DK162" i="38" s="1"/>
  <c r="BS39" i="38"/>
  <c r="BS41" i="38" s="1"/>
  <c r="BQ41" i="38"/>
  <c r="BO63" i="38"/>
  <c r="DI170" i="38"/>
  <c r="AL17" i="32"/>
  <c r="DI49" i="38"/>
  <c r="DK49" i="38" s="1"/>
  <c r="BO49" i="38"/>
  <c r="DI128" i="38"/>
  <c r="DK128" i="38" s="1"/>
  <c r="DI130" i="38"/>
  <c r="BQ163" i="38"/>
  <c r="X16" i="32"/>
  <c r="AL16" i="32" s="1"/>
  <c r="N6" i="32"/>
  <c r="X6" i="32" s="1"/>
  <c r="BG184" i="38"/>
  <c r="N22" i="32"/>
  <c r="X22" i="32" s="1"/>
  <c r="BM100" i="38"/>
  <c r="BS50" i="38"/>
  <c r="BS52" i="38" s="1"/>
  <c r="BQ52" i="38"/>
  <c r="DI79" i="38"/>
  <c r="DK148" i="38"/>
  <c r="BO120" i="38"/>
  <c r="BO91" i="38"/>
  <c r="DK30" i="38"/>
  <c r="DK32" i="38" s="1"/>
  <c r="DI32" i="38"/>
  <c r="DI40" i="38"/>
  <c r="DK40" i="38" s="1"/>
  <c r="DI120" i="38"/>
  <c r="DK117" i="38"/>
  <c r="DK120" i="38" s="1"/>
  <c r="DK181" i="38"/>
  <c r="DK183" i="38" s="1"/>
  <c r="DI183" i="38"/>
  <c r="BI183" i="38"/>
  <c r="M22" i="32" s="1"/>
  <c r="DK89" i="38"/>
  <c r="DK91" i="38" s="1"/>
  <c r="DI91" i="38"/>
  <c r="AM11" i="32"/>
  <c r="AM8" i="32"/>
  <c r="AM20" i="32"/>
  <c r="AM13" i="32"/>
  <c r="AM21" i="32"/>
  <c r="AM7" i="32"/>
  <c r="AM14" i="32"/>
  <c r="AL14" i="32"/>
  <c r="BI23" i="38"/>
  <c r="M6" i="32" s="1"/>
  <c r="AL12" i="32"/>
  <c r="M11" i="32"/>
  <c r="AL11" i="32" s="1"/>
  <c r="AL15" i="32"/>
  <c r="BF32" i="38"/>
  <c r="Y7" i="32" s="1"/>
  <c r="AL13" i="32"/>
  <c r="X24" i="32"/>
  <c r="BG132" i="38"/>
  <c r="BG163" i="38"/>
  <c r="AJ20" i="32" s="1"/>
  <c r="BG120" i="38"/>
  <c r="AJ16" i="32" s="1"/>
  <c r="BG63" i="38"/>
  <c r="BG172" i="38"/>
  <c r="AJ21" i="32" s="1"/>
  <c r="BF43" i="38"/>
  <c r="BH164" i="38"/>
  <c r="BG110" i="38"/>
  <c r="AJ15" i="32" s="1"/>
  <c r="BG154" i="38"/>
  <c r="AJ19" i="32" s="1"/>
  <c r="BG24" i="38"/>
  <c r="BG64" i="38"/>
  <c r="BG173" i="38"/>
  <c r="BG23" i="38"/>
  <c r="AJ6" i="32" s="1"/>
  <c r="BG33" i="38"/>
  <c r="BH173" i="38"/>
  <c r="BH64" i="38"/>
  <c r="BG41" i="38"/>
  <c r="AJ8" i="32" s="1"/>
  <c r="BH83" i="38"/>
  <c r="BG164" i="38"/>
  <c r="BG53" i="38"/>
  <c r="BG111" i="38"/>
  <c r="BG83" i="38"/>
  <c r="BG92" i="38"/>
  <c r="BG155" i="38"/>
  <c r="BH33" i="38"/>
  <c r="BG42" i="38"/>
  <c r="BG73" i="38"/>
  <c r="BG72" i="38"/>
  <c r="AJ11" i="32" s="1"/>
  <c r="BH73" i="38"/>
  <c r="BH155" i="38"/>
  <c r="BG52" i="38"/>
  <c r="AJ9" i="32" s="1"/>
  <c r="BG82" i="38"/>
  <c r="AJ12" i="32" s="1"/>
  <c r="BG32" i="38"/>
  <c r="AJ7" i="32" s="1"/>
  <c r="BH42" i="38"/>
  <c r="BH53" i="38"/>
  <c r="BG183" i="38"/>
  <c r="AJ22" i="32" s="1"/>
  <c r="BG131" i="38"/>
  <c r="AJ17" i="32" s="1"/>
  <c r="BH132" i="38"/>
  <c r="BG121" i="38"/>
  <c r="BH121" i="38"/>
  <c r="BH111" i="38"/>
  <c r="BG100" i="38"/>
  <c r="AJ14" i="32" s="1"/>
  <c r="BG101" i="38"/>
  <c r="BH101" i="38"/>
  <c r="BH92" i="38"/>
  <c r="BG91" i="38"/>
  <c r="AJ13" i="32" s="1"/>
  <c r="BF185" i="38"/>
  <c r="BF25" i="38"/>
  <c r="AI18" i="32" s="1"/>
  <c r="BF174" i="38"/>
  <c r="BF156" i="38"/>
  <c r="BF34" i="38"/>
  <c r="BF122" i="38"/>
  <c r="BF74" i="38"/>
  <c r="BF84" i="38"/>
  <c r="BF54" i="38"/>
  <c r="BF112" i="38"/>
  <c r="BF65" i="38"/>
  <c r="BF165" i="38"/>
  <c r="BF142" i="38"/>
  <c r="BF172" i="38"/>
  <c r="Y21" i="32" s="1"/>
  <c r="AI21" i="32" s="1"/>
  <c r="BF163" i="38"/>
  <c r="Y20" i="32" s="1"/>
  <c r="AI20" i="32" s="1"/>
  <c r="BF23" i="38"/>
  <c r="BF41" i="38"/>
  <c r="Y8" i="32" s="1"/>
  <c r="AI8" i="32" s="1"/>
  <c r="BF91" i="38"/>
  <c r="Y13" i="32" s="1"/>
  <c r="AI13" i="32" s="1"/>
  <c r="BF100" i="38"/>
  <c r="Y14" i="32" s="1"/>
  <c r="AI14" i="32" s="1"/>
  <c r="BF63" i="38"/>
  <c r="BF111" i="38"/>
  <c r="BF82" i="38"/>
  <c r="Y12" i="32" s="1"/>
  <c r="AI12" i="32" s="1"/>
  <c r="BI142" i="38"/>
  <c r="BF33" i="38"/>
  <c r="BF184" i="38"/>
  <c r="BH184" i="38" l="1"/>
  <c r="BF133" i="38"/>
  <c r="BF121" i="38"/>
  <c r="BF132" i="38"/>
  <c r="BF53" i="38"/>
  <c r="DI154" i="38"/>
  <c r="BF73" i="38"/>
  <c r="BF155" i="38"/>
  <c r="DK154" i="38"/>
  <c r="BO52" i="38"/>
  <c r="AL6" i="32"/>
  <c r="DK170" i="38"/>
  <c r="DK172" i="38" s="1"/>
  <c r="DI172" i="38"/>
  <c r="DK79" i="38"/>
  <c r="DI82" i="38"/>
  <c r="DK130" i="38"/>
  <c r="DK131" i="38" s="1"/>
  <c r="DI131" i="38"/>
  <c r="AL22" i="32"/>
  <c r="DI163" i="38"/>
  <c r="BS23" i="38"/>
  <c r="DK163" i="38"/>
  <c r="DI41" i="38"/>
  <c r="AI16" i="32"/>
  <c r="Y6" i="32"/>
  <c r="BH24" i="38"/>
  <c r="DI100" i="38"/>
  <c r="DK41" i="38"/>
  <c r="DK23" i="38"/>
  <c r="DI23" i="38"/>
  <c r="AL24" i="32"/>
  <c r="AK24" i="32" s="1"/>
  <c r="AK19" i="32"/>
  <c r="AK11" i="32"/>
  <c r="AK7" i="32"/>
  <c r="BI143" i="38"/>
  <c r="BF164" i="38"/>
  <c r="BF42" i="38"/>
  <c r="BF173" i="38"/>
  <c r="BF24" i="38"/>
  <c r="AJ10" i="32"/>
  <c r="BF64" i="38"/>
  <c r="BI121" i="38"/>
  <c r="BI122" i="38" s="1"/>
  <c r="BI132" i="38"/>
  <c r="BI133" i="38" s="1"/>
  <c r="BI111" i="38"/>
  <c r="BI112" i="38" s="1"/>
  <c r="BI73" i="38"/>
  <c r="BI74" i="38" s="1"/>
  <c r="BI184" i="38"/>
  <c r="BI185" i="38" s="1"/>
  <c r="BI33" i="38"/>
  <c r="BI34" i="38" s="1"/>
  <c r="BI53" i="38"/>
  <c r="BI54" i="38" s="1"/>
  <c r="BI155" i="38"/>
  <c r="BI156" i="38" s="1"/>
  <c r="BF83" i="38"/>
  <c r="AI17" i="32" l="1"/>
  <c r="AK21" i="32"/>
  <c r="AK20" i="32"/>
  <c r="AK10" i="32"/>
  <c r="AK8" i="32"/>
  <c r="AK12" i="32"/>
  <c r="AK6" i="32"/>
  <c r="AK16" i="32"/>
  <c r="AK15" i="32"/>
  <c r="AK18" i="32"/>
  <c r="BI24" i="38"/>
  <c r="BI25" i="38" s="1"/>
  <c r="AK9" i="32"/>
  <c r="BI173" i="38"/>
  <c r="BI174" i="38" s="1"/>
  <c r="BI164" i="38"/>
  <c r="BI165" i="38" s="1"/>
  <c r="AK17" i="32"/>
  <c r="AK13" i="32"/>
  <c r="BI92" i="38"/>
  <c r="BI93" i="38" s="1"/>
  <c r="BI42" i="38"/>
  <c r="BI43" i="38" s="1"/>
  <c r="BI64" i="38"/>
  <c r="BI65" i="38" s="1"/>
  <c r="BI101" i="38"/>
  <c r="BI102" i="38" s="1"/>
  <c r="BI83" i="38"/>
  <c r="BI84" i="38" s="1"/>
  <c r="BH10" i="38"/>
  <c r="AI10" i="38"/>
  <c r="AH10" i="38"/>
  <c r="AT10" i="38"/>
  <c r="BM10" i="38" s="1"/>
  <c r="Q10" i="38"/>
  <c r="AI9" i="38"/>
  <c r="AH9" i="38"/>
  <c r="AT9" i="38"/>
  <c r="BH8" i="38"/>
  <c r="AI8" i="38"/>
  <c r="AH8" i="38"/>
  <c r="AT8" i="38"/>
  <c r="BM8" i="38" s="1"/>
  <c r="Q8" i="38"/>
  <c r="AV7" i="38"/>
  <c r="BU7" i="38" s="1"/>
  <c r="BW7" i="38" s="1"/>
  <c r="Q7" i="38"/>
  <c r="Q7" i="36"/>
  <c r="AF7" i="36" s="1"/>
  <c r="BG7" i="36" s="1"/>
  <c r="AT20" i="36"/>
  <c r="BH7" i="36"/>
  <c r="BM9" i="38" l="1"/>
  <c r="BO8" i="38"/>
  <c r="BM11" i="38"/>
  <c r="BO10" i="38"/>
  <c r="BQ8" i="38"/>
  <c r="BS8" i="38" s="1"/>
  <c r="BO9" i="38"/>
  <c r="AV8" i="38"/>
  <c r="BU8" i="38" s="1"/>
  <c r="BW8" i="38" s="1"/>
  <c r="AV9" i="38"/>
  <c r="AV10" i="38"/>
  <c r="AU8" i="38"/>
  <c r="AU9" i="38"/>
  <c r="AU10" i="38"/>
  <c r="BQ10" i="38" s="1"/>
  <c r="BI7" i="36"/>
  <c r="AK22" i="32"/>
  <c r="AK14" i="32"/>
  <c r="BJ7" i="36"/>
  <c r="BJ10" i="38"/>
  <c r="AF10" i="38"/>
  <c r="BJ8" i="38"/>
  <c r="AF8" i="38"/>
  <c r="BJ7" i="38"/>
  <c r="AF7" i="38"/>
  <c r="AU7" i="38"/>
  <c r="BQ7" i="38" s="1"/>
  <c r="AI11" i="38"/>
  <c r="AS8" i="38"/>
  <c r="BI8" i="38" s="1"/>
  <c r="Q9" i="38"/>
  <c r="AS9" i="38"/>
  <c r="AS10" i="38"/>
  <c r="BI10" i="38" s="1"/>
  <c r="BH9" i="38"/>
  <c r="BH11" i="38" s="1"/>
  <c r="C5" i="32" s="1"/>
  <c r="AH11" i="38"/>
  <c r="AI120" i="32" l="1"/>
  <c r="BO11" i="38"/>
  <c r="BF10" i="38"/>
  <c r="BQ9" i="38"/>
  <c r="BS9" i="38" s="1"/>
  <c r="BF8" i="38"/>
  <c r="BF9" i="38"/>
  <c r="BS10" i="38"/>
  <c r="BU10" i="38"/>
  <c r="BW10" i="38" s="1"/>
  <c r="BU9" i="38"/>
  <c r="BW9" i="38" s="1"/>
  <c r="AV11" i="38"/>
  <c r="BS7" i="38"/>
  <c r="DI7" i="38"/>
  <c r="DK7" i="38" s="1"/>
  <c r="DI8" i="38"/>
  <c r="DK8" i="38" s="1"/>
  <c r="AU11" i="38"/>
  <c r="BQ11" i="38"/>
  <c r="BG10" i="38"/>
  <c r="BI9" i="38"/>
  <c r="BG8" i="38"/>
  <c r="BJ9" i="38"/>
  <c r="BJ11" i="38" s="1"/>
  <c r="AM5" i="32" s="1"/>
  <c r="AM25" i="32" s="1"/>
  <c r="AF9" i="38"/>
  <c r="AS7" i="38"/>
  <c r="BG7" i="38" s="1"/>
  <c r="BF7" i="38"/>
  <c r="AT11" i="38"/>
  <c r="AG11" i="38"/>
  <c r="AV13" i="38" l="1"/>
  <c r="AU13" i="38"/>
  <c r="DI9" i="38"/>
  <c r="DK9" i="38" s="1"/>
  <c r="BU11" i="38"/>
  <c r="BW11" i="38" s="1"/>
  <c r="DI10" i="38"/>
  <c r="DK10" i="38" s="1"/>
  <c r="BS11" i="38"/>
  <c r="AF11" i="38"/>
  <c r="BG9" i="38"/>
  <c r="BG11" i="38" s="1"/>
  <c r="BI7" i="38"/>
  <c r="BI11" i="38" s="1"/>
  <c r="C25" i="32" s="1"/>
  <c r="AT13" i="38"/>
  <c r="BF11" i="38"/>
  <c r="AS11" i="38"/>
  <c r="DI11" i="38" l="1"/>
  <c r="DK11" i="38" s="1"/>
  <c r="BF13" i="38"/>
  <c r="N5" i="32"/>
  <c r="N25" i="32" s="1"/>
  <c r="N28" i="32" s="1"/>
  <c r="X28" i="32" s="1"/>
  <c r="AI7" i="32"/>
  <c r="M5" i="32"/>
  <c r="M25" i="32" s="1"/>
  <c r="BG12" i="38"/>
  <c r="Y5" i="32"/>
  <c r="Y25" i="32" s="1"/>
  <c r="Y28" i="32" s="1"/>
  <c r="AI28" i="32" s="1"/>
  <c r="BH12" i="38"/>
  <c r="AJ5" i="32"/>
  <c r="AJ25" i="32" s="1"/>
  <c r="AJ28" i="32" s="1"/>
  <c r="BF12" i="38"/>
  <c r="AI6" i="32" l="1"/>
  <c r="AI5" i="32"/>
  <c r="X5" i="32"/>
  <c r="X25" i="32" s="1"/>
  <c r="AK96" i="32"/>
  <c r="AK102" i="32"/>
  <c r="AK104" i="32"/>
  <c r="AK101" i="32"/>
  <c r="BI12" i="38"/>
  <c r="BI13" i="38" s="1"/>
  <c r="BH23" i="37"/>
  <c r="AI25" i="32" l="1"/>
  <c r="AL5" i="32"/>
  <c r="AL25" i="32" s="1"/>
  <c r="AL28" i="32" s="1"/>
  <c r="BI23" i="37"/>
  <c r="AK98" i="32"/>
  <c r="BA98" i="32"/>
  <c r="BA101" i="32" s="1"/>
  <c r="AK78" i="32"/>
  <c r="AK79" i="32" l="1"/>
  <c r="AK76" i="32"/>
  <c r="AK77" i="32"/>
  <c r="AK80" i="32"/>
  <c r="BH38" i="37" l="1"/>
  <c r="Q38" i="37"/>
  <c r="BH37" i="37"/>
  <c r="Q37" i="37"/>
  <c r="BH36" i="37"/>
  <c r="Q36" i="37"/>
  <c r="BH35" i="37"/>
  <c r="Q23" i="37"/>
  <c r="BH20" i="37"/>
  <c r="Q20" i="37"/>
  <c r="BH22" i="37"/>
  <c r="Q22" i="37"/>
  <c r="BH19" i="37"/>
  <c r="Q19" i="37"/>
  <c r="BH8" i="37"/>
  <c r="Q8" i="37"/>
  <c r="BJ8" i="37" s="1"/>
  <c r="BH7" i="37"/>
  <c r="Q7" i="37"/>
  <c r="BH10" i="37" l="1"/>
  <c r="AI30" i="32"/>
  <c r="BI35" i="37"/>
  <c r="BH39" i="37"/>
  <c r="M32" i="32" s="1"/>
  <c r="AL32" i="32" s="1"/>
  <c r="BI8" i="37"/>
  <c r="BI37" i="37"/>
  <c r="BI7" i="37"/>
  <c r="BI22" i="37"/>
  <c r="BI19" i="37"/>
  <c r="BI20" i="37"/>
  <c r="BI36" i="37"/>
  <c r="BI38" i="37"/>
  <c r="BJ19" i="37"/>
  <c r="AF19" i="37"/>
  <c r="BG19" i="37" s="1"/>
  <c r="BG27" i="37" s="1"/>
  <c r="BJ23" i="37"/>
  <c r="AF23" i="37"/>
  <c r="BG23" i="37" s="1"/>
  <c r="BJ37" i="37"/>
  <c r="AF37" i="37"/>
  <c r="BG37" i="37" s="1"/>
  <c r="BJ35" i="37"/>
  <c r="AF35" i="37"/>
  <c r="BJ38" i="37"/>
  <c r="AF38" i="37"/>
  <c r="BG38" i="37" s="1"/>
  <c r="BJ22" i="37"/>
  <c r="AF22" i="37"/>
  <c r="BG22" i="37" s="1"/>
  <c r="BJ20" i="37"/>
  <c r="AF20" i="37"/>
  <c r="BG20" i="37" s="1"/>
  <c r="BJ36" i="37"/>
  <c r="AF36" i="37"/>
  <c r="BG36" i="37" s="1"/>
  <c r="AF8" i="37"/>
  <c r="BG8" i="37" s="1"/>
  <c r="BJ7" i="37"/>
  <c r="AF7" i="37"/>
  <c r="AJ31" i="32" l="1"/>
  <c r="AJ34" i="32" s="1"/>
  <c r="AJ37" i="32" s="1"/>
  <c r="BI28" i="37"/>
  <c r="BI10" i="37"/>
  <c r="BG7" i="37"/>
  <c r="BJ39" i="37"/>
  <c r="AM32" i="32" s="1"/>
  <c r="BG35" i="37"/>
  <c r="BG39" i="37" s="1"/>
  <c r="AF39" i="37"/>
  <c r="BI39" i="37"/>
  <c r="BH40" i="37" s="1"/>
  <c r="M30" i="32"/>
  <c r="BG40" i="37" l="1"/>
  <c r="BI40" i="37"/>
  <c r="X30" i="32" l="1"/>
  <c r="BI41" i="37"/>
  <c r="BI85" i="37"/>
  <c r="BG85" i="37"/>
  <c r="BF85" i="37"/>
  <c r="BH21" i="37"/>
  <c r="BH27" i="37" s="1"/>
  <c r="Q21" i="37"/>
  <c r="AL30" i="32" l="1"/>
  <c r="BI21" i="37"/>
  <c r="BI27" i="37" s="1"/>
  <c r="BJ21" i="37"/>
  <c r="AF21" i="37"/>
  <c r="BG21" i="37" s="1"/>
  <c r="BI86" i="37"/>
  <c r="BH28" i="37" l="1"/>
  <c r="BI29" i="37"/>
  <c r="AK30" i="32"/>
  <c r="AI31" i="32"/>
  <c r="AI34" i="32" s="1"/>
  <c r="AM34" i="32"/>
  <c r="M31" i="32"/>
  <c r="M34" i="32" s="1"/>
  <c r="X31" i="32" l="1"/>
  <c r="AX112" i="32"/>
  <c r="AL31" i="32" l="1"/>
  <c r="X34" i="32"/>
  <c r="K4" i="40"/>
  <c r="AK105" i="32"/>
  <c r="AK31" i="32" l="1"/>
  <c r="AL34" i="32"/>
  <c r="AL37" i="32" s="1"/>
  <c r="AK74" i="32"/>
  <c r="Q16" i="36"/>
  <c r="Q15" i="36"/>
  <c r="Q12" i="36"/>
  <c r="BJ15" i="36" l="1"/>
  <c r="AF15" i="36"/>
  <c r="BG15" i="36" s="1"/>
  <c r="BJ16" i="36"/>
  <c r="AF16" i="36"/>
  <c r="BG16" i="36" s="1"/>
  <c r="BJ12" i="36"/>
  <c r="AF12" i="36"/>
  <c r="BG12" i="36" s="1"/>
  <c r="AK5" i="32"/>
  <c r="AK25" i="32" s="1"/>
  <c r="AK28" i="32" s="1"/>
  <c r="BH16" i="36"/>
  <c r="BH15" i="36"/>
  <c r="BH12" i="36"/>
  <c r="BI12" i="36" s="1"/>
  <c r="BI16" i="36" l="1"/>
  <c r="BI15" i="36"/>
  <c r="AK57" i="32"/>
  <c r="AK58" i="32"/>
  <c r="AK68" i="32" l="1"/>
  <c r="AK71" i="32" s="1"/>
  <c r="BH8" i="36"/>
  <c r="BH20" i="36" s="1"/>
  <c r="AU20" i="36"/>
  <c r="Q8" i="36"/>
  <c r="BI8" i="36" l="1"/>
  <c r="BI20" i="36" s="1"/>
  <c r="C95" i="32"/>
  <c r="C106" i="32" s="1"/>
  <c r="C113" i="32" s="1"/>
  <c r="BJ8" i="36"/>
  <c r="AF8" i="36"/>
  <c r="BG8" i="36" s="1"/>
  <c r="AV20" i="36"/>
  <c r="AH20" i="36"/>
  <c r="AI20" i="36"/>
  <c r="AG20" i="36"/>
  <c r="M95" i="32" l="1"/>
  <c r="M106" i="32" s="1"/>
  <c r="BJ20" i="36"/>
  <c r="BG20" i="36"/>
  <c r="AJ95" i="32" s="1"/>
  <c r="AJ106" i="32" s="1"/>
  <c r="AJ109" i="32" s="1"/>
  <c r="AS20" i="36"/>
  <c r="R106" i="32" l="1"/>
  <c r="R109" i="32" s="1"/>
  <c r="N95" i="32"/>
  <c r="N106" i="32" s="1"/>
  <c r="BH21" i="36"/>
  <c r="BH22" i="36" s="1"/>
  <c r="AM95" i="32"/>
  <c r="AM106" i="32" s="1"/>
  <c r="AF20" i="36"/>
  <c r="BG21" i="36" s="1"/>
  <c r="BF20" i="36"/>
  <c r="N113" i="32" l="1"/>
  <c r="N109" i="32"/>
  <c r="X109" i="32" s="1"/>
  <c r="X95" i="32"/>
  <c r="X106" i="32" s="1"/>
  <c r="AC95" i="32"/>
  <c r="AC106" i="32" s="1"/>
  <c r="Y95" i="32"/>
  <c r="Y106" i="32" s="1"/>
  <c r="Y109" i="32" s="1"/>
  <c r="C115" i="32"/>
  <c r="Q6" i="34"/>
  <c r="AL95" i="32" l="1"/>
  <c r="AL106" i="32" s="1"/>
  <c r="AL109" i="32" s="1"/>
  <c r="AC109" i="32"/>
  <c r="AI109" i="32" s="1"/>
  <c r="AI95" i="32"/>
  <c r="AI106" i="32" s="1"/>
  <c r="BJ6" i="34"/>
  <c r="BJ7" i="34" s="1"/>
  <c r="AM73" i="32" s="1"/>
  <c r="AM90" i="32" s="1"/>
  <c r="AF6" i="34"/>
  <c r="BG6" i="34" s="1"/>
  <c r="BG7" i="34" s="1"/>
  <c r="BI21" i="36"/>
  <c r="BI22" i="36" s="1"/>
  <c r="BH6" i="34"/>
  <c r="AI7" i="34"/>
  <c r="AH7" i="34"/>
  <c r="AT7" i="34"/>
  <c r="BI6" i="34" l="1"/>
  <c r="BI7" i="34" s="1"/>
  <c r="BH7" i="34"/>
  <c r="G73" i="32" s="1"/>
  <c r="G90" i="32" s="1"/>
  <c r="G113" i="32" s="1"/>
  <c r="AG7" i="34"/>
  <c r="AS7" i="34"/>
  <c r="AF7" i="34"/>
  <c r="BF7" i="34"/>
  <c r="AK95" i="32" l="1"/>
  <c r="AK106" i="32" s="1"/>
  <c r="AK109" i="32" s="1"/>
  <c r="BG8" i="34"/>
  <c r="AC73" i="32"/>
  <c r="AC90" i="32" s="1"/>
  <c r="BH8" i="34"/>
  <c r="R73" i="32"/>
  <c r="R90" i="32" s="1"/>
  <c r="R113" i="32" l="1"/>
  <c r="R93" i="32"/>
  <c r="X93" i="32" s="1"/>
  <c r="AC113" i="32"/>
  <c r="AC117" i="32" s="1"/>
  <c r="AC93" i="32"/>
  <c r="AI93" i="32" s="1"/>
  <c r="X73" i="32"/>
  <c r="X90" i="32" s="1"/>
  <c r="X113" i="32" s="1"/>
  <c r="G115" i="32"/>
  <c r="M73" i="32"/>
  <c r="M90" i="32" s="1"/>
  <c r="M113" i="32" s="1"/>
  <c r="AI73" i="32"/>
  <c r="AI90" i="32" s="1"/>
  <c r="AJ73" i="32"/>
  <c r="AJ90" i="32" s="1"/>
  <c r="BI8" i="34"/>
  <c r="BI9" i="34" s="1"/>
  <c r="AJ113" i="32" l="1"/>
  <c r="AJ93" i="32"/>
  <c r="AR113" i="32"/>
  <c r="AL73" i="32"/>
  <c r="AL90" i="32" s="1"/>
  <c r="G4" i="40"/>
  <c r="AL113" i="32" l="1"/>
  <c r="AL93" i="32"/>
  <c r="AK73" i="32"/>
  <c r="AK90" i="32" s="1"/>
  <c r="AK93" i="32" s="1"/>
  <c r="Q4" i="40"/>
  <c r="Q7" i="40" s="1"/>
  <c r="M4" i="40" l="1"/>
  <c r="M7" i="40" l="1"/>
  <c r="C4" i="40" l="1"/>
  <c r="C7" i="40" l="1"/>
  <c r="AK32" i="32" l="1"/>
  <c r="AK34" i="32" s="1"/>
  <c r="AK113" i="32" l="1"/>
  <c r="AK37" i="32"/>
  <c r="U7" i="40" l="1"/>
  <c r="O7" i="40" l="1"/>
  <c r="AL5" i="40" l="1"/>
  <c r="Y7" i="40" l="1"/>
  <c r="P7" i="40" l="1"/>
  <c r="V5" i="40"/>
  <c r="Z7" i="40" l="1"/>
  <c r="AF5" i="40"/>
  <c r="E115" i="32" l="1"/>
  <c r="D4" i="40"/>
  <c r="D7" i="40" s="1"/>
  <c r="L4" i="40" l="1"/>
  <c r="X114" i="32"/>
  <c r="AP113" i="32"/>
  <c r="X4" i="40"/>
  <c r="X7" i="40" s="1"/>
  <c r="AM113" i="32"/>
  <c r="AJ4" i="40" s="1"/>
  <c r="AJ7" i="40" s="1"/>
  <c r="AG4" i="40" l="1"/>
  <c r="AG7" i="40" s="1"/>
  <c r="N4" i="40"/>
  <c r="AL4" i="40"/>
  <c r="V4" i="40" l="1"/>
  <c r="N7" i="40"/>
  <c r="V7" i="40" l="1"/>
  <c r="V8" i="40"/>
  <c r="AL7" i="40"/>
  <c r="AA4" i="40" l="1"/>
  <c r="AO4" i="40"/>
  <c r="AI4" i="40" l="1"/>
  <c r="AI7" i="40" s="1"/>
  <c r="AA7" i="40"/>
  <c r="AH4" i="40" l="1"/>
  <c r="AH7" i="40" s="1"/>
  <c r="AI8" i="40" s="1"/>
  <c r="AL114" i="32"/>
  <c r="J5" i="40" l="1"/>
  <c r="J7" i="40" s="1"/>
  <c r="AR7" i="40" s="1"/>
  <c r="G5" i="40" l="1"/>
  <c r="AO5" i="40" l="1"/>
  <c r="G7" i="40"/>
  <c r="AO7" i="40" s="1"/>
  <c r="H5" i="40" l="1"/>
  <c r="AP5" i="40" l="1"/>
  <c r="H7" i="40"/>
  <c r="AP7" i="40" s="1"/>
  <c r="I5" i="40"/>
  <c r="AQ5" i="40" l="1"/>
  <c r="I7" i="40"/>
  <c r="AQ7" i="40" s="1"/>
  <c r="E5" i="40" l="1"/>
  <c r="E7" i="40" l="1"/>
  <c r="AM7" i="40" s="1"/>
  <c r="AM5" i="40"/>
  <c r="K5" i="40" l="1"/>
  <c r="K7" i="40" l="1"/>
  <c r="AS7" i="40" s="1"/>
  <c r="AS5" i="40"/>
  <c r="F5" i="40" l="1"/>
  <c r="F7" i="40" l="1"/>
  <c r="AN7" i="40" s="1"/>
  <c r="AN5" i="40"/>
  <c r="L5" i="40"/>
  <c r="AT5" i="40" l="1"/>
  <c r="L7" i="40"/>
  <c r="BK61" i="36" l="1"/>
  <c r="BF86" i="18"/>
  <c r="Y39" i="32" s="1"/>
  <c r="Y52" i="32" s="1"/>
  <c r="Y113" i="32" l="1"/>
  <c r="Y117" i="32" s="1"/>
  <c r="Y55" i="32"/>
  <c r="AI55" i="32" s="1"/>
  <c r="AI39" i="32"/>
  <c r="AI52" i="32" s="1"/>
  <c r="AK4" i="40" l="1"/>
  <c r="W4" i="40" l="1"/>
  <c r="W7" i="40" l="1"/>
  <c r="AF4" i="40"/>
  <c r="Q9" i="40"/>
  <c r="AF7" i="40" l="1"/>
  <c r="AT4" i="40"/>
  <c r="AF8" i="40"/>
  <c r="AK7" i="40"/>
  <c r="AT7" i="40" l="1"/>
  <c r="L8" i="40"/>
  <c r="L9" i="40" s="1"/>
  <c r="AT101" i="20"/>
  <c r="AB68" i="32"/>
  <c r="AI67" i="32"/>
  <c r="AB113" i="32" l="1"/>
  <c r="AB117" i="32" s="1"/>
  <c r="AB71" i="32"/>
  <c r="AI71" i="32" s="1"/>
  <c r="AI68" i="32"/>
  <c r="AI113" i="32" s="1"/>
  <c r="AQ113" i="32"/>
  <c r="AI117" i="32" l="1"/>
  <c r="AI119" i="32" s="1"/>
  <c r="BF89" i="20"/>
  <c r="AT89" i="20"/>
  <c r="AT87" i="20"/>
  <c r="AT82" i="20"/>
  <c r="BN82" i="20"/>
  <c r="BN87" i="20"/>
  <c r="BN153" i="20"/>
  <c r="DH87" i="20"/>
  <c r="DH82" i="20"/>
  <c r="DJ82" i="20"/>
  <c r="DJ87" i="20"/>
  <c r="AT82" i="20" a="1"/>
  <c r="BL82" i="20"/>
  <c r="BL87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<sst xmlns="http://schemas.openxmlformats.org/spreadsheetml/2006/main" count="7102" uniqueCount="606">
  <si>
    <t>Dos</t>
  </si>
  <si>
    <t>Liter</t>
  </si>
  <si>
    <t>Buah</t>
  </si>
  <si>
    <t>Psg</t>
  </si>
  <si>
    <t>JUMLAH TOTAL</t>
  </si>
  <si>
    <t>Hari</t>
  </si>
  <si>
    <t>JUMLAH (Rp)</t>
  </si>
  <si>
    <t>Lembar</t>
  </si>
  <si>
    <t>KEGIATAN</t>
  </si>
  <si>
    <t>NO</t>
  </si>
  <si>
    <t>URAIAN</t>
  </si>
  <si>
    <t>VOLUME</t>
  </si>
  <si>
    <t>JUMLAH</t>
  </si>
  <si>
    <t>Ls</t>
  </si>
  <si>
    <t xml:space="preserve">         </t>
  </si>
  <si>
    <t>Meter</t>
  </si>
  <si>
    <t>HARGA (Rp)</t>
  </si>
  <si>
    <t>RAB</t>
  </si>
  <si>
    <t>REALISASI</t>
  </si>
  <si>
    <t>SAT</t>
  </si>
  <si>
    <t>JML</t>
  </si>
  <si>
    <t xml:space="preserve">SUMBER DA NA </t>
  </si>
  <si>
    <t>DDs</t>
  </si>
  <si>
    <t>ADD</t>
  </si>
  <si>
    <t>BELANJA</t>
  </si>
  <si>
    <t xml:space="preserve">Buah </t>
  </si>
  <si>
    <t>Unit</t>
  </si>
  <si>
    <t>ls</t>
  </si>
  <si>
    <t>Kotak</t>
  </si>
  <si>
    <t>Spanduk</t>
  </si>
  <si>
    <t>Paket</t>
  </si>
  <si>
    <t>Pak</t>
  </si>
  <si>
    <t>Jam</t>
  </si>
  <si>
    <t>unit</t>
  </si>
  <si>
    <t>SISA PAGU</t>
  </si>
  <si>
    <t>SELISIH BELANJA</t>
  </si>
  <si>
    <t>TOTAL SISA ANGGARAN</t>
  </si>
  <si>
    <t>SELISIH REALISASI</t>
  </si>
  <si>
    <t>PAJAK</t>
  </si>
  <si>
    <t>Jumlah</t>
  </si>
  <si>
    <t>JUMLAH SISA ANGGARAN</t>
  </si>
  <si>
    <t>SPPD Luar Daerah dalam Propinsi</t>
  </si>
  <si>
    <t>kotak</t>
  </si>
  <si>
    <t>Buku Agenda</t>
  </si>
  <si>
    <t xml:space="preserve">SPPD dalam Kabupaten/kota </t>
  </si>
  <si>
    <t>Kali</t>
  </si>
  <si>
    <t>KAUR UMUM</t>
  </si>
  <si>
    <t>NON BELANJA</t>
  </si>
  <si>
    <t>KASI KESRA</t>
  </si>
  <si>
    <t>BHP</t>
  </si>
  <si>
    <t>PADes</t>
  </si>
  <si>
    <t>I</t>
  </si>
  <si>
    <t>II</t>
  </si>
  <si>
    <t xml:space="preserve">Jumlah </t>
  </si>
  <si>
    <t>KASI PEMERINTAHAN</t>
  </si>
  <si>
    <t>: PKK</t>
  </si>
  <si>
    <t>III</t>
  </si>
  <si>
    <t>KAUR REN</t>
  </si>
  <si>
    <t>KAUR KEU</t>
  </si>
  <si>
    <t>IV</t>
  </si>
  <si>
    <t>V</t>
  </si>
  <si>
    <t>VI</t>
  </si>
  <si>
    <t>KASI PELAYANAN</t>
  </si>
  <si>
    <t>PKK</t>
  </si>
  <si>
    <t>Org</t>
  </si>
  <si>
    <t>KPM</t>
  </si>
  <si>
    <t>Siltap Kades</t>
  </si>
  <si>
    <t>Tunjangan Kades</t>
  </si>
  <si>
    <t>Siltap Sekdes</t>
  </si>
  <si>
    <t>Tunjangan Sekdes</t>
  </si>
  <si>
    <t>Siltap Anggota BPD</t>
  </si>
  <si>
    <t>Snack</t>
  </si>
  <si>
    <t>Makan/Minum</t>
  </si>
  <si>
    <t xml:space="preserve">Kue Bosara </t>
  </si>
  <si>
    <t>Spanduk 1 x 2 M</t>
  </si>
  <si>
    <t xml:space="preserve">: Musyawarah Pertanggungjawaban APBDesa Semester I </t>
  </si>
  <si>
    <t>Foto Copy</t>
  </si>
  <si>
    <t>Jilid</t>
  </si>
  <si>
    <t>Rangkap</t>
  </si>
  <si>
    <t>Materai</t>
  </si>
  <si>
    <t>Foto Copy LPJ</t>
  </si>
  <si>
    <t>Jilid LPJ ( 1 bulan x 3 rangkap x 12 bulan )</t>
  </si>
  <si>
    <t>: Dokumen RKPDes</t>
  </si>
  <si>
    <t xml:space="preserve">Foto Copy </t>
  </si>
  <si>
    <t>Koordinator ( 1 org x 3 bulan )</t>
  </si>
  <si>
    <t>Ketua Tim  ( 1 org x 3 bulan )</t>
  </si>
  <si>
    <t>Sekretaris Tim ( 1 org x 3 bulan )</t>
  </si>
  <si>
    <t>Anggota ( 6 org x 3 bulan )</t>
  </si>
  <si>
    <t>Bulan</t>
  </si>
  <si>
    <t>: Musyawarah Desa Mappalili dan penyusunan Program Pertanian</t>
  </si>
  <si>
    <t>Kue Bosara</t>
  </si>
  <si>
    <t xml:space="preserve">: Musyawarah Dadakan </t>
  </si>
  <si>
    <t xml:space="preserve">: Musyawarah Verivikasi Bantuan Sosial </t>
  </si>
  <si>
    <t>: Musrenbang Anak</t>
  </si>
  <si>
    <t>: Rembuk Stunting</t>
  </si>
  <si>
    <t>: Musrenbang Perempuan</t>
  </si>
  <si>
    <t>OB</t>
  </si>
  <si>
    <t>dos</t>
  </si>
  <si>
    <t>buah</t>
  </si>
  <si>
    <t>: Forum Anak</t>
  </si>
  <si>
    <t xml:space="preserve">Spanduk </t>
  </si>
  <si>
    <t>: Kontingen Group Kesenian &amp; Kebudayaan (Festival to Berru)</t>
  </si>
  <si>
    <t xml:space="preserve">Sewa Kendaraan </t>
  </si>
  <si>
    <t xml:space="preserve">: Penyelenggaraan Posyandu </t>
  </si>
  <si>
    <t>DDS</t>
  </si>
  <si>
    <t xml:space="preserve">Bulan </t>
  </si>
  <si>
    <t>Botol</t>
  </si>
  <si>
    <t>: Gotong Royong</t>
  </si>
  <si>
    <t>: Pembinaan LPM</t>
  </si>
  <si>
    <t>Lmbr</t>
  </si>
  <si>
    <t xml:space="preserve">: Pembinaan Karang taruna </t>
  </si>
  <si>
    <t>SPPD dalam daerah Dalam Kab.</t>
  </si>
  <si>
    <t xml:space="preserve">Pelatihan Bela diri </t>
  </si>
  <si>
    <t>: BLT Desa</t>
  </si>
  <si>
    <t xml:space="preserve">: Honorarium Staf </t>
  </si>
  <si>
    <t xml:space="preserve">: Jaminan sosial Staf </t>
  </si>
  <si>
    <t>: Jaminan Sosial Lembaga Lainnya (RT)</t>
  </si>
  <si>
    <t>: Jaminan Sosial BPD</t>
  </si>
  <si>
    <t>: Oprasional RT dan Insentif RT</t>
  </si>
  <si>
    <t>: Oprasional Dana Desa 3%</t>
  </si>
  <si>
    <t>: Operasional Pemdes</t>
  </si>
  <si>
    <t>Tinta print Epson warna hitam L380,L310,L5190</t>
  </si>
  <si>
    <t>Tinta print Epson warna kuning L380,L310,L5190</t>
  </si>
  <si>
    <t>Tinta print warna merah L380,L310,L5190</t>
  </si>
  <si>
    <t>Tinta print warna biru L380,L310,L5190,</t>
  </si>
  <si>
    <t>Anak Hekter Kecil</t>
  </si>
  <si>
    <t>Anak Hekter Besar</t>
  </si>
  <si>
    <t>Tipe X Kenko</t>
  </si>
  <si>
    <t>Sapu ijuk</t>
  </si>
  <si>
    <t>Sekop sampah</t>
  </si>
  <si>
    <t>Sabun Cuci piring</t>
  </si>
  <si>
    <t>Pel Lantai</t>
  </si>
  <si>
    <t>Belanja Perlengkapan Alat Rumah Tangga dan Bahan Kebersihan</t>
  </si>
  <si>
    <t>Belanja Bahan Bakar Minyak/Gas/Isi Ulang Tabung Pemadam Kebakaran</t>
  </si>
  <si>
    <t>Isi ulang tabung gas elpiji 3 kg</t>
  </si>
  <si>
    <t>Belanja Barang Cetak dan Penggandaan</t>
  </si>
  <si>
    <t xml:space="preserve">Foto copy </t>
  </si>
  <si>
    <t>Belanja Barang Konsumsi (Makan/Minum)</t>
  </si>
  <si>
    <t>Belanja Jasa Honorarium Tim Pelaksana Kegiatan</t>
  </si>
  <si>
    <t>Kades PKPKD</t>
  </si>
  <si>
    <t>Sekdes PPKD(Koordinator)</t>
  </si>
  <si>
    <t>Kaur dan Kasi PKA ( 5 org x 12 bulan)</t>
  </si>
  <si>
    <t>Kasus</t>
  </si>
  <si>
    <t>AK 77</t>
  </si>
  <si>
    <t>Belanja Jasa Langganan Majalah/Surat Kabar</t>
  </si>
  <si>
    <t>Motor Dinas Perangkat</t>
  </si>
  <si>
    <t>Rim</t>
  </si>
  <si>
    <t>: Operasional BPD</t>
  </si>
  <si>
    <t xml:space="preserve">Tinta hitam </t>
  </si>
  <si>
    <t>Tinta warna Kuning</t>
  </si>
  <si>
    <t>Tinta warna Merah</t>
  </si>
  <si>
    <t>Tinta warna Biru</t>
  </si>
  <si>
    <t>SPPD Dalam Kabupaten/Kota</t>
  </si>
  <si>
    <t xml:space="preserve">Belanja kegiatan jaringan aspirasi reses </t>
  </si>
  <si>
    <t>Belanja Pembahasan dan penetapan peraturan desa</t>
  </si>
  <si>
    <t>Belanja Musyawarah BPD</t>
  </si>
  <si>
    <t>Snack  ( 10 keg x 9 0rg )</t>
  </si>
  <si>
    <t>Belanja evaluasi LKPPD</t>
  </si>
  <si>
    <t>Belanja pengawasan pemerintah desa</t>
  </si>
  <si>
    <t>Musyawarah penyampaian laporan Kinerja BPD</t>
  </si>
  <si>
    <t xml:space="preserve">Musyawarah Pertanggungjawaban APBDesa Semester I </t>
  </si>
  <si>
    <t xml:space="preserve">Musyawarah Dadakan </t>
  </si>
  <si>
    <t xml:space="preserve">Musyawarah Verivikasi Bantuan Sosial </t>
  </si>
  <si>
    <t>Musrenbang Anak</t>
  </si>
  <si>
    <t>Musrenbang Perempuan</t>
  </si>
  <si>
    <t>Rembuk Stunting</t>
  </si>
  <si>
    <t>Dokumen RKPDes</t>
  </si>
  <si>
    <t>Musyawarah Desa Mappalili dan penyusunan Program Pertanian</t>
  </si>
  <si>
    <t>: Administrasi Umum dan Kependudukan</t>
  </si>
  <si>
    <t>Kertas HVS A4 80 gram</t>
  </si>
  <si>
    <t>: Penyusunan,Pendataan, dan Pemutakhiran Profil Desa</t>
  </si>
  <si>
    <t>Petugas Entry Data Online</t>
  </si>
  <si>
    <t>KK</t>
  </si>
  <si>
    <t>: Kegiatan Penyusunan Kebijakan Desa</t>
  </si>
  <si>
    <t>: Koord/Kerjasama Penyelenggaraan Pemerintah dan Pembangunan</t>
  </si>
  <si>
    <t>Keg</t>
  </si>
  <si>
    <t>: Rapat Internal Pemerintah Desa</t>
  </si>
  <si>
    <t>:   Terlaksananya Kegiatan Informasi Publik Desa</t>
  </si>
  <si>
    <t xml:space="preserve">: Mediasi Konflik Pertanahan </t>
  </si>
  <si>
    <t>Operasional Pemdes</t>
  </si>
  <si>
    <t>Operasional BPD</t>
  </si>
  <si>
    <t xml:space="preserve">Honorarium Staf </t>
  </si>
  <si>
    <t xml:space="preserve">Jaminan sosial Staf </t>
  </si>
  <si>
    <t>Jaminan Sosial Lembaga Lainnya (RT)</t>
  </si>
  <si>
    <t>Jaminan Sosial BPD</t>
  </si>
  <si>
    <t>Oprasional RT dan Insentif RT</t>
  </si>
  <si>
    <t>Oprasional Dana Desa 3%</t>
  </si>
  <si>
    <t xml:space="preserve">Pembinaan Karang taruna </t>
  </si>
  <si>
    <t>BLT Desa</t>
  </si>
  <si>
    <t>Administrasi Umum dan Kependudukan</t>
  </si>
  <si>
    <t>Penyusunan,Pendataan, dan Pemutakhiran Profil Desa</t>
  </si>
  <si>
    <t>Pemutakhiran Data SDGs Desa</t>
  </si>
  <si>
    <t>Pengimputan IDM</t>
  </si>
  <si>
    <t>Rapat Internal Pemerintah Desa</t>
  </si>
  <si>
    <t>Terlaksananya Kegiatan Informasi Publik Desa</t>
  </si>
  <si>
    <t xml:space="preserve">Mediasi Konflik Pertanahan </t>
  </si>
  <si>
    <t>Penanggulangan Bencana</t>
  </si>
  <si>
    <t>Forum Anak</t>
  </si>
  <si>
    <t>Kontingen Group Kesenian &amp; Kebudayaan (Festival to Berru)</t>
  </si>
  <si>
    <t xml:space="preserve">Penyelenggaraan Posyandu </t>
  </si>
  <si>
    <t>Gotong Royong</t>
  </si>
  <si>
    <t>Pembinaan LPM</t>
  </si>
  <si>
    <t>Fotocopy</t>
  </si>
  <si>
    <t xml:space="preserve">Jilid </t>
  </si>
  <si>
    <t>VII</t>
  </si>
  <si>
    <t xml:space="preserve">PEMBIAYAAN </t>
  </si>
  <si>
    <t xml:space="preserve">: Pembiyaan </t>
  </si>
  <si>
    <t>Penyertaan Modal Bumdes</t>
  </si>
  <si>
    <t>TOTAL PAGU ANGGARAN</t>
  </si>
  <si>
    <t xml:space="preserve">Penyertaan Modal BUM Desa </t>
  </si>
  <si>
    <t>REALISASI ANGGARAN</t>
  </si>
  <si>
    <t xml:space="preserve">Belanja Tidak Terduga </t>
  </si>
  <si>
    <t>Belanja Jasa Langganan Internet</t>
  </si>
  <si>
    <t xml:space="preserve">Mobil desa  STNK </t>
  </si>
  <si>
    <t>Motor Dinas STNK ( Kades dan Kadus)</t>
  </si>
  <si>
    <t>Motor Dinas Perangkat STNK (RT)</t>
  </si>
  <si>
    <t xml:space="preserve">Pemeliharaan Kendaraan </t>
  </si>
  <si>
    <t xml:space="preserve">Perpajakan </t>
  </si>
  <si>
    <t>Kaur Keuangan</t>
  </si>
  <si>
    <t>Honorarium Unsur Staf Lainnya</t>
  </si>
  <si>
    <t>Jaminan Sosial Unsur Staf Lainnya</t>
  </si>
  <si>
    <t>Jaminan Sosisal BPD</t>
  </si>
  <si>
    <t>Siltap Perangkat Kaur/Kasi</t>
  </si>
  <si>
    <t>Tunjangan Perangkat Kaur/Kasi</t>
  </si>
  <si>
    <t>Siltap Perangkat Kadus</t>
  </si>
  <si>
    <t>Tunjangan Perangkat Kadus</t>
  </si>
  <si>
    <t>Jaminan Sostek Kepala Desa</t>
  </si>
  <si>
    <t>Jaminan Sostek Sekdes</t>
  </si>
  <si>
    <t>Jaminan Sostek Kaur/Kasi</t>
  </si>
  <si>
    <t>Jaminan Sostek Kadus</t>
  </si>
  <si>
    <t>Kertas HVS A4</t>
  </si>
  <si>
    <t xml:space="preserve">Pemeliharaan Peralatan </t>
  </si>
  <si>
    <t>SPPD RT dalam Kabupaten</t>
  </si>
  <si>
    <t>% GIAT</t>
  </si>
  <si>
    <t>% ANGGARAN</t>
  </si>
  <si>
    <t>SADD</t>
  </si>
  <si>
    <t>SDDs</t>
  </si>
  <si>
    <t>PBH</t>
  </si>
  <si>
    <t>SPBH</t>
  </si>
  <si>
    <t>PLL/JAGIR</t>
  </si>
  <si>
    <t>SBHP</t>
  </si>
  <si>
    <t>APBDes POKOK</t>
  </si>
  <si>
    <t>APBDes PERUBAHAN</t>
  </si>
  <si>
    <t>JUMLAH SISA ANGGARAN (SiLPA)</t>
  </si>
  <si>
    <t>M</t>
  </si>
  <si>
    <t>: Musyawarah Desa Pembahasan Rancangan  RKPDes dgn BPD Tahun 2026</t>
  </si>
  <si>
    <t>: Musyawarah Pembahasan Perubahan APBDes Dengan BPD 2025</t>
  </si>
  <si>
    <t>: Musyawarah Pertanggungjawaban APBDesa Akhir tahun 2025</t>
  </si>
  <si>
    <t>Musyawarah Desa Penyusunan RKPDesa Tahun 2026</t>
  </si>
  <si>
    <t>Musrenbang RKPDes Tahun 2026</t>
  </si>
  <si>
    <t>Musyawarah Desa Pembahasan Rancangan  RKPDes dgn BPD Tahun 2026</t>
  </si>
  <si>
    <t>Musyawarah Pembahasan Perubahan APBDes Dengan BPD 2025</t>
  </si>
  <si>
    <t>Musyawarah BPD P'bahas Perdes APBDesa Pokok thn 2026</t>
  </si>
  <si>
    <t>: Musyawarah Dusun untuk Masyarkat Kelompok Penyusunan RKPDesa Tahun 2026</t>
  </si>
  <si>
    <t>Penyusunan Dokumen LPPD/LKPPD</t>
  </si>
  <si>
    <t>: Penyusunan Dokumen LPPD/LKPPD</t>
  </si>
  <si>
    <t xml:space="preserve">Tunjangan Ketua BPD </t>
  </si>
  <si>
    <t>Tunjangan Wakil Ketua BPD</t>
  </si>
  <si>
    <t>Tunjangan Sekretaris BPD</t>
  </si>
  <si>
    <t>Kertas HVS A4 GSM Folio</t>
  </si>
  <si>
    <t>Hekter Kecil/Stafler kecil</t>
  </si>
  <si>
    <t>Lakban 5 cm</t>
  </si>
  <si>
    <t>Lem Kertas besar</t>
  </si>
  <si>
    <t xml:space="preserve">Sapu lidi </t>
  </si>
  <si>
    <t>Pembersih Lantai</t>
  </si>
  <si>
    <t xml:space="preserve">Pembersih Kaca </t>
  </si>
  <si>
    <t>Pembersih WC harfic</t>
  </si>
  <si>
    <t xml:space="preserve">Kamoceng </t>
  </si>
  <si>
    <t>Belanja Perjalanan Dinas</t>
  </si>
  <si>
    <t>Belanja Operasional Perkantoran</t>
  </si>
  <si>
    <t>Merpos Grup</t>
  </si>
  <si>
    <t>Pena Rakyat</t>
  </si>
  <si>
    <t>Dimensi TV  New Darman</t>
  </si>
  <si>
    <t>Refortase .com  A.Ikbal</t>
  </si>
  <si>
    <t>Tipikor RI</t>
  </si>
  <si>
    <t>Top News</t>
  </si>
  <si>
    <t>mata Jurnalis</t>
  </si>
  <si>
    <t xml:space="preserve">Go Indonesia </t>
  </si>
  <si>
    <t>Mobil Desa</t>
  </si>
  <si>
    <t>Motor Dinas</t>
  </si>
  <si>
    <t>Servis komputer dan laptop</t>
  </si>
  <si>
    <t>Servis printer</t>
  </si>
  <si>
    <t>Pulpen paster</t>
  </si>
  <si>
    <t>Buku agenda</t>
  </si>
  <si>
    <t>Nasi Kotak (  4 Keg x 9 org )</t>
  </si>
  <si>
    <t>BPJS Ketegakerjaan bagi pekerja Rentan ( 50 x 12 bulan )</t>
  </si>
  <si>
    <t>: Lembaga Sosial Lainnya  JKK,JKM,JHT</t>
  </si>
  <si>
    <t xml:space="preserve">Pengajian Rutin </t>
  </si>
  <si>
    <t>Kontribusi SKBKT</t>
  </si>
  <si>
    <t>Petugas pencacah DDK</t>
  </si>
  <si>
    <t>Musyawarah Pertanggungjawaban APBDesa Akhir tahun 2024</t>
  </si>
  <si>
    <t>Musyawarah Dusun untuk Masyarkat Kelompok Penyusunan RKPDesa Tahun 2026</t>
  </si>
  <si>
    <t>Penyusunan Dokumen Perubahan APBDesa 2025</t>
  </si>
  <si>
    <t>Penyusunan Dokumen APBDesa Pokok 2026</t>
  </si>
  <si>
    <t>Penyusunan Dokumen LPJ APBDesa 2025</t>
  </si>
  <si>
    <t>REALISASI KEGIATAN APBDesa TA. 2025</t>
  </si>
  <si>
    <t>Snack  penetapan hasil Pemutakhiran Data SDGs</t>
  </si>
  <si>
    <t>Biaya petugas Penginfutan Data keluarga (KK)</t>
  </si>
  <si>
    <t>Rapat Koordinasi Tingkat Kecamatan</t>
  </si>
  <si>
    <t>Kontribusi Makan/Minum rapat tingkat Kecamatan</t>
  </si>
  <si>
    <t>Baliho APBDesa ( 4 x 2 Meter )</t>
  </si>
  <si>
    <t>Baliho APBDesa Perubahan ( 4 x 2 m)</t>
  </si>
  <si>
    <t>Baliho APBDesa  Realisasi (4 x 2 Meter )</t>
  </si>
  <si>
    <t>: Pelatihan/Penyuluhan/Sosialisasi Kepada Masy. Di Bid. Hukum &amp; Perlindungan Masyarakat Masyarakat</t>
  </si>
  <si>
    <t>Penyuluhan Hukum</t>
  </si>
  <si>
    <t xml:space="preserve">Pengangkatan Perangkat Desa </t>
  </si>
  <si>
    <t>: Pengangkatan Perangkat Desa</t>
  </si>
  <si>
    <t>Pengangkatan Perangkat Desa</t>
  </si>
  <si>
    <t>Kertas HVS F4 70 gram</t>
  </si>
  <si>
    <t xml:space="preserve">Pulpen </t>
  </si>
  <si>
    <t xml:space="preserve">Id Card </t>
  </si>
  <si>
    <t xml:space="preserve">Map Plastik </t>
  </si>
  <si>
    <t xml:space="preserve">Fotocopy </t>
  </si>
  <si>
    <t>Snack Rapat Panitia(4 Keg x 5 Org)</t>
  </si>
  <si>
    <t>Makan Minum Rapat Panitia(4 Keg x 5 Org)</t>
  </si>
  <si>
    <t>Makan Minum Peserta Penjaringan (30 Org)</t>
  </si>
  <si>
    <t>Snack Peserta Penjaringan (30 Org)</t>
  </si>
  <si>
    <t>Makan Minum Pelantikan Perangkat Desa</t>
  </si>
  <si>
    <t>Snack Pelantikan Perangkat Desa</t>
  </si>
  <si>
    <t>Spanduk Pengumuman Penjaringan</t>
  </si>
  <si>
    <t>Spanduk Sekretariat</t>
  </si>
  <si>
    <t>Spanduk Pelantikan Perangkat Desa</t>
  </si>
  <si>
    <t xml:space="preserve">Ketua </t>
  </si>
  <si>
    <t xml:space="preserve">Sekretaris </t>
  </si>
  <si>
    <t>Anggota (3Org x 3 Bulan)</t>
  </si>
  <si>
    <t>Rapat Kebijakan Desa</t>
  </si>
  <si>
    <t>Oprasional PKK</t>
  </si>
  <si>
    <t>Kegiatan Rutin TP PKK</t>
  </si>
  <si>
    <t>kali</t>
  </si>
  <si>
    <t>Honorarium/Insentif Pelayanan Desa</t>
  </si>
  <si>
    <t>Insentif Kader Posyandu (48 Org x 12 Bulan )</t>
  </si>
  <si>
    <t>Insentif kader ILP ( 2 Org  x 12 bln )</t>
  </si>
  <si>
    <t>Tambahan bagi Belita (PMT)</t>
  </si>
  <si>
    <t>PMT Berbahan Lokal (5 posyandu x 12 Bulan)</t>
  </si>
  <si>
    <t xml:space="preserve">Penanganan  anak Stunting </t>
  </si>
  <si>
    <t>bulan</t>
  </si>
  <si>
    <t>Penjepit Buku</t>
  </si>
  <si>
    <t>Pengadaan Strip Gula Darah</t>
  </si>
  <si>
    <t>Air Dos</t>
  </si>
  <si>
    <t>Hadiah</t>
  </si>
  <si>
    <t>Festifal To Berru</t>
  </si>
  <si>
    <t>Nampang</t>
  </si>
  <si>
    <t xml:space="preserve">Pengadaan Baju kaos </t>
  </si>
  <si>
    <t>Peringatan Hari Jadi Barru</t>
  </si>
  <si>
    <t xml:space="preserve">Sewa Jas Tutup dan Baju Bodoh </t>
  </si>
  <si>
    <t>Kegiatan senam Massal HUT RI</t>
  </si>
  <si>
    <t>Pengadaan Baju  senam</t>
  </si>
  <si>
    <t>mobil</t>
  </si>
  <si>
    <t>Perjalanan Dinas</t>
  </si>
  <si>
    <t>SPPD Luar Daerah luar Propinsi</t>
  </si>
  <si>
    <t>Kontribusi  Kepala Desa</t>
  </si>
  <si>
    <t>Peningkatan Kapasitas Kepala Desa</t>
  </si>
  <si>
    <t>: Peningkatan Kapasitas Kepala Desa</t>
  </si>
  <si>
    <t>Peningkatan Kapasitas BPD</t>
  </si>
  <si>
    <t>Peningkatan Kapasitas Perangkat Desa</t>
  </si>
  <si>
    <t>: Peningkatan Kapasitas BPD</t>
  </si>
  <si>
    <t>: Peningkatan Kapasitas Perangkat Desa</t>
  </si>
  <si>
    <t xml:space="preserve">Snack  </t>
  </si>
  <si>
    <t>Makan Minum 1 keg x 40 org</t>
  </si>
  <si>
    <t>SPADes</t>
  </si>
  <si>
    <t>: Musyawarah Desa Penyusunan RKPDesa Tahun 2027</t>
  </si>
  <si>
    <t>Snack (10 Keg x 40 Org)</t>
  </si>
  <si>
    <t>: Penyusunan Dokumen Perubahan APBDesa 2026</t>
  </si>
  <si>
    <t>: Penyusunan Dokumen APBDesa Pokok 2027</t>
  </si>
  <si>
    <t xml:space="preserve">: Tunjangan BPD </t>
  </si>
  <si>
    <t xml:space="preserve">Tunjangan BPD </t>
  </si>
  <si>
    <t>: Jaminan Sosial Ketenagakerjaan</t>
  </si>
  <si>
    <t>Jaminan Sosial Ketenagakerjaan</t>
  </si>
  <si>
    <t>Penjepit  Kertas</t>
  </si>
  <si>
    <t>Panci serba Guna</t>
  </si>
  <si>
    <t>Isi ulang Air galon</t>
  </si>
  <si>
    <t xml:space="preserve">Snack Tamu </t>
  </si>
  <si>
    <t xml:space="preserve">Makan /Minum Tamu </t>
  </si>
  <si>
    <t>Servis AC</t>
  </si>
  <si>
    <t>Kue Kotak  (5 Keg x 30 Org)</t>
  </si>
  <si>
    <t>Snack ( 6 Keg x 30 org )</t>
  </si>
  <si>
    <t>Foto Copy Kusioner Profil DDK</t>
  </si>
  <si>
    <t>Snack penginputan penetapan IDM</t>
  </si>
  <si>
    <t>Snack (20 Keg x 21 org )</t>
  </si>
  <si>
    <t>Narasumber</t>
  </si>
  <si>
    <t>Snack ( 5 keg x 50 org )</t>
  </si>
  <si>
    <t>Perjalanan Dinas Kepala Desa (1 Org  X 2 Keg)</t>
  </si>
  <si>
    <t>Perjalanan Dinas BPD (1 Org  X 1 Keg)</t>
  </si>
  <si>
    <t>Kontribusi BPD</t>
  </si>
  <si>
    <t>Perjalanan Dinas Perangkat Desa (1 Org x 2 Keg)</t>
  </si>
  <si>
    <t xml:space="preserve">Kontribusi </t>
  </si>
  <si>
    <t>: Sarana dan Prasarana Tanggap Darurat Bencana</t>
  </si>
  <si>
    <t>01. Mesin senso Yamaha   Inc</t>
  </si>
  <si>
    <t>02. Apar (Alat Pemadam) 6 Kg</t>
  </si>
  <si>
    <t>Sarana dan Prasarana Tanggap Darurat Bencana</t>
  </si>
  <si>
    <t>Air Mineral (4 kali/Bulan x 2 Dos x 12 Bulan )</t>
  </si>
  <si>
    <t>Makan Minum Pelatih ( 4 kali x 2 Org X 12 bulan )</t>
  </si>
  <si>
    <t>Honorarium (4 kali/Bulan x 2 Org  x 12 Bulan)</t>
  </si>
  <si>
    <t>BLT Dana Desa (8 KPM)</t>
  </si>
  <si>
    <t>: Terselenggaranya kegiatan keagamaan</t>
  </si>
  <si>
    <t>Pengadaan Perlengkapan Jenazah</t>
  </si>
  <si>
    <t xml:space="preserve"> Perlengkapan Jenazah</t>
  </si>
  <si>
    <t xml:space="preserve">: Bantuan Peternakan </t>
  </si>
  <si>
    <t>Pengadaan  kandang Bebek dan Ayam Ulu</t>
  </si>
  <si>
    <t>Pengadaan kandang, bebek dan ayam ulu</t>
  </si>
  <si>
    <t>: Kegiatan Pemuda dan Olahraga</t>
  </si>
  <si>
    <t>Pengadaan Sampan untuk lomba</t>
  </si>
  <si>
    <t>Set</t>
  </si>
  <si>
    <t>Kertas HVS F4</t>
  </si>
  <si>
    <t>Kue Kotak ( 12 Keg x 44 org )</t>
  </si>
  <si>
    <t>Belanja Barang dan Jasa yang diserahkan kepada Masyarakt</t>
  </si>
  <si>
    <t>Posyandu</t>
  </si>
  <si>
    <t>Pengadaan baterai Alkes Posyandu</t>
  </si>
  <si>
    <t>PMT Anak Stunting Berbahan Lokal (64 Org X 30 Hr)</t>
  </si>
  <si>
    <t>Insentif Kader KPM (2 Org x 12 Bulan)</t>
  </si>
  <si>
    <t>SPAD</t>
  </si>
  <si>
    <t>Belanja Barang Perlengkapan</t>
  </si>
  <si>
    <t>Penjepit Kertas</t>
  </si>
  <si>
    <t>Belanja Oprasional Perkantoran</t>
  </si>
  <si>
    <t>Kouta Internet Kader KPM</t>
  </si>
  <si>
    <t>Belanja Barang dan Jasa diserahkan kepada Masyarakat</t>
  </si>
  <si>
    <t>Pengadaan Strip Colestrol</t>
  </si>
  <si>
    <t>Kue Kotak gotong royong ( 12 Keg x 30 org x 4 kali )</t>
  </si>
  <si>
    <t xml:space="preserve">: Penyelenggaraan Festival Lomba </t>
  </si>
  <si>
    <t>Lomba Dayung Perahu Sampan</t>
  </si>
  <si>
    <t>Makan/Minum Panitia (30 Org x 3 Hari)</t>
  </si>
  <si>
    <t>Air Lemineral</t>
  </si>
  <si>
    <t>Snack Pembukaan &amp; Penutupan (70 Org x 2 Kali)</t>
  </si>
  <si>
    <t>Btl</t>
  </si>
  <si>
    <t>Baju Seragam Panitia 30 Org</t>
  </si>
  <si>
    <t>Lbr</t>
  </si>
  <si>
    <t>Kue kotak (1 Hari x 35 Org)</t>
  </si>
  <si>
    <t>Kegiatan Duta Budaya/Wisata</t>
  </si>
  <si>
    <t>Makan/Minum (2 Org x 2 Kali x 3 Hari)</t>
  </si>
  <si>
    <t>Biaya Pendaftaran Duta Budaya</t>
  </si>
  <si>
    <t>Baju Bodo dan Aksesoris</t>
  </si>
  <si>
    <t>Baju Jas Tutup</t>
  </si>
  <si>
    <t xml:space="preserve">Pelatihan Pulik Speaking/Kepemimpinan </t>
  </si>
  <si>
    <t>Kue Firex</t>
  </si>
  <si>
    <t>Piring</t>
  </si>
  <si>
    <t>Narasumber Eselon II</t>
  </si>
  <si>
    <t>Narasumber Eselon III</t>
  </si>
  <si>
    <t>Sosialisasi Pernikahan Dini</t>
  </si>
  <si>
    <t>Nasi Kotak  Krgiatan  ( 1 Keg X 35 org )</t>
  </si>
  <si>
    <t>Pengajian Rutin</t>
  </si>
  <si>
    <t xml:space="preserve">: Kegiatan Keagamaan </t>
  </si>
  <si>
    <t>SDLL</t>
  </si>
  <si>
    <t>DLL</t>
  </si>
  <si>
    <t>Papan Informasi Kegiatan</t>
  </si>
  <si>
    <t>Prasasti</t>
  </si>
  <si>
    <t>BAHAN</t>
  </si>
  <si>
    <t>Semen PC @40 Kg</t>
  </si>
  <si>
    <t>Batu Kali/ Gunung</t>
  </si>
  <si>
    <t xml:space="preserve">Pasir </t>
  </si>
  <si>
    <t>Pekerja</t>
  </si>
  <si>
    <t>Tukang</t>
  </si>
  <si>
    <t>Kepala tukang</t>
  </si>
  <si>
    <t>Operasional TPK (2,5%)</t>
  </si>
  <si>
    <t>Semen PC @ 40 Kg</t>
  </si>
  <si>
    <t>Bh</t>
  </si>
  <si>
    <t>Zak</t>
  </si>
  <si>
    <t>M3</t>
  </si>
  <si>
    <t>HOK</t>
  </si>
  <si>
    <t>UPAH</t>
  </si>
  <si>
    <t>Pembangunan Saluran Pembuangan Baturebbange</t>
  </si>
  <si>
    <t>Pasir</t>
  </si>
  <si>
    <t>Batu Pecah 2-3</t>
  </si>
  <si>
    <t>Tanah Timbunan</t>
  </si>
  <si>
    <t>Air</t>
  </si>
  <si>
    <t>Kayu Kls III Mall</t>
  </si>
  <si>
    <t>Paku Biasa 5-10 Cm</t>
  </si>
  <si>
    <t xml:space="preserve">Liter </t>
  </si>
  <si>
    <t>Kg</t>
  </si>
  <si>
    <t>Pembangunan Jalan Nelayan Awerange</t>
  </si>
  <si>
    <t>SDDL</t>
  </si>
  <si>
    <t>DDL</t>
  </si>
  <si>
    <t>: Musyawarah BPD P'bahas Perdes APBDesa Pokok thn 2027</t>
  </si>
  <si>
    <t>: Penyusunan Dokumen LPJ APBDesa 2026</t>
  </si>
  <si>
    <t>Snack (20 Org x 12 Keg)</t>
  </si>
  <si>
    <t>Tissu</t>
  </si>
  <si>
    <t>1.</t>
  </si>
  <si>
    <t>: Peningkatan Produksi Tanaman Pangan</t>
  </si>
  <si>
    <t>Perbaikan Papan Nama Kantor</t>
  </si>
  <si>
    <t xml:space="preserve">Pemanfaatan Pekarangan Rumah </t>
  </si>
  <si>
    <t>SDDS</t>
  </si>
  <si>
    <t>2.</t>
  </si>
  <si>
    <t>3.</t>
  </si>
  <si>
    <t>4.</t>
  </si>
  <si>
    <t>Kreset</t>
  </si>
  <si>
    <t>meter</t>
  </si>
  <si>
    <t>Kue kotak (2 Keg X 100 Org x 11 bulan)</t>
  </si>
  <si>
    <t>Honorarium ( 2 jam x x 2 Keg x 11 bulan)</t>
  </si>
  <si>
    <t>: Pembangunan Jalan Nelayan Awerange 46 M</t>
  </si>
  <si>
    <t>: Pembangunan Saluran Pembuangan Baturebbange 46 M</t>
  </si>
  <si>
    <t>PAD</t>
  </si>
  <si>
    <t>Kertas karton/Jilid warna merah</t>
  </si>
  <si>
    <t>Kertas karton/Jilid warna biru</t>
  </si>
  <si>
    <t>Mistar Besi</t>
  </si>
  <si>
    <t>Tipe X</t>
  </si>
  <si>
    <t>Penjepeit</t>
  </si>
  <si>
    <t>bngkus</t>
  </si>
  <si>
    <t>: Lanjutan Pembangunan Balai Kantor Desa  14 x 9 M</t>
  </si>
  <si>
    <t>Pasir pasang</t>
  </si>
  <si>
    <t>Air Kerja</t>
  </si>
  <si>
    <t>kayu Kelas II jenis Kapur</t>
  </si>
  <si>
    <t>Kayu Kelas III Mall</t>
  </si>
  <si>
    <t>Paku 5-10 cm</t>
  </si>
  <si>
    <t>Piywood tebal 9 MM</t>
  </si>
  <si>
    <t>Bambu</t>
  </si>
  <si>
    <t>Besi Beton Polos @ 12</t>
  </si>
  <si>
    <t>Besi Beton Polos @ 8</t>
  </si>
  <si>
    <t>Kawat Beton</t>
  </si>
  <si>
    <t>Spandek T.O 35  warna</t>
  </si>
  <si>
    <t>Screw spandek @ 500 pcs</t>
  </si>
  <si>
    <t>liter</t>
  </si>
  <si>
    <t>kg</t>
  </si>
  <si>
    <t>lmbr</t>
  </si>
  <si>
    <t>btg</t>
  </si>
  <si>
    <t>m</t>
  </si>
  <si>
    <t>1. Lanjutan Pembangunan Balai Kantor</t>
  </si>
  <si>
    <t>LS</t>
  </si>
  <si>
    <t>Kepala Tukang</t>
  </si>
  <si>
    <t>: SILTAP KADES &amp; TUNJANGAN</t>
  </si>
  <si>
    <t>Siltap &amp; Tunjangan Kades</t>
  </si>
  <si>
    <t>Tunjangan  Lain yang lain Kades</t>
  </si>
  <si>
    <t>: SILTAP  &amp; TUNGANGAN PERANGKAT</t>
  </si>
  <si>
    <t>Siltap &amp; Tunjangan Perangkat</t>
  </si>
  <si>
    <t>Tunj. Lain yg sah Sekdes</t>
  </si>
  <si>
    <t>Tunj lain yg sah  Kaur / Kasi ( 6 Orang )</t>
  </si>
  <si>
    <t>Tunj lain yg sah Kepala Dusun ( 4 Orang )</t>
  </si>
  <si>
    <t>Tunjangan BPD</t>
  </si>
  <si>
    <t>Jaminan Sosial Ketega Kades&amp; Perangkat</t>
  </si>
  <si>
    <t>Siltap dan Tungangan Kades</t>
  </si>
  <si>
    <t>Siltap dan Tungangan Perangkat</t>
  </si>
  <si>
    <t>Musyawarah Desa Penyusunan RKPDesa Tahun 2027</t>
  </si>
  <si>
    <t>: Musrenbang RKPDes Tahun 2027</t>
  </si>
  <si>
    <t>Musrenbang RKPDes Tahun 2027</t>
  </si>
  <si>
    <t>Seragam Staf</t>
  </si>
  <si>
    <t>Rapat Internal Pemdes</t>
  </si>
  <si>
    <t>Rapat Internal Pemdes, BPD &amp;  Lembaga Desa</t>
  </si>
  <si>
    <t>Snack (7 Keg x 30 org )</t>
  </si>
  <si>
    <t>Air Mineral</t>
  </si>
  <si>
    <t>Pembelian Tanah Lokasi Kopdes</t>
  </si>
  <si>
    <t>:Pembelian tanah lokasi Kopdes</t>
  </si>
  <si>
    <t>Operasional Pemdes PAD</t>
  </si>
  <si>
    <t>01. Penanngulangan Bencana</t>
  </si>
  <si>
    <t>: Pengadaan lampu Jalan</t>
  </si>
  <si>
    <t>Pengadaan Lampu Jalan</t>
  </si>
  <si>
    <t xml:space="preserve"> Pengadaan lampu jalan</t>
  </si>
  <si>
    <t>01. Cigitalisasi Desa</t>
  </si>
  <si>
    <t>Pemanfaatan Pekarangan Rumah</t>
  </si>
  <si>
    <t>Lanjutan Pemb.Balai kantor Desa  SADD</t>
  </si>
  <si>
    <t>Pengadaan lampu jalan</t>
  </si>
  <si>
    <t>Digitalisasi Desa</t>
  </si>
  <si>
    <t>Rapat Internal Pemerintah Desa DLL</t>
  </si>
  <si>
    <t>Kue Kotak ( 3 Keg x 30 org )</t>
  </si>
  <si>
    <t>:Penyediaan Sarana ( aset tetap )</t>
  </si>
  <si>
    <t>Pengadaan Printer Epson</t>
  </si>
  <si>
    <t>Penyediaan Aset Tetap</t>
  </si>
  <si>
    <t>: digitalisasi Desa</t>
  </si>
  <si>
    <t>Lanjutan Pemb.Balai kantor Desa ADD</t>
  </si>
  <si>
    <t>Lanjutan Pembangunan Balai Kantor</t>
  </si>
  <si>
    <t>Nok AZ-100 t 30 mm</t>
  </si>
  <si>
    <t>Papan Informasi</t>
  </si>
  <si>
    <t>Molen/ Beton Mixer 0,35  M3</t>
  </si>
  <si>
    <t>hari</t>
  </si>
  <si>
    <t>: Muisyawarah Verifikasi data DTSEN /bln</t>
  </si>
  <si>
    <t>Snack ( 40 org x 12 bln )</t>
  </si>
  <si>
    <t>Makan/Minum ( 40 org x 12 bln )</t>
  </si>
  <si>
    <t>Musyawarah DTSEN /bln</t>
  </si>
  <si>
    <t>Penjjepit Kertas</t>
  </si>
  <si>
    <t>Langganan Listrik januari</t>
  </si>
  <si>
    <t>Langganan Listrik Februari</t>
  </si>
  <si>
    <t>Langganan Listrik Maret</t>
  </si>
  <si>
    <t>Langganan Listrik April</t>
  </si>
  <si>
    <t>Langganan Listrik Mei</t>
  </si>
  <si>
    <t>Langganan Listrik Juni</t>
  </si>
  <si>
    <t>Langganan Listrik Juli</t>
  </si>
  <si>
    <t>Langganan Listrik Agustus</t>
  </si>
  <si>
    <t>Langganan Listrik September</t>
  </si>
  <si>
    <t>Langganan Listrik Oktober</t>
  </si>
  <si>
    <t>Langganan Listrik November</t>
  </si>
  <si>
    <t>Langganan Listrik Desember</t>
  </si>
  <si>
    <t>Barru</t>
  </si>
  <si>
    <t>Mangkoso</t>
  </si>
  <si>
    <t>Makan dan minum staf  ( 17 org  x 240 hari) / 20 HB</t>
  </si>
  <si>
    <t>Rea-Pjk</t>
  </si>
  <si>
    <t>vol * harga toko</t>
  </si>
  <si>
    <t>1-2</t>
  </si>
  <si>
    <t>VIII</t>
  </si>
  <si>
    <t>IX</t>
  </si>
  <si>
    <t>X</t>
  </si>
  <si>
    <t>XI</t>
  </si>
  <si>
    <t>XII</t>
  </si>
  <si>
    <t>Kertas HVS A4 GSM Folio warna</t>
  </si>
  <si>
    <t>Pembelian Cek rekening Desa</t>
  </si>
  <si>
    <t xml:space="preserve">Kabupaten  </t>
  </si>
  <si>
    <t>Kecamatan</t>
  </si>
  <si>
    <t>Operasional Pemdes ADD</t>
  </si>
  <si>
    <t>Seragam Perangkat &amp; Staf</t>
  </si>
  <si>
    <t>: Pemeliharaan Gedung/Prasarana Kantor Desa</t>
  </si>
  <si>
    <t>PAJAK PEMDA</t>
  </si>
  <si>
    <t>PAJAK SISKEUDES</t>
  </si>
  <si>
    <t>PAJAK PEMDA RUMUS</t>
  </si>
  <si>
    <t>REALISASI-1</t>
  </si>
  <si>
    <t>REALISASI-2</t>
  </si>
  <si>
    <t>RUMUS</t>
  </si>
  <si>
    <t>`</t>
  </si>
  <si>
    <t>Makan Minum di Rumah janapati Almarhum</t>
  </si>
  <si>
    <t>Partisipasi bukber dikantor camat</t>
  </si>
  <si>
    <t>Bantuan org miskin An.  Rahma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</si>
</sst>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&quot;$&quot;#,##0.00_);\(&quot;$&quot;#,##0.00\)"/>
    <numFmt numFmtId="165" formatCode="_(* #,##0_);_(* \(#,##0\);_(* &quot;-&quot;_);_(@_)"/>
    <numFmt numFmtId="166" formatCode="_(* #,##0.00_);_(* \(#,##0.00\);_(* &quot;-&quot;??_);_(@_)"/>
    <numFmt numFmtId="167" formatCode="_(* #,##0.00_);_(* \(#,##0.00\);_(* &quot;-&quot;_);_(@_)"/>
    <numFmt numFmtId="168" formatCode="_-[$Rp-421]* #,##0.00_-;\-[$Rp-421]* #,##0.00_-;_-[$Rp-421]* &quot;-&quot;??_-;_-@_-"/>
    <numFmt numFmtId="169" formatCode="_(* #,##0_);_(* \(#,##0\);_(* &quot;-&quot;??_);_(@_)"/>
    <numFmt numFmtId="170" formatCode="_(* #,##0.00000000_);_(* \(#,##0.00000000\);_(* &quot;-&quot;_);_(@_)"/>
    <numFmt numFmtId="171" formatCode="_-* #,##0.0_-;\-* #,##0.0_-;_-* &quot;-&quot;?_-;_-@_-"/>
    <numFmt numFmtId="172" formatCode="0,000.00"/>
    <numFmt numFmtId="173" formatCode="00,"/>
    <numFmt numFmtId="174" formatCode="00,000.00"/>
    <numFmt numFmtId="175" formatCode="_-* #,##0_-;\-* #,##0_-;_-* &quot;-&quot;??_-;_-@_-"/>
    <numFmt numFmtId="176" formatCode="0,000"/>
    <numFmt numFmtId="177" formatCode="_(* #,##0.00000000_);_(* \(#,##0.00000000\);_(* &quot;-&quot;??_);_(@_)"/>
    <numFmt numFmtId="178" formatCode="000.00"/>
    <numFmt numFmtId="179" formatCode="000"/>
    <numFmt numFmtId="180" formatCode="00,000"/>
  </numFmts>
  <fonts count="71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0"/>
      <color rgb="FFFF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2"/>
      <color rgb="FF000000"/>
      <name val="Arial"/>
      <family val="2"/>
    </font>
    <font>
      <sz val="12"/>
      <color rgb="FFFF0000"/>
      <name val="Arial"/>
      <family val="2"/>
    </font>
    <font>
      <sz val="10"/>
      <name val="Helv"/>
    </font>
    <font>
      <sz val="10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charset val="1"/>
      <scheme val="minor"/>
    </font>
    <font>
      <sz val="12"/>
      <name val="Arial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b/>
      <sz val="10"/>
      <color rgb="FFFF0000"/>
      <name val="Times New Roman"/>
      <family val="1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sz val="12"/>
      <color rgb="FF000000"/>
      <name val="Arial"/>
      <family val="2"/>
    </font>
    <font>
      <b/>
      <sz val="12"/>
      <name val="Arial"/>
      <family val="2"/>
    </font>
    <font>
      <b/>
      <sz val="12"/>
      <color rgb="FFFF0000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theme="1"/>
      <name val="Arial"/>
      <family val="2"/>
    </font>
    <font>
      <sz val="16"/>
      <color rgb="FF000000"/>
      <name val="Arial"/>
      <family val="2"/>
    </font>
    <font>
      <sz val="11"/>
      <color indexed="8"/>
      <name val="Calibri Light"/>
      <family val="2"/>
    </font>
    <font>
      <sz val="11"/>
      <name val="Calibri Light"/>
      <family val="2"/>
    </font>
    <font>
      <sz val="11"/>
      <color theme="1"/>
      <name val="Calibri Light"/>
      <family val="2"/>
    </font>
    <font>
      <b/>
      <sz val="18"/>
      <name val="Arial"/>
      <family val="2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4"/>
      <color rgb="FF000000"/>
      <name val="Arial"/>
      <family val="2"/>
    </font>
    <font>
      <b/>
      <sz val="14"/>
      <color rgb="FFFF0000"/>
      <name val="Arial"/>
      <family val="2"/>
    </font>
    <font>
      <b/>
      <sz val="14"/>
      <color rgb="FF00B050"/>
      <name val="Arial"/>
      <family val="2"/>
    </font>
    <font>
      <b/>
      <sz val="10"/>
      <name val="Times New Roman"/>
      <family val="1"/>
    </font>
    <font>
      <b/>
      <sz val="14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12"/>
      <color rgb="FFFF0000"/>
      <name val="Times New Roman"/>
      <family val="1"/>
    </font>
    <font>
      <b/>
      <sz val="12"/>
      <color rgb="FF000000"/>
      <name val="Times New Roman"/>
      <family val="1"/>
    </font>
    <font>
      <b/>
      <sz val="14"/>
      <color rgb="FF000000"/>
      <name val="Times New Roman"/>
      <family val="1"/>
    </font>
    <font>
      <b/>
      <sz val="14"/>
      <color rgb="FFFF0066"/>
      <name val="Times New Roman"/>
      <family val="1"/>
    </font>
    <font>
      <b/>
      <sz val="14"/>
      <name val="Times New Roman"/>
      <family val="1"/>
    </font>
    <font>
      <sz val="12"/>
      <color rgb="FF000000"/>
      <name val="Times New Roman"/>
      <family val="1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FF0000"/>
      <name val="Arial"/>
      <family val="2"/>
    </font>
    <font>
      <sz val="26"/>
      <color rgb="FF000000"/>
      <name val="Arial"/>
      <family val="2"/>
    </font>
    <font>
      <b/>
      <sz val="14"/>
      <color rgb="FFFF0000"/>
      <name val="Times New Roman"/>
      <family val="1"/>
    </font>
    <font>
      <sz val="8"/>
      <name val="Times New Roman"/>
      <charset val="204"/>
    </font>
    <font>
      <sz val="12"/>
      <color rgb="FFFF0066"/>
      <name val="Arial"/>
      <family val="2"/>
    </font>
    <font>
      <b/>
      <sz val="12"/>
      <color rgb="FFFF0066"/>
      <name val="Arial"/>
      <family val="2"/>
    </font>
    <font>
      <b/>
      <sz val="8"/>
      <color rgb="FF000000"/>
      <name val="Arial"/>
      <family val="2"/>
    </font>
    <font>
      <sz val="8"/>
      <name val="Times New Roman"/>
      <family val="1"/>
    </font>
    <font>
      <b/>
      <sz val="14"/>
      <color theme="1"/>
      <name val="Times New Roman"/>
      <family val="1"/>
    </font>
    <font>
      <b/>
      <sz val="14"/>
      <color theme="1"/>
      <name val="Arial"/>
      <family val="2"/>
    </font>
    <font>
      <b/>
      <sz val="12"/>
      <color theme="2"/>
      <name val="Arial"/>
      <family val="2"/>
    </font>
    <font>
      <sz val="12"/>
      <color theme="2"/>
      <name val="Arial"/>
      <family val="2"/>
    </font>
    <font>
      <b/>
      <sz val="12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5"/>
        <bgColor indexed="64"/>
      </patternFill>
    </fill>
  </fills>
  <borders count="8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dashed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dash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ck">
        <color auto="1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</borders>
  <cellStyleXfs count="29">
    <xf numFmtId="0" fontId="0" fillId="0" borderId="0"/>
    <xf numFmtId="165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4" fontId="12" fillId="0" borderId="0"/>
    <xf numFmtId="40" fontId="13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0" fillId="0" borderId="0"/>
    <xf numFmtId="0" fontId="21" fillId="0" borderId="0"/>
    <xf numFmtId="166" fontId="21" fillId="0" borderId="0" applyFont="0" applyFill="0" applyBorder="0" applyAlignment="0" applyProtection="0"/>
    <xf numFmtId="166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5" fillId="0" borderId="0"/>
    <xf numFmtId="16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5" fillId="0" borderId="0"/>
    <xf numFmtId="0" fontId="14" fillId="0" borderId="0"/>
    <xf numFmtId="165" fontId="1" fillId="0" borderId="0" applyFont="0" applyFill="0" applyBorder="0" applyAlignment="0" applyProtection="0"/>
    <xf numFmtId="166" fontId="14" fillId="0" borderId="0" applyFont="0" applyFill="0" applyBorder="0" applyAlignment="0" applyProtection="0"/>
  </cellStyleXfs>
  <cellXfs count="1260"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7" fillId="0" borderId="0" xfId="0" applyFont="1" applyAlignment="1">
      <alignment horizontal="left" vertical="top"/>
    </xf>
    <xf numFmtId="167" fontId="0" fillId="0" borderId="0" xfId="1" applyNumberFormat="1" applyFont="1" applyAlignment="1">
      <alignment horizontal="left" vertical="top"/>
    </xf>
    <xf numFmtId="0" fontId="0" fillId="0" borderId="0" xfId="0" applyAlignment="1">
      <alignment horizontal="center" vertical="center"/>
    </xf>
    <xf numFmtId="167" fontId="7" fillId="0" borderId="0" xfId="1" applyNumberFormat="1" applyFont="1" applyAlignment="1">
      <alignment horizontal="left" vertical="top"/>
    </xf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center" vertical="top"/>
    </xf>
    <xf numFmtId="168" fontId="4" fillId="0" borderId="0" xfId="0" applyNumberFormat="1" applyFont="1" applyAlignment="1">
      <alignment horizontal="left" vertical="top"/>
    </xf>
    <xf numFmtId="0" fontId="17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6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10" fillId="0" borderId="31" xfId="0" applyFont="1" applyBorder="1" applyAlignment="1">
      <alignment horizontal="left" vertical="center"/>
    </xf>
    <xf numFmtId="0" fontId="23" fillId="0" borderId="0" xfId="0" applyFont="1" applyAlignment="1">
      <alignment horizontal="left" vertical="top"/>
    </xf>
    <xf numFmtId="0" fontId="23" fillId="0" borderId="0" xfId="0" applyFont="1" applyAlignment="1">
      <alignment horizontal="left" vertical="center"/>
    </xf>
    <xf numFmtId="0" fontId="10" fillId="0" borderId="32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7" fontId="23" fillId="0" borderId="0" xfId="1" applyNumberFormat="1" applyFont="1" applyAlignment="1">
      <alignment horizontal="left" vertical="center"/>
    </xf>
    <xf numFmtId="167" fontId="10" fillId="0" borderId="0" xfId="1" applyNumberFormat="1" applyFont="1" applyAlignment="1">
      <alignment horizontal="center" vertical="center"/>
    </xf>
    <xf numFmtId="0" fontId="24" fillId="3" borderId="1" xfId="0" applyFont="1" applyFill="1" applyBorder="1" applyAlignment="1">
      <alignment horizontal="center" vertical="center" wrapText="1"/>
    </xf>
    <xf numFmtId="167" fontId="10" fillId="0" borderId="0" xfId="1" applyNumberFormat="1" applyFont="1" applyAlignment="1">
      <alignment horizontal="left" vertical="top"/>
    </xf>
    <xf numFmtId="1" fontId="16" fillId="0" borderId="23" xfId="0" applyNumberFormat="1" applyFont="1" applyBorder="1" applyAlignment="1">
      <alignment horizontal="center" vertical="center" shrinkToFit="1"/>
    </xf>
    <xf numFmtId="0" fontId="16" fillId="0" borderId="8" xfId="0" applyFont="1" applyBorder="1" applyAlignment="1">
      <alignment horizontal="center" vertical="center" wrapText="1"/>
    </xf>
    <xf numFmtId="0" fontId="16" fillId="0" borderId="8" xfId="1" applyNumberFormat="1" applyFont="1" applyFill="1" applyBorder="1" applyAlignment="1">
      <alignment horizontal="center" vertical="center" shrinkToFit="1"/>
    </xf>
    <xf numFmtId="0" fontId="24" fillId="0" borderId="8" xfId="1" applyNumberFormat="1" applyFont="1" applyFill="1" applyBorder="1" applyAlignment="1">
      <alignment horizontal="center" vertical="center" shrinkToFit="1"/>
    </xf>
    <xf numFmtId="169" fontId="16" fillId="0" borderId="13" xfId="3" applyNumberFormat="1" applyFont="1" applyFill="1" applyBorder="1" applyAlignment="1" applyProtection="1">
      <alignment horizontal="right" vertical="center"/>
      <protection locked="0"/>
    </xf>
    <xf numFmtId="165" fontId="16" fillId="0" borderId="10" xfId="0" applyNumberFormat="1" applyFont="1" applyBorder="1" applyAlignment="1">
      <alignment horizontal="right" vertical="center" shrinkToFit="1"/>
    </xf>
    <xf numFmtId="165" fontId="16" fillId="0" borderId="8" xfId="3" applyNumberFormat="1" applyFont="1" applyFill="1" applyBorder="1" applyAlignment="1">
      <alignment horizontal="right" vertical="center" shrinkToFit="1"/>
    </xf>
    <xf numFmtId="165" fontId="24" fillId="0" borderId="8" xfId="3" applyNumberFormat="1" applyFont="1" applyFill="1" applyBorder="1" applyAlignment="1">
      <alignment horizontal="right" vertical="center" shrinkToFit="1"/>
    </xf>
    <xf numFmtId="165" fontId="24" fillId="0" borderId="8" xfId="3" applyNumberFormat="1" applyFont="1" applyFill="1" applyBorder="1" applyAlignment="1">
      <alignment horizontal="right" vertical="center"/>
    </xf>
    <xf numFmtId="167" fontId="16" fillId="0" borderId="0" xfId="1" applyNumberFormat="1" applyFont="1" applyFill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1" fontId="16" fillId="0" borderId="13" xfId="0" applyNumberFormat="1" applyFont="1" applyBorder="1" applyAlignment="1" applyProtection="1">
      <alignment horizontal="center" vertical="center"/>
      <protection locked="0"/>
    </xf>
    <xf numFmtId="0" fontId="25" fillId="0" borderId="0" xfId="0" applyFont="1" applyAlignment="1">
      <alignment horizontal="left" vertical="center"/>
    </xf>
    <xf numFmtId="1" fontId="10" fillId="0" borderId="23" xfId="0" applyNumberFormat="1" applyFont="1" applyBorder="1" applyAlignment="1">
      <alignment horizontal="center" vertical="center" shrinkToFit="1"/>
    </xf>
    <xf numFmtId="167" fontId="10" fillId="0" borderId="0" xfId="1" applyNumberFormat="1" applyFont="1" applyFill="1" applyAlignment="1">
      <alignment horizontal="left" vertical="center"/>
    </xf>
    <xf numFmtId="0" fontId="11" fillId="0" borderId="29" xfId="0" applyFont="1" applyBorder="1" applyAlignment="1">
      <alignment horizontal="center" vertical="center"/>
    </xf>
    <xf numFmtId="0" fontId="25" fillId="0" borderId="29" xfId="0" applyFont="1" applyBorder="1" applyAlignment="1">
      <alignment horizontal="center" vertical="center"/>
    </xf>
    <xf numFmtId="165" fontId="11" fillId="0" borderId="29" xfId="0" applyNumberFormat="1" applyFont="1" applyBorder="1" applyAlignment="1">
      <alignment horizontal="left" vertical="center"/>
    </xf>
    <xf numFmtId="165" fontId="11" fillId="0" borderId="29" xfId="1" applyFont="1" applyFill="1" applyBorder="1" applyAlignment="1">
      <alignment horizontal="center" vertical="center" shrinkToFit="1"/>
    </xf>
    <xf numFmtId="0" fontId="25" fillId="0" borderId="29" xfId="1" applyNumberFormat="1" applyFont="1" applyFill="1" applyBorder="1" applyAlignment="1">
      <alignment horizontal="center" vertical="center" shrinkToFit="1"/>
    </xf>
    <xf numFmtId="165" fontId="11" fillId="0" borderId="29" xfId="0" applyNumberFormat="1" applyFont="1" applyBorder="1" applyAlignment="1">
      <alignment horizontal="right" vertical="center" shrinkToFit="1"/>
    </xf>
    <xf numFmtId="167" fontId="11" fillId="0" borderId="0" xfId="1" applyNumberFormat="1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165" fontId="25" fillId="0" borderId="0" xfId="1" applyFont="1" applyAlignment="1">
      <alignment horizontal="left" vertical="center"/>
    </xf>
    <xf numFmtId="165" fontId="26" fillId="0" borderId="0" xfId="1" applyFont="1" applyAlignment="1">
      <alignment horizontal="left" vertical="center"/>
    </xf>
    <xf numFmtId="165" fontId="26" fillId="0" borderId="0" xfId="0" applyNumberFormat="1" applyFont="1" applyAlignment="1">
      <alignment horizontal="left" vertical="center"/>
    </xf>
    <xf numFmtId="3" fontId="26" fillId="0" borderId="0" xfId="0" applyNumberFormat="1" applyFont="1" applyAlignment="1">
      <alignment horizontal="right" vertical="center"/>
    </xf>
    <xf numFmtId="165" fontId="25" fillId="0" borderId="20" xfId="0" applyNumberFormat="1" applyFont="1" applyBorder="1" applyAlignment="1">
      <alignment horizontal="left" vertical="center"/>
    </xf>
    <xf numFmtId="171" fontId="24" fillId="0" borderId="0" xfId="0" applyNumberFormat="1" applyFont="1" applyAlignment="1">
      <alignment horizontal="left" vertical="center"/>
    </xf>
    <xf numFmtId="165" fontId="25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center" vertical="top"/>
    </xf>
    <xf numFmtId="1" fontId="16" fillId="0" borderId="0" xfId="1" applyNumberFormat="1" applyFont="1" applyFill="1" applyBorder="1" applyAlignment="1">
      <alignment horizontal="center" vertical="center" shrinkToFit="1"/>
    </xf>
    <xf numFmtId="1" fontId="24" fillId="0" borderId="0" xfId="1" applyNumberFormat="1" applyFont="1" applyFill="1" applyBorder="1" applyAlignment="1">
      <alignment horizontal="center" vertical="center" shrinkToFit="1"/>
    </xf>
    <xf numFmtId="165" fontId="16" fillId="0" borderId="0" xfId="0" applyNumberFormat="1" applyFont="1" applyAlignment="1">
      <alignment horizontal="right" vertical="center" shrinkToFit="1"/>
    </xf>
    <xf numFmtId="168" fontId="10" fillId="0" borderId="0" xfId="0" applyNumberFormat="1" applyFont="1" applyAlignment="1">
      <alignment horizontal="left" vertical="top"/>
    </xf>
    <xf numFmtId="165" fontId="24" fillId="0" borderId="0" xfId="1" applyFont="1" applyFill="1" applyBorder="1" applyAlignment="1">
      <alignment horizontal="right"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 applyProtection="1">
      <alignment vertical="center"/>
      <protection locked="0"/>
    </xf>
    <xf numFmtId="0" fontId="11" fillId="0" borderId="0" xfId="0" applyFont="1" applyAlignment="1">
      <alignment horizontal="left" vertical="top"/>
    </xf>
    <xf numFmtId="0" fontId="25" fillId="0" borderId="0" xfId="0" applyFont="1" applyAlignment="1">
      <alignment horizontal="left" vertical="top"/>
    </xf>
    <xf numFmtId="165" fontId="10" fillId="0" borderId="8" xfId="20" applyNumberFormat="1" applyFont="1" applyFill="1" applyBorder="1" applyAlignment="1">
      <alignment horizontal="left" vertical="center"/>
    </xf>
    <xf numFmtId="165" fontId="16" fillId="0" borderId="8" xfId="20" applyNumberFormat="1" applyFont="1" applyBorder="1" applyAlignment="1">
      <alignment horizontal="right" vertical="center" shrinkToFit="1"/>
    </xf>
    <xf numFmtId="165" fontId="24" fillId="0" borderId="8" xfId="20" applyNumberFormat="1" applyFont="1" applyBorder="1" applyAlignment="1">
      <alignment horizontal="right" vertical="center" shrinkToFit="1"/>
    </xf>
    <xf numFmtId="165" fontId="24" fillId="0" borderId="10" xfId="20" applyNumberFormat="1" applyFont="1" applyBorder="1" applyAlignment="1">
      <alignment horizontal="right" vertical="center" shrinkToFit="1"/>
    </xf>
    <xf numFmtId="165" fontId="24" fillId="0" borderId="10" xfId="20" applyNumberFormat="1" applyFont="1" applyFill="1" applyBorder="1" applyAlignment="1">
      <alignment horizontal="right" vertical="center" shrinkToFit="1"/>
    </xf>
    <xf numFmtId="165" fontId="24" fillId="0" borderId="8" xfId="20" applyNumberFormat="1" applyFont="1" applyFill="1" applyBorder="1" applyAlignment="1">
      <alignment horizontal="right" vertical="center"/>
    </xf>
    <xf numFmtId="165" fontId="24" fillId="0" borderId="24" xfId="20" applyNumberFormat="1" applyFont="1" applyFill="1" applyBorder="1" applyAlignment="1">
      <alignment horizontal="right" vertical="center"/>
    </xf>
    <xf numFmtId="0" fontId="28" fillId="0" borderId="18" xfId="0" applyFont="1" applyBorder="1" applyAlignment="1">
      <alignment vertical="center"/>
    </xf>
    <xf numFmtId="165" fontId="11" fillId="0" borderId="29" xfId="0" applyNumberFormat="1" applyFont="1" applyBorder="1" applyAlignment="1">
      <alignment horizontal="center" vertical="center"/>
    </xf>
    <xf numFmtId="165" fontId="25" fillId="0" borderId="29" xfId="20" applyNumberFormat="1" applyFont="1" applyBorder="1" applyAlignment="1">
      <alignment horizontal="right" vertical="center"/>
    </xf>
    <xf numFmtId="165" fontId="25" fillId="0" borderId="29" xfId="20" applyNumberFormat="1" applyFont="1" applyBorder="1" applyAlignment="1">
      <alignment horizontal="right" vertical="center" shrinkToFit="1"/>
    </xf>
    <xf numFmtId="169" fontId="27" fillId="0" borderId="0" xfId="20" applyNumberFormat="1" applyFont="1" applyFill="1" applyBorder="1" applyAlignment="1" applyProtection="1">
      <alignment horizontal="center" vertical="center"/>
      <protection locked="0"/>
    </xf>
    <xf numFmtId="169" fontId="27" fillId="0" borderId="0" xfId="20" applyNumberFormat="1" applyFont="1" applyFill="1" applyBorder="1" applyAlignment="1" applyProtection="1">
      <alignment vertical="center"/>
      <protection locked="0"/>
    </xf>
    <xf numFmtId="1" fontId="22" fillId="0" borderId="14" xfId="0" applyNumberFormat="1" applyFont="1" applyBorder="1" applyAlignment="1" applyProtection="1">
      <alignment horizontal="center" vertical="center"/>
      <protection locked="0"/>
    </xf>
    <xf numFmtId="1" fontId="16" fillId="0" borderId="15" xfId="0" applyNumberFormat="1" applyFont="1" applyBorder="1" applyAlignment="1" applyProtection="1">
      <alignment horizontal="center" vertical="center"/>
      <protection locked="0"/>
    </xf>
    <xf numFmtId="169" fontId="22" fillId="0" borderId="15" xfId="20" applyNumberFormat="1" applyFont="1" applyFill="1" applyBorder="1" applyAlignment="1" applyProtection="1">
      <alignment horizontal="right" vertical="center"/>
      <protection locked="0"/>
    </xf>
    <xf numFmtId="1" fontId="28" fillId="0" borderId="23" xfId="0" applyNumberFormat="1" applyFont="1" applyBorder="1" applyAlignment="1">
      <alignment horizontal="center" vertical="center" shrinkToFit="1"/>
    </xf>
    <xf numFmtId="0" fontId="28" fillId="0" borderId="8" xfId="0" applyFont="1" applyBorder="1" applyAlignment="1">
      <alignment horizontal="center" vertical="center" wrapText="1"/>
    </xf>
    <xf numFmtId="169" fontId="28" fillId="0" borderId="14" xfId="23" applyNumberFormat="1" applyFont="1" applyFill="1" applyBorder="1" applyAlignment="1" applyProtection="1">
      <alignment vertical="center"/>
      <protection locked="0"/>
    </xf>
    <xf numFmtId="0" fontId="28" fillId="0" borderId="8" xfId="1" applyNumberFormat="1" applyFont="1" applyFill="1" applyBorder="1" applyAlignment="1">
      <alignment horizontal="center" vertical="center" shrinkToFit="1"/>
    </xf>
    <xf numFmtId="0" fontId="26" fillId="0" borderId="8" xfId="1" applyNumberFormat="1" applyFont="1" applyFill="1" applyBorder="1" applyAlignment="1">
      <alignment horizontal="center" vertical="center" shrinkToFit="1"/>
    </xf>
    <xf numFmtId="165" fontId="28" fillId="0" borderId="0" xfId="1" applyFont="1" applyFill="1" applyBorder="1" applyAlignment="1">
      <alignment horizontal="left" vertical="center"/>
    </xf>
    <xf numFmtId="167" fontId="28" fillId="0" borderId="0" xfId="1" applyNumberFormat="1" applyFont="1" applyFill="1" applyAlignment="1">
      <alignment horizontal="left" vertical="center"/>
    </xf>
    <xf numFmtId="0" fontId="28" fillId="0" borderId="0" xfId="0" applyFont="1" applyAlignment="1">
      <alignment horizontal="left" vertical="center"/>
    </xf>
    <xf numFmtId="169" fontId="32" fillId="0" borderId="13" xfId="3" applyNumberFormat="1" applyFont="1" applyBorder="1" applyAlignment="1" applyProtection="1">
      <alignment horizontal="right" vertical="center"/>
      <protection locked="0"/>
    </xf>
    <xf numFmtId="169" fontId="28" fillId="0" borderId="10" xfId="3" applyNumberFormat="1" applyFont="1" applyBorder="1" applyAlignment="1">
      <alignment horizontal="right" vertical="center" shrinkToFit="1"/>
    </xf>
    <xf numFmtId="169" fontId="28" fillId="0" borderId="8" xfId="3" applyNumberFormat="1" applyFont="1" applyFill="1" applyBorder="1" applyAlignment="1">
      <alignment horizontal="left" vertical="center"/>
    </xf>
    <xf numFmtId="169" fontId="28" fillId="0" borderId="8" xfId="3" applyNumberFormat="1" applyFont="1" applyBorder="1" applyAlignment="1">
      <alignment horizontal="right" vertical="center" shrinkToFit="1"/>
    </xf>
    <xf numFmtId="169" fontId="26" fillId="0" borderId="8" xfId="3" applyNumberFormat="1" applyFont="1" applyBorder="1" applyAlignment="1">
      <alignment horizontal="right" vertical="center" shrinkToFit="1"/>
    </xf>
    <xf numFmtId="169" fontId="26" fillId="0" borderId="10" xfId="3" applyNumberFormat="1" applyFont="1" applyBorder="1" applyAlignment="1">
      <alignment horizontal="right" vertical="center" shrinkToFit="1"/>
    </xf>
    <xf numFmtId="169" fontId="26" fillId="0" borderId="10" xfId="3" applyNumberFormat="1" applyFont="1" applyFill="1" applyBorder="1" applyAlignment="1">
      <alignment horizontal="right" vertical="center" shrinkToFit="1"/>
    </xf>
    <xf numFmtId="169" fontId="26" fillId="0" borderId="8" xfId="3" applyNumberFormat="1" applyFont="1" applyFill="1" applyBorder="1" applyAlignment="1">
      <alignment horizontal="right" vertical="center"/>
    </xf>
    <xf numFmtId="169" fontId="26" fillId="0" borderId="24" xfId="3" applyNumberFormat="1" applyFont="1" applyFill="1" applyBorder="1" applyAlignment="1">
      <alignment horizontal="right" vertical="center"/>
    </xf>
    <xf numFmtId="169" fontId="11" fillId="0" borderId="29" xfId="3" applyNumberFormat="1" applyFont="1" applyBorder="1" applyAlignment="1">
      <alignment horizontal="left" vertical="center"/>
    </xf>
    <xf numFmtId="169" fontId="11" fillId="0" borderId="29" xfId="3" applyNumberFormat="1" applyFont="1" applyBorder="1" applyAlignment="1">
      <alignment horizontal="right" vertical="center" shrinkToFit="1"/>
    </xf>
    <xf numFmtId="169" fontId="25" fillId="0" borderId="29" xfId="3" applyNumberFormat="1" applyFont="1" applyBorder="1" applyAlignment="1">
      <alignment horizontal="right" vertical="center"/>
    </xf>
    <xf numFmtId="169" fontId="25" fillId="0" borderId="29" xfId="3" applyNumberFormat="1" applyFont="1" applyBorder="1" applyAlignment="1">
      <alignment horizontal="right" vertical="center" shrinkToFit="1"/>
    </xf>
    <xf numFmtId="0" fontId="33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34" fillId="0" borderId="0" xfId="0" applyFont="1" applyAlignment="1">
      <alignment horizontal="left" vertical="center" wrapText="1"/>
    </xf>
    <xf numFmtId="0" fontId="33" fillId="0" borderId="22" xfId="0" applyFont="1" applyBorder="1" applyAlignment="1">
      <alignment horizontal="left" vertical="center" wrapText="1"/>
    </xf>
    <xf numFmtId="167" fontId="35" fillId="0" borderId="0" xfId="1" applyNumberFormat="1" applyFont="1" applyAlignment="1">
      <alignment horizontal="left" vertical="center"/>
    </xf>
    <xf numFmtId="167" fontId="34" fillId="0" borderId="0" xfId="1" applyNumberFormat="1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top"/>
    </xf>
    <xf numFmtId="0" fontId="6" fillId="0" borderId="0" xfId="0" applyFont="1" applyAlignment="1">
      <alignment horizontal="left" vertical="top"/>
    </xf>
    <xf numFmtId="169" fontId="25" fillId="0" borderId="0" xfId="0" applyNumberFormat="1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5" fillId="0" borderId="0" xfId="25" applyAlignment="1">
      <alignment horizontal="left" vertical="top"/>
    </xf>
    <xf numFmtId="0" fontId="4" fillId="0" borderId="0" xfId="25" applyFont="1" applyAlignment="1">
      <alignment horizontal="center" vertical="top"/>
    </xf>
    <xf numFmtId="0" fontId="4" fillId="0" borderId="0" xfId="25" applyFont="1" applyAlignment="1">
      <alignment horizontal="left" vertical="top"/>
    </xf>
    <xf numFmtId="0" fontId="4" fillId="0" borderId="0" xfId="25" applyFont="1" applyAlignment="1">
      <alignment horizontal="center" vertical="center"/>
    </xf>
    <xf numFmtId="168" fontId="4" fillId="0" borderId="0" xfId="25" applyNumberFormat="1" applyFont="1" applyAlignment="1">
      <alignment horizontal="left" vertical="top"/>
    </xf>
    <xf numFmtId="0" fontId="5" fillId="0" borderId="0" xfId="25" applyAlignment="1">
      <alignment horizontal="center" vertical="center"/>
    </xf>
    <xf numFmtId="0" fontId="6" fillId="0" borderId="0" xfId="25" applyFont="1" applyAlignment="1">
      <alignment horizontal="center" vertical="center"/>
    </xf>
    <xf numFmtId="0" fontId="7" fillId="0" borderId="0" xfId="25" applyFont="1" applyAlignment="1">
      <alignment horizontal="left" vertical="top"/>
    </xf>
    <xf numFmtId="0" fontId="18" fillId="0" borderId="0" xfId="25" applyFont="1" applyAlignment="1">
      <alignment horizontal="left" vertical="top"/>
    </xf>
    <xf numFmtId="0" fontId="3" fillId="0" borderId="0" xfId="25" applyFont="1" applyAlignment="1">
      <alignment horizontal="left" vertical="top"/>
    </xf>
    <xf numFmtId="0" fontId="24" fillId="0" borderId="0" xfId="0" applyFont="1" applyAlignment="1">
      <alignment horizontal="left" vertical="center" wrapText="1"/>
    </xf>
    <xf numFmtId="0" fontId="24" fillId="0" borderId="0" xfId="0" applyFont="1" applyAlignment="1">
      <alignment vertical="center" wrapText="1"/>
    </xf>
    <xf numFmtId="0" fontId="25" fillId="0" borderId="0" xfId="0" applyFont="1" applyAlignment="1">
      <alignment vertical="center" wrapText="1"/>
    </xf>
    <xf numFmtId="0" fontId="25" fillId="0" borderId="0" xfId="0" applyFont="1" applyAlignment="1">
      <alignment horizontal="left" vertical="center" wrapText="1"/>
    </xf>
    <xf numFmtId="0" fontId="24" fillId="0" borderId="22" xfId="0" applyFont="1" applyBorder="1" applyAlignment="1">
      <alignment horizontal="left" vertical="center" wrapText="1"/>
    </xf>
    <xf numFmtId="167" fontId="25" fillId="0" borderId="0" xfId="1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0" borderId="0" xfId="25" applyFont="1" applyAlignment="1">
      <alignment horizontal="left" vertical="center"/>
    </xf>
    <xf numFmtId="0" fontId="30" fillId="0" borderId="18" xfId="0" applyFont="1" applyBorder="1" applyAlignment="1" applyProtection="1">
      <alignment vertical="center"/>
      <protection locked="0"/>
    </xf>
    <xf numFmtId="0" fontId="22" fillId="0" borderId="15" xfId="0" applyFont="1" applyBorder="1" applyAlignment="1" applyProtection="1">
      <alignment horizontal="left" vertical="center"/>
      <protection locked="0"/>
    </xf>
    <xf numFmtId="0" fontId="30" fillId="0" borderId="14" xfId="0" applyFont="1" applyBorder="1" applyAlignment="1">
      <alignment horizontal="center" vertical="center"/>
    </xf>
    <xf numFmtId="1" fontId="16" fillId="0" borderId="13" xfId="13" applyNumberFormat="1" applyFont="1" applyBorder="1" applyAlignment="1" applyProtection="1">
      <alignment horizontal="center" vertical="center"/>
      <protection locked="0"/>
    </xf>
    <xf numFmtId="0" fontId="28" fillId="0" borderId="14" xfId="19" applyFont="1" applyBorder="1" applyAlignment="1">
      <alignment vertical="center"/>
    </xf>
    <xf numFmtId="1" fontId="22" fillId="0" borderId="14" xfId="0" applyNumberFormat="1" applyFont="1" applyBorder="1" applyAlignment="1" applyProtection="1">
      <alignment vertical="center"/>
      <protection locked="0"/>
    </xf>
    <xf numFmtId="0" fontId="26" fillId="0" borderId="14" xfId="19" applyFont="1" applyBorder="1" applyAlignment="1">
      <alignment vertical="center"/>
    </xf>
    <xf numFmtId="173" fontId="24" fillId="0" borderId="6" xfId="0" applyNumberFormat="1" applyFont="1" applyBorder="1" applyAlignment="1" applyProtection="1">
      <alignment vertical="center"/>
      <protection locked="0"/>
    </xf>
    <xf numFmtId="173" fontId="16" fillId="0" borderId="18" xfId="0" quotePrefix="1" applyNumberFormat="1" applyFont="1" applyBorder="1" applyAlignment="1" applyProtection="1">
      <alignment horizontal="left" vertical="center"/>
      <protection locked="0"/>
    </xf>
    <xf numFmtId="0" fontId="28" fillId="0" borderId="3" xfId="0" applyFont="1" applyBorder="1" applyAlignment="1">
      <alignment horizontal="center" vertical="center" wrapText="1"/>
    </xf>
    <xf numFmtId="0" fontId="22" fillId="0" borderId="8" xfId="0" applyFont="1" applyBorder="1" applyAlignment="1">
      <alignment vertical="center"/>
    </xf>
    <xf numFmtId="165" fontId="22" fillId="0" borderId="13" xfId="18" applyFont="1" applyFill="1" applyBorder="1" applyAlignment="1" applyProtection="1">
      <alignment horizontal="center" vertical="center"/>
      <protection locked="0"/>
    </xf>
    <xf numFmtId="169" fontId="30" fillId="0" borderId="13" xfId="15" applyNumberFormat="1" applyFont="1" applyFill="1" applyBorder="1" applyAlignment="1">
      <alignment vertical="center"/>
    </xf>
    <xf numFmtId="0" fontId="31" fillId="0" borderId="15" xfId="0" applyFont="1" applyBorder="1" applyAlignment="1">
      <alignment horizontal="center" vertical="center"/>
    </xf>
    <xf numFmtId="9" fontId="26" fillId="0" borderId="0" xfId="2" applyFont="1" applyFill="1" applyBorder="1" applyAlignment="1">
      <alignment horizontal="center" vertical="center"/>
    </xf>
    <xf numFmtId="9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165" fontId="16" fillId="0" borderId="0" xfId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" fontId="24" fillId="0" borderId="0" xfId="0" applyNumberFormat="1" applyFont="1" applyAlignment="1">
      <alignment horizontal="center" vertical="center" wrapText="1"/>
    </xf>
    <xf numFmtId="1" fontId="10" fillId="0" borderId="0" xfId="1" applyNumberFormat="1" applyFont="1" applyAlignment="1">
      <alignment horizontal="center" vertical="top"/>
    </xf>
    <xf numFmtId="1" fontId="11" fillId="0" borderId="0" xfId="1" applyNumberFormat="1" applyFont="1" applyAlignment="1">
      <alignment horizontal="center" vertical="center"/>
    </xf>
    <xf numFmtId="1" fontId="25" fillId="0" borderId="0" xfId="0" applyNumberFormat="1" applyFont="1" applyAlignment="1">
      <alignment horizontal="center" vertical="center"/>
    </xf>
    <xf numFmtId="1" fontId="0" fillId="0" borderId="0" xfId="1" applyNumberFormat="1" applyFont="1" applyAlignment="1">
      <alignment horizontal="center" vertical="top"/>
    </xf>
    <xf numFmtId="1" fontId="16" fillId="0" borderId="0" xfId="1" applyNumberFormat="1" applyFont="1" applyFill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0" fontId="24" fillId="3" borderId="9" xfId="0" applyFont="1" applyFill="1" applyBorder="1" applyAlignment="1">
      <alignment horizontal="center" vertical="center" wrapText="1"/>
    </xf>
    <xf numFmtId="169" fontId="23" fillId="0" borderId="0" xfId="0" applyNumberFormat="1" applyFont="1" applyAlignment="1">
      <alignment horizontal="left" vertical="center"/>
    </xf>
    <xf numFmtId="9" fontId="26" fillId="0" borderId="0" xfId="2" applyFont="1" applyFill="1" applyBorder="1" applyAlignment="1">
      <alignment horizontal="left" vertical="center"/>
    </xf>
    <xf numFmtId="0" fontId="16" fillId="0" borderId="31" xfId="0" applyFont="1" applyBorder="1" applyAlignment="1">
      <alignment horizontal="left" vertical="center" wrapText="1"/>
    </xf>
    <xf numFmtId="0" fontId="16" fillId="0" borderId="31" xfId="0" applyFont="1" applyBorder="1" applyAlignment="1">
      <alignment horizontal="center" vertical="center"/>
    </xf>
    <xf numFmtId="0" fontId="16" fillId="0" borderId="31" xfId="0" applyFont="1" applyBorder="1" applyAlignment="1">
      <alignment horizontal="left" vertical="center"/>
    </xf>
    <xf numFmtId="169" fontId="16" fillId="0" borderId="31" xfId="3" applyNumberFormat="1" applyFont="1" applyFill="1" applyBorder="1" applyAlignment="1">
      <alignment horizontal="left" vertical="center"/>
    </xf>
    <xf numFmtId="169" fontId="16" fillId="0" borderId="32" xfId="3" applyNumberFormat="1" applyFont="1" applyFill="1" applyBorder="1" applyAlignment="1">
      <alignment horizontal="left" vertical="center"/>
    </xf>
    <xf numFmtId="0" fontId="22" fillId="0" borderId="15" xfId="0" applyFont="1" applyBorder="1" applyAlignment="1" applyProtection="1">
      <alignment horizontal="center" vertical="center"/>
      <protection locked="0"/>
    </xf>
    <xf numFmtId="169" fontId="28" fillId="0" borderId="13" xfId="3" applyNumberFormat="1" applyFont="1" applyBorder="1" applyAlignment="1" applyProtection="1">
      <alignment horizontal="right" vertical="center"/>
      <protection locked="0"/>
    </xf>
    <xf numFmtId="0" fontId="22" fillId="0" borderId="18" xfId="0" applyFont="1" applyBorder="1" applyAlignment="1" applyProtection="1">
      <alignment horizontal="center" vertical="center"/>
      <protection locked="0"/>
    </xf>
    <xf numFmtId="0" fontId="24" fillId="0" borderId="0" xfId="0" applyFont="1" applyAlignment="1">
      <alignment horizontal="left" vertical="top"/>
    </xf>
    <xf numFmtId="169" fontId="22" fillId="0" borderId="13" xfId="15" applyNumberFormat="1" applyFont="1" applyFill="1" applyBorder="1" applyAlignment="1" applyProtection="1">
      <alignment horizontal="right" vertical="center"/>
      <protection locked="0"/>
    </xf>
    <xf numFmtId="165" fontId="22" fillId="0" borderId="13" xfId="18" applyFont="1" applyFill="1" applyBorder="1" applyAlignment="1" applyProtection="1">
      <alignment horizontal="right" vertical="center"/>
      <protection locked="0"/>
    </xf>
    <xf numFmtId="1" fontId="16" fillId="0" borderId="18" xfId="0" applyNumberFormat="1" applyFont="1" applyBorder="1" applyAlignment="1" applyProtection="1">
      <alignment horizontal="center" vertical="center"/>
      <protection locked="0"/>
    </xf>
    <xf numFmtId="165" fontId="16" fillId="0" borderId="18" xfId="18" applyFont="1" applyFill="1" applyBorder="1" applyAlignment="1" applyProtection="1">
      <alignment horizontal="center" vertical="center"/>
      <protection locked="0"/>
    </xf>
    <xf numFmtId="0" fontId="22" fillId="0" borderId="14" xfId="0" applyFont="1" applyBorder="1" applyAlignment="1">
      <alignment horizontal="center" vertical="center"/>
    </xf>
    <xf numFmtId="165" fontId="22" fillId="0" borderId="13" xfId="1" applyFont="1" applyBorder="1" applyAlignment="1" applyProtection="1">
      <alignment horizontal="right" vertical="center"/>
      <protection locked="0"/>
    </xf>
    <xf numFmtId="0" fontId="22" fillId="0" borderId="36" xfId="0" applyFont="1" applyBorder="1" applyAlignment="1">
      <alignment vertical="center"/>
    </xf>
    <xf numFmtId="165" fontId="22" fillId="0" borderId="15" xfId="0" applyNumberFormat="1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22" fillId="0" borderId="16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165" fontId="22" fillId="0" borderId="16" xfId="0" applyNumberFormat="1" applyFont="1" applyBorder="1" applyAlignment="1">
      <alignment vertical="center"/>
    </xf>
    <xf numFmtId="0" fontId="22" fillId="0" borderId="38" xfId="0" applyFont="1" applyBorder="1" applyAlignment="1">
      <alignment horizontal="center" vertical="center"/>
    </xf>
    <xf numFmtId="0" fontId="22" fillId="0" borderId="13" xfId="0" applyFont="1" applyBorder="1" applyAlignment="1">
      <alignment horizontal="left" vertical="center"/>
    </xf>
    <xf numFmtId="0" fontId="26" fillId="0" borderId="13" xfId="0" applyFont="1" applyBorder="1" applyAlignment="1">
      <alignment vertical="center"/>
    </xf>
    <xf numFmtId="0" fontId="16" fillId="0" borderId="3" xfId="0" applyFont="1" applyBorder="1" applyAlignment="1">
      <alignment horizontal="center" vertical="center" wrapText="1"/>
    </xf>
    <xf numFmtId="0" fontId="16" fillId="0" borderId="3" xfId="1" applyNumberFormat="1" applyFont="1" applyFill="1" applyBorder="1" applyAlignment="1">
      <alignment horizontal="center" vertical="center" shrinkToFit="1"/>
    </xf>
    <xf numFmtId="0" fontId="24" fillId="0" borderId="3" xfId="1" applyNumberFormat="1" applyFont="1" applyFill="1" applyBorder="1" applyAlignment="1">
      <alignment horizontal="center" vertical="center" shrinkToFit="1"/>
    </xf>
    <xf numFmtId="0" fontId="16" fillId="0" borderId="26" xfId="1" applyNumberFormat="1" applyFont="1" applyFill="1" applyBorder="1" applyAlignment="1">
      <alignment horizontal="center" vertical="center" shrinkToFit="1"/>
    </xf>
    <xf numFmtId="171" fontId="25" fillId="0" borderId="0" xfId="0" applyNumberFormat="1" applyFont="1" applyAlignment="1">
      <alignment horizontal="left" vertical="center"/>
    </xf>
    <xf numFmtId="165" fontId="11" fillId="0" borderId="29" xfId="0" applyNumberFormat="1" applyFont="1" applyBorder="1" applyAlignment="1">
      <alignment vertical="center"/>
    </xf>
    <xf numFmtId="0" fontId="23" fillId="0" borderId="0" xfId="0" applyFont="1" applyAlignment="1">
      <alignment vertical="center"/>
    </xf>
    <xf numFmtId="165" fontId="24" fillId="0" borderId="0" xfId="1" applyFont="1" applyAlignment="1">
      <alignment horizontal="center" vertical="center" wrapText="1"/>
    </xf>
    <xf numFmtId="165" fontId="22" fillId="0" borderId="14" xfId="1" applyFont="1" applyBorder="1" applyAlignment="1" applyProtection="1">
      <alignment horizontal="center" vertical="center"/>
      <protection locked="0"/>
    </xf>
    <xf numFmtId="165" fontId="11" fillId="0" borderId="29" xfId="1" applyFont="1" applyBorder="1" applyAlignment="1">
      <alignment horizontal="center" vertical="center"/>
    </xf>
    <xf numFmtId="165" fontId="23" fillId="0" borderId="0" xfId="1" applyFont="1" applyAlignment="1">
      <alignment horizontal="center" vertical="center"/>
    </xf>
    <xf numFmtId="165" fontId="25" fillId="0" borderId="0" xfId="1" applyFont="1" applyAlignment="1">
      <alignment horizontal="center" vertical="center"/>
    </xf>
    <xf numFmtId="165" fontId="16" fillId="0" borderId="13" xfId="1" applyFont="1" applyFill="1" applyBorder="1" applyAlignment="1">
      <alignment vertical="center"/>
    </xf>
    <xf numFmtId="165" fontId="16" fillId="0" borderId="13" xfId="1" applyFont="1" applyFill="1" applyBorder="1" applyAlignment="1" applyProtection="1">
      <alignment horizontal="right" vertical="center"/>
      <protection locked="0"/>
    </xf>
    <xf numFmtId="165" fontId="11" fillId="0" borderId="29" xfId="1" applyFont="1" applyBorder="1" applyAlignment="1">
      <alignment horizontal="left" vertical="center"/>
    </xf>
    <xf numFmtId="165" fontId="11" fillId="0" borderId="29" xfId="1" applyFont="1" applyBorder="1" applyAlignment="1">
      <alignment horizontal="right" vertical="center" shrinkToFit="1"/>
    </xf>
    <xf numFmtId="165" fontId="23" fillId="0" borderId="0" xfId="1" applyFont="1" applyAlignment="1">
      <alignment horizontal="left" vertical="center"/>
    </xf>
    <xf numFmtId="165" fontId="22" fillId="0" borderId="13" xfId="1" applyFont="1" applyBorder="1" applyAlignment="1" applyProtection="1">
      <alignment horizontal="center" vertical="center"/>
      <protection locked="0"/>
    </xf>
    <xf numFmtId="165" fontId="28" fillId="0" borderId="14" xfId="1" applyFont="1" applyFill="1" applyBorder="1" applyAlignment="1" applyProtection="1">
      <alignment vertical="center"/>
      <protection locked="0"/>
    </xf>
    <xf numFmtId="165" fontId="24" fillId="0" borderId="0" xfId="1" applyFont="1" applyAlignment="1">
      <alignment vertical="center" wrapText="1"/>
    </xf>
    <xf numFmtId="165" fontId="28" fillId="0" borderId="13" xfId="1" applyFont="1" applyBorder="1" applyAlignment="1" applyProtection="1">
      <alignment horizontal="right" vertical="center"/>
      <protection locked="0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8" fillId="0" borderId="0" xfId="0" applyFont="1" applyAlignment="1">
      <alignment horizontal="left" vertical="center"/>
    </xf>
    <xf numFmtId="0" fontId="39" fillId="0" borderId="0" xfId="0" applyFont="1" applyAlignment="1">
      <alignment horizontal="left" vertical="top"/>
    </xf>
    <xf numFmtId="0" fontId="40" fillId="0" borderId="0" xfId="0" applyFont="1" applyAlignment="1">
      <alignment horizontal="left" vertical="top"/>
    </xf>
    <xf numFmtId="0" fontId="38" fillId="0" borderId="0" xfId="0" applyFont="1" applyAlignment="1">
      <alignment horizontal="left" vertical="top"/>
    </xf>
    <xf numFmtId="1" fontId="39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left" vertical="center"/>
    </xf>
    <xf numFmtId="167" fontId="42" fillId="0" borderId="0" xfId="1" applyNumberFormat="1" applyFont="1" applyAlignment="1">
      <alignment horizontal="left" vertical="top"/>
    </xf>
    <xf numFmtId="0" fontId="42" fillId="0" borderId="0" xfId="0" applyFont="1" applyAlignment="1">
      <alignment horizontal="left" vertical="top"/>
    </xf>
    <xf numFmtId="0" fontId="39" fillId="0" borderId="0" xfId="0" applyFont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top"/>
    </xf>
    <xf numFmtId="170" fontId="39" fillId="0" borderId="0" xfId="1" applyNumberFormat="1" applyFont="1" applyAlignment="1">
      <alignment horizontal="center" vertical="center"/>
    </xf>
    <xf numFmtId="170" fontId="39" fillId="0" borderId="0" xfId="1" applyNumberFormat="1" applyFont="1" applyAlignment="1">
      <alignment horizontal="left" vertical="center"/>
    </xf>
    <xf numFmtId="165" fontId="39" fillId="0" borderId="0" xfId="1" applyFont="1" applyAlignment="1">
      <alignment horizontal="left" vertical="center"/>
    </xf>
    <xf numFmtId="1" fontId="36" fillId="0" borderId="0" xfId="1" applyNumberFormat="1" applyFont="1" applyFill="1" applyBorder="1" applyAlignment="1">
      <alignment horizontal="center" vertical="center" shrinkToFit="1"/>
    </xf>
    <xf numFmtId="1" fontId="38" fillId="0" borderId="0" xfId="1" applyNumberFormat="1" applyFont="1" applyFill="1" applyBorder="1" applyAlignment="1">
      <alignment horizontal="center" vertical="center" shrinkToFit="1"/>
    </xf>
    <xf numFmtId="165" fontId="38" fillId="0" borderId="0" xfId="1" applyFont="1" applyFill="1" applyBorder="1" applyAlignment="1">
      <alignment horizontal="right" vertical="center"/>
    </xf>
    <xf numFmtId="0" fontId="42" fillId="0" borderId="0" xfId="25" applyFont="1" applyAlignment="1">
      <alignment horizontal="center" vertical="top"/>
    </xf>
    <xf numFmtId="0" fontId="42" fillId="0" borderId="0" xfId="25" applyFont="1" applyAlignment="1">
      <alignment horizontal="left" vertical="top"/>
    </xf>
    <xf numFmtId="0" fontId="42" fillId="0" borderId="0" xfId="25" applyFont="1" applyAlignment="1">
      <alignment horizontal="center" vertical="center"/>
    </xf>
    <xf numFmtId="0" fontId="42" fillId="0" borderId="0" xfId="25" applyFont="1" applyAlignment="1">
      <alignment horizontal="left" vertical="center"/>
    </xf>
    <xf numFmtId="168" fontId="42" fillId="0" borderId="0" xfId="25" applyNumberFormat="1" applyFont="1" applyAlignment="1">
      <alignment horizontal="left" vertical="top"/>
    </xf>
    <xf numFmtId="0" fontId="39" fillId="0" borderId="0" xfId="25" applyFont="1" applyAlignment="1">
      <alignment horizontal="left" vertical="top"/>
    </xf>
    <xf numFmtId="0" fontId="38" fillId="0" borderId="0" xfId="25" applyFont="1" applyAlignment="1">
      <alignment horizontal="left" vertical="top"/>
    </xf>
    <xf numFmtId="170" fontId="39" fillId="0" borderId="0" xfId="1" applyNumberFormat="1" applyFont="1" applyAlignment="1">
      <alignment horizontal="left" vertical="top"/>
    </xf>
    <xf numFmtId="170" fontId="38" fillId="0" borderId="0" xfId="1" applyNumberFormat="1" applyFont="1" applyAlignment="1">
      <alignment horizontal="left" vertical="top"/>
    </xf>
    <xf numFmtId="0" fontId="41" fillId="0" borderId="0" xfId="25" applyFont="1" applyAlignment="1">
      <alignment horizontal="center" vertical="center"/>
    </xf>
    <xf numFmtId="0" fontId="40" fillId="0" borderId="0" xfId="25" applyFont="1" applyAlignment="1">
      <alignment horizontal="left" vertical="top"/>
    </xf>
    <xf numFmtId="165" fontId="36" fillId="0" borderId="0" xfId="25" applyNumberFormat="1" applyFont="1" applyAlignment="1">
      <alignment horizontal="right" vertical="center" shrinkToFit="1"/>
    </xf>
    <xf numFmtId="165" fontId="38" fillId="0" borderId="0" xfId="25" applyNumberFormat="1" applyFont="1" applyAlignment="1">
      <alignment horizontal="right" vertical="center" shrinkToFit="1"/>
    </xf>
    <xf numFmtId="1" fontId="38" fillId="0" borderId="0" xfId="1" applyNumberFormat="1" applyFont="1" applyFill="1" applyBorder="1" applyAlignment="1">
      <alignment horizontal="center" vertical="center" wrapText="1"/>
    </xf>
    <xf numFmtId="165" fontId="38" fillId="0" borderId="0" xfId="25" applyNumberFormat="1" applyFont="1" applyAlignment="1">
      <alignment horizontal="left" vertical="center" wrapText="1"/>
    </xf>
    <xf numFmtId="1" fontId="36" fillId="0" borderId="0" xfId="1" applyNumberFormat="1" applyFont="1" applyFill="1" applyBorder="1" applyAlignment="1">
      <alignment horizontal="center" vertical="center" wrapText="1"/>
    </xf>
    <xf numFmtId="165" fontId="36" fillId="0" borderId="0" xfId="25" applyNumberFormat="1" applyFont="1" applyAlignment="1">
      <alignment horizontal="left" vertical="center" wrapText="1"/>
    </xf>
    <xf numFmtId="165" fontId="38" fillId="0" borderId="0" xfId="25" applyNumberFormat="1" applyFont="1" applyAlignment="1">
      <alignment horizontal="right" vertical="center"/>
    </xf>
    <xf numFmtId="165" fontId="39" fillId="0" borderId="0" xfId="1" applyFont="1" applyAlignment="1">
      <alignment horizontal="left" vertical="top"/>
    </xf>
    <xf numFmtId="165" fontId="39" fillId="0" borderId="0" xfId="25" applyNumberFormat="1" applyFont="1" applyAlignment="1">
      <alignment horizontal="left" vertical="top"/>
    </xf>
    <xf numFmtId="165" fontId="38" fillId="0" borderId="0" xfId="25" applyNumberFormat="1" applyFont="1" applyAlignment="1">
      <alignment horizontal="left" vertical="top"/>
    </xf>
    <xf numFmtId="170" fontId="42" fillId="0" borderId="0" xfId="1" applyNumberFormat="1" applyFont="1" applyAlignment="1">
      <alignment horizontal="center" vertical="center"/>
    </xf>
    <xf numFmtId="170" fontId="41" fillId="0" borderId="0" xfId="1" applyNumberFormat="1" applyFont="1" applyAlignment="1">
      <alignment horizontal="center" vertical="center"/>
    </xf>
    <xf numFmtId="170" fontId="42" fillId="0" borderId="0" xfId="1" applyNumberFormat="1" applyFont="1" applyAlignment="1">
      <alignment horizontal="left" vertical="top"/>
    </xf>
    <xf numFmtId="170" fontId="40" fillId="0" borderId="0" xfId="1" applyNumberFormat="1" applyFont="1" applyAlignment="1">
      <alignment horizontal="left" vertical="top"/>
    </xf>
    <xf numFmtId="9" fontId="37" fillId="0" borderId="0" xfId="2" applyFont="1" applyAlignment="1">
      <alignment horizontal="left" vertical="center"/>
    </xf>
    <xf numFmtId="9" fontId="26" fillId="0" borderId="0" xfId="2" applyFont="1" applyAlignment="1">
      <alignment horizontal="left" vertical="center"/>
    </xf>
    <xf numFmtId="0" fontId="22" fillId="0" borderId="13" xfId="0" applyFont="1" applyBorder="1" applyAlignment="1">
      <alignment horizontal="center" vertical="center"/>
    </xf>
    <xf numFmtId="167" fontId="24" fillId="0" borderId="0" xfId="1" applyNumberFormat="1" applyFont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top"/>
    </xf>
    <xf numFmtId="1" fontId="22" fillId="0" borderId="8" xfId="0" applyNumberFormat="1" applyFont="1" applyBorder="1" applyAlignment="1" applyProtection="1">
      <alignment horizontal="center" vertical="center"/>
      <protection locked="0"/>
    </xf>
    <xf numFmtId="1" fontId="42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5" fontId="23" fillId="0" borderId="0" xfId="0" applyNumberFormat="1" applyFont="1" applyAlignment="1">
      <alignment horizontal="left" vertical="center"/>
    </xf>
    <xf numFmtId="165" fontId="25" fillId="0" borderId="0" xfId="0" applyNumberFormat="1" applyFont="1" applyAlignment="1">
      <alignment horizontal="left" vertical="center" wrapText="1"/>
    </xf>
    <xf numFmtId="165" fontId="24" fillId="0" borderId="0" xfId="0" applyNumberFormat="1" applyFont="1" applyAlignment="1">
      <alignment vertical="center" wrapText="1"/>
    </xf>
    <xf numFmtId="9" fontId="43" fillId="0" borderId="0" xfId="2" applyFont="1" applyAlignment="1">
      <alignment horizontal="center" vertical="center"/>
    </xf>
    <xf numFmtId="1" fontId="42" fillId="0" borderId="0" xfId="1" applyNumberFormat="1" applyFont="1" applyAlignment="1">
      <alignment horizontal="center" vertical="top"/>
    </xf>
    <xf numFmtId="1" fontId="40" fillId="0" borderId="0" xfId="1" applyNumberFormat="1" applyFont="1" applyAlignment="1">
      <alignment horizontal="center" vertical="top"/>
    </xf>
    <xf numFmtId="1" fontId="7" fillId="0" borderId="0" xfId="1" applyNumberFormat="1" applyFont="1" applyAlignment="1">
      <alignment horizontal="center" vertical="top"/>
    </xf>
    <xf numFmtId="177" fontId="42" fillId="0" borderId="0" xfId="3" applyNumberFormat="1" applyFont="1" applyAlignment="1">
      <alignment horizontal="center" vertical="top"/>
    </xf>
    <xf numFmtId="177" fontId="0" fillId="0" borderId="0" xfId="3" applyNumberFormat="1" applyFont="1" applyAlignment="1">
      <alignment horizontal="center" vertical="top"/>
    </xf>
    <xf numFmtId="169" fontId="28" fillId="0" borderId="10" xfId="3" applyNumberFormat="1" applyFont="1" applyFill="1" applyBorder="1" applyAlignment="1">
      <alignment horizontal="right" vertical="center" shrinkToFit="1"/>
    </xf>
    <xf numFmtId="169" fontId="24" fillId="0" borderId="0" xfId="0" applyNumberFormat="1" applyFont="1" applyAlignment="1">
      <alignment vertical="center" wrapText="1"/>
    </xf>
    <xf numFmtId="0" fontId="46" fillId="0" borderId="0" xfId="0" applyFont="1" applyAlignment="1">
      <alignment horizontal="center" vertical="center"/>
    </xf>
    <xf numFmtId="9" fontId="47" fillId="0" borderId="0" xfId="2" applyFont="1" applyAlignment="1">
      <alignment horizontal="center" vertical="center"/>
    </xf>
    <xf numFmtId="169" fontId="10" fillId="0" borderId="31" xfId="3" applyNumberFormat="1" applyFont="1" applyFill="1" applyBorder="1" applyAlignment="1">
      <alignment horizontal="left" vertical="center"/>
    </xf>
    <xf numFmtId="169" fontId="23" fillId="0" borderId="31" xfId="3" applyNumberFormat="1" applyFont="1" applyFill="1" applyBorder="1" applyAlignment="1">
      <alignment horizontal="left" vertical="center"/>
    </xf>
    <xf numFmtId="169" fontId="10" fillId="0" borderId="32" xfId="3" applyNumberFormat="1" applyFont="1" applyFill="1" applyBorder="1" applyAlignment="1">
      <alignment horizontal="left" vertical="center"/>
    </xf>
    <xf numFmtId="10" fontId="24" fillId="0" borderId="31" xfId="2" applyNumberFormat="1" applyFont="1" applyFill="1" applyBorder="1" applyAlignment="1">
      <alignment horizontal="center" vertical="center"/>
    </xf>
    <xf numFmtId="169" fontId="10" fillId="0" borderId="33" xfId="3" applyNumberFormat="1" applyFont="1" applyFill="1" applyBorder="1" applyAlignment="1">
      <alignment horizontal="left" vertical="center"/>
    </xf>
    <xf numFmtId="169" fontId="25" fillId="0" borderId="32" xfId="3" applyNumberFormat="1" applyFont="1" applyFill="1" applyBorder="1" applyAlignment="1">
      <alignment horizontal="left" vertical="center"/>
    </xf>
    <xf numFmtId="169" fontId="11" fillId="0" borderId="31" xfId="3" applyNumberFormat="1" applyFont="1" applyFill="1" applyBorder="1" applyAlignment="1">
      <alignment horizontal="left" vertical="center"/>
    </xf>
    <xf numFmtId="0" fontId="48" fillId="4" borderId="0" xfId="0" applyFont="1" applyFill="1" applyAlignment="1">
      <alignment horizontal="left" vertical="top"/>
    </xf>
    <xf numFmtId="0" fontId="49" fillId="4" borderId="0" xfId="0" applyFont="1" applyFill="1" applyAlignment="1">
      <alignment horizontal="left" vertical="center"/>
    </xf>
    <xf numFmtId="169" fontId="43" fillId="0" borderId="0" xfId="2" applyNumberFormat="1" applyFont="1" applyAlignment="1">
      <alignment horizontal="center" vertical="center"/>
    </xf>
    <xf numFmtId="0" fontId="42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9" fontId="25" fillId="0" borderId="0" xfId="2" applyFont="1" applyAlignment="1">
      <alignment horizontal="center" vertical="center"/>
    </xf>
    <xf numFmtId="9" fontId="50" fillId="0" borderId="0" xfId="2" applyFont="1" applyAlignment="1">
      <alignment horizontal="center" vertical="center"/>
    </xf>
    <xf numFmtId="9" fontId="25" fillId="0" borderId="31" xfId="2" applyFont="1" applyFill="1" applyBorder="1" applyAlignment="1">
      <alignment horizontal="center" vertical="center"/>
    </xf>
    <xf numFmtId="9" fontId="25" fillId="0" borderId="33" xfId="2" applyFont="1" applyFill="1" applyBorder="1" applyAlignment="1">
      <alignment horizontal="center" vertical="center"/>
    </xf>
    <xf numFmtId="169" fontId="53" fillId="0" borderId="0" xfId="3" applyNumberFormat="1" applyFont="1" applyAlignment="1">
      <alignment horizontal="left" vertical="center"/>
    </xf>
    <xf numFmtId="169" fontId="54" fillId="0" borderId="0" xfId="3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69" fontId="55" fillId="0" borderId="0" xfId="3" applyNumberFormat="1" applyFont="1" applyAlignment="1">
      <alignment horizontal="left" vertical="center"/>
    </xf>
    <xf numFmtId="169" fontId="0" fillId="0" borderId="0" xfId="3" applyNumberFormat="1" applyFont="1" applyAlignment="1">
      <alignment horizontal="left" vertical="top"/>
    </xf>
    <xf numFmtId="169" fontId="52" fillId="0" borderId="0" xfId="3" applyNumberFormat="1" applyFont="1" applyAlignment="1">
      <alignment horizontal="left" vertical="center"/>
    </xf>
    <xf numFmtId="169" fontId="51" fillId="0" borderId="0" xfId="3" applyNumberFormat="1" applyFont="1" applyAlignment="1">
      <alignment horizontal="left" vertical="center"/>
    </xf>
    <xf numFmtId="0" fontId="23" fillId="0" borderId="17" xfId="0" applyFont="1" applyBorder="1" applyAlignment="1">
      <alignment horizontal="center" vertical="center"/>
    </xf>
    <xf numFmtId="10" fontId="24" fillId="0" borderId="32" xfId="2" applyNumberFormat="1" applyFont="1" applyFill="1" applyBorder="1" applyAlignment="1">
      <alignment horizontal="center" vertical="center"/>
    </xf>
    <xf numFmtId="169" fontId="16" fillId="0" borderId="46" xfId="3" applyNumberFormat="1" applyFont="1" applyFill="1" applyBorder="1" applyAlignment="1">
      <alignment horizontal="left" vertical="center"/>
    </xf>
    <xf numFmtId="9" fontId="25" fillId="0" borderId="32" xfId="2" applyFont="1" applyFill="1" applyBorder="1" applyAlignment="1">
      <alignment horizontal="center" vertical="center"/>
    </xf>
    <xf numFmtId="0" fontId="10" fillId="0" borderId="33" xfId="0" applyFont="1" applyBorder="1" applyAlignment="1">
      <alignment horizontal="left" vertical="center" wrapText="1"/>
    </xf>
    <xf numFmtId="169" fontId="11" fillId="0" borderId="33" xfId="3" applyNumberFormat="1" applyFont="1" applyFill="1" applyBorder="1" applyAlignment="1">
      <alignment horizontal="left" vertical="center"/>
    </xf>
    <xf numFmtId="0" fontId="16" fillId="0" borderId="32" xfId="0" applyFont="1" applyBorder="1" applyAlignment="1">
      <alignment horizontal="center" vertical="center"/>
    </xf>
    <xf numFmtId="0" fontId="16" fillId="0" borderId="32" xfId="0" applyFont="1" applyBorder="1" applyAlignment="1">
      <alignment horizontal="left" vertical="center"/>
    </xf>
    <xf numFmtId="10" fontId="25" fillId="0" borderId="0" xfId="0" applyNumberFormat="1" applyFont="1" applyAlignment="1">
      <alignment horizontal="left" vertical="center"/>
    </xf>
    <xf numFmtId="0" fontId="23" fillId="2" borderId="46" xfId="0" applyFont="1" applyFill="1" applyBorder="1" applyAlignment="1">
      <alignment horizontal="center" vertical="center" wrapText="1"/>
    </xf>
    <xf numFmtId="0" fontId="23" fillId="3" borderId="46" xfId="0" applyFont="1" applyFill="1" applyBorder="1" applyAlignment="1">
      <alignment horizontal="center" vertical="center" wrapText="1"/>
    </xf>
    <xf numFmtId="0" fontId="23" fillId="6" borderId="46" xfId="0" applyFont="1" applyFill="1" applyBorder="1" applyAlignment="1">
      <alignment horizontal="center" vertical="center" wrapText="1"/>
    </xf>
    <xf numFmtId="0" fontId="23" fillId="5" borderId="46" xfId="0" applyFont="1" applyFill="1" applyBorder="1" applyAlignment="1">
      <alignment horizontal="center" vertical="center" wrapText="1"/>
    </xf>
    <xf numFmtId="0" fontId="23" fillId="0" borderId="46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4" fillId="2" borderId="46" xfId="0" applyFont="1" applyFill="1" applyBorder="1" applyAlignment="1">
      <alignment horizontal="center" vertical="center" wrapText="1"/>
    </xf>
    <xf numFmtId="0" fontId="24" fillId="3" borderId="46" xfId="0" applyFont="1" applyFill="1" applyBorder="1" applyAlignment="1">
      <alignment horizontal="center" vertical="center" wrapText="1"/>
    </xf>
    <xf numFmtId="0" fontId="24" fillId="6" borderId="46" xfId="0" applyFont="1" applyFill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48" fillId="4" borderId="51" xfId="0" applyFont="1" applyFill="1" applyBorder="1" applyAlignment="1">
      <alignment horizontal="left" vertical="center"/>
    </xf>
    <xf numFmtId="169" fontId="49" fillId="4" borderId="51" xfId="3" applyNumberFormat="1" applyFont="1" applyFill="1" applyBorder="1" applyAlignment="1">
      <alignment horizontal="left" vertical="center"/>
    </xf>
    <xf numFmtId="169" fontId="48" fillId="4" borderId="51" xfId="3" applyNumberFormat="1" applyFont="1" applyFill="1" applyBorder="1" applyAlignment="1">
      <alignment horizontal="left" vertical="center"/>
    </xf>
    <xf numFmtId="169" fontId="49" fillId="4" borderId="51" xfId="3" applyNumberFormat="1" applyFont="1" applyFill="1" applyBorder="1" applyAlignment="1">
      <alignment horizontal="center" vertical="center"/>
    </xf>
    <xf numFmtId="169" fontId="48" fillId="4" borderId="51" xfId="3" applyNumberFormat="1" applyFont="1" applyFill="1" applyBorder="1" applyAlignment="1">
      <alignment horizontal="center" vertical="center" wrapText="1"/>
    </xf>
    <xf numFmtId="9" fontId="25" fillId="4" borderId="51" xfId="2" applyFont="1" applyFill="1" applyBorder="1" applyAlignment="1">
      <alignment horizontal="center" vertical="center"/>
    </xf>
    <xf numFmtId="0" fontId="48" fillId="4" borderId="51" xfId="0" applyFont="1" applyFill="1" applyBorder="1" applyAlignment="1">
      <alignment horizontal="center" vertical="center"/>
    </xf>
    <xf numFmtId="0" fontId="25" fillId="0" borderId="51" xfId="0" applyFont="1" applyBorder="1" applyAlignment="1">
      <alignment horizontal="center" vertical="center"/>
    </xf>
    <xf numFmtId="0" fontId="25" fillId="0" borderId="51" xfId="0" applyFont="1" applyBorder="1" applyAlignment="1">
      <alignment horizontal="left" vertical="center"/>
    </xf>
    <xf numFmtId="169" fontId="25" fillId="0" borderId="51" xfId="3" applyNumberFormat="1" applyFont="1" applyFill="1" applyBorder="1" applyAlignment="1">
      <alignment horizontal="left" vertical="center"/>
    </xf>
    <xf numFmtId="9" fontId="25" fillId="0" borderId="51" xfId="2" applyFont="1" applyFill="1" applyBorder="1" applyAlignment="1">
      <alignment horizontal="center" vertical="center"/>
    </xf>
    <xf numFmtId="10" fontId="48" fillId="4" borderId="51" xfId="2" applyNumberFormat="1" applyFont="1" applyFill="1" applyBorder="1" applyAlignment="1">
      <alignment horizontal="center" vertical="center"/>
    </xf>
    <xf numFmtId="9" fontId="50" fillId="0" borderId="0" xfId="21" applyFont="1" applyAlignment="1">
      <alignment horizontal="center" vertical="center"/>
    </xf>
    <xf numFmtId="0" fontId="46" fillId="0" borderId="0" xfId="25" applyFont="1" applyAlignment="1">
      <alignment horizontal="center" vertical="center"/>
    </xf>
    <xf numFmtId="0" fontId="6" fillId="0" borderId="0" xfId="25" applyFont="1" applyAlignment="1">
      <alignment horizontal="left" vertical="top"/>
    </xf>
    <xf numFmtId="169" fontId="5" fillId="0" borderId="0" xfId="25" applyNumberFormat="1" applyAlignment="1">
      <alignment horizontal="left" vertical="top"/>
    </xf>
    <xf numFmtId="0" fontId="19" fillId="0" borderId="0" xfId="25" applyFont="1" applyAlignment="1">
      <alignment horizontal="left" vertical="top"/>
    </xf>
    <xf numFmtId="9" fontId="25" fillId="0" borderId="0" xfId="21" applyFont="1" applyAlignment="1">
      <alignment horizontal="center" vertical="center"/>
    </xf>
    <xf numFmtId="0" fontId="24" fillId="0" borderId="0" xfId="25" applyFont="1" applyAlignment="1">
      <alignment horizontal="center" vertical="center"/>
    </xf>
    <xf numFmtId="0" fontId="23" fillId="0" borderId="0" xfId="25" applyFont="1" applyAlignment="1">
      <alignment horizontal="left" vertical="top"/>
    </xf>
    <xf numFmtId="0" fontId="10" fillId="0" borderId="0" xfId="25" applyFont="1" applyAlignment="1">
      <alignment horizontal="left" vertical="center"/>
    </xf>
    <xf numFmtId="169" fontId="25" fillId="0" borderId="0" xfId="25" applyNumberFormat="1" applyFont="1" applyAlignment="1">
      <alignment horizontal="left" vertical="center"/>
    </xf>
    <xf numFmtId="0" fontId="23" fillId="0" borderId="16" xfId="25" applyFont="1" applyBorder="1" applyAlignment="1">
      <alignment horizontal="center" vertical="center" wrapText="1"/>
    </xf>
    <xf numFmtId="0" fontId="23" fillId="0" borderId="13" xfId="25" applyFont="1" applyBorder="1" applyAlignment="1">
      <alignment horizontal="center" vertical="center"/>
    </xf>
    <xf numFmtId="0" fontId="23" fillId="0" borderId="13" xfId="25" applyFont="1" applyBorder="1" applyAlignment="1">
      <alignment horizontal="center" vertical="center" wrapText="1"/>
    </xf>
    <xf numFmtId="9" fontId="25" fillId="0" borderId="14" xfId="21" applyFont="1" applyFill="1" applyBorder="1" applyAlignment="1">
      <alignment horizontal="center" vertical="center"/>
    </xf>
    <xf numFmtId="0" fontId="24" fillId="0" borderId="13" xfId="25" applyFont="1" applyBorder="1" applyAlignment="1">
      <alignment horizontal="center" vertical="center" wrapText="1"/>
    </xf>
    <xf numFmtId="0" fontId="23" fillId="0" borderId="0" xfId="25" applyFont="1" applyAlignment="1">
      <alignment horizontal="center" vertical="top"/>
    </xf>
    <xf numFmtId="0" fontId="24" fillId="0" borderId="16" xfId="25" applyFont="1" applyBorder="1" applyAlignment="1">
      <alignment horizontal="center" vertical="center" wrapText="1"/>
    </xf>
    <xf numFmtId="0" fontId="24" fillId="0" borderId="17" xfId="25" applyFont="1" applyBorder="1" applyAlignment="1">
      <alignment horizontal="center" vertical="center" wrapText="1"/>
    </xf>
    <xf numFmtId="0" fontId="10" fillId="0" borderId="0" xfId="25" applyFont="1" applyAlignment="1">
      <alignment horizontal="center" vertical="center"/>
    </xf>
    <xf numFmtId="169" fontId="25" fillId="2" borderId="0" xfId="25" applyNumberFormat="1" applyFont="1" applyFill="1" applyAlignment="1">
      <alignment horizontal="left" vertical="center"/>
    </xf>
    <xf numFmtId="166" fontId="6" fillId="0" borderId="0" xfId="3" applyFont="1" applyAlignment="1">
      <alignment horizontal="left" vertical="top"/>
    </xf>
    <xf numFmtId="169" fontId="10" fillId="0" borderId="0" xfId="25" applyNumberFormat="1" applyFont="1" applyAlignment="1">
      <alignment horizontal="left" vertical="center"/>
    </xf>
    <xf numFmtId="165" fontId="22" fillId="0" borderId="14" xfId="1" applyFont="1" applyFill="1" applyBorder="1" applyAlignment="1" applyProtection="1">
      <alignment horizontal="center" vertical="center"/>
      <protection locked="0"/>
    </xf>
    <xf numFmtId="169" fontId="24" fillId="0" borderId="0" xfId="3" applyNumberFormat="1" applyFont="1" applyAlignment="1">
      <alignment horizontal="right" vertical="center"/>
    </xf>
    <xf numFmtId="169" fontId="50" fillId="0" borderId="0" xfId="25" applyNumberFormat="1" applyFont="1" applyAlignment="1">
      <alignment horizontal="left" vertical="top"/>
    </xf>
    <xf numFmtId="169" fontId="16" fillId="0" borderId="0" xfId="0" applyNumberFormat="1" applyFont="1" applyAlignment="1">
      <alignment horizontal="left" vertical="center"/>
    </xf>
    <xf numFmtId="169" fontId="23" fillId="0" borderId="0" xfId="2" applyNumberFormat="1" applyFont="1" applyAlignment="1">
      <alignment horizontal="left" vertical="center"/>
    </xf>
    <xf numFmtId="10" fontId="23" fillId="0" borderId="0" xfId="2" applyNumberFormat="1" applyFont="1" applyAlignment="1">
      <alignment horizontal="left" vertical="center"/>
    </xf>
    <xf numFmtId="169" fontId="22" fillId="0" borderId="14" xfId="3" applyNumberFormat="1" applyFont="1" applyFill="1" applyBorder="1" applyAlignment="1" applyProtection="1">
      <alignment horizontal="center" vertical="center"/>
      <protection locked="0"/>
    </xf>
    <xf numFmtId="10" fontId="25" fillId="0" borderId="51" xfId="2" applyNumberFormat="1" applyFont="1" applyFill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165" fontId="56" fillId="0" borderId="0" xfId="1" applyFont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58" fillId="0" borderId="0" xfId="0" applyFont="1" applyAlignment="1">
      <alignment horizontal="left" vertical="center"/>
    </xf>
    <xf numFmtId="168" fontId="42" fillId="0" borderId="0" xfId="0" applyNumberFormat="1" applyFont="1" applyAlignment="1">
      <alignment horizontal="left" vertical="center"/>
    </xf>
    <xf numFmtId="1" fontId="56" fillId="0" borderId="0" xfId="1" applyNumberFormat="1" applyFont="1" applyAlignment="1">
      <alignment horizontal="center" vertical="center"/>
    </xf>
    <xf numFmtId="167" fontId="0" fillId="0" borderId="0" xfId="1" applyNumberFormat="1" applyFont="1" applyAlignment="1">
      <alignment horizontal="left" vertical="center"/>
    </xf>
    <xf numFmtId="0" fontId="22" fillId="0" borderId="13" xfId="0" applyFont="1" applyBorder="1" applyAlignment="1" applyProtection="1">
      <alignment horizontal="center" vertical="center"/>
      <protection locked="0"/>
    </xf>
    <xf numFmtId="165" fontId="22" fillId="7" borderId="13" xfId="18" applyFont="1" applyFill="1" applyBorder="1" applyAlignment="1" applyProtection="1">
      <alignment horizontal="right" vertical="center"/>
      <protection locked="0"/>
    </xf>
    <xf numFmtId="165" fontId="10" fillId="0" borderId="0" xfId="1" applyFont="1" applyAlignment="1">
      <alignment horizontal="left" vertical="center"/>
    </xf>
    <xf numFmtId="169" fontId="22" fillId="0" borderId="13" xfId="15" applyNumberFormat="1" applyFont="1" applyBorder="1" applyAlignment="1">
      <alignment vertical="center"/>
    </xf>
    <xf numFmtId="0" fontId="24" fillId="0" borderId="27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167" fontId="10" fillId="0" borderId="0" xfId="1" applyNumberFormat="1" applyFont="1" applyFill="1" applyAlignment="1">
      <alignment horizontal="left" vertical="top"/>
    </xf>
    <xf numFmtId="0" fontId="16" fillId="0" borderId="14" xfId="0" applyFont="1" applyBorder="1" applyAlignment="1">
      <alignment horizontal="center" vertical="center"/>
    </xf>
    <xf numFmtId="169" fontId="16" fillId="0" borderId="15" xfId="20" applyNumberFormat="1" applyFont="1" applyFill="1" applyBorder="1" applyAlignment="1" applyProtection="1">
      <alignment horizontal="right" vertical="center"/>
      <protection locked="0"/>
    </xf>
    <xf numFmtId="165" fontId="16" fillId="0" borderId="8" xfId="20" applyNumberFormat="1" applyFont="1" applyFill="1" applyBorder="1" applyAlignment="1">
      <alignment horizontal="left" vertical="center"/>
    </xf>
    <xf numFmtId="9" fontId="24" fillId="0" borderId="0" xfId="2" applyFont="1" applyFill="1" applyBorder="1" applyAlignment="1">
      <alignment horizontal="center" vertical="center"/>
    </xf>
    <xf numFmtId="0" fontId="24" fillId="0" borderId="8" xfId="0" applyFont="1" applyBorder="1" applyAlignment="1">
      <alignment horizontal="left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167" fontId="16" fillId="0" borderId="0" xfId="1" applyNumberFormat="1" applyFont="1" applyFill="1" applyAlignment="1">
      <alignment horizontal="left" vertical="top"/>
    </xf>
    <xf numFmtId="0" fontId="16" fillId="0" borderId="0" xfId="0" applyFont="1" applyAlignment="1">
      <alignment horizontal="left" vertical="top"/>
    </xf>
    <xf numFmtId="0" fontId="24" fillId="3" borderId="55" xfId="0" applyFont="1" applyFill="1" applyBorder="1" applyAlignment="1">
      <alignment horizontal="center" vertical="center" wrapText="1"/>
    </xf>
    <xf numFmtId="0" fontId="16" fillId="0" borderId="33" xfId="0" applyFont="1" applyBorder="1" applyAlignment="1">
      <alignment horizontal="left" vertical="center"/>
    </xf>
    <xf numFmtId="169" fontId="16" fillId="0" borderId="33" xfId="3" applyNumberFormat="1" applyFont="1" applyFill="1" applyBorder="1" applyAlignment="1">
      <alignment horizontal="left" vertical="center"/>
    </xf>
    <xf numFmtId="0" fontId="16" fillId="0" borderId="33" xfId="0" applyFont="1" applyBorder="1" applyAlignment="1">
      <alignment horizontal="left" vertical="center" wrapText="1"/>
    </xf>
    <xf numFmtId="0" fontId="24" fillId="3" borderId="8" xfId="0" applyFont="1" applyFill="1" applyBorder="1" applyAlignment="1">
      <alignment horizontal="center" vertical="center" wrapText="1"/>
    </xf>
    <xf numFmtId="9" fontId="25" fillId="0" borderId="0" xfId="2" applyFont="1" applyFill="1" applyBorder="1" applyAlignment="1">
      <alignment horizontal="center" vertical="center"/>
    </xf>
    <xf numFmtId="167" fontId="11" fillId="0" borderId="0" xfId="1" applyNumberFormat="1" applyFont="1" applyFill="1" applyAlignment="1">
      <alignment horizontal="left" vertical="center"/>
    </xf>
    <xf numFmtId="0" fontId="24" fillId="0" borderId="47" xfId="0" applyFont="1" applyBorder="1" applyAlignment="1">
      <alignment horizontal="center" vertical="center" wrapText="1"/>
    </xf>
    <xf numFmtId="169" fontId="25" fillId="0" borderId="24" xfId="3" applyNumberFormat="1" applyFont="1" applyFill="1" applyBorder="1" applyAlignment="1">
      <alignment horizontal="right" vertical="center"/>
    </xf>
    <xf numFmtId="1" fontId="16" fillId="0" borderId="18" xfId="0" applyNumberFormat="1" applyFont="1" applyBorder="1" applyAlignment="1" applyProtection="1">
      <alignment vertical="center"/>
      <protection locked="0"/>
    </xf>
    <xf numFmtId="0" fontId="24" fillId="0" borderId="24" xfId="0" applyFont="1" applyBorder="1" applyAlignment="1">
      <alignment horizontal="center" vertical="center" wrapText="1"/>
    </xf>
    <xf numFmtId="0" fontId="16" fillId="0" borderId="34" xfId="19" applyFont="1" applyBorder="1" applyAlignment="1">
      <alignment vertical="center" wrapText="1"/>
    </xf>
    <xf numFmtId="165" fontId="16" fillId="0" borderId="3" xfId="20" applyNumberFormat="1" applyFont="1" applyFill="1" applyBorder="1" applyAlignment="1">
      <alignment horizontal="left" vertical="center"/>
    </xf>
    <xf numFmtId="169" fontId="24" fillId="0" borderId="3" xfId="3" applyNumberFormat="1" applyFont="1" applyFill="1" applyBorder="1" applyAlignment="1">
      <alignment horizontal="right" vertical="center"/>
    </xf>
    <xf numFmtId="169" fontId="24" fillId="0" borderId="47" xfId="3" applyNumberFormat="1" applyFont="1" applyFill="1" applyBorder="1" applyAlignment="1">
      <alignment horizontal="right" vertical="center"/>
    </xf>
    <xf numFmtId="169" fontId="16" fillId="0" borderId="14" xfId="23" applyNumberFormat="1" applyFont="1" applyFill="1" applyBorder="1" applyAlignment="1" applyProtection="1">
      <alignment vertical="center"/>
      <protection locked="0"/>
    </xf>
    <xf numFmtId="165" fontId="16" fillId="0" borderId="13" xfId="18" applyFont="1" applyFill="1" applyBorder="1" applyAlignment="1" applyProtection="1">
      <alignment horizontal="center" vertical="center"/>
      <protection locked="0"/>
    </xf>
    <xf numFmtId="169" fontId="16" fillId="0" borderId="10" xfId="3" applyNumberFormat="1" applyFont="1" applyBorder="1" applyAlignment="1">
      <alignment horizontal="right" vertical="center" shrinkToFit="1"/>
    </xf>
    <xf numFmtId="169" fontId="24" fillId="0" borderId="10" xfId="3" applyNumberFormat="1" applyFont="1" applyFill="1" applyBorder="1" applyAlignment="1">
      <alignment horizontal="right" vertical="center" shrinkToFit="1"/>
    </xf>
    <xf numFmtId="169" fontId="24" fillId="0" borderId="8" xfId="3" applyNumberFormat="1" applyFont="1" applyFill="1" applyBorder="1" applyAlignment="1">
      <alignment horizontal="right" vertical="center"/>
    </xf>
    <xf numFmtId="169" fontId="24" fillId="0" borderId="24" xfId="3" applyNumberFormat="1" applyFont="1" applyFill="1" applyBorder="1" applyAlignment="1">
      <alignment horizontal="right" vertical="center"/>
    </xf>
    <xf numFmtId="0" fontId="16" fillId="0" borderId="18" xfId="0" applyFont="1" applyBorder="1" applyAlignment="1" applyProtection="1">
      <alignment horizontal="center" vertical="center"/>
      <protection locked="0"/>
    </xf>
    <xf numFmtId="169" fontId="16" fillId="0" borderId="13" xfId="3" applyNumberFormat="1" applyFont="1" applyBorder="1" applyAlignment="1" applyProtection="1">
      <alignment horizontal="right" vertical="center"/>
      <protection locked="0"/>
    </xf>
    <xf numFmtId="169" fontId="16" fillId="0" borderId="8" xfId="3" applyNumberFormat="1" applyFont="1" applyBorder="1" applyAlignment="1">
      <alignment horizontal="right" vertical="center" shrinkToFit="1"/>
    </xf>
    <xf numFmtId="169" fontId="16" fillId="0" borderId="8" xfId="23" applyNumberFormat="1" applyFont="1" applyFill="1" applyBorder="1" applyAlignment="1" applyProtection="1">
      <alignment vertical="center"/>
      <protection locked="0"/>
    </xf>
    <xf numFmtId="165" fontId="16" fillId="0" borderId="8" xfId="18" applyFont="1" applyFill="1" applyBorder="1" applyAlignment="1" applyProtection="1">
      <alignment horizontal="center" vertical="center"/>
      <protection locked="0"/>
    </xf>
    <xf numFmtId="169" fontId="24" fillId="0" borderId="8" xfId="3" applyNumberFormat="1" applyFont="1" applyFill="1" applyBorder="1" applyAlignment="1">
      <alignment horizontal="right" vertical="center" shrinkToFit="1"/>
    </xf>
    <xf numFmtId="0" fontId="24" fillId="0" borderId="26" xfId="1" applyNumberFormat="1" applyFont="1" applyFill="1" applyBorder="1" applyAlignment="1">
      <alignment horizontal="center" vertical="center" shrinkToFit="1"/>
    </xf>
    <xf numFmtId="165" fontId="16" fillId="0" borderId="26" xfId="20" applyNumberFormat="1" applyFont="1" applyBorder="1" applyAlignment="1">
      <alignment horizontal="right" vertical="center" shrinkToFit="1"/>
    </xf>
    <xf numFmtId="165" fontId="24" fillId="0" borderId="26" xfId="20" applyNumberFormat="1" applyFont="1" applyBorder="1" applyAlignment="1">
      <alignment horizontal="right" vertical="center" shrinkToFit="1"/>
    </xf>
    <xf numFmtId="165" fontId="16" fillId="0" borderId="17" xfId="18" applyFont="1" applyFill="1" applyBorder="1" applyAlignment="1" applyProtection="1">
      <alignment horizontal="center" vertical="center"/>
      <protection locked="0"/>
    </xf>
    <xf numFmtId="169" fontId="16" fillId="0" borderId="13" xfId="3" applyNumberFormat="1" applyFont="1" applyBorder="1" applyAlignment="1" applyProtection="1">
      <alignment horizontal="center" vertical="center"/>
      <protection locked="0"/>
    </xf>
    <xf numFmtId="169" fontId="16" fillId="0" borderId="14" xfId="3" applyNumberFormat="1" applyFont="1" applyFill="1" applyBorder="1" applyAlignment="1" applyProtection="1">
      <alignment vertical="center"/>
      <protection locked="0"/>
    </xf>
    <xf numFmtId="0" fontId="16" fillId="0" borderId="18" xfId="0" applyFont="1" applyBorder="1" applyAlignment="1" applyProtection="1">
      <alignment horizontal="left" vertical="center"/>
      <protection locked="0"/>
    </xf>
    <xf numFmtId="0" fontId="16" fillId="0" borderId="18" xfId="0" applyFont="1" applyBorder="1" applyAlignment="1">
      <alignment vertical="center"/>
    </xf>
    <xf numFmtId="0" fontId="16" fillId="0" borderId="15" xfId="0" applyFont="1" applyBorder="1" applyAlignment="1" applyProtection="1">
      <alignment horizontal="left" vertical="center"/>
      <protection locked="0"/>
    </xf>
    <xf numFmtId="0" fontId="16" fillId="0" borderId="14" xfId="19" applyFont="1" applyBorder="1" applyAlignment="1">
      <alignment vertical="center"/>
    </xf>
    <xf numFmtId="0" fontId="24" fillId="0" borderId="14" xfId="19" applyFont="1" applyBorder="1" applyAlignment="1">
      <alignment vertical="center"/>
    </xf>
    <xf numFmtId="0" fontId="27" fillId="0" borderId="15" xfId="0" applyFont="1" applyBorder="1" applyAlignment="1" applyProtection="1">
      <alignment horizontal="left" vertical="center"/>
      <protection locked="0"/>
    </xf>
    <xf numFmtId="165" fontId="16" fillId="0" borderId="13" xfId="18" applyFont="1" applyFill="1" applyBorder="1" applyAlignment="1" applyProtection="1">
      <alignment horizontal="right" vertical="center"/>
      <protection locked="0"/>
    </xf>
    <xf numFmtId="172" fontId="16" fillId="0" borderId="13" xfId="0" applyNumberFormat="1" applyFont="1" applyBorder="1" applyAlignment="1" applyProtection="1">
      <alignment horizontal="right" vertical="center"/>
      <protection locked="0"/>
    </xf>
    <xf numFmtId="165" fontId="16" fillId="0" borderId="8" xfId="1" applyFont="1" applyFill="1" applyBorder="1" applyAlignment="1" applyProtection="1">
      <alignment vertical="center"/>
      <protection locked="0"/>
    </xf>
    <xf numFmtId="0" fontId="16" fillId="0" borderId="8" xfId="0" applyFont="1" applyBorder="1" applyAlignment="1">
      <alignment vertical="center"/>
    </xf>
    <xf numFmtId="1" fontId="16" fillId="0" borderId="8" xfId="0" applyNumberFormat="1" applyFont="1" applyBorder="1" applyAlignment="1" applyProtection="1">
      <alignment horizontal="center" vertical="center"/>
      <protection locked="0"/>
    </xf>
    <xf numFmtId="0" fontId="16" fillId="0" borderId="8" xfId="0" applyFont="1" applyBorder="1" applyAlignment="1">
      <alignment horizontal="center" vertical="center"/>
    </xf>
    <xf numFmtId="169" fontId="16" fillId="0" borderId="8" xfId="15" applyNumberFormat="1" applyFont="1" applyBorder="1" applyAlignment="1">
      <alignment vertical="center"/>
    </xf>
    <xf numFmtId="165" fontId="16" fillId="0" borderId="8" xfId="1" applyFont="1" applyBorder="1" applyAlignment="1" applyProtection="1">
      <alignment horizontal="right" vertical="center"/>
      <protection locked="0"/>
    </xf>
    <xf numFmtId="0" fontId="16" fillId="0" borderId="26" xfId="0" applyFont="1" applyBorder="1" applyAlignment="1">
      <alignment horizontal="center" vertical="center" wrapText="1"/>
    </xf>
    <xf numFmtId="0" fontId="10" fillId="0" borderId="32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 wrapText="1"/>
    </xf>
    <xf numFmtId="0" fontId="52" fillId="0" borderId="0" xfId="0" applyFont="1" applyAlignment="1">
      <alignment horizontal="left" vertical="center"/>
    </xf>
    <xf numFmtId="9" fontId="60" fillId="0" borderId="0" xfId="2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1" fontId="22" fillId="7" borderId="14" xfId="0" applyNumberFormat="1" applyFont="1" applyFill="1" applyBorder="1" applyAlignment="1" applyProtection="1">
      <alignment horizontal="center" vertical="center"/>
      <protection locked="0"/>
    </xf>
    <xf numFmtId="169" fontId="22" fillId="7" borderId="14" xfId="3" applyNumberFormat="1" applyFont="1" applyFill="1" applyBorder="1" applyAlignment="1" applyProtection="1">
      <alignment horizontal="center" vertical="center"/>
      <protection locked="0"/>
    </xf>
    <xf numFmtId="0" fontId="16" fillId="7" borderId="8" xfId="1" applyNumberFormat="1" applyFont="1" applyFill="1" applyBorder="1" applyAlignment="1">
      <alignment horizontal="center" vertical="center" shrinkToFit="1"/>
    </xf>
    <xf numFmtId="1" fontId="16" fillId="7" borderId="13" xfId="0" applyNumberFormat="1" applyFont="1" applyFill="1" applyBorder="1" applyAlignment="1" applyProtection="1">
      <alignment horizontal="center" vertical="center"/>
      <protection locked="0"/>
    </xf>
    <xf numFmtId="169" fontId="23" fillId="0" borderId="0" xfId="0" applyNumberFormat="1" applyFont="1" applyAlignment="1">
      <alignment horizontal="center" vertical="center"/>
    </xf>
    <xf numFmtId="169" fontId="46" fillId="0" borderId="0" xfId="0" applyNumberFormat="1" applyFont="1" applyAlignment="1">
      <alignment horizontal="center" vertical="center"/>
    </xf>
    <xf numFmtId="0" fontId="16" fillId="0" borderId="1" xfId="1" applyNumberFormat="1" applyFont="1" applyFill="1" applyBorder="1" applyAlignment="1">
      <alignment horizontal="center" vertical="center" shrinkToFit="1"/>
    </xf>
    <xf numFmtId="0" fontId="24" fillId="0" borderId="1" xfId="1" applyNumberFormat="1" applyFont="1" applyFill="1" applyBorder="1" applyAlignment="1">
      <alignment horizontal="center" vertical="center" shrinkToFit="1"/>
    </xf>
    <xf numFmtId="165" fontId="16" fillId="0" borderId="1" xfId="18" applyFont="1" applyFill="1" applyBorder="1" applyAlignment="1" applyProtection="1">
      <alignment horizontal="center" vertical="center"/>
      <protection locked="0"/>
    </xf>
    <xf numFmtId="165" fontId="16" fillId="0" borderId="1" xfId="20" applyNumberFormat="1" applyFont="1" applyFill="1" applyBorder="1" applyAlignment="1">
      <alignment horizontal="left" vertical="center"/>
    </xf>
    <xf numFmtId="169" fontId="24" fillId="0" borderId="1" xfId="3" applyNumberFormat="1" applyFont="1" applyFill="1" applyBorder="1" applyAlignment="1">
      <alignment horizontal="right" vertical="center"/>
    </xf>
    <xf numFmtId="1" fontId="16" fillId="0" borderId="25" xfId="0" applyNumberFormat="1" applyFont="1" applyBorder="1" applyAlignment="1">
      <alignment horizontal="center" vertical="center" shrinkToFit="1"/>
    </xf>
    <xf numFmtId="169" fontId="16" fillId="0" borderId="8" xfId="15" applyNumberFormat="1" applyFont="1" applyFill="1" applyBorder="1" applyAlignment="1">
      <alignment vertical="center"/>
    </xf>
    <xf numFmtId="169" fontId="16" fillId="0" borderId="8" xfId="3" applyNumberFormat="1" applyFont="1" applyFill="1" applyBorder="1" applyAlignment="1">
      <alignment horizontal="right" vertical="center" shrinkToFit="1"/>
    </xf>
    <xf numFmtId="165" fontId="16" fillId="0" borderId="8" xfId="20" applyNumberFormat="1" applyFont="1" applyFill="1" applyBorder="1" applyAlignment="1">
      <alignment horizontal="right" vertical="center" shrinkToFit="1"/>
    </xf>
    <xf numFmtId="165" fontId="24" fillId="0" borderId="8" xfId="20" applyNumberFormat="1" applyFont="1" applyFill="1" applyBorder="1" applyAlignment="1">
      <alignment horizontal="right" vertical="center" shrinkToFit="1"/>
    </xf>
    <xf numFmtId="1" fontId="16" fillId="0" borderId="27" xfId="0" applyNumberFormat="1" applyFont="1" applyBorder="1" applyAlignment="1">
      <alignment horizontal="center" vertical="center" shrinkToFit="1"/>
    </xf>
    <xf numFmtId="0" fontId="16" fillId="0" borderId="8" xfId="0" applyFont="1" applyBorder="1" applyAlignment="1" applyProtection="1">
      <alignment horizontal="center" vertical="center"/>
      <protection locked="0"/>
    </xf>
    <xf numFmtId="0" fontId="24" fillId="0" borderId="61" xfId="19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169" fontId="16" fillId="0" borderId="1" xfId="23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center" vertical="center"/>
      <protection locked="0"/>
    </xf>
    <xf numFmtId="165" fontId="16" fillId="0" borderId="1" xfId="20" applyNumberFormat="1" applyFont="1" applyFill="1" applyBorder="1" applyAlignment="1">
      <alignment horizontal="right" vertical="center" shrinkToFit="1"/>
    </xf>
    <xf numFmtId="165" fontId="24" fillId="0" borderId="1" xfId="20" applyNumberFormat="1" applyFont="1" applyFill="1" applyBorder="1" applyAlignment="1">
      <alignment horizontal="right" vertical="center" shrinkToFit="1"/>
    </xf>
    <xf numFmtId="169" fontId="16" fillId="0" borderId="10" xfId="3" applyNumberFormat="1" applyFont="1" applyFill="1" applyBorder="1" applyAlignment="1">
      <alignment horizontal="right" vertical="center" shrinkToFit="1"/>
    </xf>
    <xf numFmtId="9" fontId="24" fillId="0" borderId="0" xfId="2" applyFont="1" applyFill="1" applyBorder="1" applyAlignment="1">
      <alignment horizontal="left" vertical="center"/>
    </xf>
    <xf numFmtId="165" fontId="16" fillId="0" borderId="14" xfId="1" applyFont="1" applyBorder="1" applyAlignment="1" applyProtection="1">
      <alignment horizontal="center" vertical="center"/>
      <protection locked="0"/>
    </xf>
    <xf numFmtId="1" fontId="16" fillId="0" borderId="14" xfId="0" applyNumberFormat="1" applyFont="1" applyBorder="1" applyAlignment="1" applyProtection="1">
      <alignment horizontal="center" vertical="center"/>
      <protection locked="0"/>
    </xf>
    <xf numFmtId="0" fontId="48" fillId="4" borderId="0" xfId="0" applyFont="1" applyFill="1" applyAlignment="1">
      <alignment horizontal="center" vertical="center"/>
    </xf>
    <xf numFmtId="10" fontId="24" fillId="0" borderId="0" xfId="2" applyNumberFormat="1" applyFont="1" applyFill="1" applyBorder="1" applyAlignment="1">
      <alignment horizontal="center" vertical="center"/>
    </xf>
    <xf numFmtId="10" fontId="48" fillId="4" borderId="0" xfId="2" applyNumberFormat="1" applyFont="1" applyFill="1" applyBorder="1" applyAlignment="1">
      <alignment horizontal="center" vertical="center"/>
    </xf>
    <xf numFmtId="10" fontId="25" fillId="0" borderId="0" xfId="2" applyNumberFormat="1" applyFont="1" applyFill="1" applyBorder="1" applyAlignment="1">
      <alignment horizontal="center" vertical="center"/>
    </xf>
    <xf numFmtId="0" fontId="24" fillId="0" borderId="29" xfId="0" applyFont="1" applyBorder="1" applyAlignment="1">
      <alignment horizontal="center" vertical="center"/>
    </xf>
    <xf numFmtId="165" fontId="16" fillId="0" borderId="29" xfId="0" applyNumberFormat="1" applyFont="1" applyBorder="1" applyAlignment="1">
      <alignment vertical="center"/>
    </xf>
    <xf numFmtId="165" fontId="16" fillId="0" borderId="29" xfId="1" applyFont="1" applyFill="1" applyBorder="1" applyAlignment="1">
      <alignment horizontal="center" vertical="center" shrinkToFit="1"/>
    </xf>
    <xf numFmtId="0" fontId="24" fillId="0" borderId="29" xfId="1" applyNumberFormat="1" applyFont="1" applyFill="1" applyBorder="1" applyAlignment="1">
      <alignment horizontal="center" vertical="center" shrinkToFit="1"/>
    </xf>
    <xf numFmtId="165" fontId="16" fillId="0" borderId="29" xfId="0" applyNumberFormat="1" applyFont="1" applyBorder="1" applyAlignment="1">
      <alignment horizontal="center" vertical="center"/>
    </xf>
    <xf numFmtId="169" fontId="16" fillId="0" borderId="29" xfId="3" applyNumberFormat="1" applyFont="1" applyBorder="1" applyAlignment="1">
      <alignment horizontal="left" vertical="center"/>
    </xf>
    <xf numFmtId="169" fontId="16" fillId="0" borderId="29" xfId="3" applyNumberFormat="1" applyFont="1" applyBorder="1" applyAlignment="1">
      <alignment horizontal="right" vertical="center" shrinkToFit="1"/>
    </xf>
    <xf numFmtId="169" fontId="24" fillId="0" borderId="29" xfId="3" applyNumberFormat="1" applyFont="1" applyBorder="1" applyAlignment="1">
      <alignment horizontal="right" vertical="center"/>
    </xf>
    <xf numFmtId="169" fontId="24" fillId="0" borderId="29" xfId="3" applyNumberFormat="1" applyFont="1" applyBorder="1" applyAlignment="1">
      <alignment horizontal="right" vertical="center" shrinkToFit="1"/>
    </xf>
    <xf numFmtId="9" fontId="24" fillId="0" borderId="0" xfId="0" applyNumberFormat="1" applyFont="1" applyAlignment="1">
      <alignment horizontal="center" vertical="center"/>
    </xf>
    <xf numFmtId="1" fontId="16" fillId="0" borderId="0" xfId="1" applyNumberFormat="1" applyFont="1" applyAlignment="1">
      <alignment horizontal="center" vertical="center"/>
    </xf>
    <xf numFmtId="0" fontId="24" fillId="0" borderId="0" xfId="0" applyFont="1" applyAlignment="1">
      <alignment vertical="center"/>
    </xf>
    <xf numFmtId="165" fontId="24" fillId="0" borderId="0" xfId="0" applyNumberFormat="1" applyFont="1" applyAlignment="1">
      <alignment horizontal="left" vertical="center"/>
    </xf>
    <xf numFmtId="165" fontId="24" fillId="0" borderId="0" xfId="1" applyFont="1" applyAlignment="1">
      <alignment horizontal="left" vertical="center"/>
    </xf>
    <xf numFmtId="3" fontId="24" fillId="0" borderId="0" xfId="0" applyNumberFormat="1" applyFont="1" applyAlignment="1">
      <alignment horizontal="right" vertical="center"/>
    </xf>
    <xf numFmtId="165" fontId="24" fillId="0" borderId="20" xfId="0" applyNumberFormat="1" applyFont="1" applyBorder="1" applyAlignment="1">
      <alignment horizontal="left" vertical="center"/>
    </xf>
    <xf numFmtId="1" fontId="24" fillId="0" borderId="0" xfId="0" applyNumberFormat="1" applyFont="1" applyAlignment="1">
      <alignment horizontal="center" vertical="center"/>
    </xf>
    <xf numFmtId="169" fontId="24" fillId="0" borderId="0" xfId="0" applyNumberFormat="1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14" xfId="0" applyFont="1" applyBorder="1" applyAlignment="1" applyProtection="1">
      <alignment horizontal="left" vertical="center"/>
      <protection locked="0"/>
    </xf>
    <xf numFmtId="165" fontId="16" fillId="0" borderId="13" xfId="1" applyFont="1" applyBorder="1" applyAlignment="1" applyProtection="1">
      <alignment horizontal="right" vertical="center"/>
      <protection locked="0"/>
    </xf>
    <xf numFmtId="0" fontId="16" fillId="0" borderId="46" xfId="0" applyFont="1" applyBorder="1" applyAlignment="1">
      <alignment horizontal="center" vertical="center"/>
    </xf>
    <xf numFmtId="0" fontId="16" fillId="0" borderId="46" xfId="0" applyFont="1" applyBorder="1" applyAlignment="1">
      <alignment horizontal="left" vertical="center"/>
    </xf>
    <xf numFmtId="9" fontId="25" fillId="0" borderId="31" xfId="2" applyFont="1" applyBorder="1" applyAlignment="1">
      <alignment horizontal="center" vertical="center"/>
    </xf>
    <xf numFmtId="0" fontId="44" fillId="0" borderId="51" xfId="0" applyFont="1" applyBorder="1" applyAlignment="1">
      <alignment horizontal="center" vertical="center"/>
    </xf>
    <xf numFmtId="0" fontId="44" fillId="0" borderId="51" xfId="0" applyFont="1" applyBorder="1" applyAlignment="1">
      <alignment horizontal="left" vertical="center"/>
    </xf>
    <xf numFmtId="169" fontId="44" fillId="0" borderId="51" xfId="3" applyNumberFormat="1" applyFont="1" applyFill="1" applyBorder="1" applyAlignment="1">
      <alignment horizontal="left" vertical="center"/>
    </xf>
    <xf numFmtId="9" fontId="44" fillId="0" borderId="51" xfId="2" applyFont="1" applyFill="1" applyBorder="1" applyAlignment="1">
      <alignment horizontal="center" vertical="center"/>
    </xf>
    <xf numFmtId="10" fontId="44" fillId="0" borderId="0" xfId="2" applyNumberFormat="1" applyFont="1" applyFill="1" applyBorder="1" applyAlignment="1">
      <alignment horizontal="center" vertical="center"/>
    </xf>
    <xf numFmtId="0" fontId="44" fillId="0" borderId="0" xfId="0" applyFont="1" applyAlignment="1">
      <alignment horizontal="left" vertical="center"/>
    </xf>
    <xf numFmtId="169" fontId="16" fillId="0" borderId="32" xfId="20" applyNumberFormat="1" applyFont="1" applyFill="1" applyBorder="1" applyAlignment="1">
      <alignment horizontal="left" vertical="center"/>
    </xf>
    <xf numFmtId="169" fontId="24" fillId="0" borderId="32" xfId="20" applyNumberFormat="1" applyFont="1" applyFill="1" applyBorder="1" applyAlignment="1">
      <alignment horizontal="left" vertical="center"/>
    </xf>
    <xf numFmtId="10" fontId="24" fillId="0" borderId="32" xfId="21" applyNumberFormat="1" applyFont="1" applyFill="1" applyBorder="1" applyAlignment="1">
      <alignment horizontal="center" vertical="center"/>
    </xf>
    <xf numFmtId="10" fontId="24" fillId="0" borderId="30" xfId="21" applyNumberFormat="1" applyFont="1" applyFill="1" applyBorder="1" applyAlignment="1">
      <alignment horizontal="center" vertical="center"/>
    </xf>
    <xf numFmtId="0" fontId="16" fillId="0" borderId="0" xfId="25" applyFont="1" applyAlignment="1">
      <alignment horizontal="left" vertical="center"/>
    </xf>
    <xf numFmtId="169" fontId="16" fillId="0" borderId="46" xfId="20" applyNumberFormat="1" applyFont="1" applyFill="1" applyBorder="1" applyAlignment="1">
      <alignment horizontal="left" vertical="center"/>
    </xf>
    <xf numFmtId="10" fontId="24" fillId="0" borderId="46" xfId="21" applyNumberFormat="1" applyFont="1" applyFill="1" applyBorder="1" applyAlignment="1">
      <alignment horizontal="center" vertical="center"/>
    </xf>
    <xf numFmtId="10" fontId="24" fillId="0" borderId="31" xfId="21" applyNumberFormat="1" applyFont="1" applyFill="1" applyBorder="1" applyAlignment="1">
      <alignment horizontal="center" vertical="center"/>
    </xf>
    <xf numFmtId="0" fontId="16" fillId="0" borderId="33" xfId="25" applyFont="1" applyBorder="1" applyAlignment="1">
      <alignment horizontal="center" vertical="center"/>
    </xf>
    <xf numFmtId="0" fontId="16" fillId="0" borderId="45" xfId="25" applyFont="1" applyBorder="1" applyAlignment="1">
      <alignment horizontal="left" vertical="center"/>
    </xf>
    <xf numFmtId="169" fontId="16" fillId="0" borderId="33" xfId="20" applyNumberFormat="1" applyFont="1" applyFill="1" applyBorder="1" applyAlignment="1">
      <alignment horizontal="left" vertical="center"/>
    </xf>
    <xf numFmtId="169" fontId="24" fillId="0" borderId="33" xfId="20" applyNumberFormat="1" applyFont="1" applyFill="1" applyBorder="1" applyAlignment="1">
      <alignment horizontal="left" vertical="center"/>
    </xf>
    <xf numFmtId="169" fontId="16" fillId="0" borderId="53" xfId="20" applyNumberFormat="1" applyFont="1" applyFill="1" applyBorder="1" applyAlignment="1">
      <alignment horizontal="left" vertical="center"/>
    </xf>
    <xf numFmtId="169" fontId="24" fillId="0" borderId="53" xfId="20" applyNumberFormat="1" applyFont="1" applyFill="1" applyBorder="1" applyAlignment="1">
      <alignment horizontal="left" vertical="center"/>
    </xf>
    <xf numFmtId="9" fontId="24" fillId="0" borderId="33" xfId="21" applyFont="1" applyFill="1" applyBorder="1" applyAlignment="1">
      <alignment horizontal="center" vertical="center"/>
    </xf>
    <xf numFmtId="10" fontId="24" fillId="0" borderId="33" xfId="21" applyNumberFormat="1" applyFont="1" applyFill="1" applyBorder="1" applyAlignment="1">
      <alignment horizontal="center" vertical="center"/>
    </xf>
    <xf numFmtId="10" fontId="24" fillId="0" borderId="53" xfId="21" applyNumberFormat="1" applyFont="1" applyFill="1" applyBorder="1" applyAlignment="1">
      <alignment horizontal="center" vertical="center"/>
    </xf>
    <xf numFmtId="169" fontId="24" fillId="0" borderId="51" xfId="20" applyNumberFormat="1" applyFont="1" applyFill="1" applyBorder="1" applyAlignment="1">
      <alignment horizontal="left" vertical="center"/>
    </xf>
    <xf numFmtId="10" fontId="24" fillId="0" borderId="51" xfId="21" applyNumberFormat="1" applyFont="1" applyFill="1" applyBorder="1" applyAlignment="1">
      <alignment horizontal="center" vertical="center"/>
    </xf>
    <xf numFmtId="169" fontId="24" fillId="0" borderId="0" xfId="3" applyNumberFormat="1" applyFont="1" applyAlignment="1">
      <alignment horizontal="left" vertical="center"/>
    </xf>
    <xf numFmtId="169" fontId="24" fillId="0" borderId="0" xfId="3" applyNumberFormat="1" applyFont="1" applyAlignment="1">
      <alignment horizontal="center" vertical="center"/>
    </xf>
    <xf numFmtId="0" fontId="16" fillId="0" borderId="46" xfId="25" applyFont="1" applyBorder="1" applyAlignment="1">
      <alignment horizontal="center" vertical="center"/>
    </xf>
    <xf numFmtId="0" fontId="16" fillId="0" borderId="52" xfId="25" applyFont="1" applyBorder="1" applyAlignment="1">
      <alignment horizontal="left" vertical="center" wrapText="1"/>
    </xf>
    <xf numFmtId="0" fontId="24" fillId="0" borderId="51" xfId="25" applyFont="1" applyBorder="1" applyAlignment="1">
      <alignment horizontal="center" vertical="center"/>
    </xf>
    <xf numFmtId="0" fontId="24" fillId="0" borderId="51" xfId="25" applyFont="1" applyBorder="1" applyAlignment="1">
      <alignment horizontal="left" vertical="center"/>
    </xf>
    <xf numFmtId="0" fontId="24" fillId="0" borderId="0" xfId="25" applyFont="1" applyAlignment="1">
      <alignment horizontal="left" vertical="center"/>
    </xf>
    <xf numFmtId="0" fontId="16" fillId="0" borderId="32" xfId="25" applyFont="1" applyBorder="1" applyAlignment="1">
      <alignment horizontal="center" vertical="center"/>
    </xf>
    <xf numFmtId="169" fontId="25" fillId="8" borderId="0" xfId="0" applyNumberFormat="1" applyFont="1" applyFill="1" applyAlignment="1">
      <alignment horizontal="left" vertical="center"/>
    </xf>
    <xf numFmtId="0" fontId="22" fillId="0" borderId="8" xfId="0" applyFont="1" applyBorder="1" applyAlignment="1" applyProtection="1">
      <alignment horizontal="center" vertical="center"/>
      <protection locked="0"/>
    </xf>
    <xf numFmtId="0" fontId="24" fillId="0" borderId="8" xfId="0" applyFont="1" applyBorder="1" applyAlignment="1" applyProtection="1">
      <alignment vertical="center"/>
      <protection locked="0"/>
    </xf>
    <xf numFmtId="0" fontId="16" fillId="0" borderId="13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>
      <alignment horizontal="left" vertical="center"/>
    </xf>
    <xf numFmtId="9" fontId="25" fillId="0" borderId="0" xfId="0" applyNumberFormat="1" applyFont="1" applyAlignment="1">
      <alignment horizontal="left" vertical="center"/>
    </xf>
    <xf numFmtId="0" fontId="25" fillId="0" borderId="0" xfId="0" applyFont="1" applyAlignment="1">
      <alignment horizontal="center" vertical="top"/>
    </xf>
    <xf numFmtId="165" fontId="10" fillId="0" borderId="0" xfId="1" applyFont="1" applyAlignment="1">
      <alignment horizontal="center" vertical="top"/>
    </xf>
    <xf numFmtId="169" fontId="16" fillId="0" borderId="14" xfId="15" applyNumberFormat="1" applyFont="1" applyFill="1" applyBorder="1" applyAlignment="1" applyProtection="1">
      <alignment horizontal="center" vertical="center"/>
      <protection locked="0"/>
    </xf>
    <xf numFmtId="165" fontId="16" fillId="0" borderId="14" xfId="1" applyFont="1" applyFill="1" applyBorder="1" applyAlignment="1" applyProtection="1">
      <alignment horizontal="center" vertical="center"/>
      <protection locked="0"/>
    </xf>
    <xf numFmtId="169" fontId="16" fillId="0" borderId="13" xfId="15" applyNumberFormat="1" applyFont="1" applyFill="1" applyBorder="1" applyAlignment="1" applyProtection="1">
      <alignment horizontal="right" vertical="center"/>
      <protection locked="0"/>
    </xf>
    <xf numFmtId="169" fontId="16" fillId="0" borderId="18" xfId="15" applyNumberFormat="1" applyFont="1" applyFill="1" applyBorder="1" applyAlignment="1" applyProtection="1">
      <alignment horizontal="center" vertical="center"/>
      <protection locked="0"/>
    </xf>
    <xf numFmtId="169" fontId="16" fillId="0" borderId="15" xfId="15" applyNumberFormat="1" applyFont="1" applyFill="1" applyBorder="1" applyAlignment="1" applyProtection="1">
      <alignment horizontal="right" vertical="center"/>
      <protection locked="0"/>
    </xf>
    <xf numFmtId="165" fontId="16" fillId="0" borderId="18" xfId="1" applyFont="1" applyFill="1" applyBorder="1" applyAlignment="1" applyProtection="1">
      <alignment horizontal="center" vertical="center"/>
      <protection locked="0"/>
    </xf>
    <xf numFmtId="169" fontId="16" fillId="0" borderId="39" xfId="15" applyNumberFormat="1" applyFont="1" applyFill="1" applyBorder="1" applyAlignment="1" applyProtection="1">
      <alignment horizontal="center" vertical="center"/>
      <protection locked="0"/>
    </xf>
    <xf numFmtId="169" fontId="16" fillId="0" borderId="55" xfId="15" applyNumberFormat="1" applyFont="1" applyFill="1" applyBorder="1" applyAlignment="1" applyProtection="1">
      <alignment horizontal="center" vertical="center"/>
      <protection locked="0"/>
    </xf>
    <xf numFmtId="165" fontId="16" fillId="0" borderId="49" xfId="1" applyFont="1" applyFill="1" applyBorder="1" applyAlignment="1" applyProtection="1">
      <alignment horizontal="center" vertical="center"/>
      <protection locked="0"/>
    </xf>
    <xf numFmtId="165" fontId="16" fillId="0" borderId="35" xfId="1" applyFont="1" applyFill="1" applyBorder="1" applyAlignment="1" applyProtection="1">
      <alignment horizontal="center" vertical="center"/>
      <protection locked="0"/>
    </xf>
    <xf numFmtId="165" fontId="16" fillId="0" borderId="50" xfId="1" applyFont="1" applyFill="1" applyBorder="1" applyAlignment="1" applyProtection="1">
      <alignment horizontal="center" vertical="center"/>
      <protection locked="0"/>
    </xf>
    <xf numFmtId="169" fontId="16" fillId="0" borderId="15" xfId="3" applyNumberFormat="1" applyFont="1" applyBorder="1" applyAlignment="1" applyProtection="1">
      <alignment horizontal="right" vertical="center"/>
      <protection locked="0"/>
    </xf>
    <xf numFmtId="1" fontId="16" fillId="0" borderId="18" xfId="0" applyNumberFormat="1" applyFont="1" applyBorder="1" applyAlignment="1" applyProtection="1">
      <alignment horizontal="right" vertical="center"/>
      <protection locked="0"/>
    </xf>
    <xf numFmtId="165" fontId="16" fillId="0" borderId="15" xfId="18" applyFont="1" applyFill="1" applyBorder="1" applyAlignment="1" applyProtection="1">
      <alignment horizontal="right" vertical="center"/>
      <protection locked="0"/>
    </xf>
    <xf numFmtId="176" fontId="16" fillId="0" borderId="18" xfId="0" applyNumberFormat="1" applyFont="1" applyBorder="1" applyAlignment="1" applyProtection="1">
      <alignment horizontal="right" vertical="center"/>
      <protection locked="0"/>
    </xf>
    <xf numFmtId="179" fontId="16" fillId="0" borderId="13" xfId="0" applyNumberFormat="1" applyFont="1" applyBorder="1" applyAlignment="1" applyProtection="1">
      <alignment horizontal="right" vertical="center"/>
      <protection locked="0"/>
    </xf>
    <xf numFmtId="178" fontId="16" fillId="0" borderId="15" xfId="0" applyNumberFormat="1" applyFont="1" applyBorder="1" applyAlignment="1" applyProtection="1">
      <alignment horizontal="right" vertical="center"/>
      <protection locked="0"/>
    </xf>
    <xf numFmtId="174" fontId="16" fillId="0" borderId="15" xfId="0" applyNumberFormat="1" applyFont="1" applyBorder="1" applyAlignment="1" applyProtection="1">
      <alignment horizontal="right" vertical="center"/>
      <protection locked="0"/>
    </xf>
    <xf numFmtId="0" fontId="10" fillId="0" borderId="0" xfId="25" applyFont="1" applyAlignment="1">
      <alignment horizontal="center" vertical="top"/>
    </xf>
    <xf numFmtId="0" fontId="10" fillId="0" borderId="0" xfId="25" applyFont="1" applyAlignment="1">
      <alignment horizontal="left" vertical="top"/>
    </xf>
    <xf numFmtId="0" fontId="23" fillId="0" borderId="0" xfId="25" applyFont="1" applyAlignment="1">
      <alignment horizontal="center" vertical="center"/>
    </xf>
    <xf numFmtId="0" fontId="11" fillId="0" borderId="0" xfId="25" applyFont="1" applyAlignment="1">
      <alignment horizontal="left" vertical="top"/>
    </xf>
    <xf numFmtId="168" fontId="10" fillId="0" borderId="0" xfId="25" applyNumberFormat="1" applyFont="1" applyAlignment="1">
      <alignment horizontal="left" vertical="top"/>
    </xf>
    <xf numFmtId="0" fontId="25" fillId="0" borderId="0" xfId="25" applyFont="1" applyAlignment="1">
      <alignment horizontal="left" vertical="top"/>
    </xf>
    <xf numFmtId="0" fontId="24" fillId="0" borderId="0" xfId="25" applyFont="1" applyAlignment="1">
      <alignment horizontal="left" vertical="top"/>
    </xf>
    <xf numFmtId="9" fontId="26" fillId="0" borderId="0" xfId="2" applyFont="1" applyAlignment="1">
      <alignment horizontal="left" vertical="center" wrapText="1"/>
    </xf>
    <xf numFmtId="9" fontId="25" fillId="0" borderId="0" xfId="2" applyFont="1" applyAlignment="1">
      <alignment horizontal="left" vertical="center"/>
    </xf>
    <xf numFmtId="0" fontId="28" fillId="0" borderId="18" xfId="25" applyFont="1" applyBorder="1" applyAlignment="1">
      <alignment vertical="center"/>
    </xf>
    <xf numFmtId="1" fontId="22" fillId="0" borderId="14" xfId="25" applyNumberFormat="1" applyFont="1" applyBorder="1" applyAlignment="1" applyProtection="1">
      <alignment horizontal="center" vertical="center"/>
      <protection locked="0"/>
    </xf>
    <xf numFmtId="1" fontId="16" fillId="0" borderId="15" xfId="25" applyNumberFormat="1" applyFont="1" applyBorder="1" applyAlignment="1" applyProtection="1">
      <alignment horizontal="center" vertical="center"/>
      <protection locked="0"/>
    </xf>
    <xf numFmtId="0" fontId="25" fillId="0" borderId="29" xfId="25" applyFont="1" applyBorder="1" applyAlignment="1">
      <alignment horizontal="center" vertical="center"/>
    </xf>
    <xf numFmtId="165" fontId="11" fillId="0" borderId="29" xfId="25" applyNumberFormat="1" applyFont="1" applyBorder="1" applyAlignment="1">
      <alignment horizontal="left" vertical="center"/>
    </xf>
    <xf numFmtId="165" fontId="11" fillId="0" borderId="29" xfId="25" applyNumberFormat="1" applyFont="1" applyBorder="1" applyAlignment="1">
      <alignment horizontal="center" vertical="center"/>
    </xf>
    <xf numFmtId="165" fontId="11" fillId="0" borderId="29" xfId="25" applyNumberFormat="1" applyFont="1" applyBorder="1" applyAlignment="1">
      <alignment horizontal="right" vertical="center" shrinkToFit="1"/>
    </xf>
    <xf numFmtId="0" fontId="11" fillId="0" borderId="0" xfId="25" applyFont="1" applyAlignment="1">
      <alignment horizontal="left" vertical="center"/>
    </xf>
    <xf numFmtId="1" fontId="24" fillId="0" borderId="8" xfId="1" applyNumberFormat="1" applyFont="1" applyFill="1" applyBorder="1" applyAlignment="1">
      <alignment horizontal="center" vertical="center" shrinkToFit="1"/>
    </xf>
    <xf numFmtId="0" fontId="28" fillId="0" borderId="0" xfId="0" applyFont="1" applyAlignment="1">
      <alignment horizontal="center" vertical="center"/>
    </xf>
    <xf numFmtId="9" fontId="24" fillId="0" borderId="0" xfId="2" applyFont="1" applyAlignment="1">
      <alignment horizontal="left" vertical="center" wrapText="1"/>
    </xf>
    <xf numFmtId="165" fontId="28" fillId="0" borderId="13" xfId="0" applyNumberFormat="1" applyFont="1" applyBorder="1" applyAlignment="1">
      <alignment vertical="center"/>
    </xf>
    <xf numFmtId="165" fontId="16" fillId="0" borderId="0" xfId="25" applyNumberFormat="1" applyFont="1" applyAlignment="1">
      <alignment horizontal="right" vertical="center" shrinkToFit="1"/>
    </xf>
    <xf numFmtId="165" fontId="24" fillId="0" borderId="0" xfId="25" applyNumberFormat="1" applyFont="1" applyAlignment="1">
      <alignment horizontal="right" vertical="center" shrinkToFit="1"/>
    </xf>
    <xf numFmtId="0" fontId="24" fillId="7" borderId="0" xfId="0" applyFont="1" applyFill="1" applyAlignment="1">
      <alignment horizontal="center" vertical="center" wrapText="1"/>
    </xf>
    <xf numFmtId="169" fontId="16" fillId="0" borderId="0" xfId="3" applyNumberFormat="1" applyFont="1" applyAlignment="1">
      <alignment vertical="center" wrapText="1"/>
    </xf>
    <xf numFmtId="177" fontId="24" fillId="0" borderId="0" xfId="3" applyNumberFormat="1" applyFont="1" applyAlignment="1">
      <alignment horizontal="center" vertical="center" wrapText="1"/>
    </xf>
    <xf numFmtId="1" fontId="25" fillId="0" borderId="0" xfId="0" applyNumberFormat="1" applyFont="1" applyAlignment="1">
      <alignment horizontal="center" vertical="center" wrapText="1"/>
    </xf>
    <xf numFmtId="1" fontId="24" fillId="3" borderId="1" xfId="0" applyNumberFormat="1" applyFont="1" applyFill="1" applyBorder="1" applyAlignment="1">
      <alignment horizontal="center" vertical="center" wrapText="1"/>
    </xf>
    <xf numFmtId="1" fontId="16" fillId="0" borderId="8" xfId="1" applyNumberFormat="1" applyFont="1" applyFill="1" applyBorder="1" applyAlignment="1">
      <alignment horizontal="center" vertical="center" shrinkToFit="1"/>
    </xf>
    <xf numFmtId="165" fontId="24" fillId="0" borderId="8" xfId="0" applyNumberFormat="1" applyFont="1" applyBorder="1" applyAlignment="1">
      <alignment horizontal="right" vertical="center" shrinkToFit="1"/>
    </xf>
    <xf numFmtId="165" fontId="24" fillId="0" borderId="8" xfId="1" applyFont="1" applyFill="1" applyBorder="1" applyAlignment="1">
      <alignment horizontal="right" vertical="center"/>
    </xf>
    <xf numFmtId="165" fontId="24" fillId="0" borderId="24" xfId="1" applyFont="1" applyFill="1" applyBorder="1" applyAlignment="1">
      <alignment horizontal="right" vertical="center"/>
    </xf>
    <xf numFmtId="1" fontId="24" fillId="0" borderId="18" xfId="0" applyNumberFormat="1" applyFont="1" applyBorder="1" applyAlignment="1" applyProtection="1">
      <alignment horizontal="left" vertical="center" wrapText="1"/>
      <protection locked="0"/>
    </xf>
    <xf numFmtId="0" fontId="16" fillId="0" borderId="15" xfId="0" applyFont="1" applyBorder="1" applyAlignment="1" applyProtection="1">
      <alignment horizontal="center" vertical="center"/>
      <protection locked="0"/>
    </xf>
    <xf numFmtId="169" fontId="16" fillId="0" borderId="14" xfId="3" applyNumberFormat="1" applyFont="1" applyFill="1" applyBorder="1" applyAlignment="1" applyProtection="1">
      <alignment horizontal="right" vertical="center"/>
      <protection locked="0"/>
    </xf>
    <xf numFmtId="1" fontId="24" fillId="0" borderId="18" xfId="0" applyNumberFormat="1" applyFont="1" applyBorder="1" applyAlignment="1" applyProtection="1">
      <alignment horizontal="left" vertical="center"/>
      <protection locked="0"/>
    </xf>
    <xf numFmtId="176" fontId="16" fillId="0" borderId="14" xfId="0" applyNumberFormat="1" applyFont="1" applyBorder="1" applyAlignment="1" applyProtection="1">
      <alignment horizontal="center" vertical="center"/>
      <protection locked="0"/>
    </xf>
    <xf numFmtId="169" fontId="16" fillId="0" borderId="14" xfId="3" applyNumberFormat="1" applyFont="1" applyBorder="1" applyAlignment="1" applyProtection="1">
      <alignment horizontal="center" vertical="center"/>
      <protection locked="0"/>
    </xf>
    <xf numFmtId="1" fontId="16" fillId="7" borderId="14" xfId="0" applyNumberFormat="1" applyFont="1" applyFill="1" applyBorder="1" applyAlignment="1" applyProtection="1">
      <alignment horizontal="center" vertical="center"/>
      <protection locked="0"/>
    </xf>
    <xf numFmtId="0" fontId="24" fillId="0" borderId="18" xfId="0" applyFont="1" applyBorder="1" applyAlignment="1" applyProtection="1">
      <alignment horizontal="left" vertical="center"/>
      <protection locked="0"/>
    </xf>
    <xf numFmtId="169" fontId="16" fillId="0" borderId="35" xfId="3" applyNumberFormat="1" applyFont="1" applyFill="1" applyBorder="1" applyAlignment="1">
      <alignment horizontal="right" vertical="center" shrinkToFit="1"/>
    </xf>
    <xf numFmtId="9" fontId="16" fillId="0" borderId="0" xfId="2" applyFont="1" applyFill="1" applyBorder="1" applyAlignment="1">
      <alignment horizontal="center" vertical="center"/>
    </xf>
    <xf numFmtId="165" fontId="22" fillId="0" borderId="13" xfId="1" applyFont="1" applyFill="1" applyBorder="1" applyAlignment="1" applyProtection="1">
      <alignment horizontal="right" vertical="center"/>
      <protection locked="0"/>
    </xf>
    <xf numFmtId="1" fontId="27" fillId="0" borderId="18" xfId="0" applyNumberFormat="1" applyFont="1" applyBorder="1" applyAlignment="1" applyProtection="1">
      <alignment horizontal="left" vertical="center"/>
      <protection locked="0"/>
    </xf>
    <xf numFmtId="165" fontId="22" fillId="0" borderId="15" xfId="1" applyFont="1" applyFill="1" applyBorder="1" applyAlignment="1" applyProtection="1">
      <alignment horizontal="right" vertical="center"/>
      <protection locked="0"/>
    </xf>
    <xf numFmtId="169" fontId="28" fillId="0" borderId="14" xfId="3" applyNumberFormat="1" applyFont="1" applyFill="1" applyBorder="1" applyAlignment="1" applyProtection="1">
      <alignment vertical="center"/>
      <protection locked="0"/>
    </xf>
    <xf numFmtId="0" fontId="22" fillId="0" borderId="18" xfId="0" applyFont="1" applyBorder="1" applyAlignment="1" applyProtection="1">
      <alignment horizontal="left" vertical="center"/>
      <protection locked="0"/>
    </xf>
    <xf numFmtId="169" fontId="22" fillId="0" borderId="15" xfId="15" applyNumberFormat="1" applyFont="1" applyFill="1" applyBorder="1" applyAlignment="1" applyProtection="1">
      <alignment horizontal="right" vertical="center"/>
      <protection locked="0"/>
    </xf>
    <xf numFmtId="0" fontId="27" fillId="0" borderId="18" xfId="0" applyFont="1" applyBorder="1" applyAlignment="1" applyProtection="1">
      <alignment horizontal="left" vertical="center"/>
      <protection locked="0"/>
    </xf>
    <xf numFmtId="1" fontId="28" fillId="0" borderId="8" xfId="1" applyNumberFormat="1" applyFont="1" applyFill="1" applyBorder="1" applyAlignment="1">
      <alignment horizontal="center" vertical="center" shrinkToFit="1"/>
    </xf>
    <xf numFmtId="0" fontId="28" fillId="7" borderId="8" xfId="1" applyNumberFormat="1" applyFont="1" applyFill="1" applyBorder="1" applyAlignment="1">
      <alignment horizontal="center" vertical="center" shrinkToFit="1"/>
    </xf>
    <xf numFmtId="1" fontId="22" fillId="0" borderId="14" xfId="0" quotePrefix="1" applyNumberFormat="1" applyFont="1" applyBorder="1" applyAlignment="1" applyProtection="1">
      <alignment horizontal="center" vertical="center"/>
      <protection locked="0"/>
    </xf>
    <xf numFmtId="1" fontId="11" fillId="0" borderId="29" xfId="1" applyNumberFormat="1" applyFont="1" applyFill="1" applyBorder="1" applyAlignment="1">
      <alignment horizontal="center" vertical="center" shrinkToFit="1"/>
    </xf>
    <xf numFmtId="165" fontId="11" fillId="7" borderId="29" xfId="1" applyFont="1" applyFill="1" applyBorder="1" applyAlignment="1">
      <alignment horizontal="center" vertical="center" shrinkToFit="1"/>
    </xf>
    <xf numFmtId="169" fontId="11" fillId="0" borderId="29" xfId="3" applyNumberFormat="1" applyFont="1" applyFill="1" applyBorder="1" applyAlignment="1">
      <alignment horizontal="right" vertical="center" shrinkToFit="1"/>
    </xf>
    <xf numFmtId="177" fontId="11" fillId="0" borderId="0" xfId="3" applyNumberFormat="1" applyFont="1" applyAlignment="1">
      <alignment horizontal="center" vertical="center"/>
    </xf>
    <xf numFmtId="1" fontId="23" fillId="0" borderId="0" xfId="0" applyNumberFormat="1" applyFont="1" applyAlignment="1">
      <alignment horizontal="center" vertical="center"/>
    </xf>
    <xf numFmtId="0" fontId="23" fillId="7" borderId="0" xfId="0" applyFont="1" applyFill="1" applyAlignment="1">
      <alignment horizontal="center" vertical="center"/>
    </xf>
    <xf numFmtId="1" fontId="23" fillId="0" borderId="0" xfId="1" applyNumberFormat="1" applyFont="1" applyAlignment="1">
      <alignment horizontal="center" vertical="center"/>
    </xf>
    <xf numFmtId="177" fontId="23" fillId="0" borderId="0" xfId="3" applyNumberFormat="1" applyFont="1" applyAlignment="1">
      <alignment horizontal="center" vertical="center"/>
    </xf>
    <xf numFmtId="0" fontId="25" fillId="7" borderId="0" xfId="0" applyFont="1" applyFill="1" applyAlignment="1">
      <alignment horizontal="center" vertical="center"/>
    </xf>
    <xf numFmtId="1" fontId="25" fillId="0" borderId="0" xfId="1" applyNumberFormat="1" applyFont="1" applyAlignment="1">
      <alignment horizontal="center" vertical="center"/>
    </xf>
    <xf numFmtId="177" fontId="25" fillId="0" borderId="0" xfId="3" applyNumberFormat="1" applyFont="1" applyAlignment="1">
      <alignment horizontal="center" vertical="center"/>
    </xf>
    <xf numFmtId="169" fontId="25" fillId="0" borderId="0" xfId="0" applyNumberFormat="1" applyFont="1" applyAlignment="1">
      <alignment horizontal="left" vertical="center" wrapText="1"/>
    </xf>
    <xf numFmtId="169" fontId="24" fillId="0" borderId="0" xfId="0" applyNumberFormat="1" applyFont="1" applyAlignment="1">
      <alignment horizontal="left" vertical="center" wrapText="1"/>
    </xf>
    <xf numFmtId="165" fontId="24" fillId="0" borderId="22" xfId="0" applyNumberFormat="1" applyFont="1" applyBorder="1" applyAlignment="1">
      <alignment horizontal="left" vertical="center" wrapText="1"/>
    </xf>
    <xf numFmtId="1" fontId="22" fillId="0" borderId="18" xfId="0" applyNumberFormat="1" applyFont="1" applyBorder="1" applyAlignment="1" applyProtection="1">
      <alignment horizontal="center" vertical="center"/>
      <protection locked="0"/>
    </xf>
    <xf numFmtId="169" fontId="28" fillId="0" borderId="13" xfId="3" applyNumberFormat="1" applyFont="1" applyFill="1" applyBorder="1" applyAlignment="1" applyProtection="1">
      <alignment horizontal="right" vertical="center"/>
      <protection locked="0"/>
    </xf>
    <xf numFmtId="0" fontId="22" fillId="0" borderId="18" xfId="0" applyFont="1" applyBorder="1" applyAlignment="1" applyProtection="1">
      <alignment vertical="center"/>
      <protection locked="0"/>
    </xf>
    <xf numFmtId="169" fontId="28" fillId="0" borderId="8" xfId="3" applyNumberFormat="1" applyFont="1" applyFill="1" applyBorder="1" applyAlignment="1">
      <alignment horizontal="right" vertical="center" shrinkToFit="1"/>
    </xf>
    <xf numFmtId="169" fontId="26" fillId="0" borderId="8" xfId="3" applyNumberFormat="1" applyFont="1" applyFill="1" applyBorder="1" applyAlignment="1">
      <alignment horizontal="right" vertical="center" shrinkToFit="1"/>
    </xf>
    <xf numFmtId="169" fontId="22" fillId="0" borderId="13" xfId="15" applyNumberFormat="1" applyFont="1" applyFill="1" applyBorder="1" applyAlignment="1" applyProtection="1">
      <alignment vertical="center"/>
      <protection locked="0"/>
    </xf>
    <xf numFmtId="169" fontId="25" fillId="0" borderId="29" xfId="3" applyNumberFormat="1" applyFont="1" applyFill="1" applyBorder="1" applyAlignment="1">
      <alignment horizontal="right" vertical="center"/>
    </xf>
    <xf numFmtId="172" fontId="22" fillId="0" borderId="13" xfId="0" applyNumberFormat="1" applyFont="1" applyBorder="1" applyAlignment="1" applyProtection="1">
      <alignment horizontal="right" vertical="center"/>
      <protection locked="0"/>
    </xf>
    <xf numFmtId="176" fontId="22" fillId="0" borderId="13" xfId="0" applyNumberFormat="1" applyFont="1" applyBorder="1" applyAlignment="1" applyProtection="1">
      <alignment horizontal="right" vertical="center"/>
      <protection locked="0"/>
    </xf>
    <xf numFmtId="169" fontId="28" fillId="0" borderId="10" xfId="3" applyNumberFormat="1" applyFont="1" applyFill="1" applyBorder="1" applyAlignment="1">
      <alignment horizontal="right" vertical="center" indent="3" shrinkToFit="1"/>
    </xf>
    <xf numFmtId="169" fontId="28" fillId="0" borderId="10" xfId="3" applyNumberFormat="1" applyFont="1" applyBorder="1" applyAlignment="1">
      <alignment horizontal="right" vertical="center" indent="3" shrinkToFit="1"/>
    </xf>
    <xf numFmtId="0" fontId="16" fillId="0" borderId="36" xfId="0" applyFont="1" applyBorder="1" applyAlignment="1">
      <alignment vertical="center"/>
    </xf>
    <xf numFmtId="169" fontId="16" fillId="0" borderId="13" xfId="15" applyNumberFormat="1" applyFont="1" applyFill="1" applyBorder="1" applyAlignment="1">
      <alignment vertical="center"/>
    </xf>
    <xf numFmtId="0" fontId="16" fillId="0" borderId="18" xfId="0" applyFont="1" applyBorder="1" applyAlignment="1" applyProtection="1">
      <alignment vertical="center"/>
      <protection locked="0"/>
    </xf>
    <xf numFmtId="0" fontId="16" fillId="0" borderId="13" xfId="0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177" fontId="10" fillId="0" borderId="0" xfId="3" applyNumberFormat="1" applyFont="1" applyAlignment="1">
      <alignment horizontal="center" vertical="top"/>
    </xf>
    <xf numFmtId="1" fontId="11" fillId="0" borderId="0" xfId="1" applyNumberFormat="1" applyFont="1" applyAlignment="1">
      <alignment horizontal="center" vertical="top"/>
    </xf>
    <xf numFmtId="0" fontId="24" fillId="0" borderId="8" xfId="26" applyFont="1" applyBorder="1" applyAlignment="1">
      <alignment vertical="center"/>
    </xf>
    <xf numFmtId="0" fontId="16" fillId="0" borderId="8" xfId="26" applyFont="1" applyBorder="1" applyAlignment="1">
      <alignment vertical="center"/>
    </xf>
    <xf numFmtId="0" fontId="16" fillId="0" borderId="8" xfId="27" applyNumberFormat="1" applyFont="1" applyBorder="1" applyAlignment="1">
      <alignment horizontal="center" vertical="center"/>
    </xf>
    <xf numFmtId="169" fontId="16" fillId="0" borderId="8" xfId="26" applyNumberFormat="1" applyFont="1" applyBorder="1" applyAlignment="1">
      <alignment horizontal="center" vertical="center"/>
    </xf>
    <xf numFmtId="169" fontId="16" fillId="0" borderId="8" xfId="28" applyNumberFormat="1" applyFont="1" applyBorder="1" applyAlignment="1">
      <alignment vertical="center"/>
    </xf>
    <xf numFmtId="173" fontId="22" fillId="0" borderId="18" xfId="0" quotePrefix="1" applyNumberFormat="1" applyFont="1" applyBorder="1" applyAlignment="1" applyProtection="1">
      <alignment horizontal="left" vertical="center"/>
      <protection locked="0"/>
    </xf>
    <xf numFmtId="0" fontId="22" fillId="0" borderId="13" xfId="15" applyNumberFormat="1" applyFont="1" applyBorder="1" applyAlignment="1">
      <alignment horizontal="center" vertical="center"/>
    </xf>
    <xf numFmtId="0" fontId="16" fillId="7" borderId="13" xfId="0" applyFont="1" applyFill="1" applyBorder="1" applyAlignment="1">
      <alignment horizontal="center" vertical="center"/>
    </xf>
    <xf numFmtId="165" fontId="22" fillId="0" borderId="13" xfId="0" applyNumberFormat="1" applyFont="1" applyBorder="1" applyAlignment="1">
      <alignment vertical="center"/>
    </xf>
    <xf numFmtId="165" fontId="10" fillId="0" borderId="13" xfId="0" applyNumberFormat="1" applyFont="1" applyBorder="1" applyAlignment="1">
      <alignment vertical="center"/>
    </xf>
    <xf numFmtId="3" fontId="22" fillId="0" borderId="14" xfId="0" applyNumberFormat="1" applyFont="1" applyBorder="1" applyAlignment="1">
      <alignment horizontal="center" vertical="center"/>
    </xf>
    <xf numFmtId="165" fontId="16" fillId="0" borderId="15" xfId="0" applyNumberFormat="1" applyFont="1" applyBorder="1" applyAlignment="1">
      <alignment horizontal="center" vertical="center"/>
    </xf>
    <xf numFmtId="165" fontId="16" fillId="0" borderId="13" xfId="0" applyNumberFormat="1" applyFont="1" applyBorder="1" applyAlignment="1">
      <alignment vertical="center"/>
    </xf>
    <xf numFmtId="0" fontId="22" fillId="0" borderId="34" xfId="0" applyFont="1" applyBorder="1" applyAlignment="1">
      <alignment vertical="center"/>
    </xf>
    <xf numFmtId="0" fontId="22" fillId="0" borderId="18" xfId="0" applyFont="1" applyBorder="1" applyAlignment="1">
      <alignment vertical="center"/>
    </xf>
    <xf numFmtId="0" fontId="22" fillId="0" borderId="15" xfId="0" applyFont="1" applyBorder="1" applyAlignment="1">
      <alignment horizontal="center" vertical="center"/>
    </xf>
    <xf numFmtId="166" fontId="22" fillId="0" borderId="16" xfId="15" applyFont="1" applyFill="1" applyBorder="1" applyAlignment="1">
      <alignment vertical="center"/>
    </xf>
    <xf numFmtId="0" fontId="16" fillId="0" borderId="15" xfId="0" applyFont="1" applyBorder="1" applyAlignment="1">
      <alignment horizontal="center" vertical="center"/>
    </xf>
    <xf numFmtId="166" fontId="16" fillId="0" borderId="16" xfId="15" applyFont="1" applyFill="1" applyBorder="1" applyAlignment="1">
      <alignment vertical="center"/>
    </xf>
    <xf numFmtId="0" fontId="16" fillId="0" borderId="13" xfId="0" applyFont="1" applyBorder="1" applyAlignment="1">
      <alignment horizontal="left" vertical="center"/>
    </xf>
    <xf numFmtId="0" fontId="16" fillId="0" borderId="14" xfId="0" quotePrefix="1" applyFont="1" applyBorder="1" applyAlignment="1">
      <alignment vertical="center"/>
    </xf>
    <xf numFmtId="166" fontId="16" fillId="0" borderId="13" xfId="15" applyFont="1" applyFill="1" applyBorder="1" applyAlignment="1">
      <alignment vertical="center"/>
    </xf>
    <xf numFmtId="0" fontId="16" fillId="0" borderId="34" xfId="19" applyFont="1" applyBorder="1" applyAlignment="1">
      <alignment vertical="center"/>
    </xf>
    <xf numFmtId="0" fontId="24" fillId="0" borderId="34" xfId="19" applyFont="1" applyBorder="1" applyAlignment="1">
      <alignment vertical="center"/>
    </xf>
    <xf numFmtId="1" fontId="16" fillId="0" borderId="14" xfId="0" applyNumberFormat="1" applyFont="1" applyBorder="1" applyAlignment="1" applyProtection="1">
      <alignment horizontal="left" vertical="center"/>
      <protection locked="0"/>
    </xf>
    <xf numFmtId="169" fontId="16" fillId="0" borderId="8" xfId="15" applyNumberFormat="1" applyFont="1" applyFill="1" applyBorder="1" applyAlignment="1" applyProtection="1">
      <alignment horizontal="center" vertical="center"/>
      <protection locked="0"/>
    </xf>
    <xf numFmtId="1" fontId="16" fillId="0" borderId="8" xfId="0" applyNumberFormat="1" applyFont="1" applyBorder="1" applyAlignment="1" applyProtection="1">
      <alignment horizontal="left" vertical="center"/>
      <protection locked="0"/>
    </xf>
    <xf numFmtId="3" fontId="16" fillId="7" borderId="15" xfId="0" applyNumberFormat="1" applyFont="1" applyFill="1" applyBorder="1" applyAlignment="1">
      <alignment vertical="center"/>
    </xf>
    <xf numFmtId="1" fontId="24" fillId="0" borderId="18" xfId="0" applyNumberFormat="1" applyFont="1" applyBorder="1" applyAlignment="1" applyProtection="1">
      <alignment vertical="center"/>
      <protection locked="0"/>
    </xf>
    <xf numFmtId="165" fontId="16" fillId="0" borderId="60" xfId="18" applyFont="1" applyFill="1" applyBorder="1" applyAlignment="1" applyProtection="1">
      <alignment horizontal="center" vertical="center"/>
      <protection locked="0"/>
    </xf>
    <xf numFmtId="165" fontId="16" fillId="0" borderId="39" xfId="18" applyFont="1" applyFill="1" applyBorder="1" applyAlignment="1" applyProtection="1">
      <alignment horizontal="center" vertical="center"/>
      <protection locked="0"/>
    </xf>
    <xf numFmtId="165" fontId="16" fillId="0" borderId="54" xfId="18" applyFont="1" applyFill="1" applyBorder="1" applyAlignment="1" applyProtection="1">
      <alignment horizontal="center" vertical="center"/>
      <protection locked="0"/>
    </xf>
    <xf numFmtId="1" fontId="16" fillId="0" borderId="37" xfId="0" applyNumberFormat="1" applyFont="1" applyBorder="1" applyAlignment="1" applyProtection="1">
      <alignment horizontal="center" vertical="center"/>
      <protection locked="0"/>
    </xf>
    <xf numFmtId="0" fontId="24" fillId="0" borderId="18" xfId="0" applyFont="1" applyBorder="1" applyAlignment="1" applyProtection="1">
      <alignment vertical="center"/>
      <protection locked="0"/>
    </xf>
    <xf numFmtId="176" fontId="16" fillId="0" borderId="13" xfId="0" applyNumberFormat="1" applyFont="1" applyBorder="1" applyAlignment="1" applyProtection="1">
      <alignment horizontal="right" vertical="center"/>
      <protection locked="0"/>
    </xf>
    <xf numFmtId="176" fontId="16" fillId="0" borderId="15" xfId="0" applyNumberFormat="1" applyFont="1" applyBorder="1" applyAlignment="1" applyProtection="1">
      <alignment horizontal="right" vertical="center"/>
      <protection locked="0"/>
    </xf>
    <xf numFmtId="0" fontId="16" fillId="0" borderId="8" xfId="18" applyNumberFormat="1" applyFont="1" applyFill="1" applyBorder="1" applyAlignment="1" applyProtection="1">
      <alignment horizontal="center" vertical="center"/>
      <protection locked="0"/>
    </xf>
    <xf numFmtId="0" fontId="16" fillId="0" borderId="1" xfId="18" applyNumberFormat="1" applyFont="1" applyFill="1" applyBorder="1" applyAlignment="1" applyProtection="1">
      <alignment horizontal="center" vertical="center"/>
      <protection locked="0"/>
    </xf>
    <xf numFmtId="0" fontId="16" fillId="0" borderId="14" xfId="18" applyNumberFormat="1" applyFont="1" applyFill="1" applyBorder="1" applyAlignment="1" applyProtection="1">
      <alignment horizontal="center" vertical="center"/>
      <protection locked="0"/>
    </xf>
    <xf numFmtId="0" fontId="16" fillId="0" borderId="18" xfId="18" applyNumberFormat="1" applyFont="1" applyFill="1" applyBorder="1" applyAlignment="1" applyProtection="1">
      <alignment horizontal="center" vertical="center"/>
      <protection locked="0"/>
    </xf>
    <xf numFmtId="0" fontId="16" fillId="0" borderId="37" xfId="0" applyFont="1" applyBorder="1" applyAlignment="1" applyProtection="1">
      <alignment horizontal="center" vertical="center"/>
      <protection locked="0"/>
    </xf>
    <xf numFmtId="0" fontId="28" fillId="0" borderId="63" xfId="0" applyFont="1" applyBorder="1" applyAlignment="1">
      <alignment vertical="center"/>
    </xf>
    <xf numFmtId="1" fontId="22" fillId="0" borderId="64" xfId="0" applyNumberFormat="1" applyFont="1" applyBorder="1" applyAlignment="1" applyProtection="1">
      <alignment horizontal="center" vertical="center"/>
      <protection locked="0"/>
    </xf>
    <xf numFmtId="1" fontId="16" fillId="0" borderId="65" xfId="0" applyNumberFormat="1" applyFont="1" applyBorder="1" applyAlignment="1" applyProtection="1">
      <alignment horizontal="center" vertical="center"/>
      <protection locked="0"/>
    </xf>
    <xf numFmtId="169" fontId="22" fillId="0" borderId="65" xfId="20" applyNumberFormat="1" applyFont="1" applyFill="1" applyBorder="1" applyAlignment="1" applyProtection="1">
      <alignment horizontal="right" vertical="center"/>
      <protection locked="0"/>
    </xf>
    <xf numFmtId="0" fontId="28" fillId="0" borderId="11" xfId="0" applyFont="1" applyBorder="1" applyAlignment="1">
      <alignment vertical="center"/>
    </xf>
    <xf numFmtId="1" fontId="22" fillId="0" borderId="66" xfId="0" applyNumberFormat="1" applyFont="1" applyBorder="1" applyAlignment="1" applyProtection="1">
      <alignment horizontal="center" vertical="center"/>
      <protection locked="0"/>
    </xf>
    <xf numFmtId="1" fontId="16" fillId="0" borderId="67" xfId="0" applyNumberFormat="1" applyFont="1" applyBorder="1" applyAlignment="1" applyProtection="1">
      <alignment horizontal="center" vertical="center"/>
      <protection locked="0"/>
    </xf>
    <xf numFmtId="169" fontId="22" fillId="0" borderId="67" xfId="20" applyNumberFormat="1" applyFont="1" applyFill="1" applyBorder="1" applyAlignment="1" applyProtection="1">
      <alignment horizontal="right" vertical="center"/>
      <protection locked="0"/>
    </xf>
    <xf numFmtId="0" fontId="28" fillId="0" borderId="68" xfId="0" applyFont="1" applyBorder="1" applyAlignment="1">
      <alignment vertical="center"/>
    </xf>
    <xf numFmtId="1" fontId="22" fillId="0" borderId="69" xfId="0" applyNumberFormat="1" applyFont="1" applyBorder="1" applyAlignment="1" applyProtection="1">
      <alignment horizontal="center" vertical="center"/>
      <protection locked="0"/>
    </xf>
    <xf numFmtId="1" fontId="16" fillId="0" borderId="70" xfId="0" applyNumberFormat="1" applyFont="1" applyBorder="1" applyAlignment="1" applyProtection="1">
      <alignment horizontal="center" vertical="center"/>
      <protection locked="0"/>
    </xf>
    <xf numFmtId="169" fontId="22" fillId="0" borderId="70" xfId="20" applyNumberFormat="1" applyFont="1" applyFill="1" applyBorder="1" applyAlignment="1" applyProtection="1">
      <alignment horizontal="right" vertical="center"/>
      <protection locked="0"/>
    </xf>
    <xf numFmtId="165" fontId="10" fillId="0" borderId="26" xfId="20" applyNumberFormat="1" applyFont="1" applyFill="1" applyBorder="1" applyAlignment="1">
      <alignment horizontal="left" vertical="center"/>
    </xf>
    <xf numFmtId="165" fontId="24" fillId="0" borderId="71" xfId="20" applyNumberFormat="1" applyFont="1" applyBorder="1" applyAlignment="1">
      <alignment horizontal="right" vertical="center" shrinkToFit="1"/>
    </xf>
    <xf numFmtId="165" fontId="24" fillId="0" borderId="71" xfId="20" applyNumberFormat="1" applyFont="1" applyFill="1" applyBorder="1" applyAlignment="1">
      <alignment horizontal="right" vertical="center" shrinkToFit="1"/>
    </xf>
    <xf numFmtId="165" fontId="24" fillId="0" borderId="26" xfId="20" applyNumberFormat="1" applyFont="1" applyFill="1" applyBorder="1" applyAlignment="1">
      <alignment horizontal="right" vertical="center"/>
    </xf>
    <xf numFmtId="165" fontId="24" fillId="0" borderId="72" xfId="20" applyNumberFormat="1" applyFont="1" applyFill="1" applyBorder="1" applyAlignment="1">
      <alignment horizontal="right" vertical="center"/>
    </xf>
    <xf numFmtId="169" fontId="22" fillId="0" borderId="15" xfId="15" applyNumberFormat="1" applyFont="1" applyFill="1" applyBorder="1" applyAlignment="1">
      <alignment vertical="center"/>
    </xf>
    <xf numFmtId="169" fontId="16" fillId="0" borderId="19" xfId="3" applyNumberFormat="1" applyFont="1" applyFill="1" applyBorder="1" applyAlignment="1" applyProtection="1">
      <alignment vertical="center"/>
      <protection locked="0"/>
    </xf>
    <xf numFmtId="169" fontId="16" fillId="0" borderId="2" xfId="3" applyNumberFormat="1" applyFont="1" applyFill="1" applyBorder="1" applyAlignment="1">
      <alignment horizontal="right" vertical="center" shrinkToFit="1"/>
    </xf>
    <xf numFmtId="165" fontId="16" fillId="0" borderId="8" xfId="0" applyNumberFormat="1" applyFont="1" applyBorder="1" applyAlignment="1">
      <alignment horizontal="right" vertical="center" shrinkToFit="1"/>
    </xf>
    <xf numFmtId="166" fontId="25" fillId="0" borderId="0" xfId="3" applyFont="1" applyAlignment="1">
      <alignment horizontal="center" vertical="center"/>
    </xf>
    <xf numFmtId="169" fontId="24" fillId="0" borderId="0" xfId="3" applyNumberFormat="1" applyFont="1" applyAlignment="1">
      <alignment horizontal="center" vertical="center" wrapText="1"/>
    </xf>
    <xf numFmtId="169" fontId="25" fillId="0" borderId="0" xfId="3" applyNumberFormat="1" applyFont="1" applyFill="1" applyBorder="1" applyAlignment="1">
      <alignment horizontal="center" vertical="center"/>
    </xf>
    <xf numFmtId="169" fontId="25" fillId="0" borderId="0" xfId="3" applyNumberFormat="1" applyFont="1" applyAlignment="1">
      <alignment horizontal="left" vertical="center"/>
    </xf>
    <xf numFmtId="169" fontId="26" fillId="0" borderId="0" xfId="3" applyNumberFormat="1" applyFont="1" applyFill="1" applyBorder="1" applyAlignment="1">
      <alignment horizontal="center" vertical="center"/>
    </xf>
    <xf numFmtId="169" fontId="25" fillId="0" borderId="0" xfId="3" applyNumberFormat="1" applyFont="1" applyAlignment="1">
      <alignment horizontal="left" vertical="top"/>
    </xf>
    <xf numFmtId="169" fontId="39" fillId="0" borderId="0" xfId="3" applyNumberFormat="1" applyFont="1" applyAlignment="1">
      <alignment horizontal="left" vertical="top"/>
    </xf>
    <xf numFmtId="169" fontId="18" fillId="0" borderId="0" xfId="3" applyNumberFormat="1" applyFont="1" applyAlignment="1">
      <alignment horizontal="left" vertical="top"/>
    </xf>
    <xf numFmtId="169" fontId="22" fillId="0" borderId="13" xfId="15" applyNumberFormat="1" applyFont="1" applyFill="1" applyBorder="1" applyAlignment="1">
      <alignment vertical="center"/>
    </xf>
    <xf numFmtId="0" fontId="22" fillId="7" borderId="16" xfId="0" applyFont="1" applyFill="1" applyBorder="1" applyAlignment="1">
      <alignment vertical="center"/>
    </xf>
    <xf numFmtId="165" fontId="22" fillId="7" borderId="13" xfId="0" applyNumberFormat="1" applyFont="1" applyFill="1" applyBorder="1" applyAlignment="1">
      <alignment vertical="center"/>
    </xf>
    <xf numFmtId="165" fontId="22" fillId="7" borderId="57" xfId="0" applyNumberFormat="1" applyFont="1" applyFill="1" applyBorder="1" applyAlignment="1">
      <alignment vertical="center"/>
    </xf>
    <xf numFmtId="0" fontId="22" fillId="7" borderId="15" xfId="0" applyFont="1" applyFill="1" applyBorder="1" applyAlignment="1">
      <alignment horizontal="center" vertical="center"/>
    </xf>
    <xf numFmtId="0" fontId="10" fillId="7" borderId="32" xfId="0" applyFont="1" applyFill="1" applyBorder="1" applyAlignment="1">
      <alignment horizontal="center" vertical="center"/>
    </xf>
    <xf numFmtId="0" fontId="10" fillId="7" borderId="52" xfId="0" applyFont="1" applyFill="1" applyBorder="1" applyAlignment="1">
      <alignment horizontal="left" vertical="center" wrapText="1"/>
    </xf>
    <xf numFmtId="169" fontId="10" fillId="7" borderId="32" xfId="3" applyNumberFormat="1" applyFont="1" applyFill="1" applyBorder="1" applyAlignment="1">
      <alignment horizontal="left" vertical="center"/>
    </xf>
    <xf numFmtId="169" fontId="23" fillId="7" borderId="32" xfId="3" applyNumberFormat="1" applyFont="1" applyFill="1" applyBorder="1" applyAlignment="1">
      <alignment horizontal="left" vertical="center"/>
    </xf>
    <xf numFmtId="169" fontId="25" fillId="7" borderId="32" xfId="3" applyNumberFormat="1" applyFont="1" applyFill="1" applyBorder="1" applyAlignment="1">
      <alignment horizontal="left" vertical="center"/>
    </xf>
    <xf numFmtId="9" fontId="25" fillId="7" borderId="32" xfId="2" applyFont="1" applyFill="1" applyBorder="1" applyAlignment="1">
      <alignment horizontal="center" vertical="center"/>
    </xf>
    <xf numFmtId="9" fontId="24" fillId="7" borderId="32" xfId="2" applyFont="1" applyFill="1" applyBorder="1" applyAlignment="1">
      <alignment horizontal="center" vertical="center"/>
    </xf>
    <xf numFmtId="9" fontId="24" fillId="7" borderId="0" xfId="2" applyFont="1" applyFill="1" applyBorder="1" applyAlignment="1">
      <alignment horizontal="center" vertical="center"/>
    </xf>
    <xf numFmtId="0" fontId="10" fillId="7" borderId="0" xfId="0" applyFont="1" applyFill="1" applyAlignment="1">
      <alignment horizontal="left" vertical="center"/>
    </xf>
    <xf numFmtId="0" fontId="10" fillId="7" borderId="31" xfId="0" applyFont="1" applyFill="1" applyBorder="1" applyAlignment="1">
      <alignment horizontal="center" vertical="center"/>
    </xf>
    <xf numFmtId="0" fontId="16" fillId="7" borderId="40" xfId="0" applyFont="1" applyFill="1" applyBorder="1" applyAlignment="1">
      <alignment horizontal="left" vertical="center"/>
    </xf>
    <xf numFmtId="169" fontId="10" fillId="7" borderId="31" xfId="3" applyNumberFormat="1" applyFont="1" applyFill="1" applyBorder="1" applyAlignment="1">
      <alignment horizontal="left" vertical="center"/>
    </xf>
    <xf numFmtId="9" fontId="25" fillId="7" borderId="31" xfId="2" applyFont="1" applyFill="1" applyBorder="1" applyAlignment="1">
      <alignment horizontal="center" vertical="center"/>
    </xf>
    <xf numFmtId="10" fontId="24" fillId="7" borderId="0" xfId="2" applyNumberFormat="1" applyFont="1" applyFill="1" applyBorder="1" applyAlignment="1">
      <alignment horizontal="center" vertical="center"/>
    </xf>
    <xf numFmtId="0" fontId="16" fillId="7" borderId="40" xfId="0" applyFont="1" applyFill="1" applyBorder="1" applyAlignment="1">
      <alignment horizontal="left" vertical="center" wrapText="1"/>
    </xf>
    <xf numFmtId="0" fontId="16" fillId="7" borderId="45" xfId="0" applyFont="1" applyFill="1" applyBorder="1" applyAlignment="1">
      <alignment horizontal="left" vertical="center" wrapText="1"/>
    </xf>
    <xf numFmtId="169" fontId="10" fillId="7" borderId="33" xfId="3" applyNumberFormat="1" applyFont="1" applyFill="1" applyBorder="1" applyAlignment="1">
      <alignment horizontal="left" vertical="center"/>
    </xf>
    <xf numFmtId="0" fontId="10" fillId="7" borderId="33" xfId="0" applyFont="1" applyFill="1" applyBorder="1" applyAlignment="1">
      <alignment horizontal="left" vertical="center"/>
    </xf>
    <xf numFmtId="9" fontId="25" fillId="7" borderId="33" xfId="2" applyFont="1" applyFill="1" applyBorder="1" applyAlignment="1">
      <alignment horizontal="center" vertical="center"/>
    </xf>
    <xf numFmtId="3" fontId="16" fillId="0" borderId="16" xfId="0" applyNumberFormat="1" applyFont="1" applyBorder="1" applyAlignment="1">
      <alignment vertical="center"/>
    </xf>
    <xf numFmtId="180" fontId="22" fillId="0" borderId="15" xfId="0" applyNumberFormat="1" applyFont="1" applyBorder="1" applyAlignment="1" applyProtection="1">
      <alignment horizontal="right" vertical="center"/>
      <protection locked="0"/>
    </xf>
    <xf numFmtId="0" fontId="26" fillId="0" borderId="16" xfId="0" applyFont="1" applyBorder="1" applyAlignment="1">
      <alignment vertical="center"/>
    </xf>
    <xf numFmtId="0" fontId="16" fillId="0" borderId="23" xfId="0" applyFont="1" applyBorder="1" applyAlignment="1">
      <alignment horizontal="center" vertical="center" wrapText="1"/>
    </xf>
    <xf numFmtId="169" fontId="16" fillId="0" borderId="8" xfId="3" applyNumberFormat="1" applyFont="1" applyFill="1" applyBorder="1" applyAlignment="1" applyProtection="1">
      <alignment horizontal="center" vertical="center"/>
      <protection locked="0"/>
    </xf>
    <xf numFmtId="1" fontId="16" fillId="0" borderId="36" xfId="0" applyNumberFormat="1" applyFont="1" applyBorder="1" applyAlignment="1" applyProtection="1">
      <alignment horizontal="left" vertical="center"/>
      <protection locked="0"/>
    </xf>
    <xf numFmtId="0" fontId="26" fillId="0" borderId="34" xfId="19" applyFont="1" applyBorder="1" applyAlignment="1">
      <alignment vertical="center"/>
    </xf>
    <xf numFmtId="1" fontId="22" fillId="0" borderId="18" xfId="0" applyNumberFormat="1" applyFont="1" applyBorder="1" applyAlignment="1" applyProtection="1">
      <alignment vertical="center"/>
      <protection locked="0"/>
    </xf>
    <xf numFmtId="0" fontId="22" fillId="0" borderId="14" xfId="18" applyNumberFormat="1" applyFont="1" applyFill="1" applyBorder="1" applyAlignment="1" applyProtection="1">
      <alignment horizontal="center" vertical="center"/>
      <protection locked="0"/>
    </xf>
    <xf numFmtId="165" fontId="26" fillId="0" borderId="34" xfId="18" applyFont="1" applyFill="1" applyBorder="1" applyAlignment="1">
      <alignment horizontal="left" vertical="center"/>
    </xf>
    <xf numFmtId="3" fontId="22" fillId="0" borderId="15" xfId="0" applyNumberFormat="1" applyFont="1" applyBorder="1" applyAlignment="1">
      <alignment vertical="center"/>
    </xf>
    <xf numFmtId="0" fontId="28" fillId="0" borderId="19" xfId="19" applyFont="1" applyBorder="1" applyAlignment="1">
      <alignment vertical="center"/>
    </xf>
    <xf numFmtId="1" fontId="28" fillId="0" borderId="37" xfId="0" applyNumberFormat="1" applyFont="1" applyBorder="1" applyAlignment="1" applyProtection="1">
      <alignment horizontal="center" vertical="center"/>
      <protection locked="0"/>
    </xf>
    <xf numFmtId="165" fontId="28" fillId="0" borderId="17" xfId="18" applyFont="1" applyFill="1" applyBorder="1" applyAlignment="1" applyProtection="1">
      <alignment horizontal="center" vertical="center"/>
      <protection locked="0"/>
    </xf>
    <xf numFmtId="165" fontId="11" fillId="0" borderId="13" xfId="18" applyFont="1" applyFill="1" applyBorder="1" applyAlignment="1" applyProtection="1">
      <alignment horizontal="center" vertical="center"/>
      <protection locked="0"/>
    </xf>
    <xf numFmtId="175" fontId="52" fillId="0" borderId="0" xfId="0" applyNumberFormat="1" applyFont="1" applyAlignment="1">
      <alignment horizontal="left" vertical="center"/>
    </xf>
    <xf numFmtId="0" fontId="23" fillId="9" borderId="46" xfId="0" applyFont="1" applyFill="1" applyBorder="1" applyAlignment="1">
      <alignment horizontal="center" vertical="center" wrapText="1"/>
    </xf>
    <xf numFmtId="0" fontId="24" fillId="7" borderId="13" xfId="26" applyFont="1" applyFill="1" applyBorder="1" applyAlignment="1">
      <alignment horizontal="center" vertical="center"/>
    </xf>
    <xf numFmtId="0" fontId="16" fillId="7" borderId="13" xfId="26" applyFont="1" applyFill="1" applyBorder="1" applyAlignment="1">
      <alignment horizontal="center" vertical="center"/>
    </xf>
    <xf numFmtId="0" fontId="16" fillId="7" borderId="18" xfId="26" applyFont="1" applyFill="1" applyBorder="1" applyAlignment="1">
      <alignment vertical="center"/>
    </xf>
    <xf numFmtId="0" fontId="16" fillId="7" borderId="18" xfId="26" applyFont="1" applyFill="1" applyBorder="1" applyAlignment="1">
      <alignment horizontal="left" vertical="center"/>
    </xf>
    <xf numFmtId="166" fontId="24" fillId="7" borderId="14" xfId="26" applyNumberFormat="1" applyFont="1" applyFill="1" applyBorder="1" applyAlignment="1">
      <alignment vertical="center"/>
    </xf>
    <xf numFmtId="165" fontId="16" fillId="0" borderId="10" xfId="20" applyNumberFormat="1" applyFont="1" applyBorder="1" applyAlignment="1">
      <alignment horizontal="right" vertical="center" shrinkToFit="1"/>
    </xf>
    <xf numFmtId="0" fontId="16" fillId="7" borderId="13" xfId="27" applyNumberFormat="1" applyFont="1" applyFill="1" applyBorder="1" applyAlignment="1">
      <alignment horizontal="center" vertical="center"/>
    </xf>
    <xf numFmtId="166" fontId="16" fillId="7" borderId="15" xfId="26" applyNumberFormat="1" applyFont="1" applyFill="1" applyBorder="1" applyAlignment="1">
      <alignment horizontal="center" vertical="center"/>
    </xf>
    <xf numFmtId="0" fontId="16" fillId="7" borderId="15" xfId="26" applyFont="1" applyFill="1" applyBorder="1" applyAlignment="1">
      <alignment horizontal="center" vertical="center"/>
    </xf>
    <xf numFmtId="169" fontId="28" fillId="7" borderId="15" xfId="3" applyNumberFormat="1" applyFont="1" applyFill="1" applyBorder="1" applyAlignment="1">
      <alignment vertical="center"/>
    </xf>
    <xf numFmtId="169" fontId="16" fillId="7" borderId="15" xfId="3" applyNumberFormat="1" applyFont="1" applyFill="1" applyBorder="1" applyAlignment="1">
      <alignment vertical="center"/>
    </xf>
    <xf numFmtId="169" fontId="24" fillId="7" borderId="15" xfId="3" applyNumberFormat="1" applyFont="1" applyFill="1" applyBorder="1" applyAlignment="1">
      <alignment vertical="center"/>
    </xf>
    <xf numFmtId="169" fontId="22" fillId="0" borderId="13" xfId="3" applyNumberFormat="1" applyFont="1" applyFill="1" applyBorder="1" applyAlignment="1" applyProtection="1">
      <alignment horizontal="right" vertical="center"/>
      <protection locked="0"/>
    </xf>
    <xf numFmtId="0" fontId="26" fillId="0" borderId="3" xfId="0" applyFont="1" applyBorder="1" applyAlignment="1">
      <alignment horizontal="center" vertical="center" wrapText="1"/>
    </xf>
    <xf numFmtId="0" fontId="24" fillId="7" borderId="13" xfId="27" applyNumberFormat="1" applyFont="1" applyFill="1" applyBorder="1" applyAlignment="1">
      <alignment horizontal="center" vertical="center"/>
    </xf>
    <xf numFmtId="1" fontId="27" fillId="0" borderId="8" xfId="0" applyNumberFormat="1" applyFont="1" applyBorder="1" applyAlignment="1" applyProtection="1">
      <alignment horizontal="center" vertical="center"/>
      <protection locked="0"/>
    </xf>
    <xf numFmtId="0" fontId="24" fillId="7" borderId="15" xfId="26" applyFont="1" applyFill="1" applyBorder="1" applyAlignment="1">
      <alignment horizontal="center" vertical="center"/>
    </xf>
    <xf numFmtId="165" fontId="27" fillId="0" borderId="13" xfId="1" applyFont="1" applyBorder="1" applyAlignment="1" applyProtection="1">
      <alignment horizontal="center" vertical="center"/>
      <protection locked="0"/>
    </xf>
    <xf numFmtId="165" fontId="23" fillId="0" borderId="8" xfId="20" applyNumberFormat="1" applyFont="1" applyFill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16" fillId="7" borderId="35" xfId="26" applyFont="1" applyFill="1" applyBorder="1" applyAlignment="1">
      <alignment vertical="center"/>
    </xf>
    <xf numFmtId="0" fontId="16" fillId="7" borderId="35" xfId="26" applyFont="1" applyFill="1" applyBorder="1" applyAlignment="1">
      <alignment horizontal="left" vertical="center"/>
    </xf>
    <xf numFmtId="166" fontId="24" fillId="7" borderId="35" xfId="26" applyNumberFormat="1" applyFont="1" applyFill="1" applyBorder="1" applyAlignment="1">
      <alignment vertical="center"/>
    </xf>
    <xf numFmtId="173" fontId="16" fillId="7" borderId="18" xfId="0" quotePrefix="1" applyNumberFormat="1" applyFont="1" applyFill="1" applyBorder="1" applyAlignment="1" applyProtection="1">
      <alignment horizontal="left" vertical="center"/>
      <protection locked="0"/>
    </xf>
    <xf numFmtId="0" fontId="16" fillId="7" borderId="8" xfId="27" applyNumberFormat="1" applyFont="1" applyFill="1" applyBorder="1" applyAlignment="1">
      <alignment horizontal="center" vertical="center"/>
    </xf>
    <xf numFmtId="0" fontId="16" fillId="7" borderId="39" xfId="27" applyNumberFormat="1" applyFont="1" applyFill="1" applyBorder="1" applyAlignment="1">
      <alignment horizontal="center" vertical="center"/>
    </xf>
    <xf numFmtId="165" fontId="22" fillId="0" borderId="15" xfId="1" applyFont="1" applyBorder="1" applyAlignment="1" applyProtection="1">
      <alignment horizontal="center" vertical="center"/>
      <protection locked="0"/>
    </xf>
    <xf numFmtId="169" fontId="16" fillId="7" borderId="8" xfId="3" applyNumberFormat="1" applyFont="1" applyFill="1" applyBorder="1" applyAlignment="1">
      <alignment vertical="center"/>
    </xf>
    <xf numFmtId="166" fontId="16" fillId="7" borderId="8" xfId="26" applyNumberFormat="1" applyFont="1" applyFill="1" applyBorder="1" applyAlignment="1">
      <alignment horizontal="center" vertical="center"/>
    </xf>
    <xf numFmtId="169" fontId="28" fillId="7" borderId="8" xfId="3" applyNumberFormat="1" applyFont="1" applyFill="1" applyBorder="1" applyAlignment="1">
      <alignment vertical="center"/>
    </xf>
    <xf numFmtId="0" fontId="16" fillId="7" borderId="8" xfId="26" applyFont="1" applyFill="1" applyBorder="1" applyAlignment="1">
      <alignment horizontal="center" vertical="center"/>
    </xf>
    <xf numFmtId="169" fontId="16" fillId="7" borderId="8" xfId="10" applyNumberFormat="1" applyFont="1" applyFill="1" applyBorder="1" applyAlignment="1">
      <alignment vertical="center"/>
    </xf>
    <xf numFmtId="0" fontId="22" fillId="0" borderId="26" xfId="0" applyFont="1" applyBorder="1" applyAlignment="1" applyProtection="1">
      <alignment horizontal="center" vertical="center"/>
      <protection locked="0"/>
    </xf>
    <xf numFmtId="0" fontId="47" fillId="0" borderId="0" xfId="0" applyFont="1" applyAlignment="1">
      <alignment horizontal="center" vertical="center"/>
    </xf>
    <xf numFmtId="169" fontId="45" fillId="0" borderId="0" xfId="3" applyNumberFormat="1" applyFont="1" applyAlignment="1">
      <alignment horizontal="center" vertical="center"/>
    </xf>
    <xf numFmtId="169" fontId="45" fillId="0" borderId="0" xfId="0" applyNumberFormat="1" applyFont="1" applyAlignment="1">
      <alignment horizontal="center" vertical="center"/>
    </xf>
    <xf numFmtId="169" fontId="47" fillId="0" borderId="0" xfId="0" applyNumberFormat="1" applyFont="1" applyAlignment="1">
      <alignment horizontal="center" vertical="center"/>
    </xf>
    <xf numFmtId="9" fontId="44" fillId="0" borderId="0" xfId="2" applyFont="1" applyAlignment="1">
      <alignment horizontal="center" vertical="center"/>
    </xf>
    <xf numFmtId="0" fontId="24" fillId="9" borderId="46" xfId="0" applyFont="1" applyFill="1" applyBorder="1" applyAlignment="1">
      <alignment horizontal="center" vertical="center" wrapText="1"/>
    </xf>
    <xf numFmtId="165" fontId="16" fillId="0" borderId="0" xfId="20" applyNumberFormat="1" applyFont="1" applyFill="1" applyBorder="1" applyAlignment="1">
      <alignment horizontal="right" vertical="center" shrinkToFit="1"/>
    </xf>
    <xf numFmtId="165" fontId="25" fillId="0" borderId="0" xfId="20" applyNumberFormat="1" applyFont="1" applyFill="1" applyBorder="1" applyAlignment="1">
      <alignment horizontal="right" vertical="center" shrinkToFit="1"/>
    </xf>
    <xf numFmtId="0" fontId="24" fillId="7" borderId="0" xfId="0" applyFont="1" applyFill="1" applyAlignment="1">
      <alignment horizontal="left" vertical="center"/>
    </xf>
    <xf numFmtId="165" fontId="24" fillId="7" borderId="0" xfId="1" applyFont="1" applyFill="1" applyAlignment="1">
      <alignment horizontal="center" vertical="center" wrapText="1"/>
    </xf>
    <xf numFmtId="0" fontId="24" fillId="7" borderId="0" xfId="0" applyFont="1" applyFill="1" applyAlignment="1">
      <alignment vertical="center" wrapText="1"/>
    </xf>
    <xf numFmtId="0" fontId="25" fillId="7" borderId="0" xfId="0" applyFont="1" applyFill="1" applyAlignment="1">
      <alignment vertical="center" wrapText="1"/>
    </xf>
    <xf numFmtId="0" fontId="25" fillId="7" borderId="0" xfId="0" applyFont="1" applyFill="1" applyAlignment="1">
      <alignment horizontal="left" vertical="center" wrapText="1"/>
    </xf>
    <xf numFmtId="0" fontId="24" fillId="7" borderId="0" xfId="0" applyFont="1" applyFill="1" applyAlignment="1">
      <alignment horizontal="left" vertical="center" wrapText="1"/>
    </xf>
    <xf numFmtId="0" fontId="24" fillId="7" borderId="22" xfId="0" applyFont="1" applyFill="1" applyBorder="1" applyAlignment="1">
      <alignment horizontal="left" vertical="center" wrapText="1"/>
    </xf>
    <xf numFmtId="167" fontId="23" fillId="7" borderId="0" xfId="1" applyNumberFormat="1" applyFont="1" applyFill="1" applyAlignment="1">
      <alignment horizontal="left" vertical="center"/>
    </xf>
    <xf numFmtId="167" fontId="25" fillId="7" borderId="0" xfId="1" applyNumberFormat="1" applyFont="1" applyFill="1" applyAlignment="1">
      <alignment horizontal="left" vertical="center"/>
    </xf>
    <xf numFmtId="0" fontId="23" fillId="7" borderId="0" xfId="0" applyFont="1" applyFill="1" applyAlignment="1">
      <alignment horizontal="left" vertical="center"/>
    </xf>
    <xf numFmtId="1" fontId="24" fillId="7" borderId="0" xfId="0" applyNumberFormat="1" applyFont="1" applyFill="1" applyAlignment="1">
      <alignment horizontal="center" vertical="center" wrapText="1"/>
    </xf>
    <xf numFmtId="0" fontId="24" fillId="7" borderId="18" xfId="26" applyFont="1" applyFill="1" applyBorder="1" applyAlignment="1">
      <alignment vertical="center"/>
    </xf>
    <xf numFmtId="0" fontId="26" fillId="0" borderId="18" xfId="0" applyFont="1" applyBorder="1" applyAlignment="1">
      <alignment vertical="center"/>
    </xf>
    <xf numFmtId="0" fontId="26" fillId="0" borderId="63" xfId="0" applyFont="1" applyBorder="1" applyAlignment="1">
      <alignment vertical="center"/>
    </xf>
    <xf numFmtId="0" fontId="26" fillId="0" borderId="18" xfId="25" applyFont="1" applyBorder="1" applyAlignment="1">
      <alignment vertical="center"/>
    </xf>
    <xf numFmtId="165" fontId="23" fillId="7" borderId="0" xfId="1" applyFont="1" applyFill="1" applyAlignment="1">
      <alignment horizontal="center" vertical="center"/>
    </xf>
    <xf numFmtId="0" fontId="25" fillId="7" borderId="0" xfId="0" applyFont="1" applyFill="1" applyAlignment="1">
      <alignment horizontal="left" vertical="center"/>
    </xf>
    <xf numFmtId="169" fontId="25" fillId="7" borderId="0" xfId="0" applyNumberFormat="1" applyFont="1" applyFill="1" applyAlignment="1">
      <alignment horizontal="left" vertical="center"/>
    </xf>
    <xf numFmtId="171" fontId="24" fillId="7" borderId="0" xfId="0" applyNumberFormat="1" applyFont="1" applyFill="1" applyAlignment="1">
      <alignment horizontal="left" vertical="center"/>
    </xf>
    <xf numFmtId="165" fontId="25" fillId="7" borderId="0" xfId="0" applyNumberFormat="1" applyFont="1" applyFill="1" applyAlignment="1">
      <alignment horizontal="left" vertical="center"/>
    </xf>
    <xf numFmtId="0" fontId="2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top"/>
    </xf>
    <xf numFmtId="0" fontId="10" fillId="7" borderId="0" xfId="0" applyFont="1" applyFill="1" applyAlignment="1">
      <alignment horizontal="left" vertical="top"/>
    </xf>
    <xf numFmtId="165" fontId="10" fillId="7" borderId="0" xfId="1" applyFont="1" applyFill="1" applyAlignment="1">
      <alignment horizontal="center" vertical="top"/>
    </xf>
    <xf numFmtId="0" fontId="11" fillId="7" borderId="0" xfId="0" applyFont="1" applyFill="1" applyAlignment="1">
      <alignment horizontal="left" vertical="top"/>
    </xf>
    <xf numFmtId="168" fontId="10" fillId="7" borderId="0" xfId="0" applyNumberFormat="1" applyFont="1" applyFill="1" applyAlignment="1">
      <alignment horizontal="left" vertical="top"/>
    </xf>
    <xf numFmtId="0" fontId="25" fillId="7" borderId="0" xfId="0" applyFont="1" applyFill="1" applyAlignment="1">
      <alignment horizontal="left" vertical="top"/>
    </xf>
    <xf numFmtId="167" fontId="10" fillId="7" borderId="0" xfId="1" applyNumberFormat="1" applyFont="1" applyFill="1" applyAlignment="1">
      <alignment horizontal="left" vertical="top"/>
    </xf>
    <xf numFmtId="166" fontId="45" fillId="0" borderId="0" xfId="3" applyFont="1" applyAlignment="1">
      <alignment horizontal="center" vertical="center"/>
    </xf>
    <xf numFmtId="165" fontId="11" fillId="0" borderId="0" xfId="0" applyNumberFormat="1" applyFont="1" applyAlignment="1">
      <alignment horizontal="left" vertical="center"/>
    </xf>
    <xf numFmtId="165" fontId="11" fillId="0" borderId="0" xfId="1" applyFont="1" applyFill="1" applyBorder="1" applyAlignment="1">
      <alignment horizontal="center" vertical="center" shrinkToFit="1"/>
    </xf>
    <xf numFmtId="1" fontId="11" fillId="0" borderId="0" xfId="1" applyNumberFormat="1" applyFont="1" applyFill="1" applyBorder="1" applyAlignment="1">
      <alignment horizontal="center" vertical="center" shrinkToFit="1"/>
    </xf>
    <xf numFmtId="165" fontId="11" fillId="7" borderId="0" xfId="1" applyFont="1" applyFill="1" applyBorder="1" applyAlignment="1">
      <alignment horizontal="center" vertical="center" shrinkToFit="1"/>
    </xf>
    <xf numFmtId="0" fontId="25" fillId="0" borderId="0" xfId="1" applyNumberFormat="1" applyFont="1" applyFill="1" applyBorder="1" applyAlignment="1">
      <alignment horizontal="center" vertical="center" shrinkToFit="1"/>
    </xf>
    <xf numFmtId="165" fontId="11" fillId="0" borderId="0" xfId="0" applyNumberFormat="1" applyFont="1" applyAlignment="1">
      <alignment horizontal="center" vertical="center"/>
    </xf>
    <xf numFmtId="169" fontId="11" fillId="0" borderId="0" xfId="3" applyNumberFormat="1" applyFont="1" applyBorder="1" applyAlignment="1">
      <alignment horizontal="left" vertical="center"/>
    </xf>
    <xf numFmtId="169" fontId="11" fillId="0" borderId="0" xfId="3" applyNumberFormat="1" applyFont="1" applyBorder="1" applyAlignment="1">
      <alignment horizontal="right" vertical="center" shrinkToFit="1"/>
    </xf>
    <xf numFmtId="169" fontId="11" fillId="0" borderId="0" xfId="3" applyNumberFormat="1" applyFont="1" applyFill="1" applyBorder="1" applyAlignment="1">
      <alignment horizontal="right" vertical="center" shrinkToFit="1"/>
    </xf>
    <xf numFmtId="169" fontId="25" fillId="0" borderId="0" xfId="3" applyNumberFormat="1" applyFont="1" applyBorder="1" applyAlignment="1">
      <alignment horizontal="right" vertical="center"/>
    </xf>
    <xf numFmtId="169" fontId="25" fillId="0" borderId="0" xfId="3" applyNumberFormat="1" applyFont="1" applyFill="1" applyBorder="1" applyAlignment="1">
      <alignment horizontal="right" vertical="center"/>
    </xf>
    <xf numFmtId="169" fontId="25" fillId="0" borderId="0" xfId="3" applyNumberFormat="1" applyFont="1" applyBorder="1" applyAlignment="1">
      <alignment horizontal="right" vertical="center" shrinkToFit="1"/>
    </xf>
    <xf numFmtId="1" fontId="22" fillId="0" borderId="0" xfId="0" applyNumberFormat="1" applyFont="1" applyAlignment="1" applyProtection="1">
      <alignment horizontal="center" vertical="center"/>
      <protection locked="0"/>
    </xf>
    <xf numFmtId="165" fontId="22" fillId="0" borderId="0" xfId="0" applyNumberFormat="1" applyFont="1" applyAlignment="1">
      <alignment vertical="center"/>
    </xf>
    <xf numFmtId="169" fontId="22" fillId="0" borderId="0" xfId="20" applyNumberFormat="1" applyFont="1" applyFill="1" applyBorder="1" applyAlignment="1" applyProtection="1">
      <alignment horizontal="right" vertical="center"/>
      <protection locked="0"/>
    </xf>
    <xf numFmtId="165" fontId="24" fillId="0" borderId="2" xfId="20" applyNumberFormat="1" applyFont="1" applyFill="1" applyBorder="1" applyAlignment="1">
      <alignment horizontal="right" vertical="center" shrinkToFit="1"/>
    </xf>
    <xf numFmtId="165" fontId="24" fillId="0" borderId="1" xfId="20" applyNumberFormat="1" applyFont="1" applyFill="1" applyBorder="1" applyAlignment="1">
      <alignment horizontal="right" vertical="center"/>
    </xf>
    <xf numFmtId="169" fontId="22" fillId="0" borderId="75" xfId="20" applyNumberFormat="1" applyFont="1" applyFill="1" applyBorder="1" applyAlignment="1" applyProtection="1">
      <alignment horizontal="right" vertical="center"/>
      <protection locked="0"/>
    </xf>
    <xf numFmtId="165" fontId="10" fillId="0" borderId="1" xfId="20" applyNumberFormat="1" applyFont="1" applyFill="1" applyBorder="1" applyAlignment="1">
      <alignment horizontal="left" vertical="center"/>
    </xf>
    <xf numFmtId="165" fontId="16" fillId="0" borderId="1" xfId="20" applyNumberFormat="1" applyFont="1" applyBorder="1" applyAlignment="1">
      <alignment horizontal="right" vertical="center" shrinkToFit="1"/>
    </xf>
    <xf numFmtId="165" fontId="24" fillId="0" borderId="1" xfId="20" applyNumberFormat="1" applyFont="1" applyBorder="1" applyAlignment="1">
      <alignment horizontal="right" vertical="center" shrinkToFit="1"/>
    </xf>
    <xf numFmtId="165" fontId="24" fillId="0" borderId="58" xfId="20" applyNumberFormat="1" applyFont="1" applyFill="1" applyBorder="1" applyAlignment="1">
      <alignment horizontal="right" vertical="center"/>
    </xf>
    <xf numFmtId="1" fontId="10" fillId="0" borderId="20" xfId="0" applyNumberFormat="1" applyFont="1" applyBorder="1" applyAlignment="1">
      <alignment horizontal="center" vertical="center" shrinkToFit="1"/>
    </xf>
    <xf numFmtId="0" fontId="22" fillId="0" borderId="20" xfId="0" applyFont="1" applyBorder="1" applyAlignment="1">
      <alignment vertical="center"/>
    </xf>
    <xf numFmtId="0" fontId="16" fillId="0" borderId="20" xfId="0" applyFont="1" applyBorder="1" applyAlignment="1">
      <alignment horizontal="center" vertical="center" wrapText="1"/>
    </xf>
    <xf numFmtId="1" fontId="22" fillId="0" borderId="20" xfId="0" applyNumberFormat="1" applyFont="1" applyBorder="1" applyAlignment="1" applyProtection="1">
      <alignment horizontal="center" vertical="center"/>
      <protection locked="0"/>
    </xf>
    <xf numFmtId="0" fontId="16" fillId="0" borderId="20" xfId="1" applyNumberFormat="1" applyFont="1" applyFill="1" applyBorder="1" applyAlignment="1">
      <alignment horizontal="center" vertical="center" shrinkToFit="1"/>
    </xf>
    <xf numFmtId="0" fontId="24" fillId="0" borderId="20" xfId="1" applyNumberFormat="1" applyFont="1" applyFill="1" applyBorder="1" applyAlignment="1">
      <alignment horizontal="center" vertical="center" shrinkToFit="1"/>
    </xf>
    <xf numFmtId="0" fontId="22" fillId="0" borderId="20" xfId="0" applyFont="1" applyBorder="1" applyAlignment="1">
      <alignment horizontal="center" vertical="center"/>
    </xf>
    <xf numFmtId="165" fontId="22" fillId="0" borderId="20" xfId="0" applyNumberFormat="1" applyFont="1" applyBorder="1" applyAlignment="1">
      <alignment vertical="center"/>
    </xf>
    <xf numFmtId="169" fontId="22" fillId="0" borderId="20" xfId="20" applyNumberFormat="1" applyFont="1" applyFill="1" applyBorder="1" applyAlignment="1" applyProtection="1">
      <alignment horizontal="right" vertical="center"/>
      <protection locked="0"/>
    </xf>
    <xf numFmtId="165" fontId="16" fillId="0" borderId="20" xfId="0" applyNumberFormat="1" applyFont="1" applyBorder="1" applyAlignment="1">
      <alignment horizontal="right" vertical="center" shrinkToFit="1"/>
    </xf>
    <xf numFmtId="165" fontId="10" fillId="0" borderId="20" xfId="20" applyNumberFormat="1" applyFont="1" applyFill="1" applyBorder="1" applyAlignment="1">
      <alignment horizontal="left" vertical="center"/>
    </xf>
    <xf numFmtId="165" fontId="16" fillId="0" borderId="20" xfId="20" applyNumberFormat="1" applyFont="1" applyBorder="1" applyAlignment="1">
      <alignment horizontal="right" vertical="center" shrinkToFit="1"/>
    </xf>
    <xf numFmtId="165" fontId="24" fillId="0" borderId="20" xfId="20" applyNumberFormat="1" applyFont="1" applyBorder="1" applyAlignment="1">
      <alignment horizontal="right" vertical="center" shrinkToFit="1"/>
    </xf>
    <xf numFmtId="0" fontId="10" fillId="0" borderId="20" xfId="0" applyFont="1" applyBorder="1" applyAlignment="1">
      <alignment horizontal="left" vertical="center"/>
    </xf>
    <xf numFmtId="1" fontId="10" fillId="0" borderId="0" xfId="0" applyNumberFormat="1" applyFont="1" applyAlignment="1">
      <alignment horizontal="center" vertical="center" shrinkToFit="1"/>
    </xf>
    <xf numFmtId="0" fontId="16" fillId="0" borderId="0" xfId="0" applyFont="1" applyAlignment="1">
      <alignment horizontal="center" vertical="center" wrapText="1"/>
    </xf>
    <xf numFmtId="0" fontId="16" fillId="0" borderId="0" xfId="1" applyNumberFormat="1" applyFont="1" applyFill="1" applyBorder="1" applyAlignment="1">
      <alignment horizontal="center" vertical="center" shrinkToFit="1"/>
    </xf>
    <xf numFmtId="0" fontId="24" fillId="0" borderId="0" xfId="1" applyNumberFormat="1" applyFont="1" applyFill="1" applyBorder="1" applyAlignment="1">
      <alignment horizontal="center" vertical="center" shrinkToFit="1"/>
    </xf>
    <xf numFmtId="165" fontId="10" fillId="0" borderId="0" xfId="20" applyNumberFormat="1" applyFont="1" applyFill="1" applyBorder="1" applyAlignment="1">
      <alignment horizontal="left" vertical="center"/>
    </xf>
    <xf numFmtId="165" fontId="16" fillId="0" borderId="0" xfId="20" applyNumberFormat="1" applyFont="1" applyBorder="1" applyAlignment="1">
      <alignment horizontal="right" vertical="center" shrinkToFit="1"/>
    </xf>
    <xf numFmtId="165" fontId="24" fillId="0" borderId="0" xfId="20" applyNumberFormat="1" applyFont="1" applyBorder="1" applyAlignment="1">
      <alignment horizontal="right" vertical="center" shrinkToFit="1"/>
    </xf>
    <xf numFmtId="167" fontId="16" fillId="0" borderId="0" xfId="1" applyNumberFormat="1" applyFont="1" applyFill="1" applyBorder="1" applyAlignment="1">
      <alignment horizontal="left" vertical="center"/>
    </xf>
    <xf numFmtId="167" fontId="10" fillId="0" borderId="0" xfId="1" applyNumberFormat="1" applyFont="1" applyFill="1" applyBorder="1" applyAlignment="1">
      <alignment horizontal="left" vertical="center"/>
    </xf>
    <xf numFmtId="1" fontId="28" fillId="0" borderId="0" xfId="1" applyNumberFormat="1" applyFont="1" applyFill="1" applyBorder="1" applyAlignment="1">
      <alignment horizontal="center" vertical="center"/>
    </xf>
    <xf numFmtId="1" fontId="11" fillId="0" borderId="0" xfId="1" applyNumberFormat="1" applyFont="1" applyBorder="1" applyAlignment="1">
      <alignment horizontal="center" vertical="center"/>
    </xf>
    <xf numFmtId="165" fontId="11" fillId="0" borderId="0" xfId="20" applyNumberFormat="1" applyFont="1" applyFill="1" applyBorder="1" applyAlignment="1">
      <alignment horizontal="right" vertical="center" shrinkToFit="1"/>
    </xf>
    <xf numFmtId="0" fontId="16" fillId="7" borderId="0" xfId="26" applyFont="1" applyFill="1" applyAlignment="1">
      <alignment horizontal="center" vertical="center"/>
    </xf>
    <xf numFmtId="0" fontId="16" fillId="7" borderId="0" xfId="26" applyFont="1" applyFill="1" applyAlignment="1">
      <alignment horizontal="left" vertical="center"/>
    </xf>
    <xf numFmtId="0" fontId="28" fillId="0" borderId="0" xfId="0" applyFont="1" applyAlignment="1">
      <alignment horizontal="center" vertical="center" wrapText="1"/>
    </xf>
    <xf numFmtId="0" fontId="16" fillId="7" borderId="0" xfId="27" applyNumberFormat="1" applyFont="1" applyFill="1" applyBorder="1" applyAlignment="1">
      <alignment horizontal="center" vertical="center"/>
    </xf>
    <xf numFmtId="0" fontId="28" fillId="0" borderId="0" xfId="1" applyNumberFormat="1" applyFont="1" applyFill="1" applyBorder="1" applyAlignment="1">
      <alignment horizontal="center" vertical="center" shrinkToFit="1"/>
    </xf>
    <xf numFmtId="169" fontId="16" fillId="7" borderId="0" xfId="3" applyNumberFormat="1" applyFont="1" applyFill="1" applyBorder="1" applyAlignment="1">
      <alignment vertical="center"/>
    </xf>
    <xf numFmtId="165" fontId="22" fillId="0" borderId="0" xfId="1" applyFont="1" applyBorder="1" applyAlignment="1" applyProtection="1">
      <alignment horizontal="center" vertical="center"/>
      <protection locked="0"/>
    </xf>
    <xf numFmtId="169" fontId="28" fillId="0" borderId="0" xfId="3" applyNumberFormat="1" applyFont="1" applyBorder="1" applyAlignment="1">
      <alignment horizontal="right" vertical="center" shrinkToFit="1"/>
    </xf>
    <xf numFmtId="169" fontId="26" fillId="0" borderId="0" xfId="3" applyNumberFormat="1" applyFont="1" applyFill="1" applyBorder="1" applyAlignment="1">
      <alignment horizontal="right" vertical="center" shrinkToFit="1"/>
    </xf>
    <xf numFmtId="169" fontId="26" fillId="0" borderId="0" xfId="3" applyNumberFormat="1" applyFont="1" applyFill="1" applyBorder="1" applyAlignment="1">
      <alignment horizontal="right" vertical="center"/>
    </xf>
    <xf numFmtId="169" fontId="26" fillId="0" borderId="22" xfId="3" applyNumberFormat="1" applyFont="1" applyFill="1" applyBorder="1" applyAlignment="1">
      <alignment horizontal="right" vertical="center"/>
    </xf>
    <xf numFmtId="169" fontId="24" fillId="0" borderId="1" xfId="3" applyNumberFormat="1" applyFont="1" applyFill="1" applyBorder="1" applyAlignment="1">
      <alignment horizontal="right" vertical="center" shrinkToFit="1"/>
    </xf>
    <xf numFmtId="169" fontId="25" fillId="0" borderId="58" xfId="3" applyNumberFormat="1" applyFont="1" applyFill="1" applyBorder="1" applyAlignment="1">
      <alignment horizontal="right" vertical="center"/>
    </xf>
    <xf numFmtId="4" fontId="26" fillId="0" borderId="0" xfId="0" applyNumberFormat="1" applyFont="1" applyAlignment="1">
      <alignment horizontal="right" vertical="center"/>
    </xf>
    <xf numFmtId="167" fontId="25" fillId="0" borderId="0" xfId="0" applyNumberFormat="1" applyFont="1" applyAlignment="1">
      <alignment horizontal="left" vertical="center"/>
    </xf>
    <xf numFmtId="169" fontId="11" fillId="0" borderId="0" xfId="3" applyNumberFormat="1" applyFont="1" applyAlignment="1">
      <alignment horizontal="center" vertical="center"/>
    </xf>
    <xf numFmtId="3" fontId="25" fillId="0" borderId="0" xfId="0" applyNumberFormat="1" applyFont="1" applyAlignment="1">
      <alignment horizontal="right" vertical="center"/>
    </xf>
    <xf numFmtId="165" fontId="26" fillId="7" borderId="0" xfId="1" applyFont="1" applyFill="1" applyAlignment="1">
      <alignment horizontal="left" vertical="center"/>
    </xf>
    <xf numFmtId="165" fontId="16" fillId="7" borderId="0" xfId="0" applyNumberFormat="1" applyFont="1" applyFill="1" applyAlignment="1">
      <alignment horizontal="right" vertical="center" shrinkToFit="1"/>
    </xf>
    <xf numFmtId="165" fontId="24" fillId="7" borderId="0" xfId="1" applyFont="1" applyFill="1" applyBorder="1" applyAlignment="1">
      <alignment horizontal="right" vertical="center"/>
    </xf>
    <xf numFmtId="166" fontId="10" fillId="0" borderId="33" xfId="3" applyFont="1" applyFill="1" applyBorder="1" applyAlignment="1">
      <alignment horizontal="left" vertical="center"/>
    </xf>
    <xf numFmtId="166" fontId="52" fillId="0" borderId="0" xfId="3" applyFont="1" applyAlignment="1">
      <alignment horizontal="left" vertical="center"/>
    </xf>
    <xf numFmtId="166" fontId="24" fillId="0" borderId="8" xfId="3" applyFont="1" applyFill="1" applyBorder="1" applyAlignment="1">
      <alignment horizontal="right" vertical="center"/>
    </xf>
    <xf numFmtId="166" fontId="24" fillId="0" borderId="24" xfId="3" applyFont="1" applyFill="1" applyBorder="1" applyAlignment="1">
      <alignment horizontal="right" vertical="center"/>
    </xf>
    <xf numFmtId="166" fontId="25" fillId="0" borderId="29" xfId="3" applyFont="1" applyBorder="1" applyAlignment="1">
      <alignment horizontal="right" vertical="center" shrinkToFit="1"/>
    </xf>
    <xf numFmtId="165" fontId="11" fillId="0" borderId="0" xfId="0" applyNumberFormat="1" applyFont="1" applyAlignment="1">
      <alignment vertical="center"/>
    </xf>
    <xf numFmtId="166" fontId="26" fillId="0" borderId="0" xfId="3" applyFont="1" applyAlignment="1">
      <alignment horizontal="right" vertical="center"/>
    </xf>
    <xf numFmtId="166" fontId="25" fillId="0" borderId="0" xfId="3" applyFont="1" applyAlignment="1">
      <alignment horizontal="left" vertical="center"/>
    </xf>
    <xf numFmtId="166" fontId="10" fillId="0" borderId="31" xfId="3" applyFont="1" applyFill="1" applyBorder="1" applyAlignment="1">
      <alignment horizontal="left" vertical="center"/>
    </xf>
    <xf numFmtId="166" fontId="23" fillId="0" borderId="31" xfId="3" applyFont="1" applyFill="1" applyBorder="1" applyAlignment="1">
      <alignment horizontal="left" vertical="center"/>
    </xf>
    <xf numFmtId="1" fontId="28" fillId="0" borderId="0" xfId="0" applyNumberFormat="1" applyFont="1" applyAlignment="1">
      <alignment horizontal="center" vertical="center" shrinkToFit="1"/>
    </xf>
    <xf numFmtId="169" fontId="22" fillId="0" borderId="15" xfId="3" applyNumberFormat="1" applyFont="1" applyFill="1" applyBorder="1" applyAlignment="1" applyProtection="1">
      <alignment horizontal="right" vertical="center"/>
      <protection locked="0"/>
    </xf>
    <xf numFmtId="169" fontId="28" fillId="7" borderId="32" xfId="3" applyNumberFormat="1" applyFont="1" applyFill="1" applyBorder="1" applyAlignment="1">
      <alignment horizontal="left" vertical="center"/>
    </xf>
    <xf numFmtId="169" fontId="28" fillId="7" borderId="31" xfId="3" applyNumberFormat="1" applyFont="1" applyFill="1" applyBorder="1" applyAlignment="1">
      <alignment horizontal="left" vertical="center"/>
    </xf>
    <xf numFmtId="169" fontId="28" fillId="7" borderId="33" xfId="3" applyNumberFormat="1" applyFont="1" applyFill="1" applyBorder="1" applyAlignment="1">
      <alignment horizontal="left" vertical="center"/>
    </xf>
    <xf numFmtId="169" fontId="28" fillId="0" borderId="32" xfId="3" applyNumberFormat="1" applyFont="1" applyFill="1" applyBorder="1" applyAlignment="1">
      <alignment horizontal="left" vertical="center"/>
    </xf>
    <xf numFmtId="169" fontId="28" fillId="0" borderId="31" xfId="3" applyNumberFormat="1" applyFont="1" applyFill="1" applyBorder="1" applyAlignment="1">
      <alignment horizontal="left" vertical="center"/>
    </xf>
    <xf numFmtId="169" fontId="28" fillId="0" borderId="33" xfId="3" applyNumberFormat="1" applyFont="1" applyFill="1" applyBorder="1" applyAlignment="1">
      <alignment horizontal="left" vertical="center"/>
    </xf>
    <xf numFmtId="169" fontId="25" fillId="2" borderId="29" xfId="3" applyNumberFormat="1" applyFont="1" applyFill="1" applyBorder="1" applyAlignment="1">
      <alignment horizontal="right" vertical="center"/>
    </xf>
    <xf numFmtId="165" fontId="25" fillId="2" borderId="29" xfId="20" applyNumberFormat="1" applyFont="1" applyFill="1" applyBorder="1" applyAlignment="1">
      <alignment horizontal="right" vertical="center"/>
    </xf>
    <xf numFmtId="169" fontId="25" fillId="7" borderId="29" xfId="3" applyNumberFormat="1" applyFont="1" applyFill="1" applyBorder="1" applyAlignment="1">
      <alignment horizontal="right" vertical="center"/>
    </xf>
    <xf numFmtId="169" fontId="25" fillId="0" borderId="29" xfId="20" applyNumberFormat="1" applyFont="1" applyFill="1" applyBorder="1" applyAlignment="1">
      <alignment horizontal="right" vertical="center"/>
    </xf>
    <xf numFmtId="16" fontId="24" fillId="3" borderId="9" xfId="0" quotePrefix="1" applyNumberFormat="1" applyFont="1" applyFill="1" applyBorder="1" applyAlignment="1">
      <alignment horizontal="center" vertical="center" wrapText="1"/>
    </xf>
    <xf numFmtId="0" fontId="24" fillId="2" borderId="0" xfId="0" applyFont="1" applyFill="1" applyAlignment="1">
      <alignment horizontal="center" vertical="center" wrapText="1"/>
    </xf>
    <xf numFmtId="169" fontId="25" fillId="0" borderId="0" xfId="20" applyNumberFormat="1" applyFont="1" applyFill="1" applyBorder="1" applyAlignment="1">
      <alignment horizontal="right" vertical="center"/>
    </xf>
    <xf numFmtId="165" fontId="11" fillId="0" borderId="8" xfId="20" applyNumberFormat="1" applyFont="1" applyFill="1" applyBorder="1" applyAlignment="1">
      <alignment horizontal="right" vertical="center" shrinkToFit="1"/>
    </xf>
    <xf numFmtId="165" fontId="16" fillId="0" borderId="12" xfId="20" applyNumberFormat="1" applyFont="1" applyFill="1" applyBorder="1" applyAlignment="1">
      <alignment horizontal="right" vertical="center" shrinkToFit="1"/>
    </xf>
    <xf numFmtId="165" fontId="16" fillId="0" borderId="5" xfId="20" applyNumberFormat="1" applyFont="1" applyFill="1" applyBorder="1" applyAlignment="1">
      <alignment horizontal="right" vertical="center" shrinkToFit="1"/>
    </xf>
    <xf numFmtId="165" fontId="62" fillId="0" borderId="8" xfId="20" applyNumberFormat="1" applyFont="1" applyFill="1" applyBorder="1" applyAlignment="1">
      <alignment horizontal="right" vertical="center" shrinkToFit="1"/>
    </xf>
    <xf numFmtId="167" fontId="62" fillId="0" borderId="0" xfId="1" applyNumberFormat="1" applyFont="1" applyAlignment="1">
      <alignment horizontal="left" vertical="center"/>
    </xf>
    <xf numFmtId="169" fontId="63" fillId="0" borderId="29" xfId="20" applyNumberFormat="1" applyFont="1" applyFill="1" applyBorder="1" applyAlignment="1">
      <alignment horizontal="right" vertical="center"/>
    </xf>
    <xf numFmtId="167" fontId="62" fillId="0" borderId="0" xfId="1" applyNumberFormat="1" applyFont="1" applyFill="1" applyAlignment="1">
      <alignment horizontal="left" vertical="center"/>
    </xf>
    <xf numFmtId="0" fontId="48" fillId="7" borderId="0" xfId="0" applyFont="1" applyFill="1" applyAlignment="1">
      <alignment horizontal="left" vertical="center" wrapText="1"/>
    </xf>
    <xf numFmtId="0" fontId="48" fillId="7" borderId="0" xfId="0" applyFont="1" applyFill="1" applyAlignment="1">
      <alignment horizontal="center" vertical="center" wrapText="1"/>
    </xf>
    <xf numFmtId="165" fontId="16" fillId="0" borderId="41" xfId="20" applyNumberFormat="1" applyFont="1" applyFill="1" applyBorder="1" applyAlignment="1">
      <alignment horizontal="right" vertical="center" shrinkToFit="1"/>
    </xf>
    <xf numFmtId="169" fontId="24" fillId="7" borderId="20" xfId="20" applyNumberFormat="1" applyFont="1" applyFill="1" applyBorder="1" applyAlignment="1">
      <alignment horizontal="right" vertical="center"/>
    </xf>
    <xf numFmtId="165" fontId="62" fillId="0" borderId="0" xfId="20" applyNumberFormat="1" applyFont="1" applyFill="1" applyBorder="1" applyAlignment="1">
      <alignment horizontal="right" vertical="center" shrinkToFit="1"/>
    </xf>
    <xf numFmtId="167" fontId="62" fillId="0" borderId="0" xfId="1" applyNumberFormat="1" applyFont="1" applyBorder="1" applyAlignment="1">
      <alignment horizontal="left" vertical="center"/>
    </xf>
    <xf numFmtId="169" fontId="63" fillId="0" borderId="0" xfId="20" applyNumberFormat="1" applyFont="1" applyFill="1" applyBorder="1" applyAlignment="1">
      <alignment horizontal="right" vertical="center"/>
    </xf>
    <xf numFmtId="167" fontId="11" fillId="0" borderId="0" xfId="1" applyNumberFormat="1" applyFont="1" applyBorder="1" applyAlignment="1">
      <alignment horizontal="left" vertical="center"/>
    </xf>
    <xf numFmtId="169" fontId="22" fillId="0" borderId="35" xfId="15" applyNumberFormat="1" applyFont="1" applyFill="1" applyBorder="1" applyAlignment="1" applyProtection="1">
      <alignment horizontal="right" vertical="center"/>
      <protection locked="0"/>
    </xf>
    <xf numFmtId="172" fontId="16" fillId="0" borderId="35" xfId="0" applyNumberFormat="1" applyFont="1" applyBorder="1" applyAlignment="1" applyProtection="1">
      <alignment horizontal="right" vertical="center"/>
      <protection locked="0"/>
    </xf>
    <xf numFmtId="169" fontId="16" fillId="0" borderId="35" xfId="15" applyNumberFormat="1" applyFont="1" applyFill="1" applyBorder="1" applyAlignment="1" applyProtection="1">
      <alignment horizontal="right" vertical="center"/>
      <protection locked="0"/>
    </xf>
    <xf numFmtId="169" fontId="22" fillId="0" borderId="35" xfId="15" applyNumberFormat="1" applyFont="1" applyFill="1" applyBorder="1" applyAlignment="1">
      <alignment vertical="center"/>
    </xf>
    <xf numFmtId="165" fontId="16" fillId="0" borderId="35" xfId="1" applyFont="1" applyFill="1" applyBorder="1" applyAlignment="1" applyProtection="1">
      <alignment horizontal="right" vertical="center"/>
      <protection locked="0"/>
    </xf>
    <xf numFmtId="165" fontId="22" fillId="0" borderId="35" xfId="1" applyFont="1" applyFill="1" applyBorder="1" applyAlignment="1" applyProtection="1">
      <alignment horizontal="right" vertical="center"/>
      <protection locked="0"/>
    </xf>
    <xf numFmtId="165" fontId="16" fillId="2" borderId="35" xfId="1" applyFont="1" applyFill="1" applyBorder="1" applyAlignment="1" applyProtection="1">
      <alignment horizontal="right" vertical="center"/>
      <protection locked="0"/>
    </xf>
    <xf numFmtId="169" fontId="22" fillId="0" borderId="39" xfId="15" applyNumberFormat="1" applyFont="1" applyFill="1" applyBorder="1" applyAlignment="1" applyProtection="1">
      <alignment horizontal="right" vertical="center"/>
      <protection locked="0"/>
    </xf>
    <xf numFmtId="169" fontId="16" fillId="0" borderId="55" xfId="15" applyNumberFormat="1" applyFont="1" applyFill="1" applyBorder="1" applyAlignment="1" applyProtection="1">
      <alignment horizontal="right" vertical="center"/>
      <protection locked="0"/>
    </xf>
    <xf numFmtId="169" fontId="22" fillId="0" borderId="55" xfId="15" applyNumberFormat="1" applyFont="1" applyFill="1" applyBorder="1" applyAlignment="1" applyProtection="1">
      <alignment horizontal="right" vertical="center"/>
      <protection locked="0"/>
    </xf>
    <xf numFmtId="169" fontId="22" fillId="0" borderId="55" xfId="15" applyNumberFormat="1" applyFont="1" applyFill="1" applyBorder="1" applyAlignment="1" applyProtection="1">
      <alignment vertical="center"/>
      <protection locked="0"/>
    </xf>
    <xf numFmtId="177" fontId="64" fillId="0" borderId="0" xfId="3" applyNumberFormat="1" applyFont="1" applyAlignment="1">
      <alignment horizontal="center" vertical="center"/>
    </xf>
    <xf numFmtId="169" fontId="16" fillId="2" borderId="13" xfId="15" applyNumberFormat="1" applyFont="1" applyFill="1" applyBorder="1" applyAlignment="1">
      <alignment vertical="center"/>
    </xf>
    <xf numFmtId="172" fontId="22" fillId="2" borderId="13" xfId="0" applyNumberFormat="1" applyFont="1" applyFill="1" applyBorder="1" applyAlignment="1" applyProtection="1">
      <alignment horizontal="right" vertical="center"/>
      <protection locked="0"/>
    </xf>
    <xf numFmtId="165" fontId="16" fillId="0" borderId="35" xfId="18" applyFont="1" applyFill="1" applyBorder="1" applyAlignment="1" applyProtection="1">
      <alignment horizontal="right" vertical="center"/>
      <protection locked="0"/>
    </xf>
    <xf numFmtId="176" fontId="16" fillId="0" borderId="35" xfId="0" applyNumberFormat="1" applyFont="1" applyBorder="1" applyAlignment="1" applyProtection="1">
      <alignment horizontal="right" vertical="center"/>
      <protection locked="0"/>
    </xf>
    <xf numFmtId="165" fontId="28" fillId="0" borderId="35" xfId="18" applyFont="1" applyFill="1" applyBorder="1" applyAlignment="1" applyProtection="1">
      <alignment horizontal="center" vertical="center"/>
      <protection locked="0"/>
    </xf>
    <xf numFmtId="169" fontId="28" fillId="7" borderId="55" xfId="3" applyNumberFormat="1" applyFont="1" applyFill="1" applyBorder="1" applyAlignment="1">
      <alignment vertical="center"/>
    </xf>
    <xf numFmtId="169" fontId="24" fillId="7" borderId="55" xfId="3" applyNumberFormat="1" applyFont="1" applyFill="1" applyBorder="1" applyAlignment="1">
      <alignment vertical="center"/>
    </xf>
    <xf numFmtId="169" fontId="16" fillId="7" borderId="55" xfId="3" applyNumberFormat="1" applyFont="1" applyFill="1" applyBorder="1" applyAlignment="1">
      <alignment vertical="center"/>
    </xf>
    <xf numFmtId="180" fontId="22" fillId="0" borderId="35" xfId="0" applyNumberFormat="1" applyFont="1" applyBorder="1" applyAlignment="1" applyProtection="1">
      <alignment horizontal="right" vertical="center"/>
      <protection locked="0"/>
    </xf>
    <xf numFmtId="3" fontId="22" fillId="0" borderId="55" xfId="0" applyNumberFormat="1" applyFont="1" applyBorder="1" applyAlignment="1">
      <alignment vertical="center"/>
    </xf>
    <xf numFmtId="3" fontId="16" fillId="7" borderId="55" xfId="0" applyNumberFormat="1" applyFont="1" applyFill="1" applyBorder="1" applyAlignment="1">
      <alignment vertical="center"/>
    </xf>
    <xf numFmtId="169" fontId="16" fillId="7" borderId="39" xfId="3" applyNumberFormat="1" applyFont="1" applyFill="1" applyBorder="1" applyAlignment="1">
      <alignment vertical="center"/>
    </xf>
    <xf numFmtId="169" fontId="22" fillId="0" borderId="55" xfId="3" applyNumberFormat="1" applyFont="1" applyFill="1" applyBorder="1" applyAlignment="1" applyProtection="1">
      <alignment horizontal="right" vertical="center"/>
      <protection locked="0"/>
    </xf>
    <xf numFmtId="169" fontId="28" fillId="7" borderId="35" xfId="3" applyNumberFormat="1" applyFont="1" applyFill="1" applyBorder="1" applyAlignment="1">
      <alignment vertical="center"/>
    </xf>
    <xf numFmtId="169" fontId="16" fillId="7" borderId="35" xfId="3" applyNumberFormat="1" applyFont="1" applyFill="1" applyBorder="1" applyAlignment="1">
      <alignment vertical="center"/>
    </xf>
    <xf numFmtId="169" fontId="24" fillId="7" borderId="35" xfId="3" applyNumberFormat="1" applyFont="1" applyFill="1" applyBorder="1" applyAlignment="1">
      <alignment vertical="center"/>
    </xf>
    <xf numFmtId="169" fontId="22" fillId="0" borderId="35" xfId="3" applyNumberFormat="1" applyFont="1" applyFill="1" applyBorder="1" applyAlignment="1" applyProtection="1">
      <alignment horizontal="right" vertical="center"/>
      <protection locked="0"/>
    </xf>
    <xf numFmtId="174" fontId="16" fillId="0" borderId="35" xfId="0" applyNumberFormat="1" applyFont="1" applyBorder="1" applyAlignment="1" applyProtection="1">
      <alignment horizontal="right" vertical="center"/>
      <protection locked="0"/>
    </xf>
    <xf numFmtId="169" fontId="22" fillId="0" borderId="35" xfId="3" applyNumberFormat="1" applyFont="1" applyBorder="1" applyAlignment="1" applyProtection="1">
      <alignment horizontal="right" vertical="center"/>
      <protection locked="0"/>
    </xf>
    <xf numFmtId="176" fontId="22" fillId="7" borderId="13" xfId="0" applyNumberFormat="1" applyFont="1" applyFill="1" applyBorder="1" applyAlignment="1" applyProtection="1">
      <alignment horizontal="right" vertical="center"/>
      <protection locked="0"/>
    </xf>
    <xf numFmtId="176" fontId="16" fillId="7" borderId="13" xfId="0" applyNumberFormat="1" applyFont="1" applyFill="1" applyBorder="1" applyAlignment="1" applyProtection="1">
      <alignment horizontal="right" vertical="center"/>
      <protection locked="0"/>
    </xf>
    <xf numFmtId="0" fontId="16" fillId="0" borderId="14" xfId="23" applyNumberFormat="1" applyFont="1" applyFill="1" applyBorder="1" applyAlignment="1" applyProtection="1">
      <alignment horizontal="center" vertical="center"/>
      <protection locked="0"/>
    </xf>
    <xf numFmtId="0" fontId="16" fillId="0" borderId="29" xfId="1" applyNumberFormat="1" applyFont="1" applyFill="1" applyBorder="1" applyAlignment="1">
      <alignment horizontal="center" vertical="center" shrinkToFit="1"/>
    </xf>
    <xf numFmtId="0" fontId="11" fillId="0" borderId="29" xfId="1" applyNumberFormat="1" applyFont="1" applyFill="1" applyBorder="1" applyAlignment="1">
      <alignment horizontal="center" vertical="center" shrinkToFit="1"/>
    </xf>
    <xf numFmtId="0" fontId="11" fillId="0" borderId="0" xfId="1" applyNumberFormat="1" applyFont="1" applyFill="1" applyBorder="1" applyAlignment="1">
      <alignment horizontal="center" vertical="center" shrinkToFit="1"/>
    </xf>
    <xf numFmtId="0" fontId="16" fillId="0" borderId="8" xfId="23" applyNumberFormat="1" applyFont="1" applyFill="1" applyBorder="1" applyAlignment="1" applyProtection="1">
      <alignment horizontal="center" vertical="center"/>
      <protection locked="0"/>
    </xf>
    <xf numFmtId="0" fontId="16" fillId="0" borderId="1" xfId="23" applyNumberFormat="1" applyFont="1" applyFill="1" applyBorder="1" applyAlignment="1" applyProtection="1">
      <alignment horizontal="center" vertical="center"/>
      <protection locked="0"/>
    </xf>
    <xf numFmtId="0" fontId="28" fillId="0" borderId="14" xfId="23" applyNumberFormat="1" applyFont="1" applyFill="1" applyBorder="1" applyAlignment="1" applyProtection="1">
      <alignment horizontal="center" vertical="center"/>
      <protection locked="0"/>
    </xf>
    <xf numFmtId="0" fontId="16" fillId="0" borderId="35" xfId="0" applyFont="1" applyBorder="1" applyAlignment="1" applyProtection="1">
      <alignment horizontal="center" vertical="center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0" fontId="16" fillId="7" borderId="13" xfId="0" applyFont="1" applyFill="1" applyBorder="1" applyAlignment="1" applyProtection="1">
      <alignment horizontal="center" vertical="center"/>
      <protection locked="0"/>
    </xf>
    <xf numFmtId="0" fontId="16" fillId="0" borderId="34" xfId="23" applyNumberFormat="1" applyFont="1" applyFill="1" applyBorder="1" applyAlignment="1" applyProtection="1">
      <alignment horizontal="center" vertical="center"/>
      <protection locked="0"/>
    </xf>
    <xf numFmtId="3" fontId="16" fillId="2" borderId="16" xfId="0" applyNumberFormat="1" applyFont="1" applyFill="1" applyBorder="1" applyAlignment="1">
      <alignment vertical="center"/>
    </xf>
    <xf numFmtId="169" fontId="22" fillId="7" borderId="35" xfId="15" applyNumberFormat="1" applyFont="1" applyFill="1" applyBorder="1" applyAlignment="1" applyProtection="1">
      <alignment horizontal="right" vertical="center"/>
      <protection locked="0"/>
    </xf>
    <xf numFmtId="1" fontId="10" fillId="7" borderId="23" xfId="0" applyNumberFormat="1" applyFont="1" applyFill="1" applyBorder="1" applyAlignment="1">
      <alignment horizontal="center" vertical="center" shrinkToFit="1"/>
    </xf>
    <xf numFmtId="0" fontId="16" fillId="7" borderId="8" xfId="0" applyFont="1" applyFill="1" applyBorder="1" applyAlignment="1">
      <alignment horizontal="center" vertical="center" wrapText="1"/>
    </xf>
    <xf numFmtId="0" fontId="24" fillId="7" borderId="8" xfId="1" applyNumberFormat="1" applyFont="1" applyFill="1" applyBorder="1" applyAlignment="1">
      <alignment horizontal="center" vertical="center" shrinkToFit="1"/>
    </xf>
    <xf numFmtId="1" fontId="16" fillId="7" borderId="15" xfId="0" applyNumberFormat="1" applyFont="1" applyFill="1" applyBorder="1" applyAlignment="1" applyProtection="1">
      <alignment horizontal="center" vertical="center"/>
      <protection locked="0"/>
    </xf>
    <xf numFmtId="169" fontId="22" fillId="7" borderId="15" xfId="20" applyNumberFormat="1" applyFont="1" applyFill="1" applyBorder="1" applyAlignment="1" applyProtection="1">
      <alignment horizontal="right" vertical="center"/>
      <protection locked="0"/>
    </xf>
    <xf numFmtId="165" fontId="16" fillId="7" borderId="10" xfId="0" applyNumberFormat="1" applyFont="1" applyFill="1" applyBorder="1" applyAlignment="1">
      <alignment horizontal="right" vertical="center" shrinkToFit="1"/>
    </xf>
    <xf numFmtId="165" fontId="10" fillId="7" borderId="8" xfId="20" applyNumberFormat="1" applyFont="1" applyFill="1" applyBorder="1" applyAlignment="1">
      <alignment horizontal="left" vertical="center"/>
    </xf>
    <xf numFmtId="165" fontId="16" fillId="7" borderId="8" xfId="20" applyNumberFormat="1" applyFont="1" applyFill="1" applyBorder="1" applyAlignment="1">
      <alignment horizontal="right" vertical="center" shrinkToFit="1"/>
    </xf>
    <xf numFmtId="165" fontId="24" fillId="7" borderId="8" xfId="20" applyNumberFormat="1" applyFont="1" applyFill="1" applyBorder="1" applyAlignment="1">
      <alignment horizontal="right" vertical="center" shrinkToFit="1"/>
    </xf>
    <xf numFmtId="165" fontId="24" fillId="7" borderId="10" xfId="20" applyNumberFormat="1" applyFont="1" applyFill="1" applyBorder="1" applyAlignment="1">
      <alignment horizontal="right" vertical="center" shrinkToFit="1"/>
    </xf>
    <xf numFmtId="165" fontId="24" fillId="7" borderId="8" xfId="20" applyNumberFormat="1" applyFont="1" applyFill="1" applyBorder="1" applyAlignment="1">
      <alignment horizontal="right" vertical="center"/>
    </xf>
    <xf numFmtId="165" fontId="24" fillId="7" borderId="24" xfId="20" applyNumberFormat="1" applyFont="1" applyFill="1" applyBorder="1" applyAlignment="1">
      <alignment horizontal="right" vertical="center"/>
    </xf>
    <xf numFmtId="9" fontId="26" fillId="7" borderId="0" xfId="2" applyFont="1" applyFill="1" applyBorder="1" applyAlignment="1">
      <alignment horizontal="left" vertical="center"/>
    </xf>
    <xf numFmtId="167" fontId="16" fillId="7" borderId="0" xfId="1" applyNumberFormat="1" applyFont="1" applyFill="1" applyAlignment="1">
      <alignment horizontal="left" vertical="center"/>
    </xf>
    <xf numFmtId="167" fontId="10" fillId="7" borderId="0" xfId="1" applyNumberFormat="1" applyFont="1" applyFill="1" applyAlignment="1">
      <alignment horizontal="left" vertical="center"/>
    </xf>
    <xf numFmtId="0" fontId="28" fillId="7" borderId="18" xfId="0" applyFont="1" applyFill="1" applyBorder="1" applyAlignment="1">
      <alignment vertical="center"/>
    </xf>
    <xf numFmtId="165" fontId="22" fillId="7" borderId="14" xfId="1" applyFont="1" applyFill="1" applyBorder="1" applyAlignment="1" applyProtection="1">
      <alignment horizontal="center" vertical="center"/>
      <protection locked="0"/>
    </xf>
    <xf numFmtId="169" fontId="16" fillId="7" borderId="13" xfId="15" applyNumberFormat="1" applyFont="1" applyFill="1" applyBorder="1" applyAlignment="1" applyProtection="1">
      <alignment horizontal="right" vertical="center"/>
      <protection locked="0"/>
    </xf>
    <xf numFmtId="165" fontId="16" fillId="7" borderId="49" xfId="0" applyNumberFormat="1" applyFont="1" applyFill="1" applyBorder="1" applyAlignment="1">
      <alignment horizontal="right" vertical="center" shrinkToFit="1"/>
    </xf>
    <xf numFmtId="176" fontId="21" fillId="0" borderId="13" xfId="3" applyNumberFormat="1" applyFont="1" applyBorder="1" applyAlignment="1" applyProtection="1">
      <alignment horizontal="right" vertical="center"/>
      <protection locked="0"/>
    </xf>
    <xf numFmtId="169" fontId="23" fillId="0" borderId="32" xfId="3" applyNumberFormat="1" applyFont="1" applyFill="1" applyBorder="1" applyAlignment="1">
      <alignment horizontal="left" vertical="center"/>
    </xf>
    <xf numFmtId="166" fontId="0" fillId="0" borderId="0" xfId="3" applyFont="1" applyAlignment="1">
      <alignment horizontal="left" vertical="center"/>
    </xf>
    <xf numFmtId="169" fontId="44" fillId="0" borderId="0" xfId="3" applyNumberFormat="1" applyFont="1" applyAlignment="1">
      <alignment horizontal="center" vertical="center"/>
    </xf>
    <xf numFmtId="169" fontId="47" fillId="0" borderId="0" xfId="3" applyNumberFormat="1" applyFont="1" applyAlignment="1">
      <alignment horizontal="center" vertical="center"/>
    </xf>
    <xf numFmtId="169" fontId="5" fillId="0" borderId="0" xfId="3" applyNumberFormat="1" applyFont="1" applyAlignment="1">
      <alignment horizontal="left" vertical="center"/>
    </xf>
    <xf numFmtId="169" fontId="0" fillId="0" borderId="0" xfId="3" applyNumberFormat="1" applyFont="1" applyAlignment="1">
      <alignment horizontal="left" vertical="center"/>
    </xf>
    <xf numFmtId="43" fontId="53" fillId="0" borderId="0" xfId="0" applyNumberFormat="1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43" fontId="0" fillId="0" borderId="0" xfId="0" applyNumberFormat="1" applyAlignment="1">
      <alignment horizontal="left" vertical="center"/>
    </xf>
    <xf numFmtId="43" fontId="6" fillId="0" borderId="0" xfId="0" applyNumberFormat="1" applyFont="1" applyAlignment="1">
      <alignment horizontal="left" vertical="center"/>
    </xf>
    <xf numFmtId="169" fontId="7" fillId="0" borderId="0" xfId="0" applyNumberFormat="1" applyFont="1" applyAlignment="1">
      <alignment horizontal="left" vertical="center"/>
    </xf>
    <xf numFmtId="168" fontId="23" fillId="0" borderId="0" xfId="0" applyNumberFormat="1" applyFont="1" applyAlignment="1">
      <alignment horizontal="left" vertical="center"/>
    </xf>
    <xf numFmtId="0" fontId="22" fillId="0" borderId="18" xfId="0" applyFont="1" applyBorder="1" applyAlignment="1">
      <alignment horizontal="center" vertical="center"/>
    </xf>
    <xf numFmtId="0" fontId="27" fillId="0" borderId="18" xfId="0" applyFont="1" applyBorder="1" applyAlignment="1" applyProtection="1">
      <alignment horizontal="left" vertical="center" wrapText="1"/>
      <protection locked="0"/>
    </xf>
    <xf numFmtId="1" fontId="22" fillId="0" borderId="18" xfId="0" applyNumberFormat="1" applyFont="1" applyBorder="1" applyAlignment="1" applyProtection="1">
      <alignment horizontal="left" vertical="center" wrapText="1"/>
      <protection locked="0"/>
    </xf>
    <xf numFmtId="0" fontId="16" fillId="0" borderId="8" xfId="27" applyNumberFormat="1" applyFont="1" applyFill="1" applyBorder="1" applyAlignment="1">
      <alignment horizontal="center" vertical="center"/>
    </xf>
    <xf numFmtId="169" fontId="16" fillId="0" borderId="8" xfId="28" applyNumberFormat="1" applyFont="1" applyFill="1" applyBorder="1" applyAlignment="1">
      <alignment vertical="center"/>
    </xf>
    <xf numFmtId="165" fontId="22" fillId="0" borderId="13" xfId="1" applyFont="1" applyFill="1" applyBorder="1" applyAlignment="1" applyProtection="1">
      <alignment horizontal="center" vertical="center"/>
      <protection locked="0"/>
    </xf>
    <xf numFmtId="0" fontId="22" fillId="0" borderId="34" xfId="0" applyFont="1" applyBorder="1" applyAlignment="1">
      <alignment horizontal="center" vertical="center"/>
    </xf>
    <xf numFmtId="1" fontId="10" fillId="0" borderId="25" xfId="0" applyNumberFormat="1" applyFont="1" applyBorder="1" applyAlignment="1">
      <alignment horizontal="center" vertical="center" shrinkToFit="1"/>
    </xf>
    <xf numFmtId="0" fontId="22" fillId="0" borderId="46" xfId="0" applyFont="1" applyBorder="1" applyAlignment="1">
      <alignment vertical="center"/>
    </xf>
    <xf numFmtId="0" fontId="22" fillId="0" borderId="61" xfId="0" applyFont="1" applyBorder="1" applyAlignment="1">
      <alignment vertical="center"/>
    </xf>
    <xf numFmtId="1" fontId="22" fillId="0" borderId="19" xfId="0" applyNumberFormat="1" applyFont="1" applyBorder="1" applyAlignment="1" applyProtection="1">
      <alignment horizontal="center" vertical="center"/>
      <protection locked="0"/>
    </xf>
    <xf numFmtId="0" fontId="22" fillId="0" borderId="74" xfId="0" applyFont="1" applyBorder="1" applyAlignment="1">
      <alignment horizontal="center" vertical="center"/>
    </xf>
    <xf numFmtId="165" fontId="22" fillId="0" borderId="46" xfId="0" applyNumberFormat="1" applyFont="1" applyBorder="1" applyAlignment="1">
      <alignment vertical="center"/>
    </xf>
    <xf numFmtId="165" fontId="16" fillId="0" borderId="2" xfId="0" applyNumberFormat="1" applyFont="1" applyBorder="1" applyAlignment="1">
      <alignment horizontal="right" vertical="center" shrinkToFit="1"/>
    </xf>
    <xf numFmtId="0" fontId="16" fillId="0" borderId="16" xfId="0" applyFont="1" applyBorder="1" applyAlignment="1">
      <alignment vertical="center"/>
    </xf>
    <xf numFmtId="0" fontId="16" fillId="0" borderId="34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165" fontId="16" fillId="0" borderId="16" xfId="0" applyNumberFormat="1" applyFont="1" applyBorder="1" applyAlignment="1">
      <alignment vertical="center"/>
    </xf>
    <xf numFmtId="0" fontId="16" fillId="0" borderId="13" xfId="0" applyFont="1" applyBorder="1" applyAlignment="1">
      <alignment vertical="center"/>
    </xf>
    <xf numFmtId="0" fontId="24" fillId="0" borderId="56" xfId="0" applyFont="1" applyBorder="1" applyAlignment="1">
      <alignment horizontal="center" vertical="center" wrapText="1"/>
    </xf>
    <xf numFmtId="169" fontId="16" fillId="0" borderId="60" xfId="15" applyNumberFormat="1" applyFont="1" applyFill="1" applyBorder="1" applyAlignment="1">
      <alignment vertical="center"/>
    </xf>
    <xf numFmtId="169" fontId="16" fillId="0" borderId="16" xfId="3" applyNumberFormat="1" applyFont="1" applyFill="1" applyBorder="1" applyAlignment="1" applyProtection="1">
      <alignment horizontal="right" vertical="center"/>
      <protection locked="0"/>
    </xf>
    <xf numFmtId="169" fontId="16" fillId="0" borderId="4" xfId="3" applyNumberFormat="1" applyFont="1" applyFill="1" applyBorder="1" applyAlignment="1">
      <alignment horizontal="right" vertical="center" shrinkToFit="1"/>
    </xf>
    <xf numFmtId="165" fontId="16" fillId="0" borderId="3" xfId="20" applyNumberFormat="1" applyFont="1" applyFill="1" applyBorder="1" applyAlignment="1">
      <alignment horizontal="right" vertical="center" shrinkToFit="1"/>
    </xf>
    <xf numFmtId="165" fontId="24" fillId="0" borderId="3" xfId="20" applyNumberFormat="1" applyFont="1" applyFill="1" applyBorder="1" applyAlignment="1">
      <alignment horizontal="right" vertical="center" shrinkToFit="1"/>
    </xf>
    <xf numFmtId="165" fontId="24" fillId="0" borderId="4" xfId="20" applyNumberFormat="1" applyFont="1" applyFill="1" applyBorder="1" applyAlignment="1">
      <alignment horizontal="right" vertical="center" shrinkToFit="1"/>
    </xf>
    <xf numFmtId="169" fontId="22" fillId="0" borderId="13" xfId="3" applyNumberFormat="1" applyFont="1" applyFill="1" applyBorder="1" applyAlignment="1" applyProtection="1">
      <alignment horizontal="center" vertical="center"/>
      <protection locked="0"/>
    </xf>
    <xf numFmtId="3" fontId="22" fillId="0" borderId="13" xfId="0" applyNumberFormat="1" applyFont="1" applyBorder="1" applyAlignment="1">
      <alignment vertical="center"/>
    </xf>
    <xf numFmtId="3" fontId="22" fillId="0" borderId="39" xfId="0" applyNumberFormat="1" applyFont="1" applyBorder="1" applyAlignment="1">
      <alignment vertical="center"/>
    </xf>
    <xf numFmtId="169" fontId="22" fillId="0" borderId="13" xfId="3" applyNumberFormat="1" applyFont="1" applyFill="1" applyBorder="1" applyAlignment="1">
      <alignment horizontal="center" vertical="center"/>
    </xf>
    <xf numFmtId="166" fontId="22" fillId="0" borderId="13" xfId="15" applyFont="1" applyFill="1" applyBorder="1" applyAlignment="1">
      <alignment horizontal="right" vertical="center"/>
    </xf>
    <xf numFmtId="169" fontId="22" fillId="0" borderId="13" xfId="15" applyNumberFormat="1" applyFont="1" applyFill="1" applyBorder="1" applyAlignment="1">
      <alignment horizontal="right" vertical="center"/>
    </xf>
    <xf numFmtId="9" fontId="43" fillId="0" borderId="0" xfId="2" applyFont="1" applyAlignment="1">
      <alignment horizontal="left" vertical="center"/>
    </xf>
    <xf numFmtId="9" fontId="44" fillId="0" borderId="0" xfId="2" applyFont="1" applyAlignment="1">
      <alignment horizontal="left" vertical="center"/>
    </xf>
    <xf numFmtId="169" fontId="60" fillId="0" borderId="0" xfId="0" applyNumberFormat="1" applyFont="1" applyAlignment="1">
      <alignment horizontal="left" vertical="center"/>
    </xf>
    <xf numFmtId="169" fontId="67" fillId="0" borderId="13" xfId="2" applyNumberFormat="1" applyFont="1" applyFill="1" applyBorder="1" applyAlignment="1">
      <alignment horizontal="center" vertical="center"/>
    </xf>
    <xf numFmtId="169" fontId="66" fillId="0" borderId="13" xfId="3" applyNumberFormat="1" applyFont="1" applyFill="1" applyBorder="1" applyAlignment="1">
      <alignment horizontal="left" vertical="center"/>
    </xf>
    <xf numFmtId="169" fontId="60" fillId="0" borderId="13" xfId="3" applyNumberFormat="1" applyFont="1" applyFill="1" applyBorder="1" applyAlignment="1">
      <alignment horizontal="left" vertical="center"/>
    </xf>
    <xf numFmtId="169" fontId="44" fillId="0" borderId="13" xfId="2" applyNumberFormat="1" applyFont="1" applyFill="1" applyBorder="1" applyAlignment="1">
      <alignment horizontal="center" vertical="center"/>
    </xf>
    <xf numFmtId="9" fontId="43" fillId="4" borderId="0" xfId="2" applyFont="1" applyFill="1" applyAlignment="1">
      <alignment horizontal="left" vertical="center"/>
    </xf>
    <xf numFmtId="0" fontId="0" fillId="4" borderId="0" xfId="0" applyFill="1" applyAlignment="1">
      <alignment horizontal="left" vertical="center"/>
    </xf>
    <xf numFmtId="165" fontId="25" fillId="0" borderId="0" xfId="0" applyNumberFormat="1" applyFont="1" applyAlignment="1">
      <alignment vertical="center"/>
    </xf>
    <xf numFmtId="0" fontId="11" fillId="0" borderId="0" xfId="0" applyFont="1" applyAlignment="1">
      <alignment horizontal="center" vertical="top"/>
    </xf>
    <xf numFmtId="0" fontId="11" fillId="0" borderId="0" xfId="0" applyFont="1" applyAlignment="1">
      <alignment horizontal="center" vertical="center"/>
    </xf>
    <xf numFmtId="165" fontId="11" fillId="0" borderId="0" xfId="1" applyFont="1" applyAlignment="1">
      <alignment horizontal="center" vertical="top"/>
    </xf>
    <xf numFmtId="167" fontId="11" fillId="0" borderId="0" xfId="1" applyNumberFormat="1" applyFont="1" applyAlignment="1">
      <alignment horizontal="left" vertical="top"/>
    </xf>
    <xf numFmtId="165" fontId="11" fillId="0" borderId="0" xfId="1" applyFont="1" applyFill="1" applyBorder="1" applyAlignment="1">
      <alignment horizontal="center" vertical="center"/>
    </xf>
    <xf numFmtId="165" fontId="11" fillId="0" borderId="0" xfId="0" applyNumberFormat="1" applyFont="1" applyAlignment="1">
      <alignment horizontal="right" vertical="center" shrinkToFit="1"/>
    </xf>
    <xf numFmtId="165" fontId="25" fillId="0" borderId="0" xfId="20" applyNumberFormat="1" applyFont="1" applyFill="1" applyBorder="1" applyAlignment="1">
      <alignment horizontal="right" vertical="center"/>
    </xf>
    <xf numFmtId="165" fontId="25" fillId="0" borderId="20" xfId="20" applyNumberFormat="1" applyFont="1" applyFill="1" applyBorder="1" applyAlignment="1">
      <alignment horizontal="right" vertical="center"/>
    </xf>
    <xf numFmtId="169" fontId="24" fillId="0" borderId="76" xfId="3" applyNumberFormat="1" applyFont="1" applyFill="1" applyBorder="1" applyAlignment="1">
      <alignment horizontal="left" vertical="center"/>
    </xf>
    <xf numFmtId="169" fontId="24" fillId="0" borderId="77" xfId="3" applyNumberFormat="1" applyFont="1" applyFill="1" applyBorder="1" applyAlignment="1">
      <alignment horizontal="left" vertical="center"/>
    </xf>
    <xf numFmtId="169" fontId="24" fillId="0" borderId="79" xfId="3" applyNumberFormat="1" applyFont="1" applyFill="1" applyBorder="1" applyAlignment="1">
      <alignment horizontal="left" vertical="center"/>
    </xf>
    <xf numFmtId="169" fontId="24" fillId="0" borderId="0" xfId="3" applyNumberFormat="1" applyFont="1" applyFill="1" applyBorder="1" applyAlignment="1">
      <alignment horizontal="left" vertical="center"/>
    </xf>
    <xf numFmtId="9" fontId="24" fillId="0" borderId="80" xfId="2" applyFont="1" applyFill="1" applyBorder="1" applyAlignment="1">
      <alignment horizontal="center" vertical="center"/>
    </xf>
    <xf numFmtId="10" fontId="24" fillId="0" borderId="76" xfId="2" applyNumberFormat="1" applyFont="1" applyFill="1" applyBorder="1" applyAlignment="1">
      <alignment horizontal="center" vertical="center"/>
    </xf>
    <xf numFmtId="9" fontId="24" fillId="0" borderId="61" xfId="2" applyFont="1" applyFill="1" applyBorder="1" applyAlignment="1">
      <alignment horizontal="center" vertical="center"/>
    </xf>
    <xf numFmtId="9" fontId="24" fillId="0" borderId="81" xfId="2" applyFont="1" applyFill="1" applyBorder="1" applyAlignment="1">
      <alignment horizontal="center" vertical="center"/>
    </xf>
    <xf numFmtId="10" fontId="24" fillId="0" borderId="77" xfId="2" applyNumberFormat="1" applyFont="1" applyFill="1" applyBorder="1" applyAlignment="1">
      <alignment horizontal="center" vertical="center"/>
    </xf>
    <xf numFmtId="169" fontId="54" fillId="4" borderId="13" xfId="3" applyNumberFormat="1" applyFont="1" applyFill="1" applyBorder="1" applyAlignment="1">
      <alignment horizontal="left" vertical="center"/>
    </xf>
    <xf numFmtId="169" fontId="47" fillId="4" borderId="13" xfId="2" applyNumberFormat="1" applyFont="1" applyFill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4" fillId="0" borderId="76" xfId="0" applyFont="1" applyBorder="1" applyAlignment="1">
      <alignment horizontal="left" vertical="center"/>
    </xf>
    <xf numFmtId="169" fontId="24" fillId="0" borderId="82" xfId="3" applyNumberFormat="1" applyFont="1" applyFill="1" applyBorder="1" applyAlignment="1">
      <alignment horizontal="left" vertical="center"/>
    </xf>
    <xf numFmtId="169" fontId="24" fillId="0" borderId="13" xfId="3" applyNumberFormat="1" applyFont="1" applyFill="1" applyBorder="1" applyAlignment="1">
      <alignment horizontal="left" vertical="center"/>
    </xf>
    <xf numFmtId="0" fontId="24" fillId="0" borderId="77" xfId="0" applyFont="1" applyBorder="1" applyAlignment="1">
      <alignment horizontal="center" vertical="center"/>
    </xf>
    <xf numFmtId="0" fontId="24" fillId="0" borderId="77" xfId="0" applyFont="1" applyBorder="1" applyAlignment="1">
      <alignment horizontal="left" vertical="center"/>
    </xf>
    <xf numFmtId="169" fontId="24" fillId="0" borderId="84" xfId="3" applyNumberFormat="1" applyFont="1" applyFill="1" applyBorder="1" applyAlignment="1">
      <alignment horizontal="left" vertical="center"/>
    </xf>
    <xf numFmtId="169" fontId="24" fillId="0" borderId="83" xfId="3" applyNumberFormat="1" applyFont="1" applyFill="1" applyBorder="1" applyAlignment="1">
      <alignment horizontal="left" vertical="center"/>
    </xf>
    <xf numFmtId="165" fontId="23" fillId="0" borderId="0" xfId="1" applyFont="1" applyFill="1" applyAlignment="1">
      <alignment horizontal="center" vertical="center"/>
    </xf>
    <xf numFmtId="167" fontId="23" fillId="0" borderId="0" xfId="1" applyNumberFormat="1" applyFont="1" applyFill="1" applyAlignment="1">
      <alignment horizontal="left" vertical="center"/>
    </xf>
    <xf numFmtId="165" fontId="25" fillId="0" borderId="0" xfId="1" applyFont="1" applyFill="1" applyAlignment="1">
      <alignment horizontal="center" vertical="center"/>
    </xf>
    <xf numFmtId="165" fontId="25" fillId="0" borderId="13" xfId="0" applyNumberFormat="1" applyFont="1" applyBorder="1" applyAlignment="1">
      <alignment horizontal="left" vertical="center"/>
    </xf>
    <xf numFmtId="167" fontId="25" fillId="0" borderId="0" xfId="1" applyNumberFormat="1" applyFont="1" applyFill="1" applyAlignment="1">
      <alignment horizontal="left" vertical="center"/>
    </xf>
    <xf numFmtId="165" fontId="11" fillId="0" borderId="0" xfId="1" applyFont="1" applyFill="1" applyAlignment="1">
      <alignment horizontal="center" vertical="top"/>
    </xf>
    <xf numFmtId="167" fontId="11" fillId="0" borderId="0" xfId="1" applyNumberFormat="1" applyFont="1" applyFill="1" applyAlignment="1">
      <alignment horizontal="left" vertical="top"/>
    </xf>
    <xf numFmtId="165" fontId="10" fillId="0" borderId="0" xfId="1" applyFont="1" applyFill="1" applyAlignment="1">
      <alignment horizontal="center" vertical="top"/>
    </xf>
    <xf numFmtId="165" fontId="48" fillId="0" borderId="0" xfId="0" applyNumberFormat="1" applyFont="1" applyAlignment="1">
      <alignment horizontal="left" vertical="center"/>
    </xf>
    <xf numFmtId="165" fontId="10" fillId="0" borderId="0" xfId="0" applyNumberFormat="1" applyFont="1" applyAlignment="1">
      <alignment horizontal="left" vertical="top"/>
    </xf>
    <xf numFmtId="169" fontId="25" fillId="0" borderId="0" xfId="3" applyNumberFormat="1" applyFont="1" applyFill="1" applyAlignment="1">
      <alignment horizontal="left" vertical="top"/>
    </xf>
    <xf numFmtId="1" fontId="11" fillId="0" borderId="0" xfId="1" applyNumberFormat="1" applyFont="1" applyFill="1" applyAlignment="1">
      <alignment horizontal="center" vertical="top"/>
    </xf>
    <xf numFmtId="1" fontId="11" fillId="0" borderId="0" xfId="0" applyNumberFormat="1" applyFont="1" applyAlignment="1">
      <alignment horizontal="center" vertical="center"/>
    </xf>
    <xf numFmtId="177" fontId="11" fillId="0" borderId="0" xfId="3" applyNumberFormat="1" applyFont="1" applyFill="1" applyAlignment="1">
      <alignment horizontal="center" vertical="top"/>
    </xf>
    <xf numFmtId="165" fontId="24" fillId="0" borderId="0" xfId="0" applyNumberFormat="1" applyFont="1" applyAlignment="1">
      <alignment horizontal="left" vertical="top"/>
    </xf>
    <xf numFmtId="0" fontId="16" fillId="0" borderId="0" xfId="0" applyFont="1" applyAlignment="1">
      <alignment horizontal="center" vertical="top"/>
    </xf>
    <xf numFmtId="165" fontId="16" fillId="0" borderId="0" xfId="1" applyFont="1" applyFill="1" applyAlignment="1">
      <alignment horizontal="center" vertical="top"/>
    </xf>
    <xf numFmtId="165" fontId="24" fillId="0" borderId="0" xfId="0" applyNumberFormat="1" applyFont="1" applyAlignment="1">
      <alignment vertical="center"/>
    </xf>
    <xf numFmtId="168" fontId="16" fillId="0" borderId="0" xfId="0" applyNumberFormat="1" applyFont="1" applyAlignment="1">
      <alignment horizontal="left" vertical="top"/>
    </xf>
    <xf numFmtId="165" fontId="24" fillId="0" borderId="0" xfId="1" applyFont="1" applyFill="1" applyAlignment="1">
      <alignment horizontal="center" vertical="center"/>
    </xf>
    <xf numFmtId="168" fontId="24" fillId="0" borderId="0" xfId="0" applyNumberFormat="1" applyFont="1" applyAlignment="1">
      <alignment horizontal="left" vertical="center"/>
    </xf>
    <xf numFmtId="167" fontId="24" fillId="0" borderId="0" xfId="1" applyNumberFormat="1" applyFont="1" applyFill="1" applyAlignment="1">
      <alignment horizontal="left" vertical="center"/>
    </xf>
    <xf numFmtId="169" fontId="25" fillId="0" borderId="13" xfId="0" applyNumberFormat="1" applyFont="1" applyBorder="1" applyAlignment="1">
      <alignment horizontal="left" vertical="center"/>
    </xf>
    <xf numFmtId="165" fontId="68" fillId="0" borderId="0" xfId="0" applyNumberFormat="1" applyFont="1" applyAlignment="1">
      <alignment horizontal="left" vertical="center"/>
    </xf>
    <xf numFmtId="0" fontId="69" fillId="0" borderId="0" xfId="0" applyFont="1" applyAlignment="1">
      <alignment horizontal="left" vertical="top"/>
    </xf>
    <xf numFmtId="0" fontId="68" fillId="0" borderId="0" xfId="0" applyFont="1" applyAlignment="1">
      <alignment horizontal="left" vertical="top"/>
    </xf>
    <xf numFmtId="165" fontId="68" fillId="7" borderId="0" xfId="0" applyNumberFormat="1" applyFont="1" applyFill="1" applyAlignment="1">
      <alignment horizontal="left" vertical="center"/>
    </xf>
    <xf numFmtId="165" fontId="48" fillId="7" borderId="0" xfId="0" applyNumberFormat="1" applyFont="1" applyFill="1" applyAlignment="1">
      <alignment horizontal="left" vertical="center"/>
    </xf>
    <xf numFmtId="169" fontId="25" fillId="0" borderId="0" xfId="0" applyNumberFormat="1" applyFont="1" applyAlignment="1">
      <alignment vertical="center"/>
    </xf>
    <xf numFmtId="1" fontId="16" fillId="7" borderId="23" xfId="0" applyNumberFormat="1" applyFont="1" applyFill="1" applyBorder="1" applyAlignment="1">
      <alignment horizontal="center" vertical="center" shrinkToFit="1"/>
    </xf>
    <xf numFmtId="0" fontId="22" fillId="7" borderId="18" xfId="0" applyFont="1" applyFill="1" applyBorder="1" applyAlignment="1" applyProtection="1">
      <alignment horizontal="left" vertical="center"/>
      <protection locked="0"/>
    </xf>
    <xf numFmtId="1" fontId="16" fillId="7" borderId="8" xfId="1" applyNumberFormat="1" applyFont="1" applyFill="1" applyBorder="1" applyAlignment="1">
      <alignment horizontal="center" vertical="center" shrinkToFit="1"/>
    </xf>
    <xf numFmtId="169" fontId="22" fillId="7" borderId="15" xfId="15" applyNumberFormat="1" applyFont="1" applyFill="1" applyBorder="1" applyAlignment="1" applyProtection="1">
      <alignment horizontal="right" vertical="center"/>
      <protection locked="0"/>
    </xf>
    <xf numFmtId="169" fontId="16" fillId="7" borderId="14" xfId="3" applyNumberFormat="1" applyFont="1" applyFill="1" applyBorder="1" applyAlignment="1" applyProtection="1">
      <alignment vertical="center"/>
      <protection locked="0"/>
    </xf>
    <xf numFmtId="169" fontId="16" fillId="7" borderId="10" xfId="3" applyNumberFormat="1" applyFont="1" applyFill="1" applyBorder="1" applyAlignment="1">
      <alignment horizontal="right" vertical="center" shrinkToFit="1"/>
    </xf>
    <xf numFmtId="165" fontId="16" fillId="7" borderId="8" xfId="20" applyNumberFormat="1" applyFont="1" applyFill="1" applyBorder="1" applyAlignment="1">
      <alignment horizontal="left" vertical="center"/>
    </xf>
    <xf numFmtId="165" fontId="24" fillId="7" borderId="8" xfId="0" applyNumberFormat="1" applyFont="1" applyFill="1" applyBorder="1" applyAlignment="1">
      <alignment horizontal="right" vertical="center" shrinkToFit="1"/>
    </xf>
    <xf numFmtId="165" fontId="24" fillId="7" borderId="8" xfId="1" applyFont="1" applyFill="1" applyBorder="1" applyAlignment="1">
      <alignment horizontal="right" vertical="center"/>
    </xf>
    <xf numFmtId="165" fontId="24" fillId="7" borderId="24" xfId="1" applyFont="1" applyFill="1" applyBorder="1" applyAlignment="1">
      <alignment horizontal="right" vertical="center"/>
    </xf>
    <xf numFmtId="0" fontId="16" fillId="7" borderId="0" xfId="0" applyFont="1" applyFill="1" applyAlignment="1">
      <alignment horizontal="left" vertical="center"/>
    </xf>
    <xf numFmtId="0" fontId="28" fillId="7" borderId="8" xfId="0" applyFont="1" applyFill="1" applyBorder="1" applyAlignment="1">
      <alignment horizontal="center" vertical="center" wrapText="1"/>
    </xf>
    <xf numFmtId="1" fontId="28" fillId="7" borderId="8" xfId="1" applyNumberFormat="1" applyFont="1" applyFill="1" applyBorder="1" applyAlignment="1">
      <alignment horizontal="center" vertical="center" shrinkToFit="1"/>
    </xf>
    <xf numFmtId="0" fontId="26" fillId="7" borderId="8" xfId="1" applyNumberFormat="1" applyFont="1" applyFill="1" applyBorder="1" applyAlignment="1">
      <alignment horizontal="center" vertical="center" shrinkToFit="1"/>
    </xf>
    <xf numFmtId="169" fontId="28" fillId="7" borderId="14" xfId="3" applyNumberFormat="1" applyFont="1" applyFill="1" applyBorder="1" applyAlignment="1" applyProtection="1">
      <alignment vertical="center"/>
      <protection locked="0"/>
    </xf>
    <xf numFmtId="169" fontId="28" fillId="7" borderId="10" xfId="3" applyNumberFormat="1" applyFont="1" applyFill="1" applyBorder="1" applyAlignment="1">
      <alignment horizontal="right" vertical="center" shrinkToFit="1"/>
    </xf>
    <xf numFmtId="9" fontId="26" fillId="7" borderId="0" xfId="2" applyFont="1" applyFill="1" applyBorder="1" applyAlignment="1">
      <alignment horizontal="center" vertical="center"/>
    </xf>
    <xf numFmtId="0" fontId="28" fillId="7" borderId="0" xfId="0" applyFont="1" applyFill="1" applyAlignment="1">
      <alignment horizontal="left" vertical="center"/>
    </xf>
    <xf numFmtId="169" fontId="24" fillId="11" borderId="8" xfId="3" applyNumberFormat="1" applyFont="1" applyFill="1" applyBorder="1" applyAlignment="1">
      <alignment horizontal="right" vertical="center"/>
    </xf>
    <xf numFmtId="169" fontId="24" fillId="11" borderId="24" xfId="3" applyNumberFormat="1" applyFont="1" applyFill="1" applyBorder="1" applyAlignment="1">
      <alignment horizontal="right" vertical="center"/>
    </xf>
    <xf numFmtId="0" fontId="25" fillId="0" borderId="0" xfId="0" applyFont="1" applyAlignment="1">
      <alignment vertical="center"/>
    </xf>
    <xf numFmtId="169" fontId="25" fillId="0" borderId="14" xfId="0" applyNumberFormat="1" applyFont="1" applyBorder="1" applyAlignment="1">
      <alignment horizontal="left" vertical="center"/>
    </xf>
    <xf numFmtId="168" fontId="25" fillId="0" borderId="0" xfId="0" applyNumberFormat="1" applyFont="1" applyAlignment="1">
      <alignment horizontal="left" vertical="top"/>
    </xf>
    <xf numFmtId="1" fontId="25" fillId="0" borderId="0" xfId="1" applyNumberFormat="1" applyFont="1" applyFill="1" applyAlignment="1">
      <alignment horizontal="center" vertical="center"/>
    </xf>
    <xf numFmtId="169" fontId="52" fillId="0" borderId="0" xfId="0" applyNumberFormat="1" applyFont="1" applyAlignment="1">
      <alignment horizontal="left" vertical="center"/>
    </xf>
    <xf numFmtId="165" fontId="25" fillId="7" borderId="29" xfId="20" applyNumberFormat="1" applyFont="1" applyFill="1" applyBorder="1" applyAlignment="1">
      <alignment horizontal="right" vertical="center"/>
    </xf>
    <xf numFmtId="169" fontId="24" fillId="7" borderId="29" xfId="3" applyNumberFormat="1" applyFont="1" applyFill="1" applyBorder="1" applyAlignment="1">
      <alignment horizontal="right" vertical="center"/>
    </xf>
    <xf numFmtId="169" fontId="23" fillId="0" borderId="0" xfId="3" applyNumberFormat="1" applyFont="1" applyAlignment="1">
      <alignment horizontal="center" vertical="center"/>
    </xf>
    <xf numFmtId="169" fontId="25" fillId="0" borderId="0" xfId="3" applyNumberFormat="1" applyFont="1" applyAlignment="1">
      <alignment horizontal="center" vertical="center"/>
    </xf>
    <xf numFmtId="165" fontId="24" fillId="0" borderId="0" xfId="1" applyFont="1" applyFill="1" applyAlignment="1">
      <alignment horizontal="left" vertical="center"/>
    </xf>
    <xf numFmtId="169" fontId="24" fillId="0" borderId="13" xfId="0" applyNumberFormat="1" applyFont="1" applyBorder="1" applyAlignment="1">
      <alignment horizontal="left" vertical="center"/>
    </xf>
    <xf numFmtId="1" fontId="24" fillId="0" borderId="0" xfId="1" applyNumberFormat="1" applyFont="1" applyFill="1" applyAlignment="1">
      <alignment horizontal="center" vertical="center"/>
    </xf>
    <xf numFmtId="167" fontId="70" fillId="0" borderId="0" xfId="1" applyNumberFormat="1" applyFont="1" applyFill="1" applyAlignment="1">
      <alignment horizontal="left" vertical="center"/>
    </xf>
    <xf numFmtId="169" fontId="70" fillId="0" borderId="0" xfId="0" applyNumberFormat="1" applyFont="1" applyAlignment="1">
      <alignment horizontal="left" vertical="center"/>
    </xf>
    <xf numFmtId="0" fontId="70" fillId="0" borderId="0" xfId="0" applyFont="1" applyAlignment="1">
      <alignment horizontal="left" vertical="center"/>
    </xf>
    <xf numFmtId="0" fontId="23" fillId="0" borderId="36" xfId="0" applyFont="1" applyBorder="1" applyAlignment="1">
      <alignment horizontal="center" vertical="center"/>
    </xf>
    <xf numFmtId="0" fontId="24" fillId="10" borderId="0" xfId="0" applyFont="1" applyFill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0" fontId="24" fillId="5" borderId="9" xfId="0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wrapText="1"/>
    </xf>
    <xf numFmtId="0" fontId="24" fillId="5" borderId="6" xfId="0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24" fillId="3" borderId="10" xfId="0" applyFont="1" applyFill="1" applyBorder="1" applyAlignment="1">
      <alignment horizontal="center" vertical="center" wrapText="1"/>
    </xf>
    <xf numFmtId="0" fontId="24" fillId="3" borderId="11" xfId="0" applyFont="1" applyFill="1" applyBorder="1" applyAlignment="1">
      <alignment horizontal="center" vertical="center" wrapText="1"/>
    </xf>
    <xf numFmtId="0" fontId="24" fillId="3" borderId="12" xfId="0" applyFont="1" applyFill="1" applyBorder="1" applyAlignment="1">
      <alignment horizontal="center" vertical="center" wrapText="1"/>
    </xf>
    <xf numFmtId="0" fontId="24" fillId="8" borderId="8" xfId="0" applyFont="1" applyFill="1" applyBorder="1" applyAlignment="1">
      <alignment horizontal="center" vertical="center" wrapText="1"/>
    </xf>
    <xf numFmtId="0" fontId="24" fillId="6" borderId="2" xfId="0" applyFont="1" applyFill="1" applyBorder="1" applyAlignment="1">
      <alignment horizontal="center" vertical="center" wrapText="1"/>
    </xf>
    <xf numFmtId="0" fontId="24" fillId="6" borderId="41" xfId="0" applyFont="1" applyFill="1" applyBorder="1" applyAlignment="1">
      <alignment horizontal="center" vertical="center" wrapText="1"/>
    </xf>
    <xf numFmtId="0" fontId="24" fillId="6" borderId="42" xfId="0" applyFont="1" applyFill="1" applyBorder="1" applyAlignment="1">
      <alignment horizontal="center" vertical="center" wrapText="1"/>
    </xf>
    <xf numFmtId="0" fontId="24" fillId="6" borderId="43" xfId="0" applyFont="1" applyFill="1" applyBorder="1" applyAlignment="1">
      <alignment horizontal="center" vertical="center" wrapText="1"/>
    </xf>
    <xf numFmtId="0" fontId="24" fillId="6" borderId="36" xfId="0" applyFont="1" applyFill="1" applyBorder="1" applyAlignment="1">
      <alignment horizontal="center" vertical="center" wrapText="1"/>
    </xf>
    <xf numFmtId="0" fontId="24" fillId="6" borderId="44" xfId="0" applyFont="1" applyFill="1" applyBorder="1" applyAlignment="1">
      <alignment horizontal="center" vertical="center" wrapText="1"/>
    </xf>
    <xf numFmtId="0" fontId="24" fillId="0" borderId="21" xfId="0" applyFont="1" applyBorder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4" fillId="5" borderId="25" xfId="0" applyFont="1" applyFill="1" applyBorder="1" applyAlignment="1">
      <alignment horizontal="center" vertical="center" wrapText="1"/>
    </xf>
    <xf numFmtId="0" fontId="24" fillId="5" borderId="28" xfId="0" applyFont="1" applyFill="1" applyBorder="1" applyAlignment="1">
      <alignment horizontal="center" vertical="center" wrapText="1"/>
    </xf>
    <xf numFmtId="0" fontId="24" fillId="5" borderId="27" xfId="0" applyFont="1" applyFill="1" applyBorder="1" applyAlignment="1">
      <alignment horizontal="center" vertical="center" wrapText="1"/>
    </xf>
    <xf numFmtId="0" fontId="24" fillId="4" borderId="8" xfId="0" applyFont="1" applyFill="1" applyBorder="1" applyAlignment="1">
      <alignment horizontal="center" vertical="center" wrapText="1"/>
    </xf>
    <xf numFmtId="0" fontId="24" fillId="2" borderId="10" xfId="0" applyFont="1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 wrapText="1"/>
    </xf>
    <xf numFmtId="0" fontId="24" fillId="2" borderId="12" xfId="0" applyFont="1" applyFill="1" applyBorder="1" applyAlignment="1">
      <alignment horizontal="center" vertical="center" wrapText="1"/>
    </xf>
    <xf numFmtId="0" fontId="24" fillId="4" borderId="3" xfId="0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24" fillId="2" borderId="5" xfId="0" applyFont="1" applyFill="1" applyBorder="1" applyAlignment="1">
      <alignment horizontal="center" vertical="center" wrapText="1"/>
    </xf>
    <xf numFmtId="0" fontId="24" fillId="2" borderId="62" xfId="0" applyFont="1" applyFill="1" applyBorder="1" applyAlignment="1">
      <alignment horizontal="center" vertical="center" wrapText="1"/>
    </xf>
    <xf numFmtId="0" fontId="24" fillId="8" borderId="3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right" vertical="center"/>
    </xf>
    <xf numFmtId="0" fontId="27" fillId="0" borderId="0" xfId="0" applyFont="1" applyAlignment="1" applyProtection="1">
      <alignment horizontal="center" vertical="center"/>
      <protection locked="0"/>
    </xf>
    <xf numFmtId="0" fontId="33" fillId="0" borderId="21" xfId="0" applyFont="1" applyBorder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24" fillId="7" borderId="0" xfId="0" applyFont="1" applyFill="1" applyAlignment="1">
      <alignment horizontal="center" vertical="center" wrapText="1"/>
    </xf>
    <xf numFmtId="0" fontId="25" fillId="7" borderId="0" xfId="0" applyFont="1" applyFill="1" applyAlignment="1">
      <alignment horizontal="center" vertical="center" wrapText="1"/>
    </xf>
    <xf numFmtId="0" fontId="48" fillId="7" borderId="0" xfId="0" applyFont="1" applyFill="1" applyAlignment="1">
      <alignment horizontal="center" vertical="center" wrapText="1"/>
    </xf>
    <xf numFmtId="165" fontId="24" fillId="2" borderId="1" xfId="1" applyFont="1" applyFill="1" applyBorder="1" applyAlignment="1">
      <alignment horizontal="center" vertical="center" wrapText="1"/>
    </xf>
    <xf numFmtId="165" fontId="24" fillId="2" borderId="9" xfId="1" applyFont="1" applyFill="1" applyBorder="1" applyAlignment="1">
      <alignment horizontal="center" vertical="center" wrapText="1"/>
    </xf>
    <xf numFmtId="165" fontId="24" fillId="2" borderId="3" xfId="1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center" vertical="center" wrapText="1"/>
    </xf>
    <xf numFmtId="0" fontId="24" fillId="7" borderId="3" xfId="0" applyFont="1" applyFill="1" applyBorder="1" applyAlignment="1">
      <alignment horizontal="center" vertical="center" wrapText="1"/>
    </xf>
    <xf numFmtId="0" fontId="24" fillId="7" borderId="21" xfId="0" applyFont="1" applyFill="1" applyBorder="1" applyAlignment="1">
      <alignment horizontal="left" vertical="center" wrapText="1"/>
    </xf>
    <xf numFmtId="0" fontId="24" fillId="7" borderId="0" xfId="0" applyFont="1" applyFill="1" applyAlignment="1">
      <alignment horizontal="left" vertical="center" wrapText="1"/>
    </xf>
    <xf numFmtId="165" fontId="24" fillId="7" borderId="1" xfId="1" applyFont="1" applyFill="1" applyBorder="1" applyAlignment="1">
      <alignment horizontal="center" vertical="center" wrapText="1"/>
    </xf>
    <xf numFmtId="165" fontId="24" fillId="7" borderId="3" xfId="1" applyFont="1" applyFill="1" applyBorder="1" applyAlignment="1">
      <alignment horizontal="center" vertical="center" wrapText="1"/>
    </xf>
    <xf numFmtId="0" fontId="24" fillId="5" borderId="48" xfId="0" applyFont="1" applyFill="1" applyBorder="1" applyAlignment="1">
      <alignment horizontal="center" vertical="center" wrapText="1"/>
    </xf>
    <xf numFmtId="0" fontId="24" fillId="4" borderId="10" xfId="0" applyFont="1" applyFill="1" applyBorder="1" applyAlignment="1">
      <alignment horizontal="center" vertical="center" wrapText="1"/>
    </xf>
    <xf numFmtId="0" fontId="24" fillId="4" borderId="11" xfId="0" applyFont="1" applyFill="1" applyBorder="1" applyAlignment="1">
      <alignment horizontal="center" vertical="center" wrapText="1"/>
    </xf>
    <xf numFmtId="0" fontId="24" fillId="4" borderId="12" xfId="0" applyFont="1" applyFill="1" applyBorder="1" applyAlignment="1">
      <alignment horizontal="center" vertical="center" wrapText="1"/>
    </xf>
    <xf numFmtId="0" fontId="24" fillId="8" borderId="10" xfId="0" applyFont="1" applyFill="1" applyBorder="1" applyAlignment="1">
      <alignment horizontal="center" vertical="center" wrapText="1"/>
    </xf>
    <xf numFmtId="0" fontId="24" fillId="8" borderId="11" xfId="0" applyFont="1" applyFill="1" applyBorder="1" applyAlignment="1">
      <alignment horizontal="center" vertical="center" wrapText="1"/>
    </xf>
    <xf numFmtId="0" fontId="24" fillId="8" borderId="12" xfId="0" applyFont="1" applyFill="1" applyBorder="1" applyAlignment="1">
      <alignment horizontal="center" vertical="center" wrapText="1"/>
    </xf>
    <xf numFmtId="0" fontId="24" fillId="6" borderId="6" xfId="0" applyFont="1" applyFill="1" applyBorder="1" applyAlignment="1">
      <alignment horizontal="center" vertical="center" wrapText="1"/>
    </xf>
    <xf numFmtId="0" fontId="24" fillId="6" borderId="0" xfId="0" applyFont="1" applyFill="1" applyAlignment="1">
      <alignment horizontal="center" vertical="center" wrapText="1"/>
    </xf>
    <xf numFmtId="0" fontId="24" fillId="6" borderId="7" xfId="0" applyFont="1" applyFill="1" applyBorder="1" applyAlignment="1">
      <alignment horizontal="center" vertical="center" wrapText="1"/>
    </xf>
    <xf numFmtId="0" fontId="24" fillId="2" borderId="48" xfId="0" applyFont="1" applyFill="1" applyBorder="1" applyAlignment="1">
      <alignment horizontal="center" vertical="center" wrapText="1"/>
    </xf>
    <xf numFmtId="165" fontId="24" fillId="2" borderId="48" xfId="1" applyFont="1" applyFill="1" applyBorder="1" applyAlignment="1">
      <alignment horizontal="center" vertical="center" wrapText="1"/>
    </xf>
    <xf numFmtId="0" fontId="24" fillId="0" borderId="73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left" vertical="center" wrapText="1"/>
    </xf>
    <xf numFmtId="0" fontId="24" fillId="2" borderId="9" xfId="0" applyFont="1" applyFill="1" applyBorder="1" applyAlignment="1">
      <alignment horizontal="center" vertical="center" wrapText="1"/>
    </xf>
    <xf numFmtId="0" fontId="24" fillId="5" borderId="58" xfId="0" applyFont="1" applyFill="1" applyBorder="1" applyAlignment="1">
      <alignment horizontal="center" vertical="center" wrapText="1"/>
    </xf>
    <xf numFmtId="0" fontId="24" fillId="5" borderId="59" xfId="0" applyFont="1" applyFill="1" applyBorder="1" applyAlignment="1">
      <alignment horizontal="center" vertical="center" wrapText="1"/>
    </xf>
    <xf numFmtId="0" fontId="24" fillId="5" borderId="47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vertical="center" wrapText="1"/>
    </xf>
    <xf numFmtId="0" fontId="24" fillId="2" borderId="3" xfId="0" applyFont="1" applyFill="1" applyBorder="1" applyAlignment="1">
      <alignment vertical="center" wrapText="1"/>
    </xf>
    <xf numFmtId="0" fontId="24" fillId="2" borderId="9" xfId="0" applyFont="1" applyFill="1" applyBorder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25" fillId="7" borderId="0" xfId="0" applyFont="1" applyFill="1" applyAlignment="1">
      <alignment horizontal="right" vertical="center"/>
    </xf>
    <xf numFmtId="169" fontId="24" fillId="0" borderId="0" xfId="3" applyNumberFormat="1" applyFont="1" applyFill="1" applyBorder="1" applyAlignment="1">
      <alignment horizontal="right" vertical="center"/>
    </xf>
    <xf numFmtId="169" fontId="24" fillId="0" borderId="74" xfId="3" applyNumberFormat="1" applyFont="1" applyFill="1" applyBorder="1" applyAlignment="1">
      <alignment horizontal="right" vertical="center"/>
    </xf>
    <xf numFmtId="169" fontId="24" fillId="0" borderId="76" xfId="3" applyNumberFormat="1" applyFont="1" applyFill="1" applyBorder="1" applyAlignment="1">
      <alignment horizontal="right" vertical="center"/>
    </xf>
    <xf numFmtId="169" fontId="24" fillId="0" borderId="78" xfId="3" applyNumberFormat="1" applyFont="1" applyFill="1" applyBorder="1" applyAlignment="1">
      <alignment horizontal="right" vertical="center"/>
    </xf>
    <xf numFmtId="0" fontId="23" fillId="0" borderId="17" xfId="0" applyFont="1" applyBorder="1" applyAlignment="1">
      <alignment horizontal="center" vertical="center"/>
    </xf>
    <xf numFmtId="0" fontId="23" fillId="0" borderId="46" xfId="0" applyFont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  <xf numFmtId="0" fontId="23" fillId="6" borderId="18" xfId="0" applyFont="1" applyFill="1" applyBorder="1" applyAlignment="1">
      <alignment horizontal="center" vertical="center"/>
    </xf>
    <xf numFmtId="0" fontId="23" fillId="6" borderId="15" xfId="0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48" fillId="4" borderId="14" xfId="0" applyFont="1" applyFill="1" applyBorder="1" applyAlignment="1">
      <alignment horizontal="center" vertical="center" wrapText="1"/>
    </xf>
    <xf numFmtId="0" fontId="48" fillId="4" borderId="18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23" fillId="4" borderId="15" xfId="0" applyFont="1" applyFill="1" applyBorder="1" applyAlignment="1">
      <alignment horizontal="center" vertical="center" wrapText="1"/>
    </xf>
    <xf numFmtId="0" fontId="23" fillId="2" borderId="14" xfId="0" applyFont="1" applyFill="1" applyBorder="1" applyAlignment="1">
      <alignment horizontal="center" vertical="center" wrapText="1"/>
    </xf>
    <xf numFmtId="0" fontId="23" fillId="2" borderId="18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center" vertical="center" wrapText="1"/>
    </xf>
    <xf numFmtId="0" fontId="23" fillId="8" borderId="14" xfId="0" applyFont="1" applyFill="1" applyBorder="1" applyAlignment="1">
      <alignment horizontal="center" vertical="center" wrapText="1"/>
    </xf>
    <xf numFmtId="0" fontId="23" fillId="8" borderId="18" xfId="0" applyFont="1" applyFill="1" applyBorder="1" applyAlignment="1">
      <alignment horizontal="center" vertical="center" wrapText="1"/>
    </xf>
    <xf numFmtId="0" fontId="23" fillId="8" borderId="15" xfId="0" applyFont="1" applyFill="1" applyBorder="1" applyAlignment="1">
      <alignment horizontal="center" vertical="center" wrapText="1"/>
    </xf>
    <xf numFmtId="169" fontId="67" fillId="0" borderId="36" xfId="2" applyNumberFormat="1" applyFont="1" applyFill="1" applyBorder="1" applyAlignment="1">
      <alignment horizontal="center" vertical="center"/>
    </xf>
    <xf numFmtId="0" fontId="23" fillId="6" borderId="14" xfId="25" applyFont="1" applyFill="1" applyBorder="1" applyAlignment="1">
      <alignment horizontal="center" vertical="center"/>
    </xf>
    <xf numFmtId="0" fontId="23" fillId="6" borderId="18" xfId="25" applyFont="1" applyFill="1" applyBorder="1" applyAlignment="1">
      <alignment horizontal="center" vertical="center"/>
    </xf>
    <xf numFmtId="0" fontId="23" fillId="6" borderId="15" xfId="25" applyFont="1" applyFill="1" applyBorder="1" applyAlignment="1">
      <alignment horizontal="center" vertical="center"/>
    </xf>
    <xf numFmtId="0" fontId="29" fillId="0" borderId="0" xfId="25" applyFont="1" applyAlignment="1">
      <alignment horizontal="center" vertical="center"/>
    </xf>
    <xf numFmtId="0" fontId="23" fillId="0" borderId="17" xfId="25" applyFont="1" applyBorder="1" applyAlignment="1">
      <alignment horizontal="center" vertical="center"/>
    </xf>
    <xf numFmtId="0" fontId="23" fillId="0" borderId="16" xfId="25" applyFont="1" applyBorder="1" applyAlignment="1">
      <alignment horizontal="center" vertical="center"/>
    </xf>
    <xf numFmtId="0" fontId="48" fillId="4" borderId="14" xfId="25" applyFont="1" applyFill="1" applyBorder="1" applyAlignment="1">
      <alignment horizontal="center" vertical="center" wrapText="1"/>
    </xf>
    <xf numFmtId="0" fontId="48" fillId="4" borderId="18" xfId="25" applyFont="1" applyFill="1" applyBorder="1" applyAlignment="1">
      <alignment horizontal="center" vertical="center" wrapText="1"/>
    </xf>
    <xf numFmtId="0" fontId="23" fillId="4" borderId="18" xfId="25" applyFont="1" applyFill="1" applyBorder="1" applyAlignment="1">
      <alignment horizontal="center" vertical="center" wrapText="1"/>
    </xf>
    <xf numFmtId="0" fontId="23" fillId="4" borderId="15" xfId="25" applyFont="1" applyFill="1" applyBorder="1" applyAlignment="1">
      <alignment horizontal="center" vertical="center" wrapText="1"/>
    </xf>
    <xf numFmtId="0" fontId="23" fillId="2" borderId="14" xfId="25" applyFont="1" applyFill="1" applyBorder="1" applyAlignment="1">
      <alignment horizontal="center" vertical="center" wrapText="1"/>
    </xf>
    <xf numFmtId="0" fontId="23" fillId="2" borderId="18" xfId="25" applyFont="1" applyFill="1" applyBorder="1" applyAlignment="1">
      <alignment horizontal="center" vertical="center" wrapText="1"/>
    </xf>
    <xf numFmtId="0" fontId="23" fillId="2" borderId="15" xfId="25" applyFont="1" applyFill="1" applyBorder="1" applyAlignment="1">
      <alignment horizontal="center" vertical="center" wrapText="1"/>
    </xf>
    <xf numFmtId="0" fontId="23" fillId="8" borderId="14" xfId="25" applyFont="1" applyFill="1" applyBorder="1" applyAlignment="1">
      <alignment horizontal="center" vertical="center" wrapText="1"/>
    </xf>
    <xf numFmtId="0" fontId="23" fillId="8" borderId="18" xfId="25" applyFont="1" applyFill="1" applyBorder="1" applyAlignment="1">
      <alignment horizontal="center" vertical="center" wrapText="1"/>
    </xf>
    <xf numFmtId="0" fontId="23" fillId="8" borderId="15" xfId="25" applyFont="1" applyFill="1" applyBorder="1" applyAlignment="1">
      <alignment horizontal="center" vertical="center" wrapText="1"/>
    </xf>
    <xf numFmtId="166" fontId="44" fillId="0" borderId="51" xfId="3" applyNumberFormat="1" applyFont="1" applyFill="1" applyBorder="1" applyAlignment="1">
      <alignment horizontal="left" vertical="center"/>
    </xf>
  </cellXfs>
  <cellStyles count="29">
    <cellStyle name="Comma" xfId="3" builtinId="3"/>
    <cellStyle name="Comma [0]" xfId="1" builtinId="6"/>
    <cellStyle name="Comma [0] 10" xfId="6" xr:uid="{00000000-0005-0000-0000-000002000000}"/>
    <cellStyle name="Comma [0] 13" xfId="27" xr:uid="{34CC96F2-9D48-4C31-AE62-250009CE7154}"/>
    <cellStyle name="Comma [0] 2" xfId="17" xr:uid="{00000000-0005-0000-0000-000003000000}"/>
    <cellStyle name="Comma [0] 3" xfId="18" xr:uid="{00000000-0005-0000-0000-000004000000}"/>
    <cellStyle name="Comma [0] 4" xfId="24" xr:uid="{00000000-0005-0000-0000-000005000000}"/>
    <cellStyle name="Comma 10" xfId="5" xr:uid="{00000000-0005-0000-0000-000006000000}"/>
    <cellStyle name="Comma 11 3" xfId="11" xr:uid="{00000000-0005-0000-0000-000007000000}"/>
    <cellStyle name="Comma 12" xfId="10" xr:uid="{00000000-0005-0000-0000-000008000000}"/>
    <cellStyle name="Comma 2" xfId="15" xr:uid="{00000000-0005-0000-0000-000009000000}"/>
    <cellStyle name="Comma 2 3 2 2" xfId="28" xr:uid="{AC629337-B97B-473D-99B9-82E6B2E8B7D1}"/>
    <cellStyle name="Comma 3" xfId="16" xr:uid="{00000000-0005-0000-0000-00000A000000}"/>
    <cellStyle name="Comma 4" xfId="20" xr:uid="{00000000-0005-0000-0000-00000B000000}"/>
    <cellStyle name="Comma 5" xfId="23" xr:uid="{00000000-0005-0000-0000-00000C000000}"/>
    <cellStyle name="Normal" xfId="0" builtinId="0"/>
    <cellStyle name="Normal 110" xfId="8" xr:uid="{00000000-0005-0000-0000-00000E000000}"/>
    <cellStyle name="Normal 14" xfId="19" xr:uid="{00000000-0005-0000-0000-00000F000000}"/>
    <cellStyle name="Normal 2" xfId="4" xr:uid="{00000000-0005-0000-0000-000010000000}"/>
    <cellStyle name="Normal 2 2" xfId="13" xr:uid="{00000000-0005-0000-0000-000011000000}"/>
    <cellStyle name="Normal 2 3 2 2" xfId="26" xr:uid="{FE4D62BE-FE35-4738-B033-5224E4234C8F}"/>
    <cellStyle name="Normal 3" xfId="9" xr:uid="{00000000-0005-0000-0000-000012000000}"/>
    <cellStyle name="Normal 4" xfId="14" xr:uid="{00000000-0005-0000-0000-000013000000}"/>
    <cellStyle name="Normal 4 2" xfId="7" xr:uid="{00000000-0005-0000-0000-000014000000}"/>
    <cellStyle name="Normal 5" xfId="22" xr:uid="{00000000-0005-0000-0000-000015000000}"/>
    <cellStyle name="Normal 6" xfId="25" xr:uid="{00000000-0005-0000-0000-000016000000}"/>
    <cellStyle name="Percent" xfId="2" builtinId="5"/>
    <cellStyle name="Percent 2" xfId="12" xr:uid="{00000000-0005-0000-0000-000018000000}"/>
    <cellStyle name="Percent 3" xfId="21" xr:uid="{00000000-0005-0000-0000-000019000000}"/>
  </cellStyles>
  <dxfs count="0"/>
  <tableStyles count="0" defaultTableStyle="TableStyleMedium9" defaultPivotStyle="PivotStyleLight16"/>
  <colors>
    <mruColors>
      <color rgb="FFFF66CC"/>
      <color rgb="FF99FF66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0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50" Type="http://schemas.openxmlformats.org/officeDocument/2006/relationships/externalLink" Target="externalLinks/externalLink41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9" Type="http://schemas.openxmlformats.org/officeDocument/2006/relationships/externalLink" Target="externalLinks/externalLink20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44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sheetMetadata" Target="metadata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kniks%20SIDRAP\ANALISA%20BARU\Bina%20Marga\5-ALAT%20-%20Copy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TazMania\Smoke%20Project\Penawaran%202005\cv%20buyung\paket%207\kaluku\1-BOQ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SHAM-FIKA\polewali\13%20MILYAR\RAB%20PEMELIHARAAN%20BERKALA%20JLN%20BTS%20KOTA%20POLEWALI%20-%20BTS%20PROV%20SUL%20SE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k-d8c40027609\data%20(d)\COMPANY\Proyek%20-%202007\PU-LUTRA\RAB%20ASMAH-TJ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mong-computer\c\A.%20YASA%20INTI%20CONSULTANT\A.%20PROYEK%20KONSULTAN\My%20Documents\Skripsi%20Na%20Chelly\rab\Data\RAB2000\JULI%20(SD)\My%20Documents\Muju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mong-computer\c\A.%20YASA%20INTI%20CONSULTANT\A.%20PROYEK%20KONSULTAN\My%20Documents\Skripsi%20Na%20Chelly\rab\Data\RAB2000\JULI%20(SD)\My%20Documents\Rehab.%20Balai%20Nik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mong-computer\c\A.%20YASA%20INTI%20CONSULTANT\A.%20PROYEK%20KONSULTAN\My%20Documents\Skripsi%20Na%20Chelly\rab\Data\RAB2000\JULI%20(SD)\My%20Documents\Pengkajoang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ee%202014\RAB%20VILLA%20CAMBA-CAMBANG%20-%20(EE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%20RAB\Daftar%20Analisa%20K%20barru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Desktop\RRI\DATA%20KOMPUTER%20IWAN%20(D)%2027%20Juni%2012\My%20Document%20Windat\Perkebunan%20SULBAR\GOWA\GOWA%202010\Kantor%20DPRD%20Gowa%202010\5-RAB%20KEJARI%20MAMASA-ANI%20KURANGI%20VO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one\RABPJK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PDAM-PANGKEP%20(TOMBOLO)\D-STIMULUS(PEM.SARANA%20AIR%20BAKU%20TOMBOLO)\PERENCANAAN%20PPI%20PANGKEP\RAB%20PEMBANGUNAN%20PPI%20PANGKEP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PEMBOBOTAN%20DERMAGA\limbangan\limbangan%20%20CV.agung%20MANDIRI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Desktop\RRI\My%20Document%20Windat\BONE\PASAR%20BONE%2008\GUDANG%20BONE%202009\JUNI\Juli\RAB%20GUDANG%20BONE%20FILE\Gudang%20Uloe%20B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%20Windat\MAKASSAR\BKPMD\RAB%20BKPMD\Kakanta%20Project\File%20Penawaran\2010\Tender%20UNM\TENDER%20PASCASARJANA\PT.%20KAKANTA\RAB%20Tawar%2022%2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\LABORATORIUM%20PERIKANAN\RAB%20PERIKANAN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antor%20D\OP%20II\Documents%20and%20Settings\171208\My%20Documents\RAB%20Batangmata\Tender\TIM-EST\budi\TenderJalan\CM-Jala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SAIN\Pujananting\AHSP%202015%20PARE%20NON%20PP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HS2006\Copy%20of%20PAHS2006%20R2%20draft(MIS)new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ivisi%2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ivisi%2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02-Sadli\Data%202006\RSUD\PEMELIHARAAN%20RSU\rumah%20dokt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DAM-PANGKEP%20(TOMBOLO)\D-STIMULUS(PEM.SARANA%20AIR%20BAKU%20TOMBOLO)\PERENCANAAN%20PPI%20PANGKEP\RAB%20PEMBANGUNAN%20PPI%20PANGKEP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Documents%20and%20Settings\mjc\My%20Documents\PASAR%20SIDRAP\Dokumen%20Lelang%20Pasar%20Pangkajene\1-RAB%20REVISI-PANG\4-rab%20rubah%20hrg%20bahan%20pasar%20pangkajene-contigenc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lla'e\c\My%20Documents\My%20Files%20BeeT\maros\pbb\aspal%20A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\DINAS%20PARIWISATA\gambar\LPM%20Boriappaka\Documents%20and%20Settings\Start%20Menu\INSTANT-ACCESS\My%20Documents\RSU%20Enrekang%202005\maros\pbb\aspal%20AC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Data%202010\Data%20Untuk%20Dinas\RAB%20SARANA%20DAN%20PRASARANA%20APARATUR\Minimarke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DATA%202013\PERHUB.%202013\perhub%202013\rambu%202013\anggaran%20perubahan\penawarana%20perubahan\HALTE%20NISAR\HALTE%20-%20PENAWAR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atul\My%20Documents\pagar_rumah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user\My%20Documents\LAP%20HARGA%20SAT\ANL%20HARGA%20SATUAN\EXCEL-PAHS\PANDUAN%20BQ\EE%20FO%20Pamanukan\3-DIV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UMPULAN%20ANALISA%20HARGA\MY%20PROJECT\PT.%20NARAYANA%20ADICIPTA\FAJAR%20MAKMUR\PENAWARAN%20KARAWA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KASSAR\TRIBUN\RAB-TRIBU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Desktop\RRI\DATA%20KOMPUTER%20IWAN%20(D)%2027%20Juni%2012\My%20Document%20Windat\Perkebunan%20SULBAR\GOWA\GOWA%202010\Kantor%20DPRD%20Gowa%202010\cAmpUr2\Pekerjaan%20Penyelesaian%20B1\File%2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\DINAS%20PARIWISATA\gambar\LPM%20Boriappaka\data%202012\perikanan%202012\PENAWARAN%20H.MIMING\irigasi%20tminik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k-d8c40027609\data%20(d)\Documents%20and%20Settings\User\Favorites\My%20Documents\majid\Perumahan%20Borong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mong-computer\c\A.%20YASA%20INTI%20CONSULTANT\A.%20PROYEK%20KONSULTAN\My%20Documents\Skripsi%20Na%20Chelly\rab\Data\RAB2000\JULI%20(SD)\My%20Documents\Pengkerikilan%20Jalan%20Desa%20(P3DT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C%20DAK%202010\MC%20CV%20ADAMAL%20DAK%202010%20Laporan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06.KASI%20PELAYANAN%202026.xlsx" TargetMode="External"/></Relationships>
</file>

<file path=xl/externalLinks/_rels/externalLink4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APBDESA%202025/02.%20PERUBAHAN/08.REALISASI.%20PERUBAHAN.xlsx" TargetMode="External"/><Relationship Id="rId1" Type="http://schemas.openxmlformats.org/officeDocument/2006/relationships/externalLinkPath" Target="/APBDESA%202025/02.%20PERUBAHAN/08.REALISASI.%20PERUBAHAN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\DINAS%20PARIWISATA\gambar\LPM%20Boriappaka\PDAM-PANGKEP%20(TOMBOLO)\D-STIMULUS(PEM.SARANA%20AIR%20BAKU%20TOMBOLO)\PERENCANAAN%20PPI%20PANGKEP\rev_RAB%20PEMBANGUNAN%20PPI%20PANGKEP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antor%20D\OP%20II\Documents%20and%20Settings\171208\My%20Documents\RAB%20Batangmata\TIM-EST\budi\TenderJalan\CM-Jala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roject\PROYEK%20JALAN%20KUPANG\Documents%20and%20Settings\User\Local%20Settings\Temp\Temporary%20Directory%201%20for%20TubanBulu.zip\MERR\Skedul-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ANTAI%20APATANAH\My%20Documents\reog\teka\SOLO-3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\DINAS%20PARIWISATA\gambar\PENAWARAN-2010\JN_2010\RAB%20LUTIM-2010\JEMBT.LAUMPANG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alatan (3)"/>
      <sheetName val="Peralatan"/>
      <sheetName val="Peralatan (2)"/>
    </sheetNames>
    <sheetDataSet>
      <sheetData sheetId="0"/>
      <sheetData sheetId="1">
        <row r="26">
          <cell r="BO26" t="str">
            <v xml:space="preserve"> Alat Baru</v>
          </cell>
        </row>
        <row r="27">
          <cell r="BO27">
            <v>1450000000</v>
          </cell>
        </row>
        <row r="46">
          <cell r="BO46" t="str">
            <v xml:space="preserve"> Alat Baru</v>
          </cell>
        </row>
        <row r="47">
          <cell r="BO47">
            <v>450000000</v>
          </cell>
        </row>
        <row r="66">
          <cell r="BO66" t="str">
            <v xml:space="preserve"> Alat Baru</v>
          </cell>
        </row>
        <row r="67">
          <cell r="BO67">
            <v>75000000</v>
          </cell>
        </row>
        <row r="86">
          <cell r="BO86" t="str">
            <v xml:space="preserve"> Alat Baru</v>
          </cell>
        </row>
        <row r="87">
          <cell r="BO87">
            <v>475000000</v>
          </cell>
        </row>
        <row r="106">
          <cell r="BO106" t="str">
            <v xml:space="preserve"> Alat Baru</v>
          </cell>
        </row>
        <row r="107">
          <cell r="BO107">
            <v>65000000</v>
          </cell>
        </row>
        <row r="126">
          <cell r="BO126" t="str">
            <v xml:space="preserve"> Alat Baru</v>
          </cell>
        </row>
        <row r="127">
          <cell r="BO127">
            <v>117605778</v>
          </cell>
        </row>
        <row r="146">
          <cell r="BO146" t="str">
            <v xml:space="preserve"> Alat Baru</v>
          </cell>
        </row>
        <row r="147">
          <cell r="BO147">
            <v>777038177</v>
          </cell>
        </row>
        <row r="166">
          <cell r="BO166" t="str">
            <v xml:space="preserve"> Alat Baru</v>
          </cell>
        </row>
        <row r="167">
          <cell r="BO167">
            <v>100000000</v>
          </cell>
        </row>
        <row r="186">
          <cell r="BO186" t="str">
            <v xml:space="preserve"> Alat Baru</v>
          </cell>
        </row>
        <row r="187">
          <cell r="BO187">
            <v>170000000</v>
          </cell>
        </row>
        <row r="206">
          <cell r="BO206" t="str">
            <v xml:space="preserve"> Alat Baru</v>
          </cell>
        </row>
        <row r="207">
          <cell r="BO207">
            <v>1300000000</v>
          </cell>
        </row>
        <row r="226">
          <cell r="BO226" t="str">
            <v xml:space="preserve"> Alat Baru</v>
          </cell>
        </row>
        <row r="227">
          <cell r="BO227">
            <v>175000000</v>
          </cell>
        </row>
        <row r="246">
          <cell r="BO246" t="str">
            <v xml:space="preserve"> Alat Baru</v>
          </cell>
        </row>
        <row r="247">
          <cell r="BO247">
            <v>125000000</v>
          </cell>
        </row>
        <row r="266">
          <cell r="BO266" t="str">
            <v xml:space="preserve"> Alat Baru</v>
          </cell>
        </row>
        <row r="267">
          <cell r="BO267">
            <v>300000000</v>
          </cell>
        </row>
        <row r="286">
          <cell r="BO286" t="str">
            <v xml:space="preserve"> Alat Baru</v>
          </cell>
        </row>
        <row r="287">
          <cell r="BO287">
            <v>504024763</v>
          </cell>
        </row>
        <row r="306">
          <cell r="BO306" t="str">
            <v xml:space="preserve"> Alat Baru</v>
          </cell>
        </row>
        <row r="307">
          <cell r="BO307">
            <v>300000000</v>
          </cell>
        </row>
        <row r="326">
          <cell r="BO326" t="str">
            <v xml:space="preserve"> Alat Baru</v>
          </cell>
        </row>
        <row r="327">
          <cell r="BO327">
            <v>125000000</v>
          </cell>
        </row>
        <row r="346">
          <cell r="BO346" t="str">
            <v xml:space="preserve"> Alat Baru</v>
          </cell>
        </row>
        <row r="347">
          <cell r="BO347">
            <v>225000000</v>
          </cell>
        </row>
        <row r="366">
          <cell r="BO366" t="str">
            <v xml:space="preserve"> Alat Baru</v>
          </cell>
        </row>
        <row r="367">
          <cell r="BO367">
            <v>225000000</v>
          </cell>
        </row>
        <row r="386">
          <cell r="BO386" t="str">
            <v xml:space="preserve"> Alat Baru</v>
          </cell>
        </row>
        <row r="387">
          <cell r="BO387">
            <v>350000000</v>
          </cell>
        </row>
        <row r="406">
          <cell r="BO406" t="str">
            <v xml:space="preserve"> Alat Baru</v>
          </cell>
        </row>
        <row r="407">
          <cell r="BO407">
            <v>5000000</v>
          </cell>
        </row>
        <row r="426">
          <cell r="BO426" t="str">
            <v xml:space="preserve"> Alat Baru</v>
          </cell>
        </row>
        <row r="427">
          <cell r="BO427">
            <v>950000000</v>
          </cell>
        </row>
        <row r="446">
          <cell r="BO446" t="str">
            <v xml:space="preserve"> Alat Baru</v>
          </cell>
        </row>
        <row r="447">
          <cell r="BO447">
            <v>5500000</v>
          </cell>
        </row>
        <row r="466">
          <cell r="BO466" t="str">
            <v xml:space="preserve"> Alat Baru</v>
          </cell>
        </row>
        <row r="467">
          <cell r="BO467">
            <v>70000000</v>
          </cell>
        </row>
        <row r="486">
          <cell r="BO486" t="str">
            <v xml:space="preserve"> Alat Baru</v>
          </cell>
        </row>
        <row r="487">
          <cell r="BO487">
            <v>100000000</v>
          </cell>
        </row>
        <row r="506">
          <cell r="BO506" t="str">
            <v xml:space="preserve"> Alat Baru</v>
          </cell>
        </row>
        <row r="507">
          <cell r="BO507">
            <v>10000000</v>
          </cell>
        </row>
        <row r="526">
          <cell r="BO526" t="str">
            <v xml:space="preserve"> Alat Baru</v>
          </cell>
        </row>
        <row r="527">
          <cell r="BO527">
            <v>27721362</v>
          </cell>
        </row>
        <row r="546">
          <cell r="BO546" t="str">
            <v xml:space="preserve"> Alat Baru</v>
          </cell>
        </row>
        <row r="547">
          <cell r="BO547">
            <v>46000000</v>
          </cell>
        </row>
        <row r="566">
          <cell r="BO566" t="str">
            <v xml:space="preserve"> Alat Baru</v>
          </cell>
        </row>
        <row r="567">
          <cell r="BO567">
            <v>100000000</v>
          </cell>
        </row>
        <row r="586">
          <cell r="BO586" t="str">
            <v xml:space="preserve"> Alat Baru</v>
          </cell>
        </row>
        <row r="587">
          <cell r="BO587">
            <v>166250000</v>
          </cell>
        </row>
        <row r="606">
          <cell r="BO606" t="str">
            <v xml:space="preserve"> Alat Baru</v>
          </cell>
        </row>
        <row r="607">
          <cell r="BO607">
            <v>70000000</v>
          </cell>
        </row>
        <row r="626">
          <cell r="BO626" t="str">
            <v xml:space="preserve"> Alat Baru</v>
          </cell>
        </row>
        <row r="627">
          <cell r="BO627">
            <v>350000000</v>
          </cell>
        </row>
        <row r="646">
          <cell r="BO646" t="str">
            <v xml:space="preserve"> Alat Baru</v>
          </cell>
        </row>
        <row r="647">
          <cell r="BO647">
            <v>17500000</v>
          </cell>
        </row>
        <row r="666">
          <cell r="BO666" t="str">
            <v xml:space="preserve"> Alat Baru</v>
          </cell>
        </row>
        <row r="667">
          <cell r="BO667">
            <v>2250000000</v>
          </cell>
        </row>
        <row r="697">
          <cell r="BO697" t="str">
            <v xml:space="preserve"> Alat Baru</v>
          </cell>
        </row>
        <row r="698">
          <cell r="BO698">
            <v>15000000</v>
          </cell>
        </row>
      </sheetData>
      <sheetData sheetId="2">
        <row r="26">
          <cell r="R26" t="str">
            <v xml:space="preserve"> Alat Baru</v>
          </cell>
        </row>
        <row r="27">
          <cell r="R27">
            <v>115000000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Biaya"/>
      <sheetName val="Kuantitas &amp; Harga"/>
      <sheetName val="Pekerjaan Utama"/>
      <sheetName val="%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Info"/>
      <sheetName val="maj"/>
      <sheetName val="%"/>
      <sheetName val="Peta Quarry"/>
      <sheetName val="Lalu Lintas"/>
      <sheetName val="Jembatan Sementara"/>
      <sheetName val="s pen"/>
      <sheetName val="Rek"/>
      <sheetName val="Rek (2)"/>
      <sheetName val="kuan"/>
      <sheetName val="daftar Rek"/>
      <sheetName val="BOQ"/>
      <sheetName val="BOQ (2)"/>
      <sheetName val="BOQ (3)"/>
      <sheetName val="Mob"/>
      <sheetName val="D2"/>
      <sheetName val="D3"/>
      <sheetName val="D4"/>
      <sheetName val="D5"/>
      <sheetName val="D6"/>
      <sheetName val="D6 (2)"/>
      <sheetName val="D7(1)"/>
      <sheetName val="D7(2)"/>
      <sheetName val="D7(3)"/>
      <sheetName val="D8(1)"/>
      <sheetName val="D8(2)"/>
      <sheetName val="D9"/>
      <sheetName val="D10 LS-Rutin"/>
      <sheetName val="5-Alt rekap"/>
      <sheetName val="5-Alt(1)"/>
      <sheetName val="5-Alt (2)"/>
      <sheetName val="s"/>
      <sheetName val="subMPU"/>
      <sheetName val="TKDN"/>
      <sheetName val="4-sewa alat"/>
      <sheetName val="4-Basic Price"/>
      <sheetName val="4-Anl Quarry"/>
      <sheetName val="Phit.MobAlat"/>
      <sheetName val="4-form harga bhn"/>
      <sheetName val="D6 ASBT"/>
      <sheetName val="D10 Kuantitas"/>
      <sheetName val="D10 Anl HSP"/>
      <sheetName val="AggHls&amp;Ksr"/>
      <sheetName val="Agg A"/>
      <sheetName val="Agg B"/>
      <sheetName val="Agg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0">
          <cell r="H30">
            <v>12781798631.286753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">
          <cell r="AW9">
            <v>467707.26136056206</v>
          </cell>
        </row>
        <row r="12">
          <cell r="AW12">
            <v>141719.99416040618</v>
          </cell>
        </row>
        <row r="13">
          <cell r="AW13">
            <v>129797.6224252492</v>
          </cell>
        </row>
        <row r="14">
          <cell r="AW14">
            <v>546067.51894643786</v>
          </cell>
        </row>
        <row r="15">
          <cell r="AW15">
            <v>218560.56208522132</v>
          </cell>
        </row>
        <row r="16">
          <cell r="AW16">
            <v>379497.98598497483</v>
          </cell>
        </row>
        <row r="17">
          <cell r="AW17">
            <v>421162.09322059539</v>
          </cell>
        </row>
        <row r="18">
          <cell r="AW18">
            <v>399232.71211119508</v>
          </cell>
        </row>
        <row r="20">
          <cell r="AW20">
            <v>364800.16636393958</v>
          </cell>
        </row>
        <row r="23">
          <cell r="AW23">
            <v>177213.55390979</v>
          </cell>
        </row>
        <row r="24">
          <cell r="AW24">
            <v>319006.52024057799</v>
          </cell>
        </row>
        <row r="30">
          <cell r="AW30">
            <v>206606.7081541408</v>
          </cell>
        </row>
        <row r="34">
          <cell r="AW34">
            <v>1146374.1555954497</v>
          </cell>
        </row>
        <row r="36">
          <cell r="AW36">
            <v>425535.28258158843</v>
          </cell>
        </row>
        <row r="38">
          <cell r="AW38">
            <v>396670.51937153604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8">
          <cell r="D8" t="str">
            <v>(L01)</v>
          </cell>
          <cell r="E8" t="str">
            <v>Jam</v>
          </cell>
          <cell r="F8">
            <v>9285.7142857142862</v>
          </cell>
        </row>
        <row r="9">
          <cell r="D9" t="str">
            <v>(L02)</v>
          </cell>
          <cell r="E9" t="str">
            <v>Jam</v>
          </cell>
          <cell r="F9">
            <v>11428.571428571429</v>
          </cell>
        </row>
        <row r="10">
          <cell r="D10" t="str">
            <v>(L03)</v>
          </cell>
          <cell r="E10" t="str">
            <v>Jam</v>
          </cell>
          <cell r="F10">
            <v>12857.142857142857</v>
          </cell>
        </row>
        <row r="11">
          <cell r="D11" t="str">
            <v>(L04)</v>
          </cell>
          <cell r="E11" t="str">
            <v>Jam</v>
          </cell>
          <cell r="F11">
            <v>12857.142857142857</v>
          </cell>
        </row>
        <row r="12">
          <cell r="D12" t="str">
            <v>(L05)</v>
          </cell>
          <cell r="E12" t="str">
            <v>Jam</v>
          </cell>
          <cell r="F12">
            <v>11428.571428571429</v>
          </cell>
        </row>
        <row r="13">
          <cell r="D13" t="str">
            <v>(L06)</v>
          </cell>
          <cell r="E13" t="str">
            <v>Jam</v>
          </cell>
          <cell r="F13">
            <v>11428.571428571429</v>
          </cell>
        </row>
        <row r="14">
          <cell r="D14" t="str">
            <v>(L07)</v>
          </cell>
          <cell r="E14" t="str">
            <v>Jam</v>
          </cell>
          <cell r="F14">
            <v>11428.571428571429</v>
          </cell>
        </row>
        <row r="15">
          <cell r="D15" t="str">
            <v>(L08)</v>
          </cell>
          <cell r="E15" t="str">
            <v>Jam</v>
          </cell>
          <cell r="F15">
            <v>12857.142857142857</v>
          </cell>
        </row>
        <row r="16">
          <cell r="D16" t="str">
            <v>(L09)</v>
          </cell>
          <cell r="E16" t="str">
            <v>Jam</v>
          </cell>
          <cell r="F16">
            <v>11428.571428571429</v>
          </cell>
        </row>
        <row r="17">
          <cell r="D17" t="str">
            <v>(L10)</v>
          </cell>
          <cell r="E17" t="str">
            <v>Jam</v>
          </cell>
          <cell r="F17">
            <v>12142.857142857143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RAB ASRAMA"/>
      <sheetName val="AnLisa"/>
      <sheetName val="harga"/>
      <sheetName val="SCHEDULE"/>
      <sheetName val="BACKUP"/>
      <sheetName val="Asrama Master"/>
      <sheetName val="Total"/>
      <sheetName val="RKP"/>
      <sheetName val="RAB"/>
      <sheetName val="Analisa"/>
      <sheetName val="-Harga"/>
      <sheetName val="Besi"/>
      <sheetName val="VOLUME"/>
      <sheetName val="@$anTy"/>
      <sheetName val="alat"/>
      <sheetName val="Bahan"/>
      <sheetName val="di7b"/>
      <sheetName val="div7a"/>
    </sheetNames>
    <sheetDataSet>
      <sheetData sheetId="0">
        <row r="3">
          <cell r="B3" t="str">
            <v>REKAPITULASI DAFTAR KUANTITAS DAN HARGA</v>
          </cell>
        </row>
        <row r="5">
          <cell r="B5" t="str">
            <v xml:space="preserve"> KEGIATAN</v>
          </cell>
          <cell r="D5" t="str">
            <v>: PEMBANGUNAN SARANA &amp; PRASARANA PENDIDIKAN DAN KEBUDAYAAN</v>
          </cell>
        </row>
        <row r="6">
          <cell r="D6" t="str">
            <v xml:space="preserve">  KABUPATEN LUWU UTARA T.A. 2007</v>
          </cell>
        </row>
        <row r="7">
          <cell r="B7" t="str">
            <v xml:space="preserve"> PEKERJAAN</v>
          </cell>
          <cell r="D7" t="str">
            <v>: PEMBANGUNAN ASRAMA MAHASISWA LUWU UTARA</v>
          </cell>
        </row>
        <row r="8">
          <cell r="B8" t="str">
            <v xml:space="preserve"> LOKASI </v>
          </cell>
          <cell r="D8" t="str">
            <v>: KOTA MAKASSAR</v>
          </cell>
        </row>
        <row r="10">
          <cell r="B10" t="str">
            <v>NO.</v>
          </cell>
          <cell r="C10" t="str">
            <v>URAIAN JENIS PEKERJAAN</v>
          </cell>
          <cell r="G10" t="str">
            <v>JUMLAH HARGA</v>
          </cell>
        </row>
        <row r="13">
          <cell r="B13" t="str">
            <v>I</v>
          </cell>
          <cell r="C13" t="str">
            <v xml:space="preserve"> PEKERJAAN PENDAHULUAN</v>
          </cell>
          <cell r="G13">
            <v>2850000</v>
          </cell>
        </row>
        <row r="14">
          <cell r="B14" t="str">
            <v>II</v>
          </cell>
          <cell r="C14" t="str">
            <v xml:space="preserve"> PEKERJAAN TANAH / PASIR</v>
          </cell>
          <cell r="G14">
            <v>12861619.951187501</v>
          </cell>
        </row>
        <row r="15">
          <cell r="B15" t="str">
            <v>III</v>
          </cell>
          <cell r="C15" t="str">
            <v xml:space="preserve"> PEKERJAAN PONDASI, TEMBOK BATU BATA DAN BETON</v>
          </cell>
          <cell r="G15">
            <v>275927213.66568005</v>
          </cell>
        </row>
        <row r="16">
          <cell r="B16" t="str">
            <v>IV</v>
          </cell>
          <cell r="C16" t="str">
            <v>PEKERJAAN PLESTERAN</v>
          </cell>
          <cell r="G16">
            <v>27110072.451280005</v>
          </cell>
        </row>
        <row r="17">
          <cell r="B17" t="str">
            <v>V</v>
          </cell>
          <cell r="C17" t="str">
            <v xml:space="preserve"> PEKERJAAN ATAP / KAP</v>
          </cell>
          <cell r="G17">
            <v>73566197.409200013</v>
          </cell>
        </row>
        <row r="18">
          <cell r="B18" t="str">
            <v>VI</v>
          </cell>
          <cell r="C18" t="str">
            <v xml:space="preserve"> PEKERJAAN PLAFOND DAN RANGKA</v>
          </cell>
          <cell r="G18">
            <v>18250233.080000006</v>
          </cell>
        </row>
        <row r="19">
          <cell r="B19" t="str">
            <v>VII</v>
          </cell>
          <cell r="C19" t="str">
            <v xml:space="preserve"> PEKERJAAN KERAMIK</v>
          </cell>
          <cell r="G19">
            <v>65115931.592</v>
          </cell>
        </row>
        <row r="20">
          <cell r="B20" t="str">
            <v>VIII</v>
          </cell>
          <cell r="C20" t="str">
            <v xml:space="preserve"> PEKERJAAN KUSEN PINTU/JENDELA</v>
          </cell>
          <cell r="G20">
            <v>56644928</v>
          </cell>
        </row>
        <row r="21">
          <cell r="B21" t="str">
            <v>IX</v>
          </cell>
          <cell r="C21" t="str">
            <v>PEKERJAAN KUNCI, ENGSEL, GRENDEL DAN HAK ANGIN</v>
          </cell>
          <cell r="G21">
            <v>28321095</v>
          </cell>
        </row>
        <row r="22">
          <cell r="B22" t="str">
            <v>X</v>
          </cell>
          <cell r="C22" t="str">
            <v>PEKERJAAN LISTRIK</v>
          </cell>
          <cell r="G22">
            <v>21808240</v>
          </cell>
        </row>
        <row r="23">
          <cell r="B23" t="str">
            <v>XI</v>
          </cell>
          <cell r="C23" t="str">
            <v>PEKERJAAN SANITASI / PIPA</v>
          </cell>
          <cell r="G23">
            <v>19970703.007083334</v>
          </cell>
        </row>
        <row r="24">
          <cell r="B24" t="str">
            <v>XII</v>
          </cell>
          <cell r="C24" t="str">
            <v>PEKERJAAN CAT</v>
          </cell>
          <cell r="G24">
            <v>13536949.638959998</v>
          </cell>
        </row>
        <row r="25">
          <cell r="B25" t="str">
            <v>XIII</v>
          </cell>
          <cell r="C25" t="str">
            <v>PEKERJAAN LUAR GEDUNG</v>
          </cell>
          <cell r="G25">
            <v>5319618</v>
          </cell>
        </row>
        <row r="26">
          <cell r="B26" t="str">
            <v>Jumlah Harga Pekejaan A</v>
          </cell>
          <cell r="G26">
            <v>621282801.79539084</v>
          </cell>
        </row>
        <row r="27">
          <cell r="B27" t="str">
            <v>B.</v>
          </cell>
          <cell r="C27" t="str">
            <v>PEMBANGUNAN PAGAR KELILING</v>
          </cell>
        </row>
        <row r="28">
          <cell r="B28" t="str">
            <v>I</v>
          </cell>
          <cell r="C28" t="e">
            <v>#REF!</v>
          </cell>
          <cell r="G28" t="e">
            <v>#REF!</v>
          </cell>
        </row>
        <row r="29">
          <cell r="B29" t="str">
            <v>II</v>
          </cell>
          <cell r="C29" t="e">
            <v>#REF!</v>
          </cell>
          <cell r="G29" t="e">
            <v>#REF!</v>
          </cell>
        </row>
        <row r="30">
          <cell r="B30" t="str">
            <v>III</v>
          </cell>
          <cell r="C30" t="e">
            <v>#REF!</v>
          </cell>
          <cell r="G30" t="e">
            <v>#REF!</v>
          </cell>
        </row>
        <row r="31">
          <cell r="B31" t="str">
            <v>IV</v>
          </cell>
          <cell r="C31" t="e">
            <v>#REF!</v>
          </cell>
          <cell r="G31" t="e">
            <v>#REF!</v>
          </cell>
        </row>
        <row r="32">
          <cell r="B32" t="str">
            <v>Jumlah Harga Pekejaan B</v>
          </cell>
          <cell r="G32" t="e">
            <v>#REF!</v>
          </cell>
        </row>
        <row r="34">
          <cell r="B34" t="str">
            <v>A</v>
          </cell>
          <cell r="C34" t="str">
            <v>Jumlah Harga Pekerjaan  (termasuk biaya umum dan keuntungan)</v>
          </cell>
          <cell r="G34">
            <v>621282801.79539084</v>
          </cell>
        </row>
        <row r="35">
          <cell r="B35" t="str">
            <v>B</v>
          </cell>
          <cell r="C35" t="str">
            <v>Pajak Pertambahan Nilai ( PPN ) = 10% x (A)</v>
          </cell>
          <cell r="G35">
            <v>62128280.179539084</v>
          </cell>
        </row>
        <row r="36">
          <cell r="B36" t="str">
            <v>C</v>
          </cell>
          <cell r="C36" t="str">
            <v>JUMLAH  TOTAL HARGA PEKERJAAN = (A) + (B)</v>
          </cell>
          <cell r="G36">
            <v>683411081.97492993</v>
          </cell>
        </row>
        <row r="37">
          <cell r="B37" t="str">
            <v>D</v>
          </cell>
          <cell r="C37" t="str">
            <v>PEMBULATAN JUMLAH TOTAL HARGA PEKERJAAN</v>
          </cell>
          <cell r="G37">
            <v>683411000</v>
          </cell>
        </row>
        <row r="38">
          <cell r="B38" t="str">
            <v>Terbilang : Enam Ratus Delapan Puluh Tiga Juta Empat Ratus Sebelas Ribu Rupiah</v>
          </cell>
        </row>
        <row r="42">
          <cell r="F42" t="str">
            <v>Masamba,  29  Maret  2007</v>
          </cell>
        </row>
        <row r="43">
          <cell r="B43" t="str">
            <v>Diperiksa,</v>
          </cell>
        </row>
        <row r="44">
          <cell r="B44" t="str">
            <v>P P T K</v>
          </cell>
          <cell r="F44" t="str">
            <v>CV. TIDAR  JAYA</v>
          </cell>
        </row>
        <row r="50">
          <cell r="B50" t="str">
            <v>HAERUDDIN, SH</v>
          </cell>
          <cell r="F50" t="str">
            <v>Ir. MUH. SOFYAN KASO</v>
          </cell>
        </row>
        <row r="51">
          <cell r="B51" t="str">
            <v>Nip. 580 055 929</v>
          </cell>
          <cell r="F51" t="str">
            <v>Direktur</v>
          </cell>
        </row>
        <row r="52">
          <cell r="B52" t="str">
            <v>Nip. 010 170 081</v>
          </cell>
          <cell r="F52" t="str">
            <v>Nip : 010 247 987</v>
          </cell>
        </row>
      </sheetData>
      <sheetData sheetId="1"/>
      <sheetData sheetId="2"/>
      <sheetData sheetId="3">
        <row r="16">
          <cell r="F16">
            <v>30000</v>
          </cell>
        </row>
        <row r="34">
          <cell r="F34">
            <v>70000</v>
          </cell>
        </row>
        <row r="37">
          <cell r="F37">
            <v>2500</v>
          </cell>
        </row>
        <row r="52">
          <cell r="F52">
            <v>30000</v>
          </cell>
        </row>
        <row r="62">
          <cell r="F62">
            <v>7000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P8" t="str">
            <v>0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RAB"/>
      <sheetName val="Bahan"/>
      <sheetName val="Analisa"/>
      <sheetName val="Times"/>
      <sheetName val="Rupiah"/>
      <sheetName val="Daftar Hrg Bahan &amp; upah"/>
      <sheetName val="REKAP BQ"/>
      <sheetName val="REKAP HPS "/>
      <sheetName val="R E K A P"/>
      <sheetName val="39"/>
      <sheetName val="40"/>
      <sheetName val="41"/>
      <sheetName val="42"/>
      <sheetName val="44"/>
      <sheetName val="45"/>
      <sheetName val="MC"/>
      <sheetName val="INFO"/>
      <sheetName val="Sheet4"/>
      <sheetName val="rabtawar"/>
      <sheetName val="rekaptawar"/>
      <sheetName val="3. Pek. Pondasi"/>
      <sheetName val="4. Pek. Dinding"/>
      <sheetName val="5. Pek. Plesteran"/>
      <sheetName val="8. Pek. Penutup Atap"/>
      <sheetName val="10. Pek. Sanitasi"/>
      <sheetName val="11. Pek. Besi &amp; Allm"/>
      <sheetName val="12. Pek. Kunci &amp; Kaca "/>
      <sheetName val="13. Pek. Lantai &amp; Dinding"/>
      <sheetName val="14. Pek. Pengecatan"/>
      <sheetName val="harga"/>
      <sheetName val="Type 232"/>
      <sheetName val="Type 45"/>
      <sheetName val="Type 54"/>
      <sheetName val="Type 90"/>
      <sheetName val="STRUCTURE"/>
      <sheetName val="ES-aLL"/>
      <sheetName val="cover"/>
      <sheetName val="DAF-2"/>
      <sheetName val="Kuantitas &amp; Harga"/>
      <sheetName val="BAG-2"/>
      <sheetName val="DAF_2"/>
      <sheetName val="FAK"/>
      <sheetName val="MON_OH"/>
      <sheetName val="HSD"/>
      <sheetName val="AO-UMUM"/>
      <sheetName val="daf isi (xref)"/>
      <sheetName val="analisa SNI"/>
      <sheetName val="hasat"/>
      <sheetName val="REKAP3"/>
      <sheetName val="REKAP BETON"/>
      <sheetName val="REKAP JEMB"/>
      <sheetName val="REKAP2"/>
      <sheetName val="REKAP4"/>
      <sheetName val="REKAP1"/>
      <sheetName val="EFECTIF"/>
      <sheetName val="analisa stroke"/>
      <sheetName val="HUTANG-lapangan"/>
      <sheetName val="DKH"/>
      <sheetName val="ANAL"/>
      <sheetName val="3-DIV4"/>
      <sheetName val="DHSD"/>
      <sheetName val="rab 4"/>
      <sheetName val="Upah,Bahan, Alat"/>
      <sheetName val="Unit Price"/>
      <sheetName val="UBA"/>
      <sheetName val="formminat"/>
      <sheetName val="Peralatan (2)"/>
      <sheetName val="Harga Satuan"/>
      <sheetName val="Data"/>
      <sheetName val="Breakdown"/>
      <sheetName val="Analisa K"/>
      <sheetName val="kontol"/>
      <sheetName val="Biaya-Lat"/>
      <sheetName val="Progress"/>
      <sheetName val="Peralatan"/>
      <sheetName val="ceklis"/>
      <sheetName val="Bhn"/>
      <sheetName val="Harba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"/>
      <sheetName val="Analisa"/>
      <sheetName val="Bahan"/>
      <sheetName val="Times"/>
      <sheetName val="Bahan (2)"/>
      <sheetName val="RAB (2)"/>
      <sheetName val="Daftar Hrg Bahan &amp; upah"/>
      <sheetName val="SCHEDULLE"/>
      <sheetName val="5-Peralatan"/>
      <sheetName val="DHB"/>
      <sheetName val="1. Persiapan"/>
      <sheetName val="2. Pek. Tanah"/>
      <sheetName val="9. Pek. Langit"/>
      <sheetName val="6. Pek. Kayu"/>
      <sheetName val="7. Pek. Beton"/>
      <sheetName val="Ana"/>
      <sheetName val="DAFT_HARG_SAT_PEK."/>
      <sheetName val="Sheet1"/>
      <sheetName val="Bahan_(2)"/>
      <sheetName val="RAB_(2)"/>
      <sheetName val="Rekap"/>
      <sheetName val="Kuantitas &amp; Harga"/>
      <sheetName val="DAFT_HARG_SAT_PEK.KD"/>
      <sheetName val="ANALISA STR &amp; ARS.KD"/>
      <sheetName val="anal.K"/>
      <sheetName val="Harsat"/>
      <sheetName val="ANalisa "/>
      <sheetName val="daf isi (xref)"/>
      <sheetName val="ANALISA 2010"/>
      <sheetName val="escon"/>
      <sheetName val="Analisa Biaya Alat"/>
      <sheetName val="H S D"/>
      <sheetName val="112-885"/>
      <sheetName val="Anl.+"/>
      <sheetName val="BAG_2"/>
      <sheetName val="Daftar Harga"/>
      <sheetName val="Basic Price"/>
      <sheetName val="Basic"/>
      <sheetName val="alat"/>
      <sheetName val="RAB GALIAN DAN TIMBUNAN"/>
      <sheetName val="Peralatan"/>
      <sheetName val="5.Alat"/>
      <sheetName val="Satuan Dasar"/>
      <sheetName val="Cover"/>
      <sheetName val="MOBIL barantang"/>
      <sheetName val="Dft Hrg"/>
      <sheetName val="Analisa HSP"/>
      <sheetName val="Bahan_(2)1"/>
      <sheetName val="RAB_(2)1"/>
      <sheetName val="Bahan_(2)2"/>
      <sheetName val="RAB_(2)2"/>
      <sheetName val="SNI"/>
      <sheetName val="analisa E"/>
      <sheetName val="upah.mat"/>
      <sheetName val="analisa K"/>
      <sheetName val="5-ALAT (2)"/>
      <sheetName val="BOQ"/>
      <sheetName val="Rehab. Balai Nika"/>
      <sheetName val="Lamp-MC"/>
      <sheetName val="DAFTAR ANALYSA"/>
      <sheetName val="E_031"/>
      <sheetName val="E_001"/>
      <sheetName val="SEWA_ALAT"/>
      <sheetName val="D6"/>
      <sheetName val="K_024A"/>
      <sheetName val="K_110"/>
      <sheetName val="K_224"/>
      <sheetName val="K_310"/>
      <sheetName val="K_320"/>
      <sheetName val="K_410"/>
      <sheetName val="K_420"/>
      <sheetName val="K_511"/>
      <sheetName val="K_513"/>
      <sheetName val="K_516A"/>
      <sheetName val="K_523"/>
      <sheetName val="K_615"/>
      <sheetName val="K_618"/>
      <sheetName val="K_642A"/>
      <sheetName val="K_642"/>
      <sheetName val="K_642 4 cm K.026"/>
      <sheetName val="K_710"/>
      <sheetName val="K_715"/>
      <sheetName val="K_723"/>
      <sheetName val="K_725"/>
      <sheetName val="K_810"/>
      <sheetName val="K_815"/>
      <sheetName val="E_040"/>
      <sheetName val="E_080"/>
      <sheetName val="E_153"/>
      <sheetName val="E_211"/>
      <sheetName val="E_301"/>
      <sheetName val="E_311"/>
      <sheetName val="SAT_PEKERJAAN"/>
      <sheetName val="BAHAN_UPAH"/>
      <sheetName val="K_726"/>
      <sheetName val="K_640"/>
      <sheetName val="K_035"/>
      <sheetName val="K_727"/>
      <sheetName val="K_111"/>
      <sheetName val="E_081"/>
      <sheetName val="E_157"/>
      <sheetName val="E_087"/>
      <sheetName val="E_084"/>
      <sheetName val="E_155"/>
      <sheetName val="E_089"/>
      <sheetName val="K_636"/>
      <sheetName val="K_636A"/>
      <sheetName val="K_639A"/>
      <sheetName val="K_639A REV 2005"/>
      <sheetName val="K_641 4 cm K.040"/>
      <sheetName val="K_641"/>
      <sheetName val="K_641A"/>
      <sheetName val="Beton Pracetak"/>
      <sheetName val="hrg-jadi"/>
      <sheetName val="AN-GALIAN"/>
      <sheetName val="harga-satuan"/>
      <sheetName val="Harga"/>
      <sheetName val="ANALISA 2"/>
      <sheetName val="ANALISA 3"/>
      <sheetName val="ANALISA LS"/>
      <sheetName val="BAHAN "/>
      <sheetName val=" UPAH,ALAT"/>
      <sheetName val="BQ-E20-02(Rp)"/>
      <sheetName val="HARGA SATUAN"/>
      <sheetName val="UPAHBAHANALAT"/>
      <sheetName val="UBA"/>
      <sheetName val="anbow"/>
      <sheetName val="Connections"/>
      <sheetName val="DWTables"/>
      <sheetName val="ch"/>
      <sheetName val="kontol"/>
      <sheetName val="Data Alat"/>
      <sheetName val="TIME SCHEDULE"/>
      <sheetName val="Pekerjaan Utama"/>
      <sheetName val="Mobilisasi"/>
      <sheetName val="extern"/>
      <sheetName val="Div2"/>
      <sheetName val="UP_an"/>
      <sheetName val="UPAH"/>
      <sheetName val="ANK"/>
      <sheetName val="ALPRAK"/>
      <sheetName val="Rekap Biaya"/>
      <sheetName val="Plat"/>
      <sheetName val="B2"/>
      <sheetName val="MOS"/>
      <sheetName val="A"/>
      <sheetName val="4-Basic Price"/>
      <sheetName val="4-basic"/>
      <sheetName val="Peralatan (2)"/>
    </sheetNames>
    <sheetDataSet>
      <sheetData sheetId="0">
        <row r="57">
          <cell r="H57">
            <v>20050</v>
          </cell>
        </row>
      </sheetData>
      <sheetData sheetId="1">
        <row r="57">
          <cell r="H57">
            <v>20050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RAB"/>
      <sheetName val="RAB Wae Tuo"/>
      <sheetName val="Daftar Harga"/>
      <sheetName val="Analisa K"/>
      <sheetName val="Analisa E"/>
      <sheetName val="Analisa F"/>
      <sheetName val="Times"/>
      <sheetName val="Harga Alat"/>
      <sheetName val="Huruf"/>
      <sheetName val="mc"/>
      <sheetName val="A-Alat Sewa Standart"/>
      <sheetName val="HB "/>
      <sheetName val="time schedule"/>
      <sheetName val="REKAP BQ"/>
      <sheetName val="REKAP HPS "/>
      <sheetName val="R E K A P"/>
      <sheetName val="39"/>
      <sheetName val="40"/>
      <sheetName val="41"/>
      <sheetName val="42"/>
      <sheetName val="44"/>
      <sheetName val="45"/>
      <sheetName val="INFO"/>
      <sheetName val="Sheet4"/>
      <sheetName val="rabtawar"/>
      <sheetName val="rekaptawar"/>
      <sheetName val="BQ-Structur"/>
      <sheetName val="Rekap RAP real (2)"/>
      <sheetName val="5.Alat"/>
      <sheetName val="BU"/>
      <sheetName val="rek det 1-3"/>
      <sheetName val="Analisa_K"/>
      <sheetName val="Bahan"/>
      <sheetName val="Analisa"/>
      <sheetName val="H.SATUAN"/>
      <sheetName val="Sheet1"/>
      <sheetName val="PANIN"/>
      <sheetName val="MOS"/>
      <sheetName val="alat"/>
      <sheetName val="BOQ"/>
      <sheetName val="A"/>
      <sheetName val="HRG BHN"/>
      <sheetName val="Analisa Harga Satuan"/>
      <sheetName val="HRG.BHN."/>
      <sheetName val="REKAP_STRUKTUR"/>
      <sheetName val="TSS"/>
      <sheetName val="Jadwal"/>
      <sheetName val="K"/>
      <sheetName val="Harga"/>
      <sheetName val="Harga Satuan"/>
      <sheetName val="Formula Paket A"/>
      <sheetName val="Peralatan"/>
      <sheetName val="VOLUME PEKERJAAN"/>
      <sheetName val="3-DIV4"/>
      <sheetName val="RAB_Wae_Tuo"/>
      <sheetName val="Daftar_Harga"/>
      <sheetName val="Analisa_E"/>
      <sheetName val="Analisa_F"/>
      <sheetName val="Harga_Alat"/>
      <sheetName val="Progress"/>
      <sheetName val="Kuantitas"/>
      <sheetName val="U_Bahan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kasi 1"/>
      <sheetName val="Sheet1"/>
      <sheetName val="Sheet2"/>
      <sheetName val="Sheet3"/>
      <sheetName val="Analisa"/>
      <sheetName val="Hrg Bahan"/>
      <sheetName val="EE Villa"/>
      <sheetName val="TIME SCHEDULE"/>
      <sheetName val="Volume"/>
      <sheetName val="Sheet4"/>
    </sheetNames>
    <sheetDataSet>
      <sheetData sheetId="0"/>
      <sheetData sheetId="1"/>
      <sheetData sheetId="2"/>
      <sheetData sheetId="3"/>
      <sheetData sheetId="4">
        <row r="465">
          <cell r="M465">
            <v>156656.25</v>
          </cell>
        </row>
        <row r="511">
          <cell r="M511">
            <v>30690</v>
          </cell>
        </row>
        <row r="545">
          <cell r="M545">
            <v>16657.5</v>
          </cell>
        </row>
      </sheetData>
      <sheetData sheetId="5">
        <row r="8">
          <cell r="N8">
            <v>112500</v>
          </cell>
        </row>
        <row r="9">
          <cell r="N9">
            <v>270000</v>
          </cell>
        </row>
        <row r="14">
          <cell r="N14">
            <v>87000</v>
          </cell>
        </row>
        <row r="15">
          <cell r="N15">
            <v>112500</v>
          </cell>
        </row>
        <row r="16">
          <cell r="N16">
            <v>150000</v>
          </cell>
        </row>
        <row r="17">
          <cell r="N17">
            <v>87000</v>
          </cell>
        </row>
        <row r="20">
          <cell r="N20">
            <v>15000</v>
          </cell>
        </row>
        <row r="23">
          <cell r="N23">
            <v>550</v>
          </cell>
        </row>
        <row r="26">
          <cell r="N26">
            <v>11000000</v>
          </cell>
        </row>
        <row r="30">
          <cell r="N30">
            <v>4500000</v>
          </cell>
        </row>
        <row r="31">
          <cell r="N31">
            <v>5000000</v>
          </cell>
        </row>
        <row r="33">
          <cell r="N33">
            <v>2625000</v>
          </cell>
        </row>
        <row r="70">
          <cell r="N70">
            <v>10500</v>
          </cell>
        </row>
        <row r="88">
          <cell r="N88">
            <v>18750</v>
          </cell>
        </row>
        <row r="99">
          <cell r="N99">
            <v>23750</v>
          </cell>
        </row>
        <row r="100">
          <cell r="N100">
            <v>13750</v>
          </cell>
        </row>
        <row r="108">
          <cell r="N108">
            <v>2000</v>
          </cell>
        </row>
        <row r="122">
          <cell r="N122">
            <v>60000</v>
          </cell>
        </row>
        <row r="146">
          <cell r="N146">
            <v>150000</v>
          </cell>
        </row>
        <row r="154">
          <cell r="N154">
            <v>25000</v>
          </cell>
        </row>
        <row r="155">
          <cell r="N155">
            <v>20000</v>
          </cell>
        </row>
        <row r="157">
          <cell r="N157">
            <v>15000</v>
          </cell>
        </row>
        <row r="158">
          <cell r="N158">
            <v>14500</v>
          </cell>
        </row>
        <row r="165">
          <cell r="N165">
            <v>176500</v>
          </cell>
        </row>
        <row r="166">
          <cell r="N166">
            <v>400000</v>
          </cell>
        </row>
        <row r="169">
          <cell r="N169">
            <v>20000</v>
          </cell>
        </row>
        <row r="178">
          <cell r="N178">
            <v>80000</v>
          </cell>
        </row>
        <row r="179">
          <cell r="N179">
            <v>93000</v>
          </cell>
        </row>
        <row r="180">
          <cell r="N180">
            <v>22500</v>
          </cell>
        </row>
        <row r="181">
          <cell r="N181">
            <v>10000</v>
          </cell>
        </row>
        <row r="186">
          <cell r="N186">
            <v>15000</v>
          </cell>
        </row>
        <row r="189">
          <cell r="N189">
            <v>31500</v>
          </cell>
        </row>
        <row r="195">
          <cell r="N195">
            <v>25000</v>
          </cell>
        </row>
        <row r="200">
          <cell r="N200">
            <v>8000</v>
          </cell>
        </row>
        <row r="212">
          <cell r="N212">
            <v>13000</v>
          </cell>
        </row>
        <row r="213">
          <cell r="N213">
            <v>17000</v>
          </cell>
        </row>
        <row r="223">
          <cell r="N223">
            <v>210000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lian Tanah"/>
      <sheetName val="An.K0"/>
      <sheetName val="An.K1"/>
      <sheetName val="An.K2"/>
      <sheetName val="An.K3"/>
      <sheetName val="An.K4"/>
      <sheetName val="An.K5"/>
      <sheetName val="An.K6"/>
      <sheetName val="An.K7"/>
      <sheetName val="An.K8"/>
      <sheetName val="Alat"/>
      <sheetName val="An. Alat"/>
      <sheetName val="Daf. K"/>
      <sheetName val="Analisa Quary"/>
      <sheetName val="Daftar Bahan"/>
      <sheetName val="D. Upah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66">
          <cell r="B366" t="str">
            <v>Pengaduk beton 125 ltr - 6 HP</v>
          </cell>
        </row>
      </sheetData>
      <sheetData sheetId="9"/>
      <sheetData sheetId="10">
        <row r="5">
          <cell r="E5" t="str">
            <v>E.001</v>
          </cell>
          <cell r="F5">
            <v>700000000</v>
          </cell>
          <cell r="G5">
            <v>0.20483218564643682</v>
          </cell>
          <cell r="H5">
            <v>2.5</v>
          </cell>
          <cell r="I5">
            <v>8</v>
          </cell>
          <cell r="J5">
            <v>750</v>
          </cell>
          <cell r="K5">
            <v>6000</v>
          </cell>
          <cell r="L5">
            <v>510748.14454058622</v>
          </cell>
          <cell r="M5">
            <v>1276870.3613514656</v>
          </cell>
          <cell r="O5" t="str">
            <v>E.001</v>
          </cell>
          <cell r="P5" t="str">
            <v>Bulldozer</v>
          </cell>
          <cell r="Q5">
            <v>180</v>
          </cell>
          <cell r="R5" t="str">
            <v>HP</v>
          </cell>
          <cell r="S5" t="str">
            <v>UMUR KERJA : 8 Tahun</v>
          </cell>
        </row>
        <row r="6">
          <cell r="E6" t="str">
            <v>E.002</v>
          </cell>
          <cell r="F6">
            <v>950000000</v>
          </cell>
          <cell r="G6">
            <v>0.20483218564643682</v>
          </cell>
          <cell r="H6">
            <v>2.5</v>
          </cell>
          <cell r="I6">
            <v>8</v>
          </cell>
          <cell r="J6">
            <v>750</v>
          </cell>
          <cell r="K6">
            <v>6000</v>
          </cell>
          <cell r="L6">
            <v>578585.44301399391</v>
          </cell>
          <cell r="M6">
            <v>1446463.6075349848</v>
          </cell>
          <cell r="O6" t="str">
            <v>E.002</v>
          </cell>
          <cell r="P6" t="str">
            <v>Excavator</v>
          </cell>
          <cell r="Q6">
            <v>145</v>
          </cell>
          <cell r="R6" t="str">
            <v>HP</v>
          </cell>
          <cell r="S6" t="str">
            <v>UMUR KERJA : 8 Tahun</v>
          </cell>
        </row>
        <row r="7">
          <cell r="E7" t="str">
            <v>E.010</v>
          </cell>
          <cell r="F7">
            <v>660000000</v>
          </cell>
          <cell r="G7">
            <v>0.20483218564643682</v>
          </cell>
          <cell r="H7">
            <v>2.5</v>
          </cell>
          <cell r="I7">
            <v>8</v>
          </cell>
          <cell r="J7">
            <v>750</v>
          </cell>
          <cell r="K7">
            <v>6000</v>
          </cell>
          <cell r="L7">
            <v>453042.98765573744</v>
          </cell>
          <cell r="M7">
            <v>1132607.4691393436</v>
          </cell>
          <cell r="O7" t="str">
            <v>E.010</v>
          </cell>
          <cell r="P7" t="str">
            <v>Motor Grader</v>
          </cell>
          <cell r="Q7">
            <v>145</v>
          </cell>
          <cell r="R7" t="str">
            <v>HP</v>
          </cell>
          <cell r="S7" t="str">
            <v>UMUR KERJA : 8 Tahun</v>
          </cell>
        </row>
        <row r="8">
          <cell r="E8" t="str">
            <v>E.052</v>
          </cell>
          <cell r="F8">
            <v>520000000</v>
          </cell>
          <cell r="G8">
            <v>0.20483218564643682</v>
          </cell>
          <cell r="H8">
            <v>2.5</v>
          </cell>
          <cell r="I8">
            <v>8</v>
          </cell>
          <cell r="J8">
            <v>750</v>
          </cell>
          <cell r="K8">
            <v>6000</v>
          </cell>
          <cell r="L8">
            <v>392436.28506899276</v>
          </cell>
          <cell r="M8">
            <v>981090.7126724819</v>
          </cell>
          <cell r="O8" t="str">
            <v>E.052</v>
          </cell>
          <cell r="P8" t="str">
            <v>Loader Wheeled</v>
          </cell>
          <cell r="Q8">
            <v>145</v>
          </cell>
          <cell r="R8" t="str">
            <v>HP</v>
          </cell>
          <cell r="S8" t="str">
            <v>UMUR KERJA : 8 Tahun</v>
          </cell>
        </row>
        <row r="9">
          <cell r="E9" t="str">
            <v>E.080</v>
          </cell>
          <cell r="F9">
            <v>200000000</v>
          </cell>
          <cell r="G9">
            <v>0.18062178192763814</v>
          </cell>
          <cell r="H9">
            <v>2</v>
          </cell>
          <cell r="I9">
            <v>10</v>
          </cell>
          <cell r="J9">
            <v>600</v>
          </cell>
          <cell r="K9">
            <v>6000</v>
          </cell>
          <cell r="L9">
            <v>197116.87604866421</v>
          </cell>
          <cell r="M9">
            <v>394233.75209732843</v>
          </cell>
          <cell r="O9" t="str">
            <v>E.080</v>
          </cell>
          <cell r="P9" t="str">
            <v>Roller 3 Wheel 8-10 ton</v>
          </cell>
          <cell r="Q9">
            <v>87</v>
          </cell>
          <cell r="R9" t="str">
            <v>HP</v>
          </cell>
          <cell r="S9" t="str">
            <v>UMUR KERJA : 10 Tahun</v>
          </cell>
        </row>
        <row r="10">
          <cell r="E10" t="str">
            <v>E.082</v>
          </cell>
          <cell r="F10">
            <v>325000000</v>
          </cell>
          <cell r="G10">
            <v>0.20483218564643682</v>
          </cell>
          <cell r="H10">
            <v>2.5</v>
          </cell>
          <cell r="I10">
            <v>8</v>
          </cell>
          <cell r="J10">
            <v>750</v>
          </cell>
          <cell r="K10">
            <v>6000</v>
          </cell>
          <cell r="L10">
            <v>267630.85032024811</v>
          </cell>
          <cell r="M10">
            <v>669077.1258006203</v>
          </cell>
          <cell r="O10" t="str">
            <v>E.082</v>
          </cell>
          <cell r="P10" t="str">
            <v>Self Vibrator Roller 10 ton</v>
          </cell>
          <cell r="Q10">
            <v>110</v>
          </cell>
          <cell r="R10" t="str">
            <v>HP</v>
          </cell>
          <cell r="S10" t="str">
            <v>UMUR KERJA : 8 Tahun</v>
          </cell>
        </row>
        <row r="11">
          <cell r="E11" t="str">
            <v>E.084</v>
          </cell>
          <cell r="F11">
            <v>500000000</v>
          </cell>
          <cell r="G11">
            <v>0.18062178192763814</v>
          </cell>
          <cell r="H11">
            <v>2</v>
          </cell>
          <cell r="I11">
            <v>10</v>
          </cell>
          <cell r="J11">
            <v>600</v>
          </cell>
          <cell r="K11">
            <v>6000</v>
          </cell>
          <cell r="L11">
            <v>351430.84361143416</v>
          </cell>
          <cell r="M11">
            <v>702861.68722286832</v>
          </cell>
          <cell r="O11" t="str">
            <v>E.084</v>
          </cell>
          <cell r="P11" t="str">
            <v>Pneumatic Roller 8-15 ton</v>
          </cell>
          <cell r="Q11">
            <v>95</v>
          </cell>
          <cell r="R11" t="str">
            <v>HP</v>
          </cell>
          <cell r="S11" t="str">
            <v>UMUR KERJA : 10 Tahun</v>
          </cell>
        </row>
        <row r="12">
          <cell r="E12" t="str">
            <v>E.087</v>
          </cell>
          <cell r="F12">
            <v>160000000</v>
          </cell>
          <cell r="G12">
            <v>0.24667978105957364</v>
          </cell>
          <cell r="H12">
            <v>3.3333333333333335</v>
          </cell>
          <cell r="I12">
            <v>6</v>
          </cell>
          <cell r="J12">
            <v>1000</v>
          </cell>
          <cell r="K12">
            <v>6000</v>
          </cell>
          <cell r="L12">
            <v>75341.513447688732</v>
          </cell>
          <cell r="M12">
            <v>251138.37815896244</v>
          </cell>
          <cell r="O12" t="str">
            <v>E.087</v>
          </cell>
          <cell r="P12" t="str">
            <v>Vibrator Roller 600 kg</v>
          </cell>
          <cell r="Q12">
            <v>12</v>
          </cell>
          <cell r="R12" t="str">
            <v>HP</v>
          </cell>
          <cell r="S12" t="str">
            <v>UMUR KERJA : 6 Tahun</v>
          </cell>
        </row>
        <row r="13">
          <cell r="E13" t="str">
            <v>E.088</v>
          </cell>
          <cell r="F13">
            <v>15000000</v>
          </cell>
          <cell r="G13">
            <v>0.24667978105957364</v>
          </cell>
          <cell r="H13">
            <v>1.25</v>
          </cell>
          <cell r="I13">
            <v>6</v>
          </cell>
          <cell r="J13">
            <v>375</v>
          </cell>
          <cell r="K13">
            <v>2250</v>
          </cell>
          <cell r="L13">
            <v>19989.348537515867</v>
          </cell>
          <cell r="M13">
            <v>24986.685671894833</v>
          </cell>
          <cell r="O13" t="str">
            <v>E.088</v>
          </cell>
          <cell r="P13" t="str">
            <v>Plate Vibrator Tamper</v>
          </cell>
          <cell r="Q13">
            <v>4</v>
          </cell>
          <cell r="R13" t="str">
            <v>HP</v>
          </cell>
          <cell r="S13" t="str">
            <v>UMUR KERJA : 6 Tahun</v>
          </cell>
        </row>
        <row r="14">
          <cell r="E14" t="str">
            <v>E.089</v>
          </cell>
          <cell r="F14">
            <v>15000000</v>
          </cell>
          <cell r="G14">
            <v>0.28085403903961037</v>
          </cell>
          <cell r="H14">
            <v>1.2</v>
          </cell>
          <cell r="I14">
            <v>5</v>
          </cell>
          <cell r="J14">
            <v>360</v>
          </cell>
          <cell r="K14">
            <v>1800</v>
          </cell>
          <cell r="L14">
            <v>21682.372478952857</v>
          </cell>
          <cell r="M14">
            <v>26018.846974743428</v>
          </cell>
          <cell r="O14" t="str">
            <v>E.089</v>
          </cell>
          <cell r="P14" t="str">
            <v xml:space="preserve">Concrete Vibrator </v>
          </cell>
          <cell r="Q14">
            <v>4</v>
          </cell>
          <cell r="R14" t="str">
            <v>HP</v>
          </cell>
          <cell r="S14" t="str">
            <v>UMUR KERJA : 5 Tahun</v>
          </cell>
        </row>
        <row r="15">
          <cell r="E15" t="str">
            <v>E.154</v>
          </cell>
          <cell r="F15">
            <v>75000000</v>
          </cell>
          <cell r="G15">
            <v>0.24667978105957364</v>
          </cell>
          <cell r="H15">
            <v>3.3333333333333335</v>
          </cell>
          <cell r="I15">
            <v>6</v>
          </cell>
          <cell r="J15">
            <v>1000</v>
          </cell>
          <cell r="K15">
            <v>6000</v>
          </cell>
          <cell r="L15">
            <v>34282.841030889613</v>
          </cell>
          <cell r="M15">
            <v>114276.13676963205</v>
          </cell>
          <cell r="O15" t="str">
            <v>E.154</v>
          </cell>
          <cell r="P15" t="str">
            <v>Asphalt Sprayer Towed 400 L</v>
          </cell>
          <cell r="Q15">
            <v>6</v>
          </cell>
          <cell r="R15" t="str">
            <v>HP</v>
          </cell>
          <cell r="S15" t="str">
            <v>UMUR KERJA : 6 Tahun</v>
          </cell>
        </row>
        <row r="16">
          <cell r="E16" t="str">
            <v>E.155</v>
          </cell>
          <cell r="F16">
            <v>1400000000</v>
          </cell>
          <cell r="G16">
            <v>0.18062178192763814</v>
          </cell>
          <cell r="H16">
            <v>2</v>
          </cell>
          <cell r="I16">
            <v>10</v>
          </cell>
          <cell r="J16">
            <v>600</v>
          </cell>
          <cell r="K16">
            <v>6000</v>
          </cell>
          <cell r="L16">
            <v>813490.01640409546</v>
          </cell>
          <cell r="M16">
            <v>1626980.0328081909</v>
          </cell>
          <cell r="O16" t="str">
            <v>E.155</v>
          </cell>
          <cell r="P16" t="str">
            <v>Asphalt Mixing Plant 30 t / h</v>
          </cell>
          <cell r="Q16">
            <v>150</v>
          </cell>
          <cell r="R16" t="str">
            <v>HP</v>
          </cell>
          <cell r="S16" t="str">
            <v>UMUR KERJA : 10 Tahun</v>
          </cell>
        </row>
        <row r="17">
          <cell r="E17" t="str">
            <v>E.157</v>
          </cell>
          <cell r="F17">
            <v>400000000</v>
          </cell>
          <cell r="G17">
            <v>0.22260307571215759</v>
          </cell>
          <cell r="H17">
            <v>2.8571428571428572</v>
          </cell>
          <cell r="I17">
            <v>7</v>
          </cell>
          <cell r="J17">
            <v>857.14285714285711</v>
          </cell>
          <cell r="K17">
            <v>6000</v>
          </cell>
          <cell r="L17">
            <v>217915.26260978417</v>
          </cell>
          <cell r="M17">
            <v>622615.03602795477</v>
          </cell>
          <cell r="O17" t="str">
            <v>E.157</v>
          </cell>
          <cell r="P17" t="str">
            <v>Asphalt Finisher</v>
          </cell>
          <cell r="Q17">
            <v>60</v>
          </cell>
          <cell r="R17" t="str">
            <v>HP</v>
          </cell>
          <cell r="S17" t="str">
            <v>UMUR KERJA : 7 Tahun</v>
          </cell>
        </row>
        <row r="18">
          <cell r="E18" t="str">
            <v>E.182</v>
          </cell>
          <cell r="F18">
            <v>175000000</v>
          </cell>
          <cell r="G18">
            <v>0.24667978105957364</v>
          </cell>
          <cell r="H18">
            <v>3.3333333333333335</v>
          </cell>
          <cell r="I18">
            <v>6</v>
          </cell>
          <cell r="J18">
            <v>1000</v>
          </cell>
          <cell r="K18">
            <v>6000</v>
          </cell>
          <cell r="L18">
            <v>171862.70787874245</v>
          </cell>
          <cell r="M18">
            <v>572875.69292914157</v>
          </cell>
          <cell r="O18" t="str">
            <v>E.182</v>
          </cell>
          <cell r="P18" t="str">
            <v>Water Tank Truck</v>
          </cell>
          <cell r="Q18">
            <v>115</v>
          </cell>
          <cell r="R18" t="str">
            <v>HP</v>
          </cell>
          <cell r="S18" t="str">
            <v>UMUR KERJA : 6 Tahun</v>
          </cell>
        </row>
        <row r="19">
          <cell r="E19" t="str">
            <v>E.211</v>
          </cell>
          <cell r="F19">
            <v>140000000</v>
          </cell>
          <cell r="G19">
            <v>0.24667978105957364</v>
          </cell>
          <cell r="H19">
            <v>3.3333333333333335</v>
          </cell>
          <cell r="I19">
            <v>6</v>
          </cell>
          <cell r="J19">
            <v>1000</v>
          </cell>
          <cell r="K19">
            <v>6000</v>
          </cell>
          <cell r="L19">
            <v>158410.92352299395</v>
          </cell>
          <cell r="M19">
            <v>528036.41174331319</v>
          </cell>
          <cell r="O19" t="str">
            <v>E.211</v>
          </cell>
          <cell r="P19" t="str">
            <v>Dump Truck, 3,5 ton</v>
          </cell>
          <cell r="Q19">
            <v>115</v>
          </cell>
          <cell r="R19" t="str">
            <v>HP</v>
          </cell>
          <cell r="S19" t="str">
            <v>UMUR KERJA : 6 Tahun</v>
          </cell>
        </row>
        <row r="20">
          <cell r="E20" t="str">
            <v>E.212</v>
          </cell>
          <cell r="F20">
            <v>175000000</v>
          </cell>
          <cell r="G20">
            <v>0.24667978105957364</v>
          </cell>
          <cell r="H20">
            <v>3.3333333333333335</v>
          </cell>
          <cell r="I20">
            <v>6</v>
          </cell>
          <cell r="J20">
            <v>1000</v>
          </cell>
          <cell r="K20">
            <v>6000</v>
          </cell>
          <cell r="L20">
            <v>199150.65207874242</v>
          </cell>
          <cell r="M20">
            <v>663835.50692914147</v>
          </cell>
          <cell r="O20" t="str">
            <v>E.212</v>
          </cell>
          <cell r="P20" t="str">
            <v>Dump Truck, 5,0 ton</v>
          </cell>
          <cell r="Q20">
            <v>145</v>
          </cell>
          <cell r="R20" t="str">
            <v>HP</v>
          </cell>
          <cell r="S20" t="str">
            <v>UMUR KERJA : 6 Tahun</v>
          </cell>
        </row>
        <row r="21">
          <cell r="E21" t="str">
            <v>E.221</v>
          </cell>
          <cell r="F21">
            <v>150000000</v>
          </cell>
          <cell r="G21">
            <v>0.24667978105957364</v>
          </cell>
          <cell r="H21">
            <v>3.3333333333333335</v>
          </cell>
          <cell r="I21">
            <v>6</v>
          </cell>
          <cell r="J21">
            <v>1000</v>
          </cell>
          <cell r="K21">
            <v>6000</v>
          </cell>
          <cell r="L21">
            <v>162254.29048177923</v>
          </cell>
          <cell r="M21">
            <v>540847.63493926416</v>
          </cell>
          <cell r="O21" t="str">
            <v>E.221</v>
          </cell>
          <cell r="P21" t="str">
            <v>Flat Bed Truck 4,0 ton</v>
          </cell>
          <cell r="Q21">
            <v>115</v>
          </cell>
          <cell r="R21" t="str">
            <v>HP</v>
          </cell>
          <cell r="S21" t="str">
            <v>UMUR KERJA : 6 Tahun</v>
          </cell>
        </row>
        <row r="22">
          <cell r="E22" t="str">
            <v>E.251</v>
          </cell>
          <cell r="F22">
            <v>10000000</v>
          </cell>
          <cell r="G22">
            <v>0.28085403903961037</v>
          </cell>
          <cell r="H22">
            <v>3</v>
          </cell>
          <cell r="I22">
            <v>5</v>
          </cell>
          <cell r="J22">
            <v>900</v>
          </cell>
          <cell r="K22">
            <v>4500</v>
          </cell>
          <cell r="L22">
            <v>10269.31681838743</v>
          </cell>
          <cell r="M22">
            <v>30807.950455162289</v>
          </cell>
          <cell r="O22" t="str">
            <v>E.251</v>
          </cell>
          <cell r="P22" t="str">
            <v>Concrete Mixer 0,125 m3</v>
          </cell>
          <cell r="Q22">
            <v>6</v>
          </cell>
          <cell r="R22" t="str">
            <v>HP</v>
          </cell>
          <cell r="S22" t="str">
            <v>UMUR KERJA : 5 Tahun</v>
          </cell>
        </row>
        <row r="23">
          <cell r="E23" t="str">
            <v>E.252</v>
          </cell>
          <cell r="F23">
            <v>15000000</v>
          </cell>
          <cell r="G23">
            <v>0.28085403903961037</v>
          </cell>
          <cell r="H23">
            <v>3</v>
          </cell>
          <cell r="I23">
            <v>5</v>
          </cell>
          <cell r="J23">
            <v>900</v>
          </cell>
          <cell r="K23">
            <v>4500</v>
          </cell>
          <cell r="L23">
            <v>16313.573367581144</v>
          </cell>
          <cell r="M23">
            <v>48940.720102743435</v>
          </cell>
          <cell r="O23" t="str">
            <v>E.252</v>
          </cell>
          <cell r="P23" t="str">
            <v>Concrete Mixer 0,25 m3</v>
          </cell>
          <cell r="Q23">
            <v>10</v>
          </cell>
          <cell r="R23" t="str">
            <v>HP</v>
          </cell>
          <cell r="S23" t="str">
            <v>UMUR KERJA : 5 Tahun</v>
          </cell>
        </row>
        <row r="24">
          <cell r="E24" t="str">
            <v>E.301</v>
          </cell>
          <cell r="F24">
            <v>35000000</v>
          </cell>
          <cell r="G24">
            <v>0.20483218564643682</v>
          </cell>
          <cell r="H24">
            <v>1.5625</v>
          </cell>
          <cell r="I24">
            <v>8</v>
          </cell>
          <cell r="J24">
            <v>468.75</v>
          </cell>
          <cell r="K24">
            <v>3750</v>
          </cell>
          <cell r="L24">
            <v>56078.615934697838</v>
          </cell>
          <cell r="M24">
            <v>87622.83739796537</v>
          </cell>
          <cell r="O24" t="str">
            <v>E.301</v>
          </cell>
          <cell r="P24" t="str">
            <v>Compresor, Air 150 m3</v>
          </cell>
          <cell r="Q24">
            <v>35</v>
          </cell>
          <cell r="R24" t="str">
            <v>HP</v>
          </cell>
          <cell r="S24" t="str">
            <v>UMUR KERJA : 8 Tahun</v>
          </cell>
        </row>
        <row r="25">
          <cell r="E25" t="str">
            <v>E.341</v>
          </cell>
          <cell r="F25">
            <v>21000000</v>
          </cell>
          <cell r="G25">
            <v>0.3327079107505071</v>
          </cell>
          <cell r="H25">
            <v>1.875</v>
          </cell>
          <cell r="I25">
            <v>4</v>
          </cell>
          <cell r="J25">
            <v>562.5</v>
          </cell>
          <cell r="K25">
            <v>2250</v>
          </cell>
          <cell r="L25">
            <v>26203.978629127785</v>
          </cell>
          <cell r="M25">
            <v>49132.459929614597</v>
          </cell>
          <cell r="O25" t="str">
            <v>E.341</v>
          </cell>
          <cell r="P25" t="str">
            <v>Water Pump ( Ø 5 cm)</v>
          </cell>
          <cell r="Q25">
            <v>8</v>
          </cell>
          <cell r="R25" t="str">
            <v>HP</v>
          </cell>
          <cell r="S25" t="str">
            <v>UMUR KERJA : 4 Tahun</v>
          </cell>
        </row>
        <row r="26">
          <cell r="E26" t="str">
            <v>E.342</v>
          </cell>
          <cell r="F26">
            <v>12000000</v>
          </cell>
          <cell r="G26">
            <v>0.3327079107505071</v>
          </cell>
          <cell r="H26">
            <v>2.5</v>
          </cell>
          <cell r="I26">
            <v>4</v>
          </cell>
          <cell r="J26">
            <v>750</v>
          </cell>
          <cell r="K26">
            <v>3000</v>
          </cell>
          <cell r="L26">
            <v>17207.635761054767</v>
          </cell>
          <cell r="M26">
            <v>43019.089402636921</v>
          </cell>
          <cell r="O26" t="str">
            <v>E.342</v>
          </cell>
          <cell r="P26" t="str">
            <v>Water Pump ( Ø 10 cm)</v>
          </cell>
          <cell r="Q26">
            <v>10</v>
          </cell>
          <cell r="R26" t="str">
            <v>HP</v>
          </cell>
          <cell r="S26" t="str">
            <v>UMUR KERJA : 4 Tahun</v>
          </cell>
        </row>
        <row r="27">
          <cell r="E27" t="str">
            <v>E.351</v>
          </cell>
          <cell r="F27">
            <v>2446000</v>
          </cell>
          <cell r="G27">
            <v>0.28085403903961037</v>
          </cell>
          <cell r="H27">
            <v>2.5</v>
          </cell>
          <cell r="I27">
            <v>5</v>
          </cell>
          <cell r="J27">
            <v>750</v>
          </cell>
          <cell r="K27">
            <v>3750</v>
          </cell>
          <cell r="L27">
            <v>1412.3383962162779</v>
          </cell>
          <cell r="M27">
            <v>3530.8459905406949</v>
          </cell>
          <cell r="O27" t="str">
            <v>E.351</v>
          </cell>
          <cell r="P27" t="str">
            <v>Jackhamer, Equipment, etc.</v>
          </cell>
          <cell r="Q27">
            <v>0</v>
          </cell>
          <cell r="R27" t="str">
            <v>HP</v>
          </cell>
          <cell r="S27" t="str">
            <v>UMUR KERJA : 5 Tahun</v>
          </cell>
        </row>
        <row r="28">
          <cell r="E28" t="str">
            <v>E.401</v>
          </cell>
          <cell r="F28">
            <v>20452000</v>
          </cell>
          <cell r="G28">
            <v>0.28085403903961037</v>
          </cell>
          <cell r="H28">
            <v>2</v>
          </cell>
          <cell r="I28">
            <v>5</v>
          </cell>
          <cell r="J28">
            <v>600</v>
          </cell>
          <cell r="K28">
            <v>3000</v>
          </cell>
          <cell r="L28">
            <v>14761.419092096952</v>
          </cell>
          <cell r="M28">
            <v>29522.838184193904</v>
          </cell>
          <cell r="O28" t="str">
            <v>E.401</v>
          </cell>
          <cell r="P28" t="str">
            <v>Tractor Equipment, etc.</v>
          </cell>
          <cell r="Q28">
            <v>0</v>
          </cell>
          <cell r="R28" t="str">
            <v>HP</v>
          </cell>
          <cell r="S28" t="str">
            <v>UMUR KERJA : 5 Tahun</v>
          </cell>
        </row>
      </sheetData>
      <sheetData sheetId="11"/>
      <sheetData sheetId="12"/>
      <sheetData sheetId="13"/>
      <sheetData sheetId="14">
        <row r="6">
          <cell r="F6" t="str">
            <v>M.010</v>
          </cell>
          <cell r="G6">
            <v>55000</v>
          </cell>
          <cell r="H6">
            <v>70</v>
          </cell>
          <cell r="I6">
            <v>3224.8612299105816</v>
          </cell>
          <cell r="J6">
            <v>277932.88323280332</v>
          </cell>
        </row>
        <row r="7">
          <cell r="F7" t="str">
            <v>M.011</v>
          </cell>
          <cell r="G7">
            <v>65000</v>
          </cell>
          <cell r="H7">
            <v>70</v>
          </cell>
          <cell r="I7">
            <v>3173.8635885514946</v>
          </cell>
          <cell r="J7">
            <v>284298.7466866186</v>
          </cell>
        </row>
        <row r="8">
          <cell r="F8" t="str">
            <v>M.012</v>
          </cell>
          <cell r="G8">
            <v>50000</v>
          </cell>
          <cell r="H8">
            <v>70</v>
          </cell>
          <cell r="I8">
            <v>3173.8635885514946</v>
          </cell>
          <cell r="J8">
            <v>269448.7466866186</v>
          </cell>
        </row>
        <row r="9">
          <cell r="F9" t="str">
            <v>M.022</v>
          </cell>
          <cell r="G9">
            <v>200000</v>
          </cell>
          <cell r="H9">
            <v>70</v>
          </cell>
          <cell r="I9">
            <v>3173.8635885514946</v>
          </cell>
          <cell r="J9">
            <v>417948.7466866186</v>
          </cell>
        </row>
        <row r="10">
          <cell r="F10" t="str">
            <v>M.023</v>
          </cell>
          <cell r="G10">
            <v>200000</v>
          </cell>
          <cell r="H10">
            <v>70</v>
          </cell>
          <cell r="I10">
            <v>3173.8635885514946</v>
          </cell>
          <cell r="J10">
            <v>417948.7466866186</v>
          </cell>
        </row>
        <row r="11">
          <cell r="F11" t="str">
            <v>M.024</v>
          </cell>
          <cell r="G11">
            <v>200000</v>
          </cell>
          <cell r="H11">
            <v>70</v>
          </cell>
          <cell r="I11">
            <v>3173.8635885514946</v>
          </cell>
          <cell r="J11">
            <v>417948.7466866186</v>
          </cell>
        </row>
        <row r="12">
          <cell r="F12" t="str">
            <v>M.025</v>
          </cell>
          <cell r="G12">
            <v>200000</v>
          </cell>
          <cell r="H12">
            <v>70</v>
          </cell>
          <cell r="I12">
            <v>3173.8635885514946</v>
          </cell>
          <cell r="J12">
            <v>417948.7466866186</v>
          </cell>
        </row>
        <row r="13">
          <cell r="F13" t="str">
            <v>M.026</v>
          </cell>
          <cell r="G13">
            <v>200000</v>
          </cell>
          <cell r="H13">
            <v>70</v>
          </cell>
          <cell r="I13">
            <v>3173.8635885514946</v>
          </cell>
          <cell r="J13">
            <v>417948.7466866186</v>
          </cell>
        </row>
        <row r="14">
          <cell r="F14" t="str">
            <v>M.026</v>
          </cell>
          <cell r="G14">
            <v>200000</v>
          </cell>
          <cell r="H14">
            <v>70</v>
          </cell>
          <cell r="I14">
            <v>3173.8635885514946</v>
          </cell>
          <cell r="J14">
            <v>417948.7466866186</v>
          </cell>
        </row>
        <row r="15">
          <cell r="F15" t="str">
            <v>M.031</v>
          </cell>
          <cell r="G15">
            <v>110000</v>
          </cell>
          <cell r="H15">
            <v>5</v>
          </cell>
          <cell r="I15">
            <v>2245.0387519440183</v>
          </cell>
          <cell r="J15">
            <v>120012.94182212288</v>
          </cell>
        </row>
        <row r="16">
          <cell r="F16" t="str">
            <v>M.033</v>
          </cell>
          <cell r="G16">
            <v>150000</v>
          </cell>
          <cell r="H16">
            <v>5</v>
          </cell>
          <cell r="I16">
            <v>2245.0387519440183</v>
          </cell>
          <cell r="J16">
            <v>159612.9418221229</v>
          </cell>
        </row>
        <row r="17">
          <cell r="F17" t="str">
            <v>M.035</v>
          </cell>
          <cell r="G17">
            <v>160000</v>
          </cell>
          <cell r="H17">
            <v>5</v>
          </cell>
          <cell r="I17">
            <v>2245.0387519440183</v>
          </cell>
          <cell r="J17">
            <v>169512.9418221229</v>
          </cell>
        </row>
        <row r="18">
          <cell r="F18" t="str">
            <v>M.040</v>
          </cell>
          <cell r="G18">
            <v>35000</v>
          </cell>
          <cell r="H18">
            <v>5</v>
          </cell>
          <cell r="I18">
            <v>3173.8635885514946</v>
          </cell>
          <cell r="J18">
            <v>50360.624763329899</v>
          </cell>
        </row>
        <row r="19">
          <cell r="F19" t="str">
            <v>M.041</v>
          </cell>
          <cell r="G19">
            <v>85000</v>
          </cell>
          <cell r="H19">
            <v>70</v>
          </cell>
          <cell r="I19">
            <v>3173.8635885514946</v>
          </cell>
          <cell r="J19">
            <v>304098.7466866186</v>
          </cell>
        </row>
        <row r="20">
          <cell r="F20" t="str">
            <v>M.042</v>
          </cell>
          <cell r="G20">
            <v>100000</v>
          </cell>
          <cell r="H20">
            <v>70</v>
          </cell>
          <cell r="I20">
            <v>3173.8635885514946</v>
          </cell>
          <cell r="J20">
            <v>318948.7466866186</v>
          </cell>
        </row>
        <row r="21">
          <cell r="F21" t="str">
            <v>M.050</v>
          </cell>
          <cell r="G21">
            <v>25000</v>
          </cell>
          <cell r="H21">
            <v>5</v>
          </cell>
          <cell r="I21">
            <v>3173.8635885514946</v>
          </cell>
          <cell r="J21">
            <v>40460.624763329899</v>
          </cell>
        </row>
        <row r="22">
          <cell r="F22" t="str">
            <v>M.061</v>
          </cell>
          <cell r="G22">
            <v>6500</v>
          </cell>
          <cell r="H22">
            <v>20</v>
          </cell>
          <cell r="I22">
            <v>4.9424705815234917</v>
          </cell>
          <cell r="J22">
            <v>6532.8609175141655</v>
          </cell>
        </row>
        <row r="23">
          <cell r="F23" t="str">
            <v>M.062</v>
          </cell>
          <cell r="G23">
            <v>3000000</v>
          </cell>
          <cell r="H23">
            <v>10</v>
          </cell>
          <cell r="I23">
            <v>4942.470581523492</v>
          </cell>
          <cell r="J23">
            <v>3018930.4587570829</v>
          </cell>
        </row>
        <row r="24">
          <cell r="F24" t="str">
            <v>M.063</v>
          </cell>
          <cell r="G24">
            <v>16250</v>
          </cell>
          <cell r="H24">
            <v>5</v>
          </cell>
          <cell r="I24">
            <v>13.162797862377271</v>
          </cell>
          <cell r="J24">
            <v>16152.655849418767</v>
          </cell>
        </row>
        <row r="25">
          <cell r="F25" t="str">
            <v>M.065</v>
          </cell>
          <cell r="G25">
            <v>2500</v>
          </cell>
          <cell r="H25">
            <v>5</v>
          </cell>
          <cell r="I25">
            <v>13.162797862377271</v>
          </cell>
          <cell r="J25">
            <v>2540.1558494187675</v>
          </cell>
        </row>
        <row r="26">
          <cell r="F26" t="str">
            <v>M.070</v>
          </cell>
          <cell r="G26">
            <v>30000</v>
          </cell>
          <cell r="H26">
            <v>5</v>
          </cell>
          <cell r="I26">
            <v>3224.8612299105816</v>
          </cell>
          <cell r="J26">
            <v>45663.063088057381</v>
          </cell>
        </row>
        <row r="27">
          <cell r="F27" t="str">
            <v>M.080</v>
          </cell>
          <cell r="G27">
            <v>42500</v>
          </cell>
          <cell r="H27">
            <v>5</v>
          </cell>
          <cell r="I27">
            <v>553.46285637947688</v>
          </cell>
          <cell r="J27">
            <v>44814.641139078412</v>
          </cell>
        </row>
        <row r="28">
          <cell r="F28" t="str">
            <v>M.081</v>
          </cell>
          <cell r="G28">
            <v>180000</v>
          </cell>
          <cell r="H28">
            <v>5</v>
          </cell>
          <cell r="I28">
            <v>2245.0387519440183</v>
          </cell>
          <cell r="J28">
            <v>189312.9418221229</v>
          </cell>
        </row>
        <row r="29">
          <cell r="F29" t="str">
            <v>M.090</v>
          </cell>
          <cell r="G29">
            <v>60000</v>
          </cell>
          <cell r="H29">
            <v>5</v>
          </cell>
          <cell r="I29">
            <v>4.9424705815234917</v>
          </cell>
          <cell r="J29">
            <v>59424.46522937854</v>
          </cell>
        </row>
        <row r="30">
          <cell r="F30" t="str">
            <v>M.091</v>
          </cell>
          <cell r="G30">
            <v>48000</v>
          </cell>
          <cell r="H30">
            <v>5</v>
          </cell>
          <cell r="I30">
            <v>4.9424705815234917</v>
          </cell>
          <cell r="J30">
            <v>47544.46522937854</v>
          </cell>
        </row>
        <row r="31">
          <cell r="F31" t="str">
            <v>M.164</v>
          </cell>
          <cell r="G31">
            <v>18750</v>
          </cell>
          <cell r="H31">
            <v>5</v>
          </cell>
          <cell r="I31">
            <v>4.9424705815234917</v>
          </cell>
          <cell r="J31">
            <v>18586.96522937854</v>
          </cell>
        </row>
        <row r="32">
          <cell r="F32" t="str">
            <v>M.165</v>
          </cell>
          <cell r="G32">
            <v>15000</v>
          </cell>
          <cell r="H32">
            <v>7</v>
          </cell>
          <cell r="I32">
            <v>4.9424705815234917</v>
          </cell>
          <cell r="J32">
            <v>14884.251321129959</v>
          </cell>
        </row>
        <row r="33">
          <cell r="F33" t="str">
            <v>M.166</v>
          </cell>
          <cell r="G33">
            <v>16500</v>
          </cell>
          <cell r="H33">
            <v>7</v>
          </cell>
          <cell r="I33">
            <v>4.9424705815234917</v>
          </cell>
          <cell r="J33">
            <v>16369.251321129957</v>
          </cell>
        </row>
        <row r="34">
          <cell r="F34" t="str">
            <v>M.166a</v>
          </cell>
          <cell r="G34">
            <v>13750</v>
          </cell>
          <cell r="H34">
            <v>5</v>
          </cell>
          <cell r="I34">
            <v>4.9424705815234917</v>
          </cell>
          <cell r="J34">
            <v>13636.965229378542</v>
          </cell>
        </row>
        <row r="35">
          <cell r="F35" t="str">
            <v>M.167</v>
          </cell>
          <cell r="G35">
            <v>11000</v>
          </cell>
          <cell r="H35">
            <v>5</v>
          </cell>
          <cell r="I35">
            <v>4.9424705815234917</v>
          </cell>
          <cell r="J35">
            <v>10914.465229378542</v>
          </cell>
        </row>
        <row r="36">
          <cell r="F36" t="str">
            <v>M.167</v>
          </cell>
          <cell r="G36">
            <v>13500</v>
          </cell>
          <cell r="H36">
            <v>5</v>
          </cell>
          <cell r="I36">
            <v>4.9424705815234917</v>
          </cell>
          <cell r="J36">
            <v>13389.465229378542</v>
          </cell>
        </row>
        <row r="37">
          <cell r="F37" t="str">
            <v>M.168</v>
          </cell>
          <cell r="G37">
            <v>12500</v>
          </cell>
          <cell r="H37">
            <v>5</v>
          </cell>
          <cell r="I37">
            <v>4.9424705815234917</v>
          </cell>
          <cell r="J37">
            <v>12399.465229378542</v>
          </cell>
        </row>
        <row r="38">
          <cell r="F38" t="str">
            <v>M.170</v>
          </cell>
          <cell r="G38">
            <v>60000</v>
          </cell>
          <cell r="H38">
            <v>70</v>
          </cell>
          <cell r="I38">
            <v>4.9424705815234917</v>
          </cell>
          <cell r="J38">
            <v>59742.513211299578</v>
          </cell>
        </row>
        <row r="39">
          <cell r="F39" t="str">
            <v>M.180</v>
          </cell>
          <cell r="G39">
            <v>1000000</v>
          </cell>
          <cell r="H39">
            <v>5</v>
          </cell>
          <cell r="I39">
            <v>3992.0319012001187</v>
          </cell>
          <cell r="J39">
            <v>1009760.5579109406</v>
          </cell>
        </row>
        <row r="40">
          <cell r="F40" t="str">
            <v>M.180a</v>
          </cell>
          <cell r="G40">
            <v>10000</v>
          </cell>
          <cell r="H40">
            <v>5</v>
          </cell>
          <cell r="I40">
            <v>50.355614548213623</v>
          </cell>
          <cell r="J40">
            <v>10149.260292013658</v>
          </cell>
        </row>
        <row r="41">
          <cell r="F41" t="str">
            <v>M.181</v>
          </cell>
          <cell r="G41">
            <v>1500000</v>
          </cell>
          <cell r="H41">
            <v>5</v>
          </cell>
          <cell r="I41">
            <v>4279.3194062897683</v>
          </cell>
          <cell r="J41">
            <v>1506182.6310611342</v>
          </cell>
        </row>
        <row r="42">
          <cell r="F42" t="str">
            <v>M.181a</v>
          </cell>
          <cell r="G42">
            <v>2000000</v>
          </cell>
          <cell r="H42">
            <v>5</v>
          </cell>
          <cell r="I42">
            <v>4279.3194062897683</v>
          </cell>
          <cell r="J42">
            <v>2001182.6310611342</v>
          </cell>
        </row>
        <row r="43">
          <cell r="F43" t="str">
            <v>M.183</v>
          </cell>
          <cell r="G43">
            <v>6321</v>
          </cell>
          <cell r="H43">
            <v>5</v>
          </cell>
          <cell r="I43">
            <v>1.25354751566366</v>
          </cell>
          <cell r="J43">
            <v>6263.9950602025356</v>
          </cell>
        </row>
        <row r="44">
          <cell r="F44" t="str">
            <v>M.184</v>
          </cell>
          <cell r="G44">
            <v>6502</v>
          </cell>
          <cell r="H44">
            <v>5</v>
          </cell>
          <cell r="I44">
            <v>1.25354751566366</v>
          </cell>
          <cell r="J44">
            <v>6443.1850602025352</v>
          </cell>
        </row>
        <row r="45">
          <cell r="F45" t="str">
            <v>M.185</v>
          </cell>
          <cell r="G45">
            <v>27500</v>
          </cell>
          <cell r="H45">
            <v>5</v>
          </cell>
          <cell r="I45">
            <v>1.25354751566366</v>
          </cell>
          <cell r="J45">
            <v>27231.205060202534</v>
          </cell>
        </row>
      </sheetData>
      <sheetData sheetId="15">
        <row r="7">
          <cell r="E7" t="str">
            <v>L.061</v>
          </cell>
          <cell r="F7">
            <v>7142.8571428571431</v>
          </cell>
          <cell r="G7">
            <v>50000</v>
          </cell>
        </row>
        <row r="8">
          <cell r="E8" t="str">
            <v>L.072</v>
          </cell>
          <cell r="F8">
            <v>8571.4285714285706</v>
          </cell>
          <cell r="G8">
            <v>60000</v>
          </cell>
        </row>
        <row r="9">
          <cell r="E9" t="str">
            <v>L.073</v>
          </cell>
          <cell r="F9">
            <v>8571.4285714285706</v>
          </cell>
          <cell r="G9">
            <v>60000</v>
          </cell>
        </row>
        <row r="10">
          <cell r="E10" t="str">
            <v>L.079</v>
          </cell>
          <cell r="F10">
            <v>7857.1428571428569</v>
          </cell>
          <cell r="G10">
            <v>55000</v>
          </cell>
        </row>
        <row r="11">
          <cell r="E11" t="str">
            <v>L.081</v>
          </cell>
          <cell r="F11">
            <v>8571.4285714285706</v>
          </cell>
          <cell r="G11">
            <v>60000</v>
          </cell>
        </row>
        <row r="12">
          <cell r="E12" t="str">
            <v>L.082</v>
          </cell>
          <cell r="F12">
            <v>7142.8571428571431</v>
          </cell>
          <cell r="G12">
            <v>50000</v>
          </cell>
        </row>
        <row r="13">
          <cell r="E13" t="str">
            <v>L.083</v>
          </cell>
          <cell r="F13">
            <v>5714.2857142857147</v>
          </cell>
          <cell r="G13">
            <v>40000</v>
          </cell>
        </row>
        <row r="14">
          <cell r="E14" t="str">
            <v>L.091</v>
          </cell>
          <cell r="F14">
            <v>7142.8571428571431</v>
          </cell>
          <cell r="G14">
            <v>50000</v>
          </cell>
        </row>
        <row r="15">
          <cell r="E15" t="str">
            <v>L.099</v>
          </cell>
          <cell r="F15">
            <v>5357.1428571428569</v>
          </cell>
          <cell r="G15">
            <v>37500</v>
          </cell>
        </row>
        <row r="16">
          <cell r="E16" t="str">
            <v>L.101</v>
          </cell>
          <cell r="F16">
            <v>5000</v>
          </cell>
          <cell r="G16">
            <v>35000</v>
          </cell>
        </row>
        <row r="17">
          <cell r="E17" t="str">
            <v>L.103</v>
          </cell>
          <cell r="F17">
            <v>5357.1428571428569</v>
          </cell>
          <cell r="G17">
            <v>37500</v>
          </cell>
        </row>
        <row r="18">
          <cell r="E18" t="str">
            <v>L.106</v>
          </cell>
          <cell r="F18">
            <v>5714.2857142857147</v>
          </cell>
          <cell r="G18">
            <v>40000</v>
          </cell>
        </row>
      </sheetData>
      <sheetData sheetId="1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1.pem.lahan"/>
      <sheetName val="2.KANTOR KEJAKSAAN"/>
      <sheetName val="3.rumah 70"/>
      <sheetName val="4.RUMAH 50 "/>
      <sheetName val="SAMPUL"/>
      <sheetName val="ANALISA-SNI"/>
      <sheetName val="an.alt"/>
      <sheetName val="daft sewa alt"/>
      <sheetName val="an 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C4" t="str">
            <v>Bulldozer 100HP</v>
          </cell>
          <cell r="D4" t="str">
            <v>Per Jam</v>
          </cell>
          <cell r="E4">
            <v>248292.12800000003</v>
          </cell>
        </row>
        <row r="5">
          <cell r="C5" t="str">
            <v>Motor Greder</v>
          </cell>
          <cell r="D5" t="str">
            <v>Per Jam</v>
          </cell>
          <cell r="E5">
            <v>248577.6</v>
          </cell>
        </row>
        <row r="6">
          <cell r="C6" t="str">
            <v>Loader Wheeled</v>
          </cell>
          <cell r="D6" t="str">
            <v>Per Jam</v>
          </cell>
          <cell r="E6">
            <v>250335.76</v>
          </cell>
        </row>
        <row r="7">
          <cell r="C7" t="str">
            <v>Roller Three Wheeled</v>
          </cell>
          <cell r="D7" t="str">
            <v>Per Jam</v>
          </cell>
          <cell r="E7">
            <v>61911.152000000002</v>
          </cell>
        </row>
        <row r="8">
          <cell r="C8" t="str">
            <v>Dumptruck 5 ton</v>
          </cell>
          <cell r="D8" t="str">
            <v>Per Jam</v>
          </cell>
          <cell r="E8">
            <v>213254.47999999998</v>
          </cell>
        </row>
        <row r="9">
          <cell r="C9" t="str">
            <v>Dumptruck 3,5 ton</v>
          </cell>
          <cell r="D9" t="str">
            <v>Per Jam</v>
          </cell>
          <cell r="E9">
            <v>155522.88</v>
          </cell>
        </row>
        <row r="10">
          <cell r="C10" t="str">
            <v>Water Tanker</v>
          </cell>
          <cell r="D10" t="str">
            <v>Per Jam</v>
          </cell>
          <cell r="E10">
            <v>141288.17599999998</v>
          </cell>
        </row>
        <row r="11">
          <cell r="C11" t="str">
            <v>Water Pump</v>
          </cell>
          <cell r="D11" t="str">
            <v>Per Jam</v>
          </cell>
          <cell r="E11">
            <v>31041.728000000003</v>
          </cell>
        </row>
      </sheetData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rg.sat."/>
      <sheetName val="RAB.Ruas-68 (jembt)goi"/>
      <sheetName val="RAB.Ruas-68 (2)"/>
      <sheetName val="b1"/>
      <sheetName val="7a"/>
    </sheetNames>
    <sheetDataSet>
      <sheetData sheetId="0">
        <row r="552">
          <cell r="J552">
            <v>9437.5</v>
          </cell>
        </row>
        <row r="832">
          <cell r="J832">
            <v>6411.6565211686493</v>
          </cell>
        </row>
        <row r="902">
          <cell r="J902">
            <v>39347</v>
          </cell>
        </row>
        <row r="1042">
          <cell r="J1042">
            <v>182288.79740365112</v>
          </cell>
        </row>
        <row r="1112">
          <cell r="J1112">
            <v>53438.850155888853</v>
          </cell>
        </row>
        <row r="1182">
          <cell r="J1182">
            <v>99998.916217128033</v>
          </cell>
        </row>
        <row r="1198">
          <cell r="I1198">
            <v>10752.5</v>
          </cell>
        </row>
        <row r="1213">
          <cell r="I1213">
            <v>8114.1676840215441</v>
          </cell>
        </row>
        <row r="1320">
          <cell r="J1320">
            <v>55980.658570277425</v>
          </cell>
        </row>
        <row r="2090">
          <cell r="J2090">
            <v>273073.42786310945</v>
          </cell>
        </row>
        <row r="2160">
          <cell r="J2160">
            <v>21468.626832587564</v>
          </cell>
        </row>
        <row r="2300">
          <cell r="J2300">
            <v>15843.707723208241</v>
          </cell>
        </row>
        <row r="3700">
          <cell r="J3700">
            <v>724171.78187766683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Dasar"/>
      <sheetName val="REKAP total"/>
      <sheetName val="REKAP"/>
      <sheetName val="RAB"/>
      <sheetName val="Antek"/>
      <sheetName val="Analisa"/>
      <sheetName val="Analisa SNI"/>
      <sheetName val="Anmob"/>
      <sheetName val="Analisa LS"/>
      <sheetName val="Peralatan"/>
      <sheetName val="AN. SNI"/>
      <sheetName val="TERBILANG"/>
    </sheetNames>
    <sheetDataSet>
      <sheetData sheetId="0">
        <row r="17">
          <cell r="D17" t="str">
            <v>Pekerja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BO26" t="str">
            <v xml:space="preserve"> Alat Baru</v>
          </cell>
        </row>
        <row r="27">
          <cell r="BO27">
            <v>1341125891</v>
          </cell>
        </row>
        <row r="46">
          <cell r="BO46" t="str">
            <v xml:space="preserve"> Alat Baru</v>
          </cell>
        </row>
        <row r="47">
          <cell r="BO47">
            <v>247812175</v>
          </cell>
        </row>
        <row r="66">
          <cell r="BO66" t="str">
            <v xml:space="preserve"> Alat Baru</v>
          </cell>
        </row>
        <row r="67">
          <cell r="BO67">
            <v>55862745</v>
          </cell>
        </row>
        <row r="86">
          <cell r="BO86" t="str">
            <v xml:space="preserve"> Alat Baru</v>
          </cell>
        </row>
        <row r="87">
          <cell r="BO87">
            <v>888028890</v>
          </cell>
        </row>
        <row r="106">
          <cell r="BO106" t="str">
            <v xml:space="preserve"> Alat Baru</v>
          </cell>
        </row>
        <row r="107">
          <cell r="BO107">
            <v>54602683</v>
          </cell>
        </row>
        <row r="126">
          <cell r="BO126" t="str">
            <v xml:space="preserve"> Alat Baru</v>
          </cell>
        </row>
        <row r="127">
          <cell r="BO127">
            <v>117605778</v>
          </cell>
        </row>
        <row r="146">
          <cell r="BO146" t="str">
            <v xml:space="preserve"> Alat Baru</v>
          </cell>
        </row>
        <row r="147">
          <cell r="BO147">
            <v>777038177</v>
          </cell>
        </row>
        <row r="166">
          <cell r="BO166" t="str">
            <v xml:space="preserve"> Alat Baru</v>
          </cell>
        </row>
        <row r="167">
          <cell r="BO167">
            <v>92404540</v>
          </cell>
        </row>
        <row r="186">
          <cell r="BO186" t="str">
            <v xml:space="preserve"> Alat Baru</v>
          </cell>
        </row>
        <row r="187">
          <cell r="BO187">
            <v>285614032</v>
          </cell>
        </row>
        <row r="206">
          <cell r="BO206" t="str">
            <v xml:space="preserve"> Alat Baru</v>
          </cell>
        </row>
        <row r="207">
          <cell r="BO207">
            <v>1404024763</v>
          </cell>
        </row>
        <row r="226">
          <cell r="BO226" t="str">
            <v xml:space="preserve"> Alat Baru</v>
          </cell>
        </row>
        <row r="227">
          <cell r="BO227">
            <v>105005159</v>
          </cell>
        </row>
        <row r="246">
          <cell r="BO246" t="str">
            <v xml:space="preserve"> Alat Baru</v>
          </cell>
        </row>
        <row r="247">
          <cell r="BO247">
            <v>46006191</v>
          </cell>
        </row>
        <row r="266">
          <cell r="BO266" t="str">
            <v xml:space="preserve"> Alat Baru</v>
          </cell>
        </row>
        <row r="267">
          <cell r="BO267">
            <v>1224220842</v>
          </cell>
        </row>
        <row r="286">
          <cell r="BO286" t="str">
            <v xml:space="preserve"> Alat Baru</v>
          </cell>
        </row>
        <row r="287">
          <cell r="BO287">
            <v>504024763</v>
          </cell>
        </row>
        <row r="306">
          <cell r="BO306" t="str">
            <v xml:space="preserve"> Alat Baru</v>
          </cell>
        </row>
        <row r="307">
          <cell r="BO307">
            <v>1099019604</v>
          </cell>
        </row>
        <row r="326">
          <cell r="BO326" t="str">
            <v xml:space="preserve"> Alat Baru</v>
          </cell>
        </row>
        <row r="327">
          <cell r="BO327">
            <v>155407635</v>
          </cell>
        </row>
        <row r="346">
          <cell r="BO346" t="str">
            <v xml:space="preserve"> Alat Baru</v>
          </cell>
        </row>
        <row r="347">
          <cell r="BO347">
            <v>155407635</v>
          </cell>
        </row>
        <row r="366">
          <cell r="BO366" t="str">
            <v xml:space="preserve"> Alat Baru</v>
          </cell>
        </row>
        <row r="367">
          <cell r="BO367">
            <v>176408667</v>
          </cell>
        </row>
        <row r="386">
          <cell r="BO386" t="str">
            <v xml:space="preserve"> Alat Baru</v>
          </cell>
        </row>
        <row r="387">
          <cell r="BO387">
            <v>1297409699</v>
          </cell>
        </row>
        <row r="406">
          <cell r="BO406" t="str">
            <v xml:space="preserve"> Alat Baru</v>
          </cell>
        </row>
        <row r="407">
          <cell r="BO407">
            <v>35854386</v>
          </cell>
        </row>
        <row r="426">
          <cell r="BO426" t="str">
            <v xml:space="preserve"> Alat Baru</v>
          </cell>
        </row>
        <row r="427">
          <cell r="BO427">
            <v>1310989671</v>
          </cell>
        </row>
        <row r="446">
          <cell r="BO446" t="str">
            <v xml:space="preserve"> Alat Baru</v>
          </cell>
        </row>
        <row r="447">
          <cell r="BO447">
            <v>20450464</v>
          </cell>
        </row>
        <row r="466">
          <cell r="BO466" t="str">
            <v xml:space="preserve"> Alat Baru</v>
          </cell>
        </row>
        <row r="467">
          <cell r="BO467">
            <v>105005159</v>
          </cell>
        </row>
        <row r="486">
          <cell r="BO486" t="str">
            <v xml:space="preserve"> Alat Baru</v>
          </cell>
        </row>
        <row r="487">
          <cell r="BO487">
            <v>71403508</v>
          </cell>
        </row>
        <row r="506">
          <cell r="BO506" t="str">
            <v xml:space="preserve"> Alat Baru</v>
          </cell>
        </row>
        <row r="507">
          <cell r="BO507">
            <v>6720330</v>
          </cell>
        </row>
        <row r="526">
          <cell r="BO526" t="str">
            <v xml:space="preserve"> Alat Baru</v>
          </cell>
        </row>
        <row r="527">
          <cell r="BO527">
            <v>27721362</v>
          </cell>
        </row>
        <row r="546">
          <cell r="BO546" t="str">
            <v xml:space="preserve"> Alat Baru</v>
          </cell>
        </row>
        <row r="547">
          <cell r="BO547">
            <v>46000000</v>
          </cell>
        </row>
        <row r="566">
          <cell r="BO566" t="str">
            <v xml:space="preserve"> Alat Baru</v>
          </cell>
        </row>
        <row r="567">
          <cell r="BO567">
            <v>112500000</v>
          </cell>
        </row>
        <row r="586">
          <cell r="BO586" t="str">
            <v xml:space="preserve"> Alat Baru</v>
          </cell>
        </row>
        <row r="587">
          <cell r="BO587">
            <v>166250000</v>
          </cell>
        </row>
        <row r="606">
          <cell r="BO606" t="str">
            <v xml:space="preserve"> Alat Baru</v>
          </cell>
        </row>
        <row r="607">
          <cell r="BO607">
            <v>70000000</v>
          </cell>
        </row>
        <row r="626">
          <cell r="BO626" t="str">
            <v xml:space="preserve"> Alat Baru</v>
          </cell>
        </row>
        <row r="627">
          <cell r="BO627">
            <v>350000000</v>
          </cell>
        </row>
        <row r="646">
          <cell r="BO646" t="str">
            <v xml:space="preserve"> Alat Baru</v>
          </cell>
        </row>
        <row r="647">
          <cell r="BO647">
            <v>17500000</v>
          </cell>
        </row>
        <row r="666">
          <cell r="BO666" t="str">
            <v xml:space="preserve"> Alat Baru</v>
          </cell>
        </row>
        <row r="667">
          <cell r="BO667">
            <v>2250000000</v>
          </cell>
        </row>
        <row r="697">
          <cell r="BO697" t="str">
            <v xml:space="preserve"> Alat Baru</v>
          </cell>
        </row>
        <row r="698">
          <cell r="BO698">
            <v>15000000</v>
          </cell>
        </row>
      </sheetData>
      <sheetData sheetId="10"/>
      <sheetData sheetId="1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FTAR HARGA BARU"/>
      <sheetName val="ANALISA.T"/>
      <sheetName val="perhitingan  limbangan"/>
      <sheetName val="TAMBATAN"/>
      <sheetName val="REKAP TAMBATAN"/>
      <sheetName val="time"/>
      <sheetName val="Sheet1"/>
      <sheetName val="SAMPUL MC (4)"/>
      <sheetName val="MC juni"/>
      <sheetName val="rincian juni"/>
      <sheetName val="BOBOT JUNI"/>
      <sheetName val="BOBOT JUNI (2)"/>
      <sheetName val="BOBOT JUNI (4)"/>
      <sheetName val="BOBOT JUNI (3)"/>
      <sheetName val="BOBOT JUli"/>
      <sheetName val="BOBOT JUli (2)"/>
      <sheetName val="BOBOT JUli (3)"/>
      <sheetName val="BOBOT JUli (4)"/>
      <sheetName val="rincian juli"/>
      <sheetName val="MC juni (2)"/>
      <sheetName val="Sheet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3">
          <cell r="I43">
            <v>97.105629050154732</v>
          </cell>
        </row>
      </sheetData>
      <sheetData sheetId="17">
        <row r="43">
          <cell r="I43">
            <v>99.999999999999986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Bajoe (2)"/>
      <sheetName val="Rekap ULOE B"/>
      <sheetName val="Rekap 2009"/>
      <sheetName val="Gudang Uloe1"/>
      <sheetName val="Gudang Bajoe"/>
      <sheetName val="Gudang Bajoe 2009"/>
      <sheetName val="Gudang Uloe B"/>
      <sheetName val="Kantor Pengelola"/>
      <sheetName val="Kantor Pengelola (2)"/>
      <sheetName val="RMH PENJG"/>
      <sheetName val="WC"/>
      <sheetName val="Pos "/>
      <sheetName val="lANTAI jEMUR"/>
      <sheetName val="Pagar"/>
      <sheetName val="Paving"/>
      <sheetName val="penerngan"/>
      <sheetName val="Peralatan Gdg"/>
      <sheetName val="FASIL GDG"/>
      <sheetName val="HBU"/>
      <sheetName val="PERSIAPAN"/>
      <sheetName val="TANAH"/>
      <sheetName val="PONDASI"/>
      <sheetName val="DINDING"/>
      <sheetName val="PLESTERAN"/>
      <sheetName val="KAYU"/>
      <sheetName val="BETON"/>
      <sheetName val="ATAP"/>
      <sheetName val="LANGIT2"/>
      <sheetName val="PIPA &amp; SANITASI"/>
      <sheetName val="BESI"/>
      <sheetName val="KUNCI&amp;KACA"/>
      <sheetName val="LANTAI"/>
      <sheetName val="CAT"/>
      <sheetName val="Listri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">
          <cell r="E8" t="str">
            <v>BAHAN BATU, PASIR, CIPPING DAN BATU MERAH</v>
          </cell>
        </row>
        <row r="9">
          <cell r="E9" t="str">
            <v>Batu gunung</v>
          </cell>
        </row>
        <row r="10">
          <cell r="E10" t="str">
            <v>Pasir pasang</v>
          </cell>
        </row>
        <row r="11">
          <cell r="E11" t="str">
            <v>Pasir beton</v>
          </cell>
        </row>
        <row r="12">
          <cell r="E12" t="str">
            <v>Pasir beton (Kg)</v>
          </cell>
        </row>
        <row r="13">
          <cell r="E13" t="str">
            <v>Pasir urug</v>
          </cell>
        </row>
        <row r="14">
          <cell r="E14" t="str">
            <v>split/chipping 2-3 cm</v>
          </cell>
        </row>
        <row r="15">
          <cell r="E15" t="str">
            <v>split/chipping 2-3 cm(Kg)</v>
          </cell>
        </row>
        <row r="16">
          <cell r="E16" t="str">
            <v>Koral beton</v>
          </cell>
        </row>
        <row r="17">
          <cell r="E17" t="str">
            <v>Tanah Timbunan</v>
          </cell>
        </row>
        <row r="18">
          <cell r="E18" t="str">
            <v>Krikil</v>
          </cell>
        </row>
        <row r="19">
          <cell r="E19" t="str">
            <v>Krikil (Kg)</v>
          </cell>
        </row>
        <row r="20">
          <cell r="E20" t="str">
            <v>Tanah urug didatangkan</v>
          </cell>
        </row>
        <row r="21">
          <cell r="E21" t="str">
            <v>Sirtu</v>
          </cell>
        </row>
        <row r="22">
          <cell r="E22" t="str">
            <v>Batu merah</v>
          </cell>
        </row>
        <row r="23">
          <cell r="E23" t="str">
            <v>Batu kali</v>
          </cell>
        </row>
        <row r="24">
          <cell r="E24" t="str">
            <v>Batu belah 15/20</v>
          </cell>
        </row>
        <row r="25">
          <cell r="E25" t="str">
            <v>Batu pecah 5/7</v>
          </cell>
        </row>
        <row r="26">
          <cell r="E26" t="str">
            <v>Kapur Padam</v>
          </cell>
        </row>
        <row r="27">
          <cell r="E27" t="str">
            <v>Tanah Liat</v>
          </cell>
        </row>
        <row r="28">
          <cell r="E28" t="str">
            <v>Ijuk</v>
          </cell>
        </row>
        <row r="29">
          <cell r="E29" t="str">
            <v>Batu granit</v>
          </cell>
        </row>
        <row r="30">
          <cell r="E30" t="str">
            <v>Batu teraso</v>
          </cell>
        </row>
        <row r="31">
          <cell r="E31" t="str">
            <v>Batacote</v>
          </cell>
        </row>
        <row r="32">
          <cell r="E32" t="str">
            <v>Air</v>
          </cell>
        </row>
        <row r="33">
          <cell r="E33" t="str">
            <v>Pasir silika</v>
          </cell>
        </row>
        <row r="34">
          <cell r="E34" t="str">
            <v>Batu apung</v>
          </cell>
        </row>
        <row r="36">
          <cell r="E36" t="str">
            <v>BAHAN SEMEN</v>
          </cell>
        </row>
        <row r="37">
          <cell r="E37" t="str">
            <v>Semen PC 50kg</v>
          </cell>
        </row>
        <row r="38">
          <cell r="E38" t="str">
            <v>Semen PC 50kg (zak)</v>
          </cell>
        </row>
        <row r="39">
          <cell r="E39" t="str">
            <v>PC Warna</v>
          </cell>
        </row>
        <row r="40">
          <cell r="E40" t="str">
            <v>Semen Portland</v>
          </cell>
        </row>
        <row r="41">
          <cell r="E41" t="str">
            <v>Semen PC 40 kg (zak)</v>
          </cell>
        </row>
        <row r="42">
          <cell r="E42" t="str">
            <v>Semen Abu-abu</v>
          </cell>
        </row>
        <row r="43">
          <cell r="E43" t="str">
            <v>Strorox-100</v>
          </cell>
        </row>
        <row r="44">
          <cell r="E44" t="str">
            <v>Rapidrant</v>
          </cell>
        </row>
        <row r="45">
          <cell r="E45" t="str">
            <v>Puzzdith-100 XR</v>
          </cell>
        </row>
        <row r="46">
          <cell r="E46" t="str">
            <v>Semen Nat</v>
          </cell>
        </row>
        <row r="47">
          <cell r="E47" t="str">
            <v>Semen Putih</v>
          </cell>
        </row>
        <row r="48">
          <cell r="E48" t="str">
            <v>Semen Merah</v>
          </cell>
        </row>
        <row r="50">
          <cell r="E50" t="str">
            <v>BAHAN BESI</v>
          </cell>
        </row>
        <row r="51">
          <cell r="E51" t="str">
            <v>Besi beton polos</v>
          </cell>
        </row>
        <row r="52">
          <cell r="E52" t="str">
            <v>Kawat beton</v>
          </cell>
        </row>
        <row r="53">
          <cell r="E53" t="str">
            <v>Paku Biasa 1/2" - 1"</v>
          </cell>
        </row>
        <row r="54">
          <cell r="E54" t="str">
            <v>Paku biasa 2" - 5"</v>
          </cell>
        </row>
        <row r="55">
          <cell r="E55" t="str">
            <v>Paku asbes</v>
          </cell>
        </row>
        <row r="56">
          <cell r="E56" t="str">
            <v>Paku 3 cm</v>
          </cell>
        </row>
        <row r="57">
          <cell r="E57" t="str">
            <v>Paku 6 cm</v>
          </cell>
        </row>
        <row r="58">
          <cell r="E58" t="str">
            <v>Paku 7 cm</v>
          </cell>
        </row>
        <row r="59">
          <cell r="E59" t="str">
            <v>Paku 10 cm</v>
          </cell>
        </row>
        <row r="60">
          <cell r="E60" t="str">
            <v>Paku 12 cm</v>
          </cell>
        </row>
        <row r="61">
          <cell r="E61" t="str">
            <v>Paku 5-7 cm</v>
          </cell>
        </row>
        <row r="62">
          <cell r="E62" t="str">
            <v>Paku 5-10 cm</v>
          </cell>
        </row>
        <row r="63">
          <cell r="E63" t="str">
            <v>Paku 7-10 cm</v>
          </cell>
        </row>
        <row r="64">
          <cell r="E64" t="str">
            <v>Paku beton</v>
          </cell>
        </row>
        <row r="65">
          <cell r="E65" t="str">
            <v>Paku pancing</v>
          </cell>
        </row>
        <row r="66">
          <cell r="E66" t="str">
            <v>Paku tripleks</v>
          </cell>
        </row>
        <row r="67">
          <cell r="E67" t="str">
            <v>Besi plat 2 mm 120 x 240 mm</v>
          </cell>
        </row>
        <row r="68">
          <cell r="E68" t="str">
            <v>Besi plat 3 mm 120 x 240 mm</v>
          </cell>
        </row>
        <row r="69">
          <cell r="E69" t="str">
            <v>Besi plat 10 mm</v>
          </cell>
        </row>
        <row r="70">
          <cell r="E70" t="str">
            <v>Besi strip 30,3 mm</v>
          </cell>
        </row>
        <row r="71">
          <cell r="E71" t="str">
            <v>Besi strip 35,4 mm</v>
          </cell>
        </row>
        <row r="72">
          <cell r="E72" t="str">
            <v>Besi strip 40,6 mm</v>
          </cell>
        </row>
        <row r="73">
          <cell r="E73" t="str">
            <v>Besi strip 50,6 mm</v>
          </cell>
        </row>
        <row r="74">
          <cell r="E74" t="str">
            <v>Besi siku 30.30.3</v>
          </cell>
        </row>
        <row r="75">
          <cell r="E75" t="str">
            <v>Besi siku 40.40.4</v>
          </cell>
        </row>
        <row r="76">
          <cell r="E76" t="str">
            <v>Besi siku 50.50.5</v>
          </cell>
        </row>
        <row r="77">
          <cell r="E77" t="str">
            <v>Besi siku 60.60.6</v>
          </cell>
        </row>
        <row r="78">
          <cell r="E78" t="str">
            <v>Besi siku 70.70.7</v>
          </cell>
        </row>
        <row r="79">
          <cell r="E79" t="str">
            <v>Besi Canal CNP  125 x 50 x 20 x 2,3</v>
          </cell>
        </row>
        <row r="80">
          <cell r="E80" t="str">
            <v>Besi strip</v>
          </cell>
        </row>
        <row r="81">
          <cell r="E81" t="str">
            <v>Besi strip tebal 5 mm</v>
          </cell>
        </row>
        <row r="82">
          <cell r="E82" t="str">
            <v>Besi Hollow 4 x 4</v>
          </cell>
        </row>
        <row r="83">
          <cell r="E83" t="str">
            <v>Kawat Duri</v>
          </cell>
        </row>
        <row r="84">
          <cell r="E84" t="str">
            <v>Pagar kawat jaring</v>
          </cell>
        </row>
        <row r="85">
          <cell r="E85" t="str">
            <v>Besi Angkur Ø8mm</v>
          </cell>
        </row>
        <row r="86">
          <cell r="E86" t="str">
            <v>Paku sekrup 3,5"</v>
          </cell>
        </row>
        <row r="87">
          <cell r="E87" t="str">
            <v xml:space="preserve">Paku sekrup 5 cm </v>
          </cell>
        </row>
        <row r="88">
          <cell r="E88" t="str">
            <v xml:space="preserve">Paku sekrup10 cm </v>
          </cell>
        </row>
        <row r="89">
          <cell r="E89" t="str">
            <v>Jaring kawat baja</v>
          </cell>
        </row>
        <row r="90">
          <cell r="E90" t="str">
            <v>Besi presstressed polos</v>
          </cell>
        </row>
        <row r="91">
          <cell r="E91" t="str">
            <v>Paku hak panjang 15cm</v>
          </cell>
        </row>
        <row r="92">
          <cell r="E92" t="str">
            <v>Kawat besi</v>
          </cell>
        </row>
        <row r="93">
          <cell r="E93" t="str">
            <v>Kawat las</v>
          </cell>
        </row>
        <row r="94">
          <cell r="E94" t="str">
            <v>Besi profil</v>
          </cell>
        </row>
        <row r="95">
          <cell r="E95" t="str">
            <v>Besi baja IWF 300x200</v>
          </cell>
        </row>
        <row r="96">
          <cell r="E96" t="str">
            <v>Besi baja IWF 200x150</v>
          </cell>
        </row>
        <row r="97">
          <cell r="E97" t="str">
            <v>Besi Beton Dia 12 mm</v>
          </cell>
        </row>
        <row r="98">
          <cell r="E98" t="str">
            <v>Besi Beton Dia 16 mm</v>
          </cell>
        </row>
        <row r="99">
          <cell r="E99" t="str">
            <v>Angker baut 19 mm</v>
          </cell>
        </row>
        <row r="100">
          <cell r="E100" t="str">
            <v>Mur Baut 19 mm</v>
          </cell>
        </row>
        <row r="101">
          <cell r="E101" t="str">
            <v>Mur Baut 16 mm</v>
          </cell>
        </row>
        <row r="102">
          <cell r="E102" t="str">
            <v>Mur Baut 12 mm</v>
          </cell>
        </row>
        <row r="103">
          <cell r="E103" t="str">
            <v>Pintu besi baja</v>
          </cell>
        </row>
        <row r="104">
          <cell r="E104" t="str">
            <v>Jendela besi</v>
          </cell>
        </row>
        <row r="105">
          <cell r="E105" t="str">
            <v>Jendela besi tahan api</v>
          </cell>
        </row>
        <row r="106">
          <cell r="E106" t="str">
            <v>Pintu gulung besi</v>
          </cell>
        </row>
        <row r="107">
          <cell r="E107" t="str">
            <v>Pintu lipat</v>
          </cell>
        </row>
        <row r="108">
          <cell r="E108" t="str">
            <v>Pintu sunscreen aluminium</v>
          </cell>
        </row>
        <row r="109">
          <cell r="E109" t="str">
            <v>Rolling door</v>
          </cell>
        </row>
        <row r="110">
          <cell r="E110" t="str">
            <v>Pintu Aluminium</v>
          </cell>
        </row>
        <row r="111">
          <cell r="E111" t="str">
            <v>Venetions blinds</v>
          </cell>
        </row>
        <row r="112">
          <cell r="E112" t="str">
            <v>Vertikals blinds</v>
          </cell>
        </row>
        <row r="113">
          <cell r="E113" t="str">
            <v>Besi strips 2x3</v>
          </cell>
        </row>
        <row r="114">
          <cell r="E114" t="str">
            <v>Kawat nyamuk</v>
          </cell>
        </row>
        <row r="115">
          <cell r="E115" t="str">
            <v>Kawat kassa</v>
          </cell>
        </row>
        <row r="116">
          <cell r="E116" t="str">
            <v>Kawat burung</v>
          </cell>
        </row>
        <row r="117">
          <cell r="E117" t="str">
            <v>Kawat Harmonika</v>
          </cell>
        </row>
        <row r="118">
          <cell r="E118" t="str">
            <v>Baja strip (0.2x2) cm</v>
          </cell>
        </row>
        <row r="119">
          <cell r="E119" t="str">
            <v>Profil Alluminium</v>
          </cell>
        </row>
        <row r="120">
          <cell r="E120" t="str">
            <v>Profil kaca</v>
          </cell>
        </row>
        <row r="121">
          <cell r="E121" t="str">
            <v>Besi scuare tube</v>
          </cell>
        </row>
        <row r="122">
          <cell r="E122" t="str">
            <v>Besi Lis kaca (1x1) cm</v>
          </cell>
        </row>
        <row r="123">
          <cell r="E123" t="str">
            <v>Skrup fixer</v>
          </cell>
        </row>
        <row r="124">
          <cell r="E124" t="str">
            <v>Sealant</v>
          </cell>
        </row>
        <row r="125">
          <cell r="E125" t="str">
            <v>Alluminium strip</v>
          </cell>
        </row>
        <row r="126">
          <cell r="E126" t="str">
            <v>Alluminium C</v>
          </cell>
        </row>
        <row r="127">
          <cell r="E127" t="str">
            <v>Alluminium B</v>
          </cell>
        </row>
        <row r="130">
          <cell r="E130" t="str">
            <v>BAHAN PLAPON</v>
          </cell>
        </row>
        <row r="131">
          <cell r="E131" t="str">
            <v>Mulripleks 1.22 x 2.44 x 4 mm</v>
          </cell>
        </row>
        <row r="132">
          <cell r="E132" t="str">
            <v>Multipleks 1.22 x 2.44 x 6 mm</v>
          </cell>
        </row>
        <row r="133">
          <cell r="E133" t="str">
            <v>Multipleks 1.22 x 2.44 x 9 mm</v>
          </cell>
        </row>
        <row r="134">
          <cell r="E134" t="str">
            <v>Fiber semen (Harpleks)  super 240 x 108 x 0,4 cm</v>
          </cell>
        </row>
        <row r="135">
          <cell r="E135" t="str">
            <v>Fiber semen (Harpleks)  super 180 x 108 x 0,4 cm</v>
          </cell>
        </row>
        <row r="136">
          <cell r="E136" t="str">
            <v>Tripleks melamin</v>
          </cell>
        </row>
        <row r="137">
          <cell r="E137" t="str">
            <v>Asbes  plat harpleks 200 x 100 x 0,3 cm</v>
          </cell>
        </row>
        <row r="138">
          <cell r="E138" t="str">
            <v>List profil 2 x 3 cm</v>
          </cell>
        </row>
        <row r="139">
          <cell r="E139" t="str">
            <v>List profil 3 x 3 cm</v>
          </cell>
        </row>
        <row r="140">
          <cell r="E140" t="str">
            <v>List profil 3 x 4cm</v>
          </cell>
        </row>
        <row r="141">
          <cell r="E141" t="str">
            <v>List profil 4 x 4 cm</v>
          </cell>
        </row>
        <row r="142">
          <cell r="E142" t="str">
            <v>List profil 4 x 5 cm</v>
          </cell>
        </row>
        <row r="143">
          <cell r="E143" t="str">
            <v>Woodplank 2/20 x 4 M</v>
          </cell>
        </row>
        <row r="144">
          <cell r="E144" t="str">
            <v>Asbes 3,5 mm</v>
          </cell>
        </row>
        <row r="145">
          <cell r="E145" t="str">
            <v>Asbes semen 4 mm (1,00x1,00)m</v>
          </cell>
        </row>
        <row r="146">
          <cell r="E146" t="str">
            <v>Asbes semen 5 mm (1,00x1,00)m</v>
          </cell>
        </row>
        <row r="147">
          <cell r="E147" t="str">
            <v>Asbes semen 6 mm (1,00x1,00)m</v>
          </cell>
        </row>
        <row r="148">
          <cell r="E148" t="str">
            <v>GRC,4 mm</v>
          </cell>
        </row>
        <row r="149">
          <cell r="E149" t="str">
            <v>Gypsumboard 9 mm</v>
          </cell>
        </row>
        <row r="150">
          <cell r="E150" t="str">
            <v>Gypsumboard 8 mm</v>
          </cell>
        </row>
        <row r="151">
          <cell r="E151" t="str">
            <v>Profil gypsumboard type CE (besar)</v>
          </cell>
        </row>
        <row r="152">
          <cell r="E152" t="str">
            <v>Tripleks.4"</v>
          </cell>
        </row>
        <row r="153">
          <cell r="E153" t="str">
            <v>List profil 3 x 3 cm</v>
          </cell>
        </row>
        <row r="154">
          <cell r="E154" t="str">
            <v>Akustik ukuran 30x30 cm</v>
          </cell>
        </row>
        <row r="155">
          <cell r="E155" t="str">
            <v>Akustik ukuran 30x60 cm</v>
          </cell>
        </row>
        <row r="156">
          <cell r="E156" t="str">
            <v>Akustik ukuran 60x120 cm</v>
          </cell>
        </row>
        <row r="157">
          <cell r="E157" t="str">
            <v>Plywood (30x60) tebal 4mm</v>
          </cell>
        </row>
        <row r="158">
          <cell r="E158" t="str">
            <v>Plywood (30x60) tebal 6mm</v>
          </cell>
        </row>
        <row r="159">
          <cell r="E159" t="str">
            <v>Plywood (60x120) tebal 4mm</v>
          </cell>
        </row>
        <row r="160">
          <cell r="E160" t="str">
            <v>Plywood (60x120) tebal 6mm</v>
          </cell>
        </row>
        <row r="161">
          <cell r="E161" t="str">
            <v>Ramset</v>
          </cell>
        </row>
        <row r="166">
          <cell r="E166" t="str">
            <v>BAHAN KERAMIK</v>
          </cell>
        </row>
        <row r="167">
          <cell r="E167" t="str">
            <v>Tegel keramik  30 x 30 cm</v>
          </cell>
        </row>
        <row r="168">
          <cell r="E168" t="str">
            <v>Tegel keramik 30 x 30 cm (putih polos)</v>
          </cell>
        </row>
        <row r="169">
          <cell r="E169" t="str">
            <v>Tegel keramik  20 x 20 cm (kasar)</v>
          </cell>
        </row>
        <row r="170">
          <cell r="E170" t="str">
            <v>Tegel keramik  20 x 20 cm (putih)</v>
          </cell>
        </row>
        <row r="171">
          <cell r="E171" t="str">
            <v>Tegel keramik  20 x 25 cm ( warna )</v>
          </cell>
        </row>
        <row r="172">
          <cell r="E172" t="str">
            <v>Tegel keramik 10 x 10 cm ( putih )</v>
          </cell>
        </row>
        <row r="173">
          <cell r="E173" t="str">
            <v>Tegel granite 40 x 40 cm</v>
          </cell>
        </row>
        <row r="174">
          <cell r="E174" t="str">
            <v>Tegel granite 40 x 40 cm</v>
          </cell>
        </row>
        <row r="175">
          <cell r="E175" t="str">
            <v>Tegel granite 30 x 30 cm</v>
          </cell>
        </row>
        <row r="176">
          <cell r="E176" t="str">
            <v xml:space="preserve">Tegel keramik  40 x 40 cm </v>
          </cell>
        </row>
        <row r="177">
          <cell r="E177" t="str">
            <v>Tegel keramik 30 x 30 cm impresso</v>
          </cell>
        </row>
        <row r="178">
          <cell r="E178" t="str">
            <v>Tegel keramik 20 x 20 cm kia</v>
          </cell>
        </row>
        <row r="179">
          <cell r="E179" t="str">
            <v>Tegel keramik 20 x 25 cm kia</v>
          </cell>
        </row>
        <row r="180">
          <cell r="E180" t="str">
            <v>Porselen Bak Mandi (11x11)cm</v>
          </cell>
        </row>
        <row r="181">
          <cell r="E181" t="str">
            <v>Porselen (10x20) cm</v>
          </cell>
        </row>
        <row r="182">
          <cell r="E182" t="str">
            <v>Porselen (20x20) cm</v>
          </cell>
        </row>
        <row r="183">
          <cell r="E183" t="str">
            <v>Ubin PC abu-abu (40x40) cm</v>
          </cell>
        </row>
        <row r="184">
          <cell r="E184" t="str">
            <v>Ubin PC abu-abu (30x30) cm</v>
          </cell>
        </row>
        <row r="185">
          <cell r="E185" t="str">
            <v>Ubin PC abu-abu (20x20) cm</v>
          </cell>
        </row>
        <row r="186">
          <cell r="E186" t="str">
            <v>Ubin warna (40x40) cm</v>
          </cell>
        </row>
        <row r="187">
          <cell r="E187" t="str">
            <v>Ubin warna (30x30) cm</v>
          </cell>
        </row>
        <row r="188">
          <cell r="E188" t="str">
            <v>Ubin warna (20x20) cm</v>
          </cell>
        </row>
        <row r="189">
          <cell r="E189" t="str">
            <v>Ubin teraso (40x40) cm</v>
          </cell>
        </row>
        <row r="190">
          <cell r="E190" t="str">
            <v>Ubin teraso (30x30) cm</v>
          </cell>
        </row>
        <row r="191">
          <cell r="E191" t="str">
            <v>Ubin keramik (33x33) cm</v>
          </cell>
        </row>
        <row r="192">
          <cell r="E192" t="str">
            <v>Ubin keramik (30x30) cm</v>
          </cell>
        </row>
        <row r="193">
          <cell r="E193" t="str">
            <v>Ubin keramik (20x20) cm</v>
          </cell>
        </row>
        <row r="194">
          <cell r="E194" t="str">
            <v>Ubin keramik (10x33) cm</v>
          </cell>
        </row>
        <row r="195">
          <cell r="E195" t="str">
            <v>Ubin keramik (15x15) cm</v>
          </cell>
        </row>
        <row r="196">
          <cell r="E196" t="str">
            <v>Ubin keramik (20x20) cm</v>
          </cell>
        </row>
        <row r="197">
          <cell r="E197" t="str">
            <v>Ubin keramik (25x25) cm</v>
          </cell>
        </row>
        <row r="198">
          <cell r="E198" t="str">
            <v>Ubin keramik (15x20) cm</v>
          </cell>
        </row>
        <row r="199">
          <cell r="E199" t="str">
            <v>Marmer (100x100) cm</v>
          </cell>
        </row>
        <row r="200">
          <cell r="E200" t="str">
            <v>karpet</v>
          </cell>
        </row>
        <row r="201">
          <cell r="E201" t="str">
            <v>lem karpet</v>
          </cell>
        </row>
        <row r="202">
          <cell r="E202" t="str">
            <v>Underlayer/rubber corrugate</v>
          </cell>
        </row>
        <row r="203">
          <cell r="E203" t="str">
            <v>Bata pelapis dinding</v>
          </cell>
        </row>
        <row r="204">
          <cell r="E204" t="str">
            <v>Batu paras</v>
          </cell>
        </row>
        <row r="205">
          <cell r="E205" t="str">
            <v>Batu tempel hitam</v>
          </cell>
        </row>
        <row r="206">
          <cell r="E206" t="str">
            <v>Vynil</v>
          </cell>
        </row>
        <row r="207">
          <cell r="E207" t="str">
            <v>Lem vynil</v>
          </cell>
        </row>
        <row r="208">
          <cell r="E208" t="str">
            <v>Vynil karet</v>
          </cell>
        </row>
        <row r="209">
          <cell r="E209" t="str">
            <v>Ubin teralux (30x30)cm</v>
          </cell>
        </row>
        <row r="210">
          <cell r="E210" t="str">
            <v>Ubin teralux (40x40)cm</v>
          </cell>
        </row>
        <row r="211">
          <cell r="E211" t="str">
            <v>Ubin teralux marmer (60x60)cm</v>
          </cell>
        </row>
        <row r="212">
          <cell r="E212" t="str">
            <v>Ubin teralux marmer (40x40)cm</v>
          </cell>
        </row>
        <row r="213">
          <cell r="E213" t="str">
            <v>Ubin teralux marmer (30x30)cm</v>
          </cell>
        </row>
        <row r="214">
          <cell r="E214" t="str">
            <v>Ubin porselen</v>
          </cell>
        </row>
        <row r="215">
          <cell r="E215" t="str">
            <v>Plint ubin (15x20)cm</v>
          </cell>
        </row>
        <row r="216">
          <cell r="E216" t="str">
            <v>Plint ubin (10x30)cm</v>
          </cell>
        </row>
        <row r="217">
          <cell r="E217" t="str">
            <v>Plint ubin (10x40)cm</v>
          </cell>
        </row>
        <row r="218">
          <cell r="E218" t="str">
            <v>Plint ubin marmer (10x60)cm</v>
          </cell>
        </row>
        <row r="219">
          <cell r="E219" t="str">
            <v>Plint ubin PC warna (10x20)cm</v>
          </cell>
        </row>
        <row r="220">
          <cell r="E220" t="str">
            <v>Plint ubin PC warna (10x30)cm</v>
          </cell>
        </row>
        <row r="221">
          <cell r="E221" t="str">
            <v>Plint ubin PC warna (10x40)cm</v>
          </cell>
        </row>
        <row r="222">
          <cell r="E222" t="str">
            <v>Plint ubin teraso (10x30)cm</v>
          </cell>
        </row>
        <row r="223">
          <cell r="E223" t="str">
            <v>Plint ubin teraso (10x40)cm</v>
          </cell>
        </row>
        <row r="224">
          <cell r="E224" t="str">
            <v>Plint ubin granit (10x30)cm</v>
          </cell>
        </row>
        <row r="225">
          <cell r="E225" t="str">
            <v>Plint ubin granit (10x40)cm</v>
          </cell>
        </row>
        <row r="226">
          <cell r="E226" t="str">
            <v>Plint ubin teralux kerang (10x30)cm</v>
          </cell>
        </row>
        <row r="227">
          <cell r="E227" t="str">
            <v>Plint ubin teralux kerang (10x40)cm</v>
          </cell>
        </row>
        <row r="228">
          <cell r="E228" t="str">
            <v>Plint ubin teralux marmer (10x30)cm</v>
          </cell>
        </row>
        <row r="229">
          <cell r="E229" t="str">
            <v>Plint ubin teralux marmer (10x40)cm</v>
          </cell>
        </row>
        <row r="230">
          <cell r="E230" t="str">
            <v>Plint ubin teralux marmer (10x60)cm</v>
          </cell>
        </row>
        <row r="231">
          <cell r="E231" t="str">
            <v>Plint keramik artistik (10x20) cm</v>
          </cell>
        </row>
        <row r="232">
          <cell r="E232" t="str">
            <v>Plint keramik artistik (10x10) cm</v>
          </cell>
        </row>
        <row r="233">
          <cell r="E233" t="str">
            <v>Plint keramik artistik (5x20) cm</v>
          </cell>
        </row>
        <row r="234">
          <cell r="E234" t="str">
            <v>Internal cove</v>
          </cell>
        </row>
        <row r="235">
          <cell r="E235" t="str">
            <v>Ubin keramik artistik (10x20) cm</v>
          </cell>
        </row>
        <row r="236">
          <cell r="E236" t="str">
            <v>Ubin keramik artistik (10x10) cm</v>
          </cell>
        </row>
        <row r="237">
          <cell r="E237" t="str">
            <v>Ubin keramik artistik (5x20) cm</v>
          </cell>
        </row>
        <row r="238">
          <cell r="E238" t="str">
            <v>Lantai Mosaik (30x30)</v>
          </cell>
        </row>
        <row r="239">
          <cell r="E239" t="str">
            <v>Parquet jati</v>
          </cell>
        </row>
        <row r="240">
          <cell r="E240" t="str">
            <v>Gymfloor</v>
          </cell>
        </row>
        <row r="241">
          <cell r="E241" t="str">
            <v>Porselin (11x11)</v>
          </cell>
        </row>
        <row r="242">
          <cell r="E242" t="str">
            <v>Porselin (10x20)</v>
          </cell>
        </row>
        <row r="243">
          <cell r="E243" t="str">
            <v>Porselin (20x20)</v>
          </cell>
        </row>
        <row r="244">
          <cell r="E244" t="str">
            <v>Floor hardener</v>
          </cell>
        </row>
        <row r="246">
          <cell r="E246" t="str">
            <v>BAHAN ATAP</v>
          </cell>
        </row>
        <row r="247">
          <cell r="E247" t="str">
            <v>Genteng  keramik</v>
          </cell>
        </row>
        <row r="248">
          <cell r="E248" t="str">
            <v>Genteng beton</v>
          </cell>
        </row>
        <row r="249">
          <cell r="E249" t="str">
            <v>Karet Pelapis Genteng</v>
          </cell>
        </row>
        <row r="250">
          <cell r="E250" t="str">
            <v>Nok genteng keramik</v>
          </cell>
        </row>
        <row r="251">
          <cell r="E251" t="str">
            <v>Nok genteng palentong</v>
          </cell>
        </row>
        <row r="252">
          <cell r="E252" t="str">
            <v>Genteng palentong kecil</v>
          </cell>
        </row>
        <row r="253">
          <cell r="E253" t="str">
            <v>Genteng palentong besar</v>
          </cell>
        </row>
        <row r="254">
          <cell r="E254" t="str">
            <v>Genteng bubung palentong</v>
          </cell>
        </row>
        <row r="255">
          <cell r="E255" t="str">
            <v>Nok genteng keramik</v>
          </cell>
        </row>
        <row r="256">
          <cell r="E256" t="str">
            <v>Karet pelapis atap genteng lebar 110 cm x 25 m</v>
          </cell>
        </row>
        <row r="257">
          <cell r="E257" t="str">
            <v>Seng plat</v>
          </cell>
        </row>
        <row r="258">
          <cell r="E258" t="str">
            <v>Gunting seng</v>
          </cell>
        </row>
        <row r="259">
          <cell r="E259" t="str">
            <v>Karet talang 50 cm</v>
          </cell>
        </row>
        <row r="260">
          <cell r="E260" t="str">
            <v>Seng talang 50 cm</v>
          </cell>
        </row>
        <row r="261">
          <cell r="E261" t="str">
            <v>Genteng metal Ex. Multi Roof</v>
          </cell>
        </row>
        <row r="262">
          <cell r="E262" t="str">
            <v>Genteng metal Ex. Sakura Roof</v>
          </cell>
        </row>
        <row r="263">
          <cell r="E263" t="str">
            <v>Nok genteng Metal Ex. Multi Roof</v>
          </cell>
        </row>
        <row r="264">
          <cell r="E264" t="str">
            <v>Nok genteng Metal Ex. Sakura Roof</v>
          </cell>
        </row>
        <row r="265">
          <cell r="E265" t="str">
            <v>Nok genteng Aspal</v>
          </cell>
        </row>
        <row r="266">
          <cell r="E266" t="str">
            <v>Genteng sirap</v>
          </cell>
        </row>
        <row r="267">
          <cell r="E267" t="str">
            <v>Nok genteng beton</v>
          </cell>
        </row>
        <row r="268">
          <cell r="E268" t="str">
            <v>Atap Spandek G550 AZ-100 T=0,4 mm</v>
          </cell>
        </row>
        <row r="269">
          <cell r="E269" t="str">
            <v>Nok Spandek G550 AZ-100 T=0,4 mm</v>
          </cell>
        </row>
        <row r="270">
          <cell r="E270" t="str">
            <v>Plastic Aerator</v>
          </cell>
        </row>
        <row r="271">
          <cell r="E271" t="str">
            <v>Aluminium Foil</v>
          </cell>
        </row>
        <row r="272">
          <cell r="E272" t="str">
            <v>Atap aluminium gelombang</v>
          </cell>
        </row>
        <row r="273">
          <cell r="E273" t="str">
            <v>Nok aluminium standar 40 cm</v>
          </cell>
        </row>
        <row r="274">
          <cell r="E274" t="str">
            <v>Genteng Decra bond</v>
          </cell>
        </row>
        <row r="275">
          <cell r="E275" t="str">
            <v>Aluminium foil/sisalation</v>
          </cell>
        </row>
        <row r="276">
          <cell r="E276" t="str">
            <v>Paku Sekrup + Mor + Pelapis</v>
          </cell>
        </row>
        <row r="277">
          <cell r="E277" t="str">
            <v>Smar Truss C75.100</v>
          </cell>
        </row>
        <row r="278">
          <cell r="E278" t="str">
            <v>Web C75.75</v>
          </cell>
        </row>
        <row r="279">
          <cell r="E279" t="str">
            <v>Top Span 40</v>
          </cell>
        </row>
        <row r="280">
          <cell r="E280" t="str">
            <v>ZA, G550</v>
          </cell>
        </row>
        <row r="281">
          <cell r="E281" t="str">
            <v>Main Truss 1.05 TCT</v>
          </cell>
        </row>
        <row r="282">
          <cell r="E282" t="str">
            <v>Web 0,8 TCT</v>
          </cell>
        </row>
        <row r="283">
          <cell r="E283" t="str">
            <v>Ancor / Seng Pelapis Genteng</v>
          </cell>
        </row>
        <row r="286">
          <cell r="E286" t="str">
            <v>BAHAN SENG/ALUMINIUM</v>
          </cell>
        </row>
        <row r="287">
          <cell r="E287" t="str">
            <v>Seng plat   BJLS 0.30</v>
          </cell>
        </row>
        <row r="288">
          <cell r="E288" t="str">
            <v>Seng plat   BJLS 0.28</v>
          </cell>
        </row>
        <row r="289">
          <cell r="E289" t="str">
            <v>Seng gelombang  BWG 34 "  BJLS 0.18 mm</v>
          </cell>
        </row>
        <row r="290">
          <cell r="E290" t="str">
            <v>Seng gelombang  BWG 33 "  BJLS 0.22 mm</v>
          </cell>
        </row>
        <row r="291">
          <cell r="E291" t="str">
            <v>Seng gelombang  BWG 32 "  BJLS 0.30 mm</v>
          </cell>
        </row>
        <row r="292">
          <cell r="E292" t="str">
            <v>Seng gelombang  BWG 28 "  BJLS 0.35 mm</v>
          </cell>
        </row>
        <row r="293">
          <cell r="E293" t="str">
            <v>Plat aluminium 0,31 mm</v>
          </cell>
        </row>
        <row r="294">
          <cell r="E294" t="str">
            <v>Seng Gelombang 3" - 5"</v>
          </cell>
        </row>
        <row r="295">
          <cell r="E295" t="str">
            <v>Seng Gelombang BJLS 32</v>
          </cell>
        </row>
        <row r="296">
          <cell r="E296" t="str">
            <v>Profil Aluminium 'T"</v>
          </cell>
        </row>
        <row r="298">
          <cell r="E298" t="str">
            <v>BAHAN KAYU</v>
          </cell>
        </row>
        <row r="299">
          <cell r="E299" t="str">
            <v>Kayu klas I  (balok) untuk kuda-kuda</v>
          </cell>
        </row>
        <row r="300">
          <cell r="E300" t="str">
            <v>Kayu klas II (balok)</v>
          </cell>
        </row>
        <row r="301">
          <cell r="E301" t="str">
            <v>Kayu klas II (papan)</v>
          </cell>
        </row>
        <row r="302">
          <cell r="E302" t="str">
            <v>Kayu klas III (balok)</v>
          </cell>
        </row>
        <row r="303">
          <cell r="E303" t="str">
            <v>Kayu klas III (papan)</v>
          </cell>
        </row>
        <row r="304">
          <cell r="E304" t="str">
            <v>Kayu klas I (papan) listplank dan pintu/jendela</v>
          </cell>
        </row>
        <row r="305">
          <cell r="E305" t="str">
            <v>Dolken kayu Ø8-10/400 cm</v>
          </cell>
        </row>
        <row r="306">
          <cell r="E306" t="str">
            <v>Kayu klas I (balok) untuk kosen  pintu/jendela</v>
          </cell>
        </row>
        <row r="307">
          <cell r="E307" t="str">
            <v>Kayu borneo. balok</v>
          </cell>
        </row>
        <row r="308">
          <cell r="E308" t="str">
            <v>Kayu borneo. papan</v>
          </cell>
        </row>
        <row r="309">
          <cell r="E309" t="str">
            <v>Kayu kamper. Balok</v>
          </cell>
        </row>
        <row r="310">
          <cell r="E310" t="str">
            <v>Kayu kamper. Papan</v>
          </cell>
        </row>
        <row r="311">
          <cell r="E311" t="str">
            <v>Kayu jati. Balok</v>
          </cell>
        </row>
        <row r="312">
          <cell r="E312" t="str">
            <v>Kayu jati. Papan</v>
          </cell>
        </row>
        <row r="313">
          <cell r="E313" t="str">
            <v>Kayu damar laut. Balok</v>
          </cell>
        </row>
        <row r="314">
          <cell r="E314" t="str">
            <v>Ply wood 4' x 3' x 4 mm</v>
          </cell>
        </row>
        <row r="315">
          <cell r="E315" t="str">
            <v>Ply wood 4' x 8' x 4 mm</v>
          </cell>
        </row>
        <row r="316">
          <cell r="E316" t="str">
            <v>Ply wood 4' x 8' x 6 mm</v>
          </cell>
        </row>
        <row r="317">
          <cell r="E317" t="str">
            <v>Plywood Ukuran 90x220 cm Tebal 4 mm</v>
          </cell>
        </row>
        <row r="318">
          <cell r="E318" t="str">
            <v>Plywood Ukuran 120x240 cm Tebal 4 mm</v>
          </cell>
        </row>
        <row r="319">
          <cell r="E319" t="str">
            <v>Formika 4' x 3'</v>
          </cell>
        </row>
        <row r="320">
          <cell r="E320" t="str">
            <v>Teakwood 4' x 8' x 4 mm</v>
          </cell>
        </row>
        <row r="321">
          <cell r="E321" t="str">
            <v>Teakwood 90x220 Tebal 4 mm</v>
          </cell>
        </row>
        <row r="322">
          <cell r="E322" t="str">
            <v>Teakwood 120x240 Tebal 4 mm</v>
          </cell>
        </row>
        <row r="323">
          <cell r="E323" t="str">
            <v>Formika 4' x 8'</v>
          </cell>
        </row>
        <row r="324">
          <cell r="E324" t="str">
            <v>Kayu 2/3</v>
          </cell>
        </row>
        <row r="325">
          <cell r="E325" t="str">
            <v>Kayu 5/7</v>
          </cell>
        </row>
        <row r="326">
          <cell r="E326" t="str">
            <v>Kayu 3/5</v>
          </cell>
        </row>
        <row r="327">
          <cell r="E327" t="str">
            <v>Kayu 6/12</v>
          </cell>
        </row>
        <row r="328">
          <cell r="E328" t="str">
            <v>Kayu 4/6</v>
          </cell>
        </row>
        <row r="329">
          <cell r="E329" t="str">
            <v>Papan Mal</v>
          </cell>
        </row>
        <row r="330">
          <cell r="E330" t="str">
            <v>Kayu papan 3/20</v>
          </cell>
        </row>
        <row r="331">
          <cell r="E331" t="str">
            <v>Kayu biasa</v>
          </cell>
        </row>
        <row r="332">
          <cell r="E332" t="str">
            <v>Jendela Nako</v>
          </cell>
        </row>
        <row r="333">
          <cell r="E333" t="str">
            <v>Kayu Terentang</v>
          </cell>
        </row>
        <row r="334">
          <cell r="E334" t="str">
            <v>Bambu ø 6-8/600 cm</v>
          </cell>
        </row>
        <row r="335">
          <cell r="E335" t="str">
            <v>Bilik bambu</v>
          </cell>
        </row>
        <row r="336">
          <cell r="E336" t="str">
            <v>List kayu 2/4</v>
          </cell>
        </row>
        <row r="337">
          <cell r="E337" t="str">
            <v>Kayu perancah</v>
          </cell>
        </row>
        <row r="338">
          <cell r="E338" t="str">
            <v>Kayu</v>
          </cell>
        </row>
        <row r="339">
          <cell r="E339" t="str">
            <v>Bilik bambu</v>
          </cell>
        </row>
        <row r="341">
          <cell r="E341" t="str">
            <v>BAHAN KUNCI, ENGSEL, GRENDEL DAN HAK ANGIN</v>
          </cell>
        </row>
        <row r="342">
          <cell r="E342" t="str">
            <v>Kunci tanam antik</v>
          </cell>
        </row>
        <row r="343">
          <cell r="E343" t="str">
            <v>Kunci tanam biasa</v>
          </cell>
        </row>
        <row r="344">
          <cell r="E344" t="str">
            <v>Kunci tanam kamar mandi</v>
          </cell>
        </row>
        <row r="345">
          <cell r="E345" t="str">
            <v>Kunci tanam kamar silinder</v>
          </cell>
        </row>
        <row r="346">
          <cell r="E346" t="str">
            <v>Kunci selot</v>
          </cell>
        </row>
        <row r="347">
          <cell r="E347" t="str">
            <v>Kunci lemari</v>
          </cell>
        </row>
        <row r="348">
          <cell r="E348" t="str">
            <v>Kunci tanam</v>
          </cell>
        </row>
        <row r="349">
          <cell r="E349" t="str">
            <v>Kunci Pintu 2x Putar</v>
          </cell>
        </row>
        <row r="350">
          <cell r="E350" t="str">
            <v>Engsel pintu</v>
          </cell>
        </row>
        <row r="351">
          <cell r="E351" t="str">
            <v>Engsel jendela</v>
          </cell>
        </row>
        <row r="352">
          <cell r="E352" t="str">
            <v>Grendel jendela</v>
          </cell>
        </row>
        <row r="353">
          <cell r="E353" t="str">
            <v>Expanyolet tanam</v>
          </cell>
        </row>
        <row r="354">
          <cell r="E354" t="str">
            <v>Kait angin</v>
          </cell>
        </row>
        <row r="355">
          <cell r="E355" t="str">
            <v>Kunci pywood</v>
          </cell>
        </row>
        <row r="356">
          <cell r="E356" t="str">
            <v>Grendel tanam</v>
          </cell>
        </row>
        <row r="357">
          <cell r="E357" t="str">
            <v>Pintu fiber crem</v>
          </cell>
        </row>
        <row r="358">
          <cell r="E358" t="str">
            <v>Pintu PVC ivori</v>
          </cell>
        </row>
        <row r="359">
          <cell r="E359" t="str">
            <v>Engsel onda 4'</v>
          </cell>
        </row>
        <row r="360">
          <cell r="E360" t="str">
            <v>Engsel 3'</v>
          </cell>
        </row>
        <row r="361">
          <cell r="E361" t="str">
            <v>Engsel 4 x 3</v>
          </cell>
        </row>
        <row r="362">
          <cell r="E362" t="str">
            <v>Engsel 3 x 2,5</v>
          </cell>
        </row>
        <row r="363">
          <cell r="E363" t="str">
            <v>Grendel kodok</v>
          </cell>
        </row>
        <row r="364">
          <cell r="E364" t="str">
            <v>Spring knip</v>
          </cell>
        </row>
        <row r="365">
          <cell r="E365" t="str">
            <v>Door closer</v>
          </cell>
        </row>
        <row r="366">
          <cell r="E366" t="str">
            <v>Door Holder</v>
          </cell>
        </row>
        <row r="367">
          <cell r="E367" t="str">
            <v>Door stop</v>
          </cell>
        </row>
        <row r="368">
          <cell r="E368" t="str">
            <v>Rel pintu dorong</v>
          </cell>
        </row>
        <row r="369">
          <cell r="E369" t="str">
            <v>Gembok</v>
          </cell>
        </row>
        <row r="371">
          <cell r="E371" t="str">
            <v>BAHAN KACA</v>
          </cell>
        </row>
        <row r="372">
          <cell r="E372" t="str">
            <v>Kaca bening 3 mm</v>
          </cell>
        </row>
        <row r="373">
          <cell r="E373" t="str">
            <v>Kaca bening 5mm</v>
          </cell>
        </row>
        <row r="374">
          <cell r="E374" t="str">
            <v>Kaca bening 8 mm</v>
          </cell>
        </row>
        <row r="375">
          <cell r="E375" t="str">
            <v>Kaca buram 5 mm</v>
          </cell>
        </row>
        <row r="376">
          <cell r="E376" t="str">
            <v>Kaca buram 12 mm</v>
          </cell>
        </row>
        <row r="377">
          <cell r="E377" t="str">
            <v>Kaca Rayband 5mm</v>
          </cell>
        </row>
        <row r="378">
          <cell r="E378" t="str">
            <v>Kaca nako lengkap teralis</v>
          </cell>
        </row>
        <row r="379">
          <cell r="E379" t="str">
            <v>Kaca Cermin tebal 5mm</v>
          </cell>
        </row>
        <row r="380">
          <cell r="E380" t="str">
            <v>Kaca Cermin tebal 6mm</v>
          </cell>
        </row>
        <row r="381">
          <cell r="E381" t="str">
            <v>Kaca Cermin tebal 8mm</v>
          </cell>
        </row>
        <row r="382">
          <cell r="E382" t="str">
            <v>Kaca wireglass tebal 5mm</v>
          </cell>
        </row>
        <row r="383">
          <cell r="E383" t="str">
            <v>Kaca patri tebal 5mm</v>
          </cell>
        </row>
        <row r="386">
          <cell r="E386" t="str">
            <v>BAHAN CAT</v>
          </cell>
        </row>
        <row r="387">
          <cell r="E387" t="str">
            <v>Cat tembok metrolite (putih)</v>
          </cell>
        </row>
        <row r="388">
          <cell r="E388" t="str">
            <v>Cat tembok metrolite (putih)</v>
          </cell>
        </row>
        <row r="389">
          <cell r="E389" t="str">
            <v>Cat Seng</v>
          </cell>
        </row>
        <row r="390">
          <cell r="E390" t="str">
            <v>Cat kayu avian</v>
          </cell>
        </row>
        <row r="391">
          <cell r="E391" t="str">
            <v>Minyak cat avian</v>
          </cell>
        </row>
        <row r="392">
          <cell r="E392" t="str">
            <v>Minyak bekisting</v>
          </cell>
        </row>
        <row r="393">
          <cell r="E393" t="str">
            <v>Cat meni</v>
          </cell>
        </row>
        <row r="394">
          <cell r="E394" t="str">
            <v>Flincote/meni besi</v>
          </cell>
        </row>
        <row r="395">
          <cell r="E395" t="str">
            <v>Soda api</v>
          </cell>
        </row>
        <row r="396">
          <cell r="E396" t="str">
            <v xml:space="preserve">Cat meni besi Galbani </v>
          </cell>
        </row>
        <row r="397">
          <cell r="E397" t="str">
            <v>Plamur tembok</v>
          </cell>
        </row>
        <row r="398">
          <cell r="E398" t="str">
            <v>Lem kayu</v>
          </cell>
        </row>
        <row r="399">
          <cell r="E399" t="str">
            <v>Residu</v>
          </cell>
        </row>
        <row r="400">
          <cell r="E400" t="str">
            <v>Kertas amplas</v>
          </cell>
        </row>
        <row r="401">
          <cell r="E401" t="str">
            <v>Dempul</v>
          </cell>
        </row>
        <row r="402">
          <cell r="E402" t="str">
            <v>Minyak cat</v>
          </cell>
        </row>
        <row r="403">
          <cell r="E403" t="str">
            <v>Vernis</v>
          </cell>
        </row>
        <row r="404">
          <cell r="E404" t="str">
            <v>Sabun</v>
          </cell>
        </row>
        <row r="405">
          <cell r="E405" t="str">
            <v>Plamir kayu</v>
          </cell>
        </row>
        <row r="406">
          <cell r="E406" t="str">
            <v>Cat dasar</v>
          </cell>
        </row>
        <row r="407">
          <cell r="E407" t="str">
            <v>Cat finishing kayu</v>
          </cell>
        </row>
        <row r="408">
          <cell r="E408" t="str">
            <v>Teak oil</v>
          </cell>
        </row>
        <row r="409">
          <cell r="E409" t="str">
            <v>Politur</v>
          </cell>
        </row>
        <row r="410">
          <cell r="E410" t="str">
            <v>Politur jadi</v>
          </cell>
        </row>
        <row r="411">
          <cell r="E411" t="str">
            <v>Cat finishing tembok</v>
          </cell>
        </row>
        <row r="412">
          <cell r="E412" t="str">
            <v>Kalkarium</v>
          </cell>
        </row>
        <row r="413">
          <cell r="E413" t="str">
            <v>Kapur sirih</v>
          </cell>
        </row>
        <row r="414">
          <cell r="E414" t="str">
            <v>Wallpaper</v>
          </cell>
        </row>
        <row r="415">
          <cell r="E415" t="str">
            <v>Perekat</v>
          </cell>
        </row>
        <row r="416">
          <cell r="E416" t="str">
            <v>Alang-alang</v>
          </cell>
        </row>
        <row r="417">
          <cell r="E417" t="str">
            <v>Meni (read lead) A</v>
          </cell>
        </row>
        <row r="418">
          <cell r="E418" t="str">
            <v>Meni (read lead) B</v>
          </cell>
        </row>
        <row r="419">
          <cell r="E419" t="str">
            <v>Pengencer</v>
          </cell>
        </row>
        <row r="422">
          <cell r="E422" t="str">
            <v>BAHAN SANITASI</v>
          </cell>
        </row>
        <row r="423">
          <cell r="E423" t="str">
            <v xml:space="preserve">Closet duduk monoblok (Ito) </v>
          </cell>
        </row>
        <row r="424">
          <cell r="E424" t="str">
            <v xml:space="preserve">Closet jongkok (Ito) </v>
          </cell>
        </row>
        <row r="425">
          <cell r="E425" t="str">
            <v>Closet duduk ivoit B5</v>
          </cell>
        </row>
        <row r="426">
          <cell r="E426" t="str">
            <v>Closet duduk Beige</v>
          </cell>
        </row>
        <row r="427">
          <cell r="E427" t="str">
            <v>Closet duduk INA krem</v>
          </cell>
        </row>
        <row r="428">
          <cell r="E428" t="str">
            <v>Closet jongkok porselen</v>
          </cell>
        </row>
        <row r="429">
          <cell r="E429" t="str">
            <v xml:space="preserve">Closet jongkok Krem </v>
          </cell>
        </row>
        <row r="430">
          <cell r="E430" t="str">
            <v>Urinoir</v>
          </cell>
        </row>
        <row r="431">
          <cell r="E431" t="str">
            <v>Partisi urinoir</v>
          </cell>
        </row>
        <row r="432">
          <cell r="E432" t="str">
            <v>Wastafel porselin</v>
          </cell>
        </row>
        <row r="433">
          <cell r="E433" t="str">
            <v>Wastapel aluminium  1 mata</v>
          </cell>
        </row>
        <row r="434">
          <cell r="E434" t="str">
            <v>Wastapel aluminium  2 mata</v>
          </cell>
        </row>
        <row r="435">
          <cell r="E435" t="str">
            <v xml:space="preserve">Floor drain </v>
          </cell>
        </row>
        <row r="436">
          <cell r="E436" t="str">
            <v>Seal tape</v>
          </cell>
        </row>
        <row r="437">
          <cell r="E437" t="str">
            <v xml:space="preserve">Kran air </v>
          </cell>
        </row>
        <row r="438">
          <cell r="E438" t="str">
            <v>Kran wastafel   1/2 "</v>
          </cell>
        </row>
        <row r="439">
          <cell r="E439" t="str">
            <v>Kran urinoir   1/2 "</v>
          </cell>
        </row>
        <row r="440">
          <cell r="E440" t="str">
            <v>Shawer  + acc  Mandi</v>
          </cell>
        </row>
        <row r="441">
          <cell r="E441" t="str">
            <v>Bak air fiber glass</v>
          </cell>
        </row>
        <row r="442">
          <cell r="E442" t="str">
            <v>Bak air Teraso</v>
          </cell>
        </row>
        <row r="443">
          <cell r="E443" t="str">
            <v>Kran bebek</v>
          </cell>
        </row>
        <row r="444">
          <cell r="E444" t="str">
            <v>Stop kran</v>
          </cell>
        </row>
        <row r="445">
          <cell r="E445" t="str">
            <v>Bak cuci stainless stel</v>
          </cell>
        </row>
        <row r="446">
          <cell r="E446" t="str">
            <v>Bak cuci Teraso</v>
          </cell>
        </row>
        <row r="447">
          <cell r="E447" t="str">
            <v>Waterdrain + accesoriss</v>
          </cell>
        </row>
        <row r="448">
          <cell r="E448" t="str">
            <v>Saringan got</v>
          </cell>
        </row>
        <row r="449">
          <cell r="E449" t="str">
            <v>Badkip</v>
          </cell>
        </row>
        <row r="451">
          <cell r="E451" t="str">
            <v>BAHAN PIPA</v>
          </cell>
        </row>
        <row r="452">
          <cell r="E452" t="str">
            <v>Pipa PVC   1/2''</v>
          </cell>
        </row>
        <row r="453">
          <cell r="E453" t="str">
            <v>Pipa PVC   1''</v>
          </cell>
        </row>
        <row r="454">
          <cell r="E454" t="str">
            <v>Pipa PVC   1 1/2''</v>
          </cell>
        </row>
        <row r="455">
          <cell r="E455" t="str">
            <v>Pipa PVC   3/4''</v>
          </cell>
        </row>
        <row r="456">
          <cell r="E456" t="str">
            <v>Pipa PVC   4''</v>
          </cell>
        </row>
        <row r="457">
          <cell r="E457" t="str">
            <v>Pipa PVC   3''</v>
          </cell>
        </row>
        <row r="458">
          <cell r="E458" t="str">
            <v>Pipa PVC   2,5''</v>
          </cell>
        </row>
        <row r="459">
          <cell r="E459" t="str">
            <v>Pipa PVC   2''</v>
          </cell>
        </row>
        <row r="460">
          <cell r="E460" t="str">
            <v>Pipa GIP  2"</v>
          </cell>
        </row>
        <row r="461">
          <cell r="E461" t="str">
            <v>Pipa GIP  1/2"</v>
          </cell>
        </row>
        <row r="462">
          <cell r="E462" t="str">
            <v>Pipa GIP 1 1/2"</v>
          </cell>
        </row>
        <row r="463">
          <cell r="E463" t="str">
            <v>Pipa GIP  3/4"</v>
          </cell>
        </row>
        <row r="464">
          <cell r="E464" t="str">
            <v>Pipa GIP  1"</v>
          </cell>
        </row>
        <row r="465">
          <cell r="E465" t="str">
            <v>Pipa GIP  4"</v>
          </cell>
        </row>
        <row r="466">
          <cell r="E466" t="str">
            <v>Pipa GIP 3"</v>
          </cell>
        </row>
        <row r="467">
          <cell r="E467" t="str">
            <v>Pipa beton</v>
          </cell>
        </row>
        <row r="468">
          <cell r="E468" t="str">
            <v>Pipa tanah</v>
          </cell>
        </row>
        <row r="469">
          <cell r="E469" t="str">
            <v>Pipa vinilon 4"</v>
          </cell>
        </row>
        <row r="470">
          <cell r="E470" t="str">
            <v>Lem pipa</v>
          </cell>
        </row>
        <row r="471">
          <cell r="E471" t="str">
            <v>Sok (sambungan pipa) DI 3/4"</v>
          </cell>
        </row>
        <row r="473">
          <cell r="E473" t="str">
            <v>BAHAN LISTRIK</v>
          </cell>
        </row>
        <row r="474">
          <cell r="E474" t="str">
            <v>Lampu Pijar 40 Watt</v>
          </cell>
        </row>
        <row r="475">
          <cell r="E475" t="str">
            <v>Lampu Pijar 15 Watt</v>
          </cell>
        </row>
        <row r="476">
          <cell r="E476" t="str">
            <v>Lampu TL 1 x 20 Watt</v>
          </cell>
        </row>
        <row r="477">
          <cell r="E477" t="str">
            <v>Lampu TL 2 x 20 Watt</v>
          </cell>
        </row>
        <row r="478">
          <cell r="E478" t="str">
            <v>Lampu TL 1 x 36 Watt</v>
          </cell>
        </row>
        <row r="479">
          <cell r="E479" t="str">
            <v>Lampu SL-E 15 Watt</v>
          </cell>
        </row>
        <row r="480">
          <cell r="E480" t="str">
            <v>Lampu SL-E 18 Watt</v>
          </cell>
        </row>
        <row r="481">
          <cell r="E481" t="str">
            <v>Lampu SL-E 20 Watt</v>
          </cell>
        </row>
        <row r="482">
          <cell r="E482" t="str">
            <v>Lampu TL 18 Watt</v>
          </cell>
        </row>
        <row r="483">
          <cell r="E483" t="str">
            <v>Stop Kontak</v>
          </cell>
        </row>
        <row r="484">
          <cell r="E484" t="str">
            <v>Saklar Tunggal</v>
          </cell>
        </row>
        <row r="485">
          <cell r="E485" t="str">
            <v>Saklar Ganda</v>
          </cell>
        </row>
        <row r="486">
          <cell r="E486" t="str">
            <v>Klem Kabel No. 10</v>
          </cell>
        </row>
        <row r="487">
          <cell r="E487" t="str">
            <v>Pipa Instalasi Listrik</v>
          </cell>
        </row>
        <row r="488">
          <cell r="E488" t="str">
            <v>Inbow Dos</v>
          </cell>
        </row>
        <row r="489">
          <cell r="E489" t="str">
            <v>Las Dop</v>
          </cell>
        </row>
        <row r="490">
          <cell r="E490" t="str">
            <v>Isolasi</v>
          </cell>
        </row>
        <row r="491">
          <cell r="E491" t="str">
            <v>T - Dos 5/8"</v>
          </cell>
        </row>
        <row r="492">
          <cell r="E492" t="str">
            <v>Fitting</v>
          </cell>
        </row>
        <row r="493">
          <cell r="E493" t="str">
            <v>Kabel NYM (2x2,5) mm</v>
          </cell>
        </row>
        <row r="494">
          <cell r="E494" t="str">
            <v>Kabel NYM (3x2,5) mm</v>
          </cell>
        </row>
        <row r="495">
          <cell r="E495" t="str">
            <v>MCB 6A Ex. Supran</v>
          </cell>
        </row>
        <row r="496">
          <cell r="E496" t="str">
            <v>MCB 32A Ex. Supran</v>
          </cell>
        </row>
        <row r="497">
          <cell r="E497" t="str">
            <v>Fuse Box</v>
          </cell>
        </row>
        <row r="498">
          <cell r="E498" t="str">
            <v>Kotak Panil + MCB + Pentanahan</v>
          </cell>
        </row>
        <row r="499">
          <cell r="E499" t="str">
            <v xml:space="preserve">Pengadan dan pemasangan lampu TL 2x36 W </v>
          </cell>
        </row>
        <row r="500">
          <cell r="E500" t="str">
            <v xml:space="preserve">Pengadan dan pemasangan lampu TL 2x18 W </v>
          </cell>
        </row>
        <row r="501">
          <cell r="E501" t="str">
            <v>Pengadan dan pemasangan lampu  SL 25 W</v>
          </cell>
        </row>
        <row r="502">
          <cell r="E502" t="str">
            <v>Pengadan dan pemasangan lampu  SL 18 W</v>
          </cell>
        </row>
        <row r="503">
          <cell r="E503" t="str">
            <v>Pengadan dan pemasangan lampu  Douwn Light SL 25 W</v>
          </cell>
        </row>
        <row r="504">
          <cell r="E504" t="str">
            <v>Pengadan dan pemasangan lampu  gantung SL 25 W</v>
          </cell>
        </row>
        <row r="505">
          <cell r="E505" t="str">
            <v>Pengadan dan pemasangan lampu  SL 18 W</v>
          </cell>
        </row>
        <row r="506">
          <cell r="E506" t="str">
            <v>Pengadan dan pemasangan lampu  kolom SL 25 W</v>
          </cell>
        </row>
        <row r="507">
          <cell r="E507" t="str">
            <v>Pengadan dan pemasangan lampu  gantung SL 25 W</v>
          </cell>
        </row>
        <row r="508">
          <cell r="E508" t="str">
            <v>Kotak kontak biasa 200 VA</v>
          </cell>
        </row>
        <row r="509">
          <cell r="E509" t="str">
            <v>Kotak kontak khusus 1000 VA</v>
          </cell>
        </row>
        <row r="510">
          <cell r="E510" t="str">
            <v>Pengadan dan pemasangan saklar ganda</v>
          </cell>
        </row>
        <row r="511">
          <cell r="E511" t="str">
            <v>Pengadan dan pemasangan saklar tunggal</v>
          </cell>
        </row>
        <row r="512">
          <cell r="E512" t="str">
            <v>Instalasi cahaya</v>
          </cell>
        </row>
        <row r="513">
          <cell r="E513" t="str">
            <v>Instalasi KKB 200 VA</v>
          </cell>
        </row>
        <row r="514">
          <cell r="E514" t="str">
            <v>Instalasi KKK 1000 VA</v>
          </cell>
        </row>
        <row r="515">
          <cell r="E515" t="str">
            <v>Pengadan dan pemasangan panel penerangan</v>
          </cell>
        </row>
        <row r="516">
          <cell r="E516" t="str">
            <v>Tranking kabel</v>
          </cell>
        </row>
        <row r="517">
          <cell r="E517" t="str">
            <v>Distribustion panel + acc</v>
          </cell>
        </row>
        <row r="518">
          <cell r="E518" t="str">
            <v>Kabel NYFGby 4 x 16 mm2 dari Panel Distribution ke Panel Pene</v>
          </cell>
        </row>
        <row r="519">
          <cell r="E519" t="str">
            <v>Alat bantu</v>
          </cell>
        </row>
        <row r="521">
          <cell r="E521" t="str">
            <v>BAHAN BETON CETAK</v>
          </cell>
        </row>
        <row r="522">
          <cell r="E522" t="str">
            <v>Buis beton  1/2 x 30 cm</v>
          </cell>
        </row>
        <row r="523">
          <cell r="E523" t="str">
            <v>Paving blok</v>
          </cell>
        </row>
        <row r="524">
          <cell r="E524" t="str">
            <v>Hollow block (HB 20)</v>
          </cell>
        </row>
        <row r="525">
          <cell r="E525" t="str">
            <v>Hollow block (HB 15)</v>
          </cell>
        </row>
        <row r="526">
          <cell r="E526" t="str">
            <v>Hollow block (HB 10)</v>
          </cell>
        </row>
        <row r="527">
          <cell r="E527" t="str">
            <v>Concrete block (CB 20)</v>
          </cell>
        </row>
        <row r="528">
          <cell r="E528" t="str">
            <v>Concrete block (CB 15)</v>
          </cell>
        </row>
        <row r="529">
          <cell r="E529" t="str">
            <v>Concrete block (CB 10)</v>
          </cell>
        </row>
        <row r="530">
          <cell r="E530" t="str">
            <v>Bondbeam 40x40x20</v>
          </cell>
        </row>
        <row r="531">
          <cell r="E531" t="str">
            <v>Terawang/Roster</v>
          </cell>
        </row>
        <row r="532">
          <cell r="E532" t="str">
            <v>Bata Berongga</v>
          </cell>
        </row>
        <row r="533">
          <cell r="E533" t="str">
            <v>Panel beton pracetak</v>
          </cell>
        </row>
        <row r="534">
          <cell r="E534" t="str">
            <v>Kolom beton pracetak</v>
          </cell>
        </row>
        <row r="535">
          <cell r="E535" t="str">
            <v>Waterstop lebar 150mm</v>
          </cell>
        </row>
        <row r="536">
          <cell r="E536" t="str">
            <v>Waterstop lebar 200mm</v>
          </cell>
        </row>
        <row r="537">
          <cell r="E537" t="str">
            <v>Waterstop lebar 230-320mm</v>
          </cell>
        </row>
        <row r="538">
          <cell r="E538" t="str">
            <v>Spacer/formite/penjaga jarak bekisting</v>
          </cell>
        </row>
        <row r="539">
          <cell r="E539" t="str">
            <v>Tiang Precast Ukuran = 171x17 (Lima  Susun)</v>
          </cell>
        </row>
        <row r="540">
          <cell r="E540" t="str">
            <v>Panel Beton Precast (240x45x5 cm)</v>
          </cell>
        </row>
        <row r="541">
          <cell r="E541" t="str">
            <v>Beton 1 : 1 1/2 : 2 1/2</v>
          </cell>
        </row>
        <row r="544">
          <cell r="E544" t="str">
            <v>PERALATAN KERJA</v>
          </cell>
        </row>
        <row r="545">
          <cell r="E545" t="str">
            <v>Kikir KCL</v>
          </cell>
        </row>
        <row r="546">
          <cell r="E546" t="str">
            <v>Mesin SHIMIZU 130bit</v>
          </cell>
        </row>
        <row r="547">
          <cell r="E547" t="str">
            <v>Gergaji besi</v>
          </cell>
        </row>
        <row r="548">
          <cell r="E548" t="str">
            <v xml:space="preserve">Kuas </v>
          </cell>
        </row>
        <row r="549">
          <cell r="E549" t="str">
            <v>Kuas 4"</v>
          </cell>
        </row>
        <row r="550">
          <cell r="E550" t="str">
            <v>Ember</v>
          </cell>
        </row>
        <row r="551">
          <cell r="E551" t="str">
            <v>Kertas amplas</v>
          </cell>
        </row>
        <row r="552">
          <cell r="E552" t="str">
            <v>Kertas amplas (m)</v>
          </cell>
        </row>
        <row r="553">
          <cell r="E553" t="str">
            <v>Pemotong keramik</v>
          </cell>
        </row>
        <row r="554">
          <cell r="E554" t="str">
            <v>Palu</v>
          </cell>
        </row>
        <row r="555">
          <cell r="E555" t="str">
            <v>Tali ijuk</v>
          </cell>
        </row>
        <row r="556">
          <cell r="E556" t="str">
            <v>Mata gergaji</v>
          </cell>
        </row>
        <row r="557">
          <cell r="E557" t="str">
            <v>Minyak pelumas</v>
          </cell>
        </row>
        <row r="558">
          <cell r="E558" t="str">
            <v>Solar</v>
          </cell>
        </row>
        <row r="559">
          <cell r="E559" t="str">
            <v>Kompressor, blasting</v>
          </cell>
        </row>
        <row r="560">
          <cell r="E560" t="str">
            <v>BBM</v>
          </cell>
        </row>
        <row r="574">
          <cell r="E574" t="str">
            <v>HARGA UPAH KERJA</v>
          </cell>
        </row>
        <row r="576">
          <cell r="E576" t="str">
            <v>Pembantu Tukang</v>
          </cell>
        </row>
        <row r="577">
          <cell r="E577" t="str">
            <v>Tukang kayu</v>
          </cell>
        </row>
        <row r="578">
          <cell r="E578" t="str">
            <v>Tukang las</v>
          </cell>
        </row>
        <row r="579">
          <cell r="E579" t="str">
            <v>Tukang Pipa</v>
          </cell>
        </row>
        <row r="580">
          <cell r="E580" t="str">
            <v>Tukang gali</v>
          </cell>
        </row>
        <row r="581">
          <cell r="E581" t="str">
            <v>Tukang batu</v>
          </cell>
        </row>
        <row r="582">
          <cell r="E582" t="str">
            <v>Tukang besi</v>
          </cell>
        </row>
        <row r="583">
          <cell r="E583" t="str">
            <v>Tukang cat</v>
          </cell>
        </row>
        <row r="584">
          <cell r="E584" t="str">
            <v>Tukang listrik</v>
          </cell>
        </row>
        <row r="585">
          <cell r="E585" t="str">
            <v>Kepala Tukang Kayu</v>
          </cell>
        </row>
        <row r="586">
          <cell r="E586" t="str">
            <v xml:space="preserve">Kepala Tukang Batu </v>
          </cell>
        </row>
        <row r="587">
          <cell r="E587" t="str">
            <v>Kepala Tukang Cat</v>
          </cell>
        </row>
        <row r="588">
          <cell r="E588" t="str">
            <v>Kepala Tukang Listrik</v>
          </cell>
        </row>
        <row r="589">
          <cell r="E589" t="str">
            <v>Kepala Tukang Pipa</v>
          </cell>
        </row>
        <row r="590">
          <cell r="E590" t="str">
            <v>Kepala Tukang Besi</v>
          </cell>
        </row>
        <row r="591">
          <cell r="E591" t="str">
            <v>Mandor</v>
          </cell>
        </row>
        <row r="592">
          <cell r="E592" t="str">
            <v>Pekerja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01"/>
      <sheetName val="Rekap01"/>
      <sheetName val="RAB02"/>
      <sheetName val="Rekap02"/>
      <sheetName val="RAB03"/>
      <sheetName val="Rekap03"/>
      <sheetName val="RAB04"/>
      <sheetName val="Rekap04"/>
      <sheetName val="RAB05"/>
      <sheetName val="Rekap05"/>
      <sheetName val="Rekap Total"/>
      <sheetName val="Analisa"/>
      <sheetName val="Bahan&amp;Upah"/>
      <sheetName val="Schedule"/>
      <sheetName val="Mobilisasi"/>
      <sheetName val="Network Plan."/>
      <sheetName val="D. Personil"/>
      <sheetName val="D. Peralatan"/>
      <sheetName val="Organisasi Kerja"/>
      <sheetName val="Rab Perbandingan1"/>
      <sheetName val="Rekap Perbandingan"/>
      <sheetName val="Schedule Materi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UKTUR"/>
      <sheetName val="ARSITEKTUR"/>
      <sheetName val="ME"/>
      <sheetName val="Sheet1"/>
      <sheetName val="kusen"/>
      <sheetName val="Sheet2"/>
    </sheetNames>
    <sheetDataSet>
      <sheetData sheetId="0"/>
      <sheetData sheetId="1" refreshError="1"/>
      <sheetData sheetId="2" refreshError="1"/>
      <sheetData sheetId="3">
        <row r="3">
          <cell r="R3">
            <v>1.5782400000000001</v>
          </cell>
          <cell r="U3">
            <v>0.61650000000000005</v>
          </cell>
        </row>
      </sheetData>
      <sheetData sheetId="4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bilisasi (2)"/>
      <sheetName val="Div2"/>
      <sheetName val="Div3"/>
      <sheetName val="Div4"/>
      <sheetName val="Div5"/>
      <sheetName val="Div6"/>
      <sheetName val="Div7"/>
      <sheetName val="Div8"/>
      <sheetName val="Div9"/>
      <sheetName val="Sheet3"/>
      <sheetName val="Sheet2"/>
      <sheetName val="Sheet1"/>
    </sheetNames>
    <sheetDataSet>
      <sheetData sheetId="0" refreshError="1"/>
      <sheetData sheetId="1" refreshError="1">
        <row r="13">
          <cell r="G13" t="str">
            <v>Tk</v>
          </cell>
        </row>
        <row r="14">
          <cell r="G14" t="str">
            <v>Fk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rg-jadi"/>
      <sheetName val="REKAP"/>
      <sheetName val="Harga Alat"/>
      <sheetName val="Analisa Alat"/>
      <sheetName val="Pendahuluan"/>
      <sheetName val="AN-GALIAN"/>
      <sheetName val="PONDASI"/>
      <sheetName val="BETON"/>
      <sheetName val="Beton Pracetak"/>
      <sheetName val="Aluminium"/>
      <sheetName val="Dinding"/>
      <sheetName val="Pelasteran"/>
      <sheetName val="Lantai 14"/>
      <sheetName val="KAYU-ATAP BajaRingan"/>
      <sheetName val="KAYU 14"/>
      <sheetName val="PLAPOND"/>
      <sheetName val="KUNCI+KACA"/>
      <sheetName val="CAT"/>
      <sheetName val="Sanitasi 1"/>
      <sheetName val="Pipa"/>
      <sheetName val="Pot. Pipa"/>
      <sheetName val="paving"/>
      <sheetName val="Jl. Lingkungan"/>
      <sheetName val="Sheet1"/>
    </sheetNames>
    <sheetDataSet>
      <sheetData sheetId="0" refreshError="1">
        <row r="21">
          <cell r="H21">
            <v>120000</v>
          </cell>
        </row>
        <row r="24">
          <cell r="H24">
            <v>43000</v>
          </cell>
        </row>
        <row r="30">
          <cell r="H30">
            <v>600</v>
          </cell>
        </row>
        <row r="44">
          <cell r="H44">
            <v>90000</v>
          </cell>
        </row>
        <row r="45">
          <cell r="H45">
            <v>100000</v>
          </cell>
        </row>
        <row r="46">
          <cell r="H46">
            <v>105000</v>
          </cell>
        </row>
        <row r="58">
          <cell r="H58">
            <v>49000</v>
          </cell>
        </row>
        <row r="144">
          <cell r="H144">
            <v>20000</v>
          </cell>
        </row>
        <row r="159">
          <cell r="H159">
            <v>25000</v>
          </cell>
        </row>
        <row r="362">
          <cell r="H362">
            <v>100000</v>
          </cell>
        </row>
        <row r="559">
          <cell r="H559">
            <v>135000</v>
          </cell>
        </row>
        <row r="560">
          <cell r="H560">
            <v>115000</v>
          </cell>
        </row>
        <row r="566">
          <cell r="H566">
            <v>90000</v>
          </cell>
        </row>
        <row r="574">
          <cell r="H574">
            <v>80000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TAMBAHAN"/>
      <sheetName val="DISAIN RDS"/>
      <sheetName val="KOEFESIEN"/>
      <sheetName val="Rekap Biaya"/>
      <sheetName val="Kuantitas &amp; Harga"/>
      <sheetName val="Pekerjaan Utama"/>
      <sheetName val="%"/>
      <sheetName val="Informasi"/>
      <sheetName val="Peta Quarry"/>
      <sheetName val="Mobilisasi"/>
      <sheetName val="Perhitungan Mobilisasi Alat"/>
      <sheetName val="Lalu Lintas"/>
      <sheetName val="Jembatan Sementara"/>
      <sheetName val="Additional"/>
      <sheetName val="3-DIV2"/>
      <sheetName val="3-DIV3"/>
      <sheetName val="3-DIV3 (2)"/>
      <sheetName val="3-DIV3 (3)"/>
      <sheetName val="3-DIV3 (4)"/>
      <sheetName val="3-DIV4"/>
      <sheetName val="3-DIV5"/>
      <sheetName val="3-DIV5-LPAS"/>
      <sheetName val="Lean Concr"/>
      <sheetName val="Sand-Bedding"/>
      <sheetName val="3-DIV6"/>
      <sheetName val="3-DIV6 Lasbutag"/>
      <sheetName val="3-DIV7"/>
      <sheetName val="3-DIV7.1"/>
      <sheetName val="3-DIV8"/>
      <sheetName val="3-DIV9"/>
      <sheetName val="3-DIV10 LS-Rutin"/>
      <sheetName val="3-DIV10 Kuantitas"/>
      <sheetName val="3-DIV10 Analisa HSP"/>
      <sheetName val="SPESIFIKASI"/>
      <sheetName val="4-Basic Price"/>
      <sheetName val="4-formulir harga bahan"/>
      <sheetName val="4-Analisa Quarry"/>
      <sheetName val="5-Peralatan"/>
      <sheetName val="5-Peralatan (2)"/>
      <sheetName val="6-Agregat Halus &amp; Kasar"/>
      <sheetName val="6-Agregat Kelas A"/>
      <sheetName val="6-Agregat Kelas B"/>
      <sheetName val="6-Agregat Kelas C"/>
      <sheetName val="TPI"/>
      <sheetName val="Peralatan"/>
      <sheetName val="Basic Price"/>
      <sheetName val="alat"/>
      <sheetName val="AnlsAlt"/>
      <sheetName val="rab"/>
      <sheetName val="anls"/>
      <sheetName val="5_Peralatan"/>
      <sheetName val="Waktu"/>
      <sheetName val="Basic"/>
      <sheetName val="data_Asli"/>
      <sheetName val="analis_alat"/>
      <sheetName val="Analisa Quarry"/>
      <sheetName val="U&amp;B"/>
      <sheetName val="BOQ"/>
      <sheetName val="HRG BHN"/>
      <sheetName val="5-ALAT(1)"/>
      <sheetName val="Kuantitas"/>
      <sheetName val="ANAL.BOW"/>
      <sheetName val="Kuantitas &amp; Harga "/>
      <sheetName val="E.088"/>
      <sheetName val="SIMBOL"/>
      <sheetName val="HSBU"/>
      <sheetName val="H.Satuan"/>
      <sheetName val="DAF-1"/>
      <sheetName val="Fill this out first__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3">
          <cell r="AW13">
            <v>47472.058636363639</v>
          </cell>
        </row>
      </sheetData>
      <sheetData sheetId="37">
        <row r="13">
          <cell r="AW13">
            <v>47472.058636363639</v>
          </cell>
        </row>
        <row r="16">
          <cell r="AW16">
            <v>70230.073977639215</v>
          </cell>
        </row>
        <row r="24">
          <cell r="AW24">
            <v>293927.19306224468</v>
          </cell>
        </row>
      </sheetData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DIV2"/>
      <sheetName val="3_DIV2"/>
      <sheetName val="bhn FINAL"/>
      <sheetName val="HSPek"/>
      <sheetName val="HSAlat"/>
      <sheetName val="HS-SKGub"/>
      <sheetName val="HSPek 6xx-7xx"/>
      <sheetName val="ANALISA"/>
      <sheetName val="Sheet2"/>
      <sheetName val="DU&amp;B"/>
      <sheetName val="Lisa"/>
    </sheetNames>
    <sheetDataSet>
      <sheetData sheetId="0">
        <row r="1">
          <cell r="A1" t="str">
            <v>ITEM PEMBAYARAN NO.</v>
          </cell>
          <cell r="D1" t="str">
            <v>:  2.1</v>
          </cell>
          <cell r="E1" t="str">
            <v>oke</v>
          </cell>
          <cell r="J1" t="str">
            <v xml:space="preserve">Analisa EI-21 </v>
          </cell>
          <cell r="T1" t="str">
            <v xml:space="preserve">Analisa EI-21 </v>
          </cell>
        </row>
        <row r="2">
          <cell r="A2" t="str">
            <v>JENIS PEKERJAAN</v>
          </cell>
          <cell r="D2" t="str">
            <v>:  Galian Utk Drainase, Saluran dan Saluran Air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2.1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Utk Drainase, Saluran dan Saluran Air</v>
          </cell>
          <cell r="R13" t="str">
            <v>TOTAL HARGA (Rp.)</v>
          </cell>
          <cell r="T13" t="str">
            <v>:</v>
          </cell>
          <cell r="U13">
            <v>32339.52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Q14">
            <v>0</v>
          </cell>
          <cell r="R14" t="str">
            <v>% THD. BIAYA PROYEK</v>
          </cell>
          <cell r="T14" t="str">
            <v>:</v>
          </cell>
          <cell r="U14">
            <v>7.6954069998812278E-4</v>
          </cell>
        </row>
        <row r="17">
          <cell r="A17" t="str">
            <v>II.</v>
          </cell>
          <cell r="C17" t="str">
            <v>URUTAN 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Penggalian dilakukan dengan menggunakan Excavator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Selanjutnya Excavator menuangkan material hasil</v>
          </cell>
          <cell r="R19" t="str">
            <v>(Rp.)</v>
          </cell>
          <cell r="S19" t="str">
            <v>(Rp.)</v>
          </cell>
        </row>
        <row r="20">
          <cell r="C20" t="str">
            <v>galian kedalam Dump Truck</v>
          </cell>
        </row>
        <row r="21">
          <cell r="A21">
            <v>3</v>
          </cell>
          <cell r="C21" t="str">
            <v>Dump Truck membuang material hasil galian keluar</v>
          </cell>
        </row>
        <row r="22">
          <cell r="C22" t="str">
            <v>lokasi jalan sejauh</v>
          </cell>
          <cell r="G22" t="str">
            <v>L</v>
          </cell>
          <cell r="H22">
            <v>5</v>
          </cell>
          <cell r="I22" t="str">
            <v>Km</v>
          </cell>
          <cell r="L22" t="str">
            <v>A.</v>
          </cell>
          <cell r="N22" t="str">
            <v>TENAGA</v>
          </cell>
        </row>
        <row r="23">
          <cell r="A23">
            <v>4</v>
          </cell>
          <cell r="C23" t="str">
            <v>Sekelompok pekerja akan merapikan hasil galian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3.6504440701875605E-2</v>
          </cell>
          <cell r="R24">
            <v>2857.14</v>
          </cell>
          <cell r="U24">
            <v>104.29829770695686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9.1261101754689013E-3</v>
          </cell>
          <cell r="R25">
            <v>3214.29</v>
          </cell>
          <cell r="U25">
            <v>29.333964675907936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R28" t="str">
            <v xml:space="preserve">JUMLAH HARGA TENAGA   </v>
          </cell>
          <cell r="U28">
            <v>133.63226238286478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7">
          <cell r="C37" t="str">
            <v>Faktor Konversi</v>
          </cell>
          <cell r="G37" t="str">
            <v>Fv</v>
          </cell>
          <cell r="H37">
            <v>0.9</v>
          </cell>
        </row>
        <row r="39">
          <cell r="C39" t="str">
            <v>Waktu siklus</v>
          </cell>
          <cell r="G39" t="str">
            <v>Ts1</v>
          </cell>
          <cell r="R39" t="str">
            <v xml:space="preserve">JUMLAH HARGA BAHAN   </v>
          </cell>
          <cell r="U39">
            <v>0</v>
          </cell>
        </row>
        <row r="40">
          <cell r="C40" t="str">
            <v>- Menggali,  memuat dan berputar</v>
          </cell>
          <cell r="G40" t="str">
            <v>T1</v>
          </cell>
          <cell r="H40">
            <v>0.317</v>
          </cell>
          <cell r="I40" t="str">
            <v>menit</v>
          </cell>
        </row>
        <row r="41">
          <cell r="C41" t="str">
            <v>- Lain-lain</v>
          </cell>
          <cell r="G41" t="str">
            <v>T2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2">
          <cell r="G42" t="str">
            <v>Ts1</v>
          </cell>
          <cell r="H42">
            <v>0.317</v>
          </cell>
          <cell r="I42" t="str">
            <v>menit</v>
          </cell>
        </row>
        <row r="43"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9.1261101754689013E-3</v>
          </cell>
          <cell r="R43">
            <v>238185.05650827778</v>
          </cell>
          <cell r="U43">
            <v>2173.7030678448291</v>
          </cell>
        </row>
        <row r="44">
          <cell r="C44" t="str">
            <v>Kap. Prod. / jam =</v>
          </cell>
          <cell r="D44" t="str">
            <v>V  x Fb x Fa x Fv x  60</v>
          </cell>
          <cell r="G44" t="str">
            <v>Q1</v>
          </cell>
          <cell r="H44">
            <v>109.5757097791798</v>
          </cell>
          <cell r="I44" t="str">
            <v xml:space="preserve">M3  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0.16982088218140085</v>
          </cell>
          <cell r="R44">
            <v>153645.58193291764</v>
          </cell>
          <cell r="U44">
            <v>26092.228267122777</v>
          </cell>
        </row>
        <row r="45">
          <cell r="D45" t="str">
            <v>Ts1 x Fk</v>
          </cell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1000</v>
          </cell>
          <cell r="U45">
            <v>1000</v>
          </cell>
        </row>
        <row r="47">
          <cell r="C47" t="str">
            <v>Koefisien Alat / M3</v>
          </cell>
          <cell r="D47" t="str">
            <v xml:space="preserve"> =  1  :  Q1</v>
          </cell>
          <cell r="G47" t="str">
            <v>-</v>
          </cell>
          <cell r="H47">
            <v>9.1261101754689013E-3</v>
          </cell>
          <cell r="I47" t="str">
            <v>Jam</v>
          </cell>
        </row>
        <row r="50">
          <cell r="R50" t="str">
            <v xml:space="preserve">JUMLAH HARGA PERALATAN   </v>
          </cell>
          <cell r="U50">
            <v>29265.931334967605</v>
          </cell>
        </row>
        <row r="51">
          <cell r="A51" t="str">
            <v xml:space="preserve">   2.b.</v>
          </cell>
          <cell r="C51" t="str">
            <v>DUMP TRUCK</v>
          </cell>
          <cell r="G51" t="str">
            <v>(E08)</v>
          </cell>
        </row>
        <row r="52">
          <cell r="C52" t="str">
            <v>Kaasitas bak</v>
          </cell>
          <cell r="G52" t="str">
            <v>V</v>
          </cell>
          <cell r="H52">
            <v>4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29399.563597350469</v>
          </cell>
        </row>
        <row r="53">
          <cell r="C53" t="str">
            <v>Faktor 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2939.956359735047</v>
          </cell>
        </row>
        <row r="54">
          <cell r="C54" t="str">
            <v>Kecepatan rata-rata bermuatan</v>
          </cell>
          <cell r="G54" t="str">
            <v>v1</v>
          </cell>
          <cell r="H54">
            <v>20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32339.519957085515</v>
          </cell>
        </row>
        <row r="55">
          <cell r="C55" t="str">
            <v>Kecepatan rata-rata kosong</v>
          </cell>
          <cell r="G55" t="str">
            <v>v2</v>
          </cell>
          <cell r="H55">
            <v>30</v>
          </cell>
          <cell r="I55" t="str">
            <v>Km/Jam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 siklus  :</v>
          </cell>
          <cell r="G56" t="str">
            <v>Ts2</v>
          </cell>
          <cell r="N56" t="str">
            <v>berat untuk bahan-bahan.</v>
          </cell>
        </row>
        <row r="57">
          <cell r="C57" t="str">
            <v>- Waktu tempuh isi</v>
          </cell>
          <cell r="E57" t="str">
            <v>=   (L  :  v1)  x  60</v>
          </cell>
          <cell r="G57" t="str">
            <v>T1</v>
          </cell>
          <cell r="H57">
            <v>15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</v>
          </cell>
          <cell r="E58" t="str">
            <v>=   (L  :  v2)  x  60</v>
          </cell>
          <cell r="G58" t="str">
            <v>T2</v>
          </cell>
          <cell r="H58">
            <v>10</v>
          </cell>
          <cell r="I58" t="str">
            <v>menit</v>
          </cell>
          <cell r="N58" t="str">
            <v>mata pembayaran.</v>
          </cell>
        </row>
        <row r="59">
          <cell r="C59" t="str">
            <v>- Muat</v>
          </cell>
          <cell r="E59" t="str">
            <v>=   (V  :  Q1) x 60</v>
          </cell>
          <cell r="G59" t="str">
            <v>T3</v>
          </cell>
          <cell r="H59">
            <v>2.1902664421125362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C60" t="str">
            <v>- Lain-lain</v>
          </cell>
          <cell r="G60" t="str">
            <v>T4</v>
          </cell>
          <cell r="H60">
            <v>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G61" t="str">
            <v>Ts2</v>
          </cell>
          <cell r="H61">
            <v>28.190266442112538</v>
          </cell>
          <cell r="I61" t="str">
            <v>menit</v>
          </cell>
          <cell r="N61" t="str">
            <v>yang dibayar dari kontrak) dan biaya-biaya lainnya.</v>
          </cell>
        </row>
        <row r="62">
          <cell r="J62" t="str">
            <v>Berlanjut ke halaman berikut</v>
          </cell>
        </row>
        <row r="63">
          <cell r="A63" t="str">
            <v>ITEM PEMBAYARAN NO.</v>
          </cell>
          <cell r="D63" t="str">
            <v>:  2.1</v>
          </cell>
          <cell r="J63" t="str">
            <v xml:space="preserve">Analisa EI-21 </v>
          </cell>
        </row>
        <row r="64">
          <cell r="A64" t="str">
            <v>JENIS PEKERJAAN</v>
          </cell>
          <cell r="D64" t="str">
            <v>:  Galian Utk Drainase, Saluran dan Saluran Air</v>
          </cell>
        </row>
        <row r="65">
          <cell r="A65" t="str">
            <v>SATUAN PEMBAYARAN</v>
          </cell>
          <cell r="D65" t="str">
            <v>:  M3</v>
          </cell>
          <cell r="J65" t="str">
            <v xml:space="preserve">         URAIAN ANALISA HARGA SATUAN</v>
          </cell>
        </row>
        <row r="66">
          <cell r="J66" t="str">
            <v>Lanjutan</v>
          </cell>
        </row>
        <row r="68">
          <cell r="A68" t="str">
            <v>No.</v>
          </cell>
          <cell r="C68" t="str">
            <v>U R A I A N</v>
          </cell>
          <cell r="G68" t="str">
            <v>KODE</v>
          </cell>
          <cell r="H68" t="str">
            <v>KOEF.</v>
          </cell>
          <cell r="I68" t="str">
            <v>SATUAN</v>
          </cell>
          <cell r="J68" t="str">
            <v>KETERANGAN</v>
          </cell>
        </row>
        <row r="71">
          <cell r="C71" t="str">
            <v>Kapasitas Produksi / Jam   =</v>
          </cell>
          <cell r="E71" t="str">
            <v>V x Fa x 60</v>
          </cell>
          <cell r="G71" t="str">
            <v>Q2</v>
          </cell>
          <cell r="H71">
            <v>5.888557326723876</v>
          </cell>
          <cell r="I71" t="str">
            <v>M3</v>
          </cell>
        </row>
        <row r="72">
          <cell r="E72" t="str">
            <v xml:space="preserve">    Fk x Ts2</v>
          </cell>
        </row>
        <row r="75">
          <cell r="C75" t="str">
            <v>Koefisien Alat / M3</v>
          </cell>
          <cell r="D75" t="str">
            <v xml:space="preserve"> =  1  :  Q2</v>
          </cell>
          <cell r="G75" t="str">
            <v>-</v>
          </cell>
          <cell r="H75">
            <v>0.16982088218140085</v>
          </cell>
          <cell r="I75" t="str">
            <v>Jam</v>
          </cell>
        </row>
        <row r="78">
          <cell r="A78" t="str">
            <v>2.d.</v>
          </cell>
          <cell r="C78" t="str">
            <v>ALAT  BANTU</v>
          </cell>
        </row>
        <row r="79">
          <cell r="C79" t="str">
            <v>Diperlukan alat-alat bantu kecil</v>
          </cell>
          <cell r="J79" t="str">
            <v>Lump Sump</v>
          </cell>
        </row>
        <row r="80">
          <cell r="C80" t="str">
            <v>- Sekop</v>
          </cell>
        </row>
        <row r="81">
          <cell r="C81" t="str">
            <v>- Keranjang + Sapu</v>
          </cell>
        </row>
        <row r="83">
          <cell r="A83" t="str">
            <v xml:space="preserve">   3.</v>
          </cell>
          <cell r="C83" t="str">
            <v>TENAGA</v>
          </cell>
        </row>
        <row r="84">
          <cell r="C84" t="str">
            <v>Produksi menentukan : EXCAVATOR</v>
          </cell>
          <cell r="G84" t="str">
            <v>Q1</v>
          </cell>
          <cell r="H84">
            <v>109.5757097791798</v>
          </cell>
          <cell r="I84" t="str">
            <v>M3/Jam</v>
          </cell>
        </row>
        <row r="85">
          <cell r="C85" t="str">
            <v>Produksi Galian / hari  =  Tk x Q1</v>
          </cell>
          <cell r="G85" t="str">
            <v>Qt</v>
          </cell>
          <cell r="H85">
            <v>767.02996845425866</v>
          </cell>
          <cell r="I85" t="str">
            <v>M3</v>
          </cell>
        </row>
        <row r="86">
          <cell r="C86" t="str">
            <v>Kebutuhan tenaga :</v>
          </cell>
        </row>
        <row r="87">
          <cell r="D87" t="str">
            <v>- Pekerja</v>
          </cell>
          <cell r="G87" t="str">
            <v>P</v>
          </cell>
          <cell r="H87">
            <v>4</v>
          </cell>
          <cell r="I87" t="str">
            <v>orang</v>
          </cell>
        </row>
        <row r="88">
          <cell r="D88" t="str">
            <v>- Mandor</v>
          </cell>
          <cell r="G88" t="str">
            <v>M</v>
          </cell>
          <cell r="H88">
            <v>1</v>
          </cell>
          <cell r="I88" t="str">
            <v>orang</v>
          </cell>
        </row>
        <row r="90">
          <cell r="C90" t="str">
            <v>Koefisien tenaga / M3   :</v>
          </cell>
        </row>
        <row r="91">
          <cell r="D91" t="str">
            <v>- Pekerja</v>
          </cell>
          <cell r="E91" t="str">
            <v>= (Tk x P) : Qt</v>
          </cell>
          <cell r="G91" t="str">
            <v>(L01)</v>
          </cell>
          <cell r="H91">
            <v>3.6504440701875605E-2</v>
          </cell>
          <cell r="I91" t="str">
            <v>Jam</v>
          </cell>
        </row>
        <row r="92">
          <cell r="D92" t="str">
            <v>- Mandor</v>
          </cell>
          <cell r="E92" t="str">
            <v>= (Tk x M) : Qt</v>
          </cell>
          <cell r="G92" t="str">
            <v>(L03)</v>
          </cell>
          <cell r="H92">
            <v>9.1261101754689013E-3</v>
          </cell>
          <cell r="I92" t="str">
            <v>Jam</v>
          </cell>
        </row>
        <row r="94">
          <cell r="A94" t="str">
            <v>4.</v>
          </cell>
          <cell r="C94" t="str">
            <v>HARGA DASAR SATUAN UPAH, BAHAN DAN ALAT</v>
          </cell>
        </row>
        <row r="95">
          <cell r="C95" t="str">
            <v>Lihat lampiran.</v>
          </cell>
        </row>
        <row r="97">
          <cell r="A97" t="str">
            <v>5.</v>
          </cell>
          <cell r="C97" t="str">
            <v>ANALISA HARGA SATUAN PEKERJAAN</v>
          </cell>
        </row>
        <row r="98">
          <cell r="C98" t="str">
            <v>Lihat perhitungan dalam FORMULIR STANDAR UNTUK</v>
          </cell>
        </row>
        <row r="99">
          <cell r="C99" t="str">
            <v>PEREKEMAN ANALISA MASING-MASING HARGA</v>
          </cell>
        </row>
        <row r="100">
          <cell r="C100" t="str">
            <v>SATUAN.</v>
          </cell>
        </row>
        <row r="101">
          <cell r="C101" t="str">
            <v>Didapat Harga Satuan Pekerjaan :</v>
          </cell>
        </row>
        <row r="103">
          <cell r="C103" t="str">
            <v xml:space="preserve">Rp.  </v>
          </cell>
          <cell r="D103">
            <v>32339.519957085515</v>
          </cell>
          <cell r="E103" t="str">
            <v xml:space="preserve"> / M3</v>
          </cell>
        </row>
        <row r="106">
          <cell r="A106" t="str">
            <v>6.</v>
          </cell>
          <cell r="C106" t="str">
            <v>WAKTU PELAKSANAAN YANG DIPERLUKAN</v>
          </cell>
        </row>
        <row r="107">
          <cell r="C107" t="str">
            <v>Masa Pelaksanaan :</v>
          </cell>
          <cell r="D107" t="str">
            <v>. . . . . . . . . . . .</v>
          </cell>
          <cell r="E107" t="str">
            <v>bulan</v>
          </cell>
        </row>
        <row r="109">
          <cell r="A109" t="str">
            <v>7.</v>
          </cell>
          <cell r="C109" t="str">
            <v>VOLUME PEKERJAAN YANG DIPERLUKAN</v>
          </cell>
        </row>
        <row r="110">
          <cell r="C110" t="str">
            <v>Volume pekerjaan  :</v>
          </cell>
          <cell r="D110">
            <v>1</v>
          </cell>
          <cell r="E110" t="str">
            <v>M3</v>
          </cell>
        </row>
        <row r="121">
          <cell r="T121" t="str">
            <v xml:space="preserve">Analisa LI-22 </v>
          </cell>
        </row>
        <row r="123">
          <cell r="A123" t="str">
            <v>ITEM PEMBAYARAN NO.</v>
          </cell>
          <cell r="D123" t="str">
            <v>:  2.2</v>
          </cell>
          <cell r="E123" t="str">
            <v>oke</v>
          </cell>
          <cell r="J123" t="str">
            <v xml:space="preserve">Analisa EI-22 </v>
          </cell>
        </row>
        <row r="124">
          <cell r="A124" t="str">
            <v>JENIS PEKERJAAN</v>
          </cell>
          <cell r="D124" t="str">
            <v>:  Pasangan Batu Dengan Mortar untuk Saluran</v>
          </cell>
          <cell r="L124" t="str">
            <v>FORMULIR STANDAR UNTUK</v>
          </cell>
        </row>
        <row r="125">
          <cell r="A125" t="str">
            <v>SATUAN PEMBAYARAN</v>
          </cell>
          <cell r="D125" t="str">
            <v>:  M3</v>
          </cell>
          <cell r="J125" t="str">
            <v xml:space="preserve">         URAIAN ANALISA HARGA SATUAN</v>
          </cell>
          <cell r="L125" t="str">
            <v>PEREKAMAN ANALISA MASING-MASING HARGA SATUAN</v>
          </cell>
        </row>
        <row r="126">
          <cell r="L126" t="str">
            <v/>
          </cell>
        </row>
        <row r="128">
          <cell r="A128" t="str">
            <v>No.</v>
          </cell>
          <cell r="C128" t="str">
            <v>U R A I A N</v>
          </cell>
          <cell r="G128" t="str">
            <v>KODE</v>
          </cell>
          <cell r="H128" t="str">
            <v>KOEF.</v>
          </cell>
          <cell r="I128" t="str">
            <v>SATUAN</v>
          </cell>
          <cell r="J128" t="str">
            <v>KETERANGAN</v>
          </cell>
        </row>
        <row r="129">
          <cell r="L129" t="str">
            <v>PROYEK</v>
          </cell>
          <cell r="O129" t="str">
            <v>:</v>
          </cell>
        </row>
        <row r="130">
          <cell r="L130" t="str">
            <v>No. PAKET KONTRAK</v>
          </cell>
          <cell r="O130" t="str">
            <v>:</v>
          </cell>
        </row>
        <row r="131">
          <cell r="A131" t="str">
            <v>I.</v>
          </cell>
          <cell r="C131" t="str">
            <v>ASUMSI</v>
          </cell>
          <cell r="L131" t="str">
            <v>NAMA PAKET</v>
          </cell>
          <cell r="O131" t="str">
            <v>:</v>
          </cell>
        </row>
        <row r="132">
          <cell r="A132">
            <v>1</v>
          </cell>
          <cell r="C132" t="str">
            <v>Menggunakan alat (cara mekanik)</v>
          </cell>
          <cell r="L132" t="str">
            <v>PROP / KAB / KODYA</v>
          </cell>
          <cell r="O132" t="str">
            <v>:</v>
          </cell>
        </row>
        <row r="133">
          <cell r="A133">
            <v>2</v>
          </cell>
          <cell r="C133" t="str">
            <v>Lokasi pekerjaan : sepanjang jalan</v>
          </cell>
          <cell r="L133" t="str">
            <v>ITEM PEMBAYARAN NO.</v>
          </cell>
          <cell r="O133" t="str">
            <v>:  2.2</v>
          </cell>
          <cell r="R133" t="str">
            <v>PERKIRAAN VOL. PEK.</v>
          </cell>
          <cell r="T133" t="str">
            <v>:</v>
          </cell>
          <cell r="U133">
            <v>1</v>
          </cell>
        </row>
        <row r="134">
          <cell r="A134">
            <v>3</v>
          </cell>
          <cell r="C134" t="str">
            <v>Bahan dasar (batu, pasir dan semen) diterima</v>
          </cell>
          <cell r="L134" t="str">
            <v>JENIS PEKERJAAN</v>
          </cell>
          <cell r="O134" t="str">
            <v>:  Pasangan Batu Dengan Mortar untuk Saluran</v>
          </cell>
          <cell r="R134" t="str">
            <v>TOTAL HARGA (Rp.)</v>
          </cell>
          <cell r="T134" t="str">
            <v>:</v>
          </cell>
          <cell r="U134">
            <v>32339.52</v>
          </cell>
        </row>
        <row r="135">
          <cell r="C135" t="str">
            <v>seluruhnya di lokasi pekerjaan</v>
          </cell>
          <cell r="L135" t="str">
            <v>SATUAN PEMBAYARAN</v>
          </cell>
          <cell r="O135" t="str">
            <v>:  M3</v>
          </cell>
          <cell r="R135" t="str">
            <v>% THD. BIAYA PROYEK</v>
          </cell>
          <cell r="T135" t="str">
            <v>:</v>
          </cell>
          <cell r="U135" t="e">
            <v>#DIV/0!</v>
          </cell>
        </row>
        <row r="136">
          <cell r="A136">
            <v>4</v>
          </cell>
          <cell r="C136" t="str">
            <v>Jarak rata-rata Base camp ke lokasi pekerjaan</v>
          </cell>
          <cell r="G136" t="str">
            <v>L</v>
          </cell>
          <cell r="H136">
            <v>8.7249999999999996</v>
          </cell>
          <cell r="I136" t="str">
            <v>KM</v>
          </cell>
        </row>
        <row r="137">
          <cell r="A137">
            <v>5</v>
          </cell>
          <cell r="C137" t="str">
            <v>Jam kerja efektif per-hari</v>
          </cell>
          <cell r="G137" t="str">
            <v>Tk</v>
          </cell>
          <cell r="H137">
            <v>7</v>
          </cell>
          <cell r="I137" t="str">
            <v>jam</v>
          </cell>
        </row>
        <row r="138">
          <cell r="A138">
            <v>6</v>
          </cell>
          <cell r="C138" t="str">
            <v>Perbandingan Pasir &amp; Semen</v>
          </cell>
          <cell r="E138" t="str">
            <v>: - Volume Semen</v>
          </cell>
          <cell r="G138" t="str">
            <v>Sm</v>
          </cell>
          <cell r="H138">
            <v>20</v>
          </cell>
          <cell r="I138" t="str">
            <v>%</v>
          </cell>
          <cell r="J138" t="str">
            <v xml:space="preserve"> Kuat Tekan min.</v>
          </cell>
          <cell r="Q138" t="str">
            <v>PERKIRAAN</v>
          </cell>
          <cell r="R138" t="str">
            <v>HARGA</v>
          </cell>
          <cell r="S138" t="str">
            <v>JUMLAH</v>
          </cell>
        </row>
        <row r="139">
          <cell r="E139" t="str">
            <v>: - Volume Pasir</v>
          </cell>
          <cell r="G139" t="str">
            <v>Ps</v>
          </cell>
          <cell r="H139">
            <v>80</v>
          </cell>
          <cell r="I139" t="str">
            <v>%</v>
          </cell>
          <cell r="J139" t="str">
            <v xml:space="preserve"> 50 kg/cm2</v>
          </cell>
          <cell r="L139" t="str">
            <v>NO.</v>
          </cell>
          <cell r="N139" t="str">
            <v>KOMPONEN</v>
          </cell>
          <cell r="P139" t="str">
            <v>SATUAN</v>
          </cell>
          <cell r="Q139" t="str">
            <v>KUANTITAS</v>
          </cell>
          <cell r="R139" t="str">
            <v>SATUAN</v>
          </cell>
          <cell r="S139" t="str">
            <v>HARGA</v>
          </cell>
        </row>
        <row r="140">
          <cell r="A140">
            <v>7</v>
          </cell>
          <cell r="C140" t="str">
            <v>Perbandingan Batu &amp; Mortar  :</v>
          </cell>
          <cell r="R140" t="str">
            <v>(Rp.)</v>
          </cell>
          <cell r="S140" t="str">
            <v>(Rp.)</v>
          </cell>
        </row>
        <row r="141">
          <cell r="C141" t="str">
            <v>- Batu</v>
          </cell>
          <cell r="G141" t="str">
            <v>Bt</v>
          </cell>
          <cell r="H141">
            <v>60</v>
          </cell>
          <cell r="I141" t="str">
            <v>%</v>
          </cell>
        </row>
        <row r="142">
          <cell r="C142" t="str">
            <v>- Mortar (campuran semen &amp; pasir)</v>
          </cell>
          <cell r="G142" t="str">
            <v>Mr</v>
          </cell>
          <cell r="H142">
            <v>40</v>
          </cell>
          <cell r="I142" t="str">
            <v>%</v>
          </cell>
        </row>
        <row r="143">
          <cell r="A143">
            <v>8</v>
          </cell>
          <cell r="C143" t="str">
            <v>Berat Jenis Bahan  :</v>
          </cell>
          <cell r="L143" t="str">
            <v>A.</v>
          </cell>
          <cell r="N143" t="str">
            <v>TENAGA</v>
          </cell>
        </row>
        <row r="144">
          <cell r="C144" t="str">
            <v>- Pasangan Batu Dengan Mortar</v>
          </cell>
          <cell r="G144" t="str">
            <v>D1</v>
          </cell>
          <cell r="H144">
            <v>2.4</v>
          </cell>
          <cell r="I144" t="str">
            <v>ton/M3</v>
          </cell>
        </row>
        <row r="145">
          <cell r="C145" t="str">
            <v>- Batu</v>
          </cell>
          <cell r="G145" t="str">
            <v>D2</v>
          </cell>
          <cell r="H145">
            <v>1.6</v>
          </cell>
          <cell r="I145" t="str">
            <v>ton/M3</v>
          </cell>
          <cell r="L145" t="str">
            <v>1.</v>
          </cell>
          <cell r="N145" t="str">
            <v>Pekerja</v>
          </cell>
          <cell r="O145" t="str">
            <v>(L01)</v>
          </cell>
          <cell r="P145" t="str">
            <v>jam</v>
          </cell>
          <cell r="Q145">
            <v>5.2208835341365463</v>
          </cell>
          <cell r="R145">
            <v>2857.14</v>
          </cell>
          <cell r="U145">
            <v>14916.795180722891</v>
          </cell>
        </row>
        <row r="146">
          <cell r="C146" t="str">
            <v>- Adukan (mortar)</v>
          </cell>
          <cell r="G146" t="str">
            <v>D3</v>
          </cell>
          <cell r="H146">
            <v>1.8</v>
          </cell>
          <cell r="I146" t="str">
            <v>ton/M3</v>
          </cell>
          <cell r="L146" t="str">
            <v>2.</v>
          </cell>
          <cell r="N146" t="str">
            <v>Tukang Batu</v>
          </cell>
          <cell r="O146" t="str">
            <v>(L02)</v>
          </cell>
          <cell r="P146" t="str">
            <v>jam</v>
          </cell>
          <cell r="Q146">
            <v>1.5662650602409638</v>
          </cell>
          <cell r="R146">
            <v>4285.71</v>
          </cell>
          <cell r="U146">
            <v>6712.5578313253009</v>
          </cell>
        </row>
        <row r="147">
          <cell r="C147" t="str">
            <v>- Pasir</v>
          </cell>
          <cell r="G147" t="str">
            <v>D4</v>
          </cell>
          <cell r="H147">
            <v>1.67</v>
          </cell>
          <cell r="I147" t="str">
            <v>ton/M3</v>
          </cell>
          <cell r="L147" t="str">
            <v>3.</v>
          </cell>
          <cell r="N147" t="str">
            <v>Mandor</v>
          </cell>
          <cell r="O147" t="str">
            <v>(L03)</v>
          </cell>
          <cell r="P147" t="str">
            <v>jam</v>
          </cell>
          <cell r="Q147">
            <v>0.52208835341365456</v>
          </cell>
          <cell r="R147">
            <v>3214.29</v>
          </cell>
          <cell r="U147">
            <v>1678.1433734939758</v>
          </cell>
        </row>
        <row r="148">
          <cell r="C148" t="str">
            <v>- Semen Portland</v>
          </cell>
          <cell r="G148" t="str">
            <v>D5</v>
          </cell>
          <cell r="H148">
            <v>1.44</v>
          </cell>
          <cell r="I148" t="str">
            <v>ton/M3</v>
          </cell>
        </row>
        <row r="149">
          <cell r="Q149" t="str">
            <v xml:space="preserve">JUMLAH HARGA TENAGA   </v>
          </cell>
          <cell r="U149">
            <v>23307.496385542167</v>
          </cell>
        </row>
        <row r="150">
          <cell r="A150" t="str">
            <v>II.</v>
          </cell>
          <cell r="C150" t="str">
            <v>URUTAN KERJA</v>
          </cell>
        </row>
        <row r="151">
          <cell r="A151">
            <v>1</v>
          </cell>
          <cell r="C151" t="str">
            <v>Semen, pasir dan air dicampur dan diaduk menjadi</v>
          </cell>
          <cell r="L151" t="str">
            <v>B.</v>
          </cell>
          <cell r="N151" t="str">
            <v>BAHAN</v>
          </cell>
        </row>
        <row r="152">
          <cell r="C152" t="str">
            <v>mortar dengan menggunakan alat bantu</v>
          </cell>
        </row>
        <row r="153">
          <cell r="A153">
            <v>2</v>
          </cell>
          <cell r="C153" t="str">
            <v>Batu dibersihkan dan dibasahi seluruh permukaannya</v>
          </cell>
          <cell r="L153" t="str">
            <v>1.</v>
          </cell>
          <cell r="N153" t="str">
            <v>Batu</v>
          </cell>
          <cell r="O153" t="str">
            <v>(M02)</v>
          </cell>
          <cell r="P153" t="str">
            <v>M3</v>
          </cell>
          <cell r="Q153">
            <v>1.08</v>
          </cell>
          <cell r="R153">
            <v>166100</v>
          </cell>
          <cell r="U153">
            <v>179388</v>
          </cell>
        </row>
        <row r="154">
          <cell r="C154" t="str">
            <v>sebelum dipasang</v>
          </cell>
          <cell r="L154" t="str">
            <v>2.</v>
          </cell>
          <cell r="N154" t="str">
            <v>Semen (PC)</v>
          </cell>
          <cell r="O154" t="str">
            <v>(M12)</v>
          </cell>
          <cell r="P154" t="str">
            <v>zak</v>
          </cell>
          <cell r="Q154">
            <v>161</v>
          </cell>
          <cell r="R154">
            <v>688.65625</v>
          </cell>
          <cell r="U154">
            <v>110873.65625</v>
          </cell>
        </row>
        <row r="155">
          <cell r="A155">
            <v>3</v>
          </cell>
          <cell r="C155" t="str">
            <v>Penyelesaian dan perapihan setelah pemasangan</v>
          </cell>
          <cell r="L155" t="str">
            <v>3.</v>
          </cell>
          <cell r="N155" t="str">
            <v>Pasir</v>
          </cell>
          <cell r="O155" t="str">
            <v>(M01)</v>
          </cell>
          <cell r="P155" t="str">
            <v>M3</v>
          </cell>
          <cell r="Q155">
            <v>0.48287425149700602</v>
          </cell>
          <cell r="R155">
            <v>54300</v>
          </cell>
          <cell r="U155">
            <v>26220.071856287428</v>
          </cell>
        </row>
        <row r="157">
          <cell r="A157" t="str">
            <v>III.</v>
          </cell>
          <cell r="C157" t="str">
            <v>PEMAKAIAN BAHAN, ALAT DAN TENAGA</v>
          </cell>
        </row>
        <row r="159">
          <cell r="A159" t="str">
            <v xml:space="preserve">   1.</v>
          </cell>
          <cell r="C159" t="str">
            <v>BAHAN</v>
          </cell>
        </row>
        <row r="160">
          <cell r="A160" t="str">
            <v>1.a.</v>
          </cell>
          <cell r="C160" t="str">
            <v>Batu     -----&gt;</v>
          </cell>
          <cell r="D160" t="str">
            <v>{(Bt x D1 x 1 M3) : D2} x 1.20</v>
          </cell>
          <cell r="G160" t="str">
            <v>(M02)</v>
          </cell>
          <cell r="H160">
            <v>1.08</v>
          </cell>
          <cell r="I160" t="str">
            <v>M3</v>
          </cell>
          <cell r="J160" t="str">
            <v xml:space="preserve"> Lepas</v>
          </cell>
          <cell r="Q160" t="str">
            <v xml:space="preserve">JUMLAH HARGA BAHAN   </v>
          </cell>
          <cell r="U160">
            <v>316481.72810628742</v>
          </cell>
        </row>
        <row r="161">
          <cell r="A161" t="str">
            <v>1.b.</v>
          </cell>
          <cell r="C161" t="str">
            <v>Semen    ----&gt;</v>
          </cell>
          <cell r="D161" t="str">
            <v>Sm x {(Mr x D1 x 1 M3} : D3} x 1.05</v>
          </cell>
          <cell r="H161">
            <v>0.11200000000000002</v>
          </cell>
          <cell r="I161" t="str">
            <v>M3</v>
          </cell>
        </row>
        <row r="162">
          <cell r="D162" t="str">
            <v>x {D5 x (1000)}</v>
          </cell>
          <cell r="G162" t="str">
            <v>(M12)</v>
          </cell>
          <cell r="H162">
            <v>161</v>
          </cell>
          <cell r="I162" t="str">
            <v>Kg</v>
          </cell>
          <cell r="L162" t="str">
            <v>C.</v>
          </cell>
          <cell r="N162" t="str">
            <v>PERALATAN</v>
          </cell>
        </row>
        <row r="163">
          <cell r="A163" t="str">
            <v>1.c.</v>
          </cell>
          <cell r="C163" t="str">
            <v>Pasir    -----&gt;</v>
          </cell>
          <cell r="D163" t="str">
            <v>Ps x {(Mr x D1 x 1 M3) : D4} x 1.05</v>
          </cell>
          <cell r="G163" t="str">
            <v>(M01)</v>
          </cell>
          <cell r="H163">
            <v>0.48287425149700602</v>
          </cell>
          <cell r="I163" t="str">
            <v>M3</v>
          </cell>
        </row>
        <row r="164">
          <cell r="L164" t="str">
            <v>1.</v>
          </cell>
          <cell r="N164" t="str">
            <v>Conc. Mixer</v>
          </cell>
          <cell r="O164" t="str">
            <v>(E06)</v>
          </cell>
          <cell r="P164" t="str">
            <v>jam</v>
          </cell>
          <cell r="Q164">
            <v>0.52208835341365456</v>
          </cell>
          <cell r="R164">
            <v>47472.058636363639</v>
          </cell>
          <cell r="U164">
            <v>24784.60892661555</v>
          </cell>
        </row>
        <row r="165">
          <cell r="A165" t="str">
            <v>2.</v>
          </cell>
          <cell r="C165" t="str">
            <v>ALAT</v>
          </cell>
          <cell r="L165" t="str">
            <v>2.</v>
          </cell>
          <cell r="N165" t="str">
            <v>Alat Bantu</v>
          </cell>
          <cell r="P165" t="str">
            <v>Ls</v>
          </cell>
          <cell r="Q165">
            <v>1</v>
          </cell>
          <cell r="R165">
            <v>900</v>
          </cell>
          <cell r="U165">
            <v>900</v>
          </cell>
        </row>
        <row r="166">
          <cell r="A166" t="str">
            <v>2.a.</v>
          </cell>
          <cell r="C166" t="str">
            <v>CONCRETE MIXER</v>
          </cell>
          <cell r="G166" t="str">
            <v>(E06)</v>
          </cell>
        </row>
        <row r="167">
          <cell r="C167" t="str">
            <v>Kapasitas Alat</v>
          </cell>
          <cell r="G167" t="str">
            <v>V</v>
          </cell>
          <cell r="H167">
            <v>500</v>
          </cell>
          <cell r="I167" t="str">
            <v>Liter</v>
          </cell>
        </row>
        <row r="168">
          <cell r="C168" t="str">
            <v>Faktor Efisiensi Alat</v>
          </cell>
          <cell r="G168" t="str">
            <v>Fa</v>
          </cell>
          <cell r="H168">
            <v>0.83</v>
          </cell>
          <cell r="I168" t="str">
            <v>-</v>
          </cell>
        </row>
        <row r="169">
          <cell r="C169" t="str">
            <v>Waktu siklus   :</v>
          </cell>
          <cell r="D169" t="str">
            <v>(T1 + T2 + T3 + T4)</v>
          </cell>
        </row>
        <row r="170">
          <cell r="C170" t="str">
            <v>-  Memuat</v>
          </cell>
          <cell r="G170" t="str">
            <v>T1</v>
          </cell>
          <cell r="H170">
            <v>5</v>
          </cell>
          <cell r="I170" t="str">
            <v>menit</v>
          </cell>
        </row>
        <row r="171">
          <cell r="C171" t="str">
            <v>-  Mengaduk</v>
          </cell>
          <cell r="G171" t="str">
            <v>T2</v>
          </cell>
          <cell r="H171">
            <v>3.5</v>
          </cell>
          <cell r="I171" t="str">
            <v>menit</v>
          </cell>
          <cell r="Q171" t="str">
            <v xml:space="preserve">JUMLAH HARGA PERALATAN   </v>
          </cell>
          <cell r="U171">
            <v>25684.60892661555</v>
          </cell>
        </row>
        <row r="172">
          <cell r="C172" t="str">
            <v>-  Menuang</v>
          </cell>
          <cell r="G172" t="str">
            <v>T3</v>
          </cell>
          <cell r="H172">
            <v>3</v>
          </cell>
          <cell r="I172" t="str">
            <v>menit</v>
          </cell>
        </row>
        <row r="173">
          <cell r="C173" t="str">
            <v>-  Menunggu, dll.</v>
          </cell>
          <cell r="G173" t="str">
            <v>T4</v>
          </cell>
          <cell r="H173">
            <v>1.5</v>
          </cell>
          <cell r="I173" t="str">
            <v>menit</v>
          </cell>
          <cell r="L173" t="str">
            <v>D.</v>
          </cell>
          <cell r="N173" t="str">
            <v>JUMLAH HARGA TENAGA, BAHAN DAN PERALATAN  ( A + B + C )</v>
          </cell>
          <cell r="U173">
            <v>365473.83341844514</v>
          </cell>
        </row>
        <row r="174">
          <cell r="G174" t="str">
            <v>Ts1</v>
          </cell>
          <cell r="H174">
            <v>13</v>
          </cell>
          <cell r="I174" t="str">
            <v>menit</v>
          </cell>
          <cell r="L174" t="str">
            <v>E.</v>
          </cell>
          <cell r="N174" t="str">
            <v>OVERHEAD &amp; PROFIT</v>
          </cell>
          <cell r="P174">
            <v>10</v>
          </cell>
          <cell r="Q174" t="str">
            <v>%  x  D</v>
          </cell>
          <cell r="U174">
            <v>36547.383341844514</v>
          </cell>
        </row>
        <row r="175">
          <cell r="L175" t="str">
            <v>F.</v>
          </cell>
          <cell r="N175" t="str">
            <v>HARGA SATUAN PEKERJAAN  ( D + E )</v>
          </cell>
          <cell r="U175">
            <v>402021.21676028962</v>
          </cell>
        </row>
        <row r="176">
          <cell r="C176" t="str">
            <v>Kap. Prod. / jam  =</v>
          </cell>
          <cell r="D176" t="str">
            <v>V x Fa x 60</v>
          </cell>
          <cell r="G176" t="str">
            <v>Q1</v>
          </cell>
          <cell r="H176">
            <v>1.9153846153846155</v>
          </cell>
          <cell r="I176" t="str">
            <v>M3</v>
          </cell>
          <cell r="L176" t="str">
            <v>Note: 1</v>
          </cell>
          <cell r="N176" t="str">
            <v>SATUAN dapat berdasarkan atas jam operasi untuk Tenaga Kerja dan Peralatan, volume dan/atau ukuran</v>
          </cell>
        </row>
        <row r="177">
          <cell r="D177" t="str">
            <v>1000 x Ts1</v>
          </cell>
          <cell r="N177" t="str">
            <v>berat untuk bahan-bahan.</v>
          </cell>
        </row>
        <row r="178">
          <cell r="L178">
            <v>2</v>
          </cell>
          <cell r="N178" t="str">
            <v>Kuantitas satuan adalah kuantitas setiap komponen untuk menyelesaikan satu satuan pekerjaan dari nomor</v>
          </cell>
        </row>
        <row r="179">
          <cell r="C179" t="str">
            <v>Koefisien Alat / M3</v>
          </cell>
          <cell r="D179" t="str">
            <v xml:space="preserve">  =   1  :  Q1</v>
          </cell>
          <cell r="G179" t="str">
            <v>(E06)</v>
          </cell>
          <cell r="H179">
            <v>0.52208835341365456</v>
          </cell>
          <cell r="I179" t="str">
            <v>jam</v>
          </cell>
          <cell r="N179" t="str">
            <v>mata pembayaran.</v>
          </cell>
        </row>
        <row r="180">
          <cell r="L180">
            <v>3</v>
          </cell>
          <cell r="N180" t="str">
            <v>Biaya satuan untuk peralatan sudah termasuk bahan bakar, bahan habis dipakai dan operator.</v>
          </cell>
        </row>
        <row r="181">
          <cell r="L181">
            <v>4</v>
          </cell>
          <cell r="N181" t="str">
            <v>Biaya satuan sudah termasuk pengeluaran untuk seluruh pajak yang berkaitan (tetapi tidak termasuk PPN</v>
          </cell>
        </row>
        <row r="182">
          <cell r="N182" t="str">
            <v>yang dibayar dari kontrak) dan biaya-biaya lainnya.</v>
          </cell>
        </row>
        <row r="183">
          <cell r="J183" t="str">
            <v>Berlanjut ke halaman berikut</v>
          </cell>
        </row>
        <row r="184">
          <cell r="A184" t="str">
            <v>ITEM PEMBAYARAN NO.</v>
          </cell>
          <cell r="D184" t="str">
            <v>:  2.2</v>
          </cell>
          <cell r="J184" t="str">
            <v xml:space="preserve">Analisa EI-22 </v>
          </cell>
        </row>
        <row r="185">
          <cell r="A185" t="str">
            <v>JENIS PEKERJAAN</v>
          </cell>
          <cell r="D185" t="str">
            <v>:  Pasangan Batu Dengan Mortar untuk Saluran</v>
          </cell>
        </row>
        <row r="186">
          <cell r="A186" t="str">
            <v>SATUAN PEMBAYARAN</v>
          </cell>
          <cell r="D186" t="str">
            <v>:  M3</v>
          </cell>
          <cell r="J186" t="str">
            <v xml:space="preserve">         URAIAN ANALISA HARGA SATUAN</v>
          </cell>
        </row>
        <row r="187">
          <cell r="J187" t="str">
            <v>Lanjutan</v>
          </cell>
        </row>
        <row r="189">
          <cell r="A189" t="str">
            <v>No.</v>
          </cell>
          <cell r="C189" t="str">
            <v>U R A I A N</v>
          </cell>
          <cell r="G189" t="str">
            <v>KODE</v>
          </cell>
          <cell r="H189" t="str">
            <v>KOEF.</v>
          </cell>
          <cell r="I189" t="str">
            <v>SATUAN</v>
          </cell>
          <cell r="J189" t="str">
            <v>KETERANGAN</v>
          </cell>
        </row>
        <row r="193">
          <cell r="A193" t="str">
            <v>2.a.</v>
          </cell>
          <cell r="C193" t="str">
            <v>ALAT BANTU</v>
          </cell>
          <cell r="I193" t="str">
            <v>Lump Sum</v>
          </cell>
        </row>
        <row r="194">
          <cell r="C194" t="str">
            <v>Diperlukan  :</v>
          </cell>
        </row>
        <row r="195">
          <cell r="C195" t="str">
            <v>- Sekop</v>
          </cell>
          <cell r="D195" t="str">
            <v>=  4  buah</v>
          </cell>
        </row>
        <row r="196">
          <cell r="C196" t="str">
            <v>- Pacul</v>
          </cell>
          <cell r="D196" t="str">
            <v>=  4  buah</v>
          </cell>
        </row>
        <row r="197">
          <cell r="C197" t="str">
            <v>- Sendok Semen</v>
          </cell>
          <cell r="D197" t="str">
            <v>=  4  buah</v>
          </cell>
        </row>
        <row r="198">
          <cell r="C198" t="str">
            <v>- Ember Cor</v>
          </cell>
          <cell r="D198" t="str">
            <v>=  8  buah</v>
          </cell>
        </row>
        <row r="199">
          <cell r="C199" t="str">
            <v>- Gerobak Dorong</v>
          </cell>
          <cell r="D199" t="str">
            <v>=  3  buah</v>
          </cell>
        </row>
        <row r="203">
          <cell r="A203" t="str">
            <v>3.</v>
          </cell>
          <cell r="C203" t="str">
            <v>TENAGA</v>
          </cell>
        </row>
        <row r="204">
          <cell r="C204" t="str">
            <v>Produksi Pas. Batu yang menentukan</v>
          </cell>
          <cell r="E204" t="str">
            <v>( Prod. C. Mixer )</v>
          </cell>
          <cell r="G204" t="str">
            <v>Q1</v>
          </cell>
          <cell r="H204">
            <v>1.9153846153846155</v>
          </cell>
          <cell r="I204" t="str">
            <v>M3/Jam</v>
          </cell>
        </row>
        <row r="205">
          <cell r="C205" t="str">
            <v>Produksi Pasangan Batu dalam 1 hari  =  Tk x Q1</v>
          </cell>
          <cell r="G205" t="str">
            <v>Qt</v>
          </cell>
          <cell r="H205">
            <v>13.407692307692308</v>
          </cell>
          <cell r="I205" t="str">
            <v>M3</v>
          </cell>
        </row>
        <row r="207">
          <cell r="C207" t="str">
            <v>Kebutuhan tenaga :</v>
          </cell>
          <cell r="D207" t="str">
            <v>- Mandor</v>
          </cell>
          <cell r="G207" t="str">
            <v>M</v>
          </cell>
          <cell r="H207">
            <v>1</v>
          </cell>
          <cell r="I207" t="str">
            <v>orang</v>
          </cell>
        </row>
        <row r="208">
          <cell r="D208" t="str">
            <v>- Tukang Batu</v>
          </cell>
          <cell r="G208" t="str">
            <v>Tb</v>
          </cell>
          <cell r="H208">
            <v>3</v>
          </cell>
          <cell r="I208" t="str">
            <v>orang</v>
          </cell>
        </row>
        <row r="209">
          <cell r="D209" t="str">
            <v>- Pekerja</v>
          </cell>
          <cell r="G209" t="str">
            <v>P</v>
          </cell>
          <cell r="H209">
            <v>10</v>
          </cell>
          <cell r="I209" t="str">
            <v>orang</v>
          </cell>
        </row>
        <row r="211">
          <cell r="C211" t="str">
            <v>Koefisien Tenaga / M3   :</v>
          </cell>
        </row>
        <row r="212">
          <cell r="D212" t="str">
            <v>-  Mandor</v>
          </cell>
          <cell r="E212" t="str">
            <v>= (Tk x M) : Qt</v>
          </cell>
          <cell r="G212" t="str">
            <v>(L03)</v>
          </cell>
          <cell r="H212">
            <v>0.52208835341365456</v>
          </cell>
          <cell r="I212" t="str">
            <v>jam</v>
          </cell>
        </row>
        <row r="213">
          <cell r="D213" t="str">
            <v>-  Tukang</v>
          </cell>
          <cell r="E213" t="str">
            <v>= (Tk x Tb) : Qt</v>
          </cell>
          <cell r="G213" t="str">
            <v>(L02)</v>
          </cell>
          <cell r="H213">
            <v>1.5662650602409638</v>
          </cell>
          <cell r="I213" t="str">
            <v>jam</v>
          </cell>
        </row>
        <row r="214">
          <cell r="D214" t="str">
            <v>-  Pekerja</v>
          </cell>
          <cell r="E214" t="str">
            <v>= (Tk x P) : Qt</v>
          </cell>
          <cell r="G214" t="str">
            <v>(L01)</v>
          </cell>
          <cell r="H214">
            <v>5.2208835341365463</v>
          </cell>
          <cell r="I214" t="str">
            <v>jam</v>
          </cell>
        </row>
        <row r="216">
          <cell r="A216" t="str">
            <v>4.</v>
          </cell>
          <cell r="C216" t="str">
            <v>HARGA DASAR SATUAN UPAH, BAHAN DAN ALAT</v>
          </cell>
        </row>
        <row r="217">
          <cell r="C217" t="str">
            <v>Lihat lampiran.</v>
          </cell>
        </row>
        <row r="219">
          <cell r="A219" t="str">
            <v>5.</v>
          </cell>
          <cell r="C219" t="str">
            <v>ANALISA HARGA SATUAN PEKERJAAN</v>
          </cell>
        </row>
        <row r="220">
          <cell r="C220" t="str">
            <v>Lihat perhitungan dalam FORMULIR STANDAR UNTUK</v>
          </cell>
        </row>
        <row r="221">
          <cell r="C221" t="str">
            <v>PEREKEMAN ANALISA MASING-MASING HARGA</v>
          </cell>
        </row>
        <row r="222">
          <cell r="C222" t="str">
            <v>SATUAN.</v>
          </cell>
        </row>
        <row r="223">
          <cell r="C223" t="str">
            <v>Didapat Harga Satuan Pekerjaan :</v>
          </cell>
        </row>
        <row r="225">
          <cell r="C225" t="str">
            <v xml:space="preserve">Rp.  </v>
          </cell>
          <cell r="D225">
            <v>402021.21676028962</v>
          </cell>
          <cell r="E225" t="str">
            <v xml:space="preserve"> / M3</v>
          </cell>
        </row>
        <row r="228">
          <cell r="A228" t="str">
            <v>6.</v>
          </cell>
          <cell r="C228" t="str">
            <v>WAKTU PELAKSANAAN YANG DIPERLUKAN</v>
          </cell>
        </row>
        <row r="229">
          <cell r="C229" t="str">
            <v>Masa Pelaksanaan :</v>
          </cell>
          <cell r="D229" t="str">
            <v>. . . . . . . . . . . .</v>
          </cell>
          <cell r="E229" t="str">
            <v>bulan</v>
          </cell>
        </row>
        <row r="231">
          <cell r="A231" t="str">
            <v>7.</v>
          </cell>
          <cell r="C231" t="str">
            <v>VOLUME PEKERJAAN YANG DIPERLUKAN</v>
          </cell>
        </row>
        <row r="232">
          <cell r="C232" t="str">
            <v>Volume pekerjaan  :</v>
          </cell>
          <cell r="D232">
            <v>1</v>
          </cell>
          <cell r="E232" t="str">
            <v>M3</v>
          </cell>
        </row>
        <row r="243">
          <cell r="A243" t="str">
            <v>ITEM PEMBAYARAN NO.</v>
          </cell>
          <cell r="D243" t="str">
            <v>:  2.3 (1)</v>
          </cell>
          <cell r="J243" t="str">
            <v xml:space="preserve">Analisa EI-231 </v>
          </cell>
        </row>
        <row r="244">
          <cell r="A244" t="str">
            <v>JENIS PEKERJAAN</v>
          </cell>
          <cell r="D244" t="str">
            <v>:  Gorong2 Pipa Beton Bertulang Diameter &lt; 500 mm</v>
          </cell>
          <cell r="L244" t="str">
            <v>FORMULIR STANDAR UNTUK</v>
          </cell>
        </row>
        <row r="245">
          <cell r="A245" t="str">
            <v>SATUAN PEMBAYARAN</v>
          </cell>
          <cell r="D245" t="str">
            <v>:  M1</v>
          </cell>
          <cell r="J245" t="str">
            <v xml:space="preserve">         URAIAN ANALISA HARGA SATUAN</v>
          </cell>
          <cell r="L245" t="str">
            <v>PEREKAMAN ANALISA MASING-MASING HARGA SATUAN</v>
          </cell>
        </row>
        <row r="246">
          <cell r="L246" t="str">
            <v/>
          </cell>
        </row>
        <row r="248">
          <cell r="A248" t="str">
            <v>No.</v>
          </cell>
          <cell r="C248" t="str">
            <v>U R A I A N</v>
          </cell>
          <cell r="G248" t="str">
            <v>KODE</v>
          </cell>
          <cell r="H248" t="str">
            <v>KOEF.</v>
          </cell>
          <cell r="I248" t="str">
            <v>SATUAN</v>
          </cell>
          <cell r="J248" t="str">
            <v>KETERANGAN</v>
          </cell>
        </row>
        <row r="249">
          <cell r="L249" t="str">
            <v>PROYEK</v>
          </cell>
          <cell r="O249" t="str">
            <v>:</v>
          </cell>
        </row>
        <row r="250">
          <cell r="L250" t="str">
            <v>No. PAKET KONTRAK</v>
          </cell>
          <cell r="O250" t="str">
            <v>:</v>
          </cell>
        </row>
        <row r="251">
          <cell r="A251" t="str">
            <v>I.</v>
          </cell>
          <cell r="C251" t="str">
            <v>ASUMSI</v>
          </cell>
          <cell r="L251" t="str">
            <v>NAMA PAKET</v>
          </cell>
          <cell r="O251" t="str">
            <v>:</v>
          </cell>
        </row>
        <row r="252">
          <cell r="A252">
            <v>1</v>
          </cell>
          <cell r="C252" t="str">
            <v>Pekerjaan dilakukan secara mekanik/manual</v>
          </cell>
          <cell r="L252" t="str">
            <v>PROP / KAB / KODYA</v>
          </cell>
          <cell r="O252" t="str">
            <v>:</v>
          </cell>
        </row>
        <row r="253">
          <cell r="A253">
            <v>2</v>
          </cell>
          <cell r="C253" t="str">
            <v>Lokasi pekerjaan : sepanjang jalan</v>
          </cell>
          <cell r="L253" t="str">
            <v>ITEM PEMBAYARAN NO.</v>
          </cell>
          <cell r="O253" t="str">
            <v>:  2.3 (1)</v>
          </cell>
          <cell r="R253" t="str">
            <v>PERKIRAAN VOL. PEK.</v>
          </cell>
          <cell r="T253" t="str">
            <v>:</v>
          </cell>
          <cell r="U253">
            <v>1</v>
          </cell>
        </row>
        <row r="254">
          <cell r="A254">
            <v>3</v>
          </cell>
          <cell r="C254" t="str">
            <v>Diameter bagian dalam gorong-gorong</v>
          </cell>
          <cell r="G254" t="str">
            <v>d</v>
          </cell>
          <cell r="H254">
            <v>0.5</v>
          </cell>
          <cell r="I254" t="str">
            <v>m</v>
          </cell>
          <cell r="L254" t="str">
            <v>JENIS PEKERJAAN</v>
          </cell>
          <cell r="O254" t="str">
            <v>:  Gorong2 Pipa Beton Bertulang Diameter &lt; 500 mm</v>
          </cell>
          <cell r="R254" t="str">
            <v>TOTAL HARGA (Rp.)</v>
          </cell>
          <cell r="T254" t="str">
            <v>:</v>
          </cell>
          <cell r="U254">
            <v>218715.29344341051</v>
          </cell>
        </row>
        <row r="255">
          <cell r="A255">
            <v>4</v>
          </cell>
          <cell r="C255" t="str">
            <v>Jarak rata-rata Base Camp ke lokasi pekerjaan</v>
          </cell>
          <cell r="G255" t="str">
            <v>L</v>
          </cell>
          <cell r="H255">
            <v>8.7249999999999996</v>
          </cell>
          <cell r="I255" t="str">
            <v>Km</v>
          </cell>
          <cell r="L255" t="str">
            <v>SATUAN PEMBAYARAN</v>
          </cell>
          <cell r="O255" t="str">
            <v>:  M1</v>
          </cell>
          <cell r="Q255">
            <v>0</v>
          </cell>
          <cell r="R255" t="str">
            <v>% THD. BIAYA PROYEK</v>
          </cell>
          <cell r="T255" t="str">
            <v>:</v>
          </cell>
          <cell r="U255" t="e">
            <v>#DIV/0!</v>
          </cell>
        </row>
        <row r="256">
          <cell r="A256">
            <v>5</v>
          </cell>
          <cell r="C256" t="str">
            <v>Jam kerja efektif per-hari</v>
          </cell>
          <cell r="G256" t="str">
            <v>Tk</v>
          </cell>
          <cell r="H256">
            <v>7</v>
          </cell>
          <cell r="I256" t="str">
            <v>jam</v>
          </cell>
        </row>
        <row r="257">
          <cell r="A257">
            <v>6</v>
          </cell>
          <cell r="C257" t="str">
            <v>Tebal gorong-gorong</v>
          </cell>
          <cell r="G257" t="str">
            <v>tg</v>
          </cell>
          <cell r="H257">
            <v>6.5</v>
          </cell>
          <cell r="I257" t="str">
            <v>Cm</v>
          </cell>
        </row>
        <row r="258">
          <cell r="Q258" t="str">
            <v>PERKIRAAN</v>
          </cell>
          <cell r="R258" t="str">
            <v>HARGA</v>
          </cell>
          <cell r="S258" t="str">
            <v>JUMLAH</v>
          </cell>
        </row>
        <row r="259">
          <cell r="A259" t="str">
            <v>II.</v>
          </cell>
          <cell r="C259" t="str">
            <v>URUTAN KERJA</v>
          </cell>
          <cell r="L259" t="str">
            <v>NO.</v>
          </cell>
          <cell r="N259" t="str">
            <v>KOMPONEN</v>
          </cell>
          <cell r="P259" t="str">
            <v>SATUAN</v>
          </cell>
          <cell r="Q259" t="str">
            <v>KUANTITAS</v>
          </cell>
          <cell r="R259" t="str">
            <v>SATUAN</v>
          </cell>
          <cell r="S259" t="str">
            <v>HARGA</v>
          </cell>
        </row>
        <row r="260">
          <cell r="A260">
            <v>1</v>
          </cell>
          <cell r="C260" t="str">
            <v>Gorong-gorong dicetak di Base Camp</v>
          </cell>
          <cell r="R260" t="str">
            <v>(Rp.)</v>
          </cell>
          <cell r="S260" t="str">
            <v>(Rp.)</v>
          </cell>
        </row>
        <row r="261">
          <cell r="A261">
            <v>2</v>
          </cell>
          <cell r="C261" t="str">
            <v>Dump Truck mengangkut gorong-gorong jadi</v>
          </cell>
        </row>
        <row r="262">
          <cell r="C262" t="str">
            <v>ke lapangan</v>
          </cell>
        </row>
        <row r="263">
          <cell r="A263">
            <v>3</v>
          </cell>
          <cell r="C263" t="str">
            <v>Dasar gorong-gorong digali sesuai kebutuhan dan ma-</v>
          </cell>
          <cell r="L263" t="str">
            <v>A.</v>
          </cell>
          <cell r="N263" t="str">
            <v>TENAGA</v>
          </cell>
        </row>
        <row r="264">
          <cell r="C264" t="str">
            <v>terial backfill dipadatkan dengan Tamper</v>
          </cell>
        </row>
        <row r="265">
          <cell r="A265">
            <v>4</v>
          </cell>
          <cell r="C265" t="str">
            <v>Tebal lapis porus pada dasar gorong-gorong pipa</v>
          </cell>
          <cell r="G265" t="str">
            <v>tp</v>
          </cell>
          <cell r="H265">
            <v>0.1</v>
          </cell>
          <cell r="I265" t="str">
            <v>M</v>
          </cell>
          <cell r="J265" t="str">
            <v xml:space="preserve"> Sand bedding</v>
          </cell>
          <cell r="L265" t="str">
            <v>1.</v>
          </cell>
          <cell r="N265" t="str">
            <v>Pekerja</v>
          </cell>
          <cell r="O265" t="str">
            <v>(L01)</v>
          </cell>
          <cell r="P265" t="str">
            <v>jam</v>
          </cell>
          <cell r="Q265">
            <v>2.3333333333333335</v>
          </cell>
          <cell r="R265">
            <v>2857.14</v>
          </cell>
          <cell r="U265">
            <v>6666.66</v>
          </cell>
        </row>
        <row r="266">
          <cell r="A266">
            <v>5</v>
          </cell>
          <cell r="C266" t="str">
            <v>Material pilihan untuk penimbunan kembali (padat)</v>
          </cell>
          <cell r="L266" t="str">
            <v>2.</v>
          </cell>
          <cell r="N266" t="str">
            <v>Tukang</v>
          </cell>
          <cell r="O266" t="str">
            <v>(L02)</v>
          </cell>
          <cell r="P266" t="str">
            <v>jam</v>
          </cell>
          <cell r="Q266">
            <v>0.93333333333333335</v>
          </cell>
          <cell r="R266">
            <v>4285.71</v>
          </cell>
          <cell r="U266">
            <v>3999.9960000000001</v>
          </cell>
        </row>
        <row r="267">
          <cell r="A267">
            <v>6</v>
          </cell>
          <cell r="C267" t="str">
            <v>Sekelompok pekerja akan melaksanakan pekerjaan</v>
          </cell>
          <cell r="L267" t="str">
            <v>3.</v>
          </cell>
          <cell r="N267" t="str">
            <v>Mandor</v>
          </cell>
          <cell r="O267" t="str">
            <v>(L03)</v>
          </cell>
          <cell r="P267" t="str">
            <v>jam</v>
          </cell>
          <cell r="Q267">
            <v>0.46666666666666667</v>
          </cell>
          <cell r="R267">
            <v>3214.29</v>
          </cell>
          <cell r="U267">
            <v>1500.002</v>
          </cell>
        </row>
        <row r="268">
          <cell r="C268" t="str">
            <v>dengan cara manual dengan menggunakan alat bantu</v>
          </cell>
        </row>
        <row r="269">
          <cell r="Q269" t="str">
            <v xml:space="preserve">JUMLAH HARGA TENAGA   </v>
          </cell>
          <cell r="U269">
            <v>12166.657999999999</v>
          </cell>
        </row>
        <row r="271">
          <cell r="A271" t="str">
            <v>III.</v>
          </cell>
          <cell r="C271" t="str">
            <v>PEMAKAIAN BAHAN, ALAT DAN TENAGA</v>
          </cell>
          <cell r="L271" t="str">
            <v>B.</v>
          </cell>
          <cell r="N271" t="str">
            <v>BAHAN</v>
          </cell>
        </row>
        <row r="272">
          <cell r="A272" t="str">
            <v xml:space="preserve">   1.</v>
          </cell>
          <cell r="C272" t="str">
            <v>BAHAN</v>
          </cell>
        </row>
        <row r="273">
          <cell r="C273" t="str">
            <v>Untuk mendapatkan 1 M' gorong-gorong diperlukan</v>
          </cell>
          <cell r="L273" t="str">
            <v>1.</v>
          </cell>
          <cell r="N273" t="str">
            <v>Beton K-300</v>
          </cell>
          <cell r="O273" t="str">
            <v>(EI-714)</v>
          </cell>
          <cell r="P273" t="str">
            <v>M3</v>
          </cell>
          <cell r="Q273">
            <v>0.11537499020308517</v>
          </cell>
          <cell r="R273">
            <v>652902.54982502444</v>
          </cell>
          <cell r="U273">
            <v>75328.625289631527</v>
          </cell>
        </row>
        <row r="274">
          <cell r="C274" t="str">
            <v>- Beton K-300 = (22/7*((2*tg/100+d)/2)^2)-(22/7*(d/2)^2))*1</v>
          </cell>
          <cell r="G274" t="str">
            <v>(EI-714)</v>
          </cell>
          <cell r="H274">
            <v>0.11537499020308517</v>
          </cell>
          <cell r="I274" t="str">
            <v>M3</v>
          </cell>
          <cell r="L274" t="str">
            <v>2.</v>
          </cell>
          <cell r="N274" t="str">
            <v>Baja Tulangan</v>
          </cell>
          <cell r="O274" t="str">
            <v>(M39)</v>
          </cell>
          <cell r="P274" t="str">
            <v>Kg</v>
          </cell>
          <cell r="Q274">
            <v>12.691248922339369</v>
          </cell>
          <cell r="R274">
            <v>4000</v>
          </cell>
          <cell r="U274">
            <v>50764.995689357478</v>
          </cell>
        </row>
        <row r="275">
          <cell r="C275" t="str">
            <v>- Baja Tulangan (asumsi 100kg/m3)</v>
          </cell>
          <cell r="G275" t="str">
            <v>(M39)</v>
          </cell>
          <cell r="H275">
            <v>12.691248922339369</v>
          </cell>
          <cell r="I275" t="str">
            <v>Kg</v>
          </cell>
          <cell r="L275" t="str">
            <v>3.</v>
          </cell>
          <cell r="N275" t="str">
            <v>Urugan Porus</v>
          </cell>
          <cell r="O275" t="str">
            <v>(EI-241)</v>
          </cell>
          <cell r="P275" t="str">
            <v>M3</v>
          </cell>
          <cell r="Q275">
            <v>0.12915000000000001</v>
          </cell>
          <cell r="R275">
            <v>186901.40625406182</v>
          </cell>
          <cell r="U275">
            <v>24138.316617712087</v>
          </cell>
        </row>
        <row r="276">
          <cell r="C276" t="str">
            <v>- Timbunan Porus      = {(tp*(0.3+2*tg/100+d+0.3)*1)*1.05}</v>
          </cell>
          <cell r="G276" t="str">
            <v>(EI-241)</v>
          </cell>
          <cell r="H276">
            <v>0.12915000000000001</v>
          </cell>
          <cell r="I276" t="str">
            <v>M3</v>
          </cell>
          <cell r="L276" t="str">
            <v>4.</v>
          </cell>
          <cell r="N276" t="str">
            <v>Mat. Pilihan</v>
          </cell>
          <cell r="O276" t="str">
            <v>(M09)</v>
          </cell>
          <cell r="P276" t="str">
            <v>M3</v>
          </cell>
          <cell r="Q276">
            <v>0.87365249999999994</v>
          </cell>
          <cell r="R276">
            <v>25000</v>
          </cell>
          <cell r="U276">
            <v>21841.3125</v>
          </cell>
        </row>
        <row r="277">
          <cell r="C277" t="str">
            <v>- Material Pilihan</v>
          </cell>
          <cell r="D277" t="str">
            <v>= ((2*tg/100+d+0.3)*(0.3+2*tg/100+d+0.3)</v>
          </cell>
          <cell r="G277" t="str">
            <v>(M09)</v>
          </cell>
          <cell r="H277">
            <v>0.87365249999999994</v>
          </cell>
          <cell r="I277" t="str">
            <v>M3</v>
          </cell>
          <cell r="J277" t="str">
            <v xml:space="preserve"> = Vp</v>
          </cell>
        </row>
        <row r="278">
          <cell r="D278" t="str">
            <v xml:space="preserve">   -(22/7*(0.5*(2*tg/100+d))^2))*1*1.05</v>
          </cell>
        </row>
        <row r="279">
          <cell r="A279" t="str">
            <v xml:space="preserve">   2.</v>
          </cell>
          <cell r="C279" t="str">
            <v>ALAT</v>
          </cell>
          <cell r="Q279" t="str">
            <v xml:space="preserve">JUMLAH HARGA BAHAN   </v>
          </cell>
          <cell r="U279">
            <v>172073.25009670109</v>
          </cell>
        </row>
        <row r="280">
          <cell r="A280" t="str">
            <v>2.a.</v>
          </cell>
          <cell r="C280" t="str">
            <v>TAMPER</v>
          </cell>
          <cell r="G280" t="str">
            <v>(E25)</v>
          </cell>
        </row>
        <row r="281">
          <cell r="C281" t="str">
            <v>Kecepatan</v>
          </cell>
          <cell r="G281" t="str">
            <v>v</v>
          </cell>
          <cell r="H281">
            <v>0.5</v>
          </cell>
          <cell r="I281" t="str">
            <v>Km / Jam</v>
          </cell>
          <cell r="L281" t="str">
            <v>C.</v>
          </cell>
          <cell r="N281" t="str">
            <v>PERALATAN</v>
          </cell>
        </row>
        <row r="282">
          <cell r="C282" t="str">
            <v>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3">
          <cell r="C283" t="str">
            <v>Lebar pemadatan</v>
          </cell>
          <cell r="G283" t="str">
            <v>Lb</v>
          </cell>
          <cell r="H283">
            <v>0.4</v>
          </cell>
          <cell r="I283" t="str">
            <v>M</v>
          </cell>
          <cell r="L283" t="str">
            <v>1.</v>
          </cell>
          <cell r="N283" t="str">
            <v>Tamper</v>
          </cell>
          <cell r="O283" t="str">
            <v>(E25)</v>
          </cell>
          <cell r="P283" t="str">
            <v>jam</v>
          </cell>
          <cell r="Q283">
            <v>0.26314834337349391</v>
          </cell>
          <cell r="R283">
            <v>18672.16854694486</v>
          </cell>
          <cell r="U283">
            <v>4913.5502203191991</v>
          </cell>
        </row>
        <row r="284">
          <cell r="C284" t="str">
            <v>Banyak lintasan</v>
          </cell>
          <cell r="G284" t="str">
            <v>n</v>
          </cell>
          <cell r="H284">
            <v>10</v>
          </cell>
          <cell r="I284" t="str">
            <v>lintasan</v>
          </cell>
          <cell r="L284" t="str">
            <v>2.</v>
          </cell>
          <cell r="N284" t="str">
            <v>Dump Truck</v>
          </cell>
          <cell r="O284" t="str">
            <v>(E08)</v>
          </cell>
          <cell r="P284" t="str">
            <v>jam</v>
          </cell>
          <cell r="Q284">
            <v>5.9738955823293166E-2</v>
          </cell>
          <cell r="R284">
            <v>153645.58193291764</v>
          </cell>
          <cell r="U284">
            <v>9178.6266315347384</v>
          </cell>
        </row>
        <row r="285">
          <cell r="C285" t="str">
            <v>Tebal lapis hamparan</v>
          </cell>
          <cell r="G285" t="str">
            <v>tp</v>
          </cell>
          <cell r="H285">
            <v>0.2</v>
          </cell>
          <cell r="I285" t="str">
            <v>M</v>
          </cell>
          <cell r="L285" t="str">
            <v>3.</v>
          </cell>
          <cell r="N285" t="str">
            <v>Alat  Bantu</v>
          </cell>
          <cell r="P285" t="str">
            <v>Ls</v>
          </cell>
          <cell r="Q285">
            <v>1</v>
          </cell>
          <cell r="R285">
            <v>500</v>
          </cell>
          <cell r="U285">
            <v>500</v>
          </cell>
        </row>
        <row r="288">
          <cell r="C288" t="str">
            <v>Kap. Prod. / Jam   =</v>
          </cell>
          <cell r="D288" t="str">
            <v>v x 1000 x Fa x Lb x 60</v>
          </cell>
          <cell r="G288" t="str">
            <v>Q1</v>
          </cell>
          <cell r="H288">
            <v>3.3200000000000003</v>
          </cell>
          <cell r="I288" t="str">
            <v xml:space="preserve">M3 / Jam </v>
          </cell>
        </row>
        <row r="289">
          <cell r="D289" t="str">
            <v xml:space="preserve">    n x tp</v>
          </cell>
        </row>
        <row r="291">
          <cell r="C291" t="str">
            <v>Koefisien Alat / m'</v>
          </cell>
          <cell r="D291" t="str">
            <v xml:space="preserve"> =  1  :  Q1 x Vp</v>
          </cell>
          <cell r="G291" t="str">
            <v>(E25)</v>
          </cell>
          <cell r="H291">
            <v>0.26314834337349391</v>
          </cell>
          <cell r="I291" t="str">
            <v>jam</v>
          </cell>
          <cell r="Q291" t="str">
            <v xml:space="preserve">JUMLAH HARGA PERALATAN   </v>
          </cell>
          <cell r="U291">
            <v>14592.176851853937</v>
          </cell>
        </row>
        <row r="293">
          <cell r="A293" t="str">
            <v>2.b.</v>
          </cell>
          <cell r="C293" t="str">
            <v>DUMP TRUCK</v>
          </cell>
          <cell r="G293" t="str">
            <v>(E08)</v>
          </cell>
          <cell r="L293" t="str">
            <v>D.</v>
          </cell>
          <cell r="N293" t="str">
            <v>JUMLAH HARGA TENAGA, BAHAN DAN PERALATAN  ( A + B + C )</v>
          </cell>
          <cell r="U293">
            <v>198832.08494855501</v>
          </cell>
        </row>
        <row r="294">
          <cell r="C294" t="str">
            <v>Kapasitas bak sekali muat</v>
          </cell>
          <cell r="G294" t="str">
            <v>V</v>
          </cell>
          <cell r="H294">
            <v>15</v>
          </cell>
          <cell r="I294" t="str">
            <v>Buah/M'</v>
          </cell>
          <cell r="L294" t="str">
            <v>E.</v>
          </cell>
          <cell r="N294" t="str">
            <v>OVERHEAD &amp; PROFIT</v>
          </cell>
          <cell r="P294">
            <v>10</v>
          </cell>
          <cell r="Q294" t="str">
            <v>%  x  D</v>
          </cell>
          <cell r="U294">
            <v>19883.208494855502</v>
          </cell>
        </row>
        <row r="295">
          <cell r="C295" t="str">
            <v>Faktor efisiensi alat</v>
          </cell>
          <cell r="G295" t="str">
            <v>Fa</v>
          </cell>
          <cell r="H295">
            <v>0.83</v>
          </cell>
          <cell r="L295" t="str">
            <v>F.</v>
          </cell>
          <cell r="N295" t="str">
            <v>HARGA SATUAN PEKERJAAN  ( D + E )</v>
          </cell>
          <cell r="U295">
            <v>218715.29344341051</v>
          </cell>
        </row>
        <row r="296">
          <cell r="C296" t="str">
            <v>Kecepatanrata-rata bermuatan</v>
          </cell>
          <cell r="G296" t="str">
            <v>v1</v>
          </cell>
          <cell r="H296">
            <v>20</v>
          </cell>
          <cell r="I296" t="str">
            <v>Km/Jam</v>
          </cell>
          <cell r="L296" t="str">
            <v>Note: 1</v>
          </cell>
          <cell r="N296" t="str">
            <v>SATUAN dapat berdasarkan atas jam operasi untuk Tenaga Kerja dan Peralatan, volume dan/atau ukuran</v>
          </cell>
        </row>
        <row r="297">
          <cell r="C297" t="str">
            <v>Kecepatan rata-rata kosong</v>
          </cell>
          <cell r="G297" t="str">
            <v>v2</v>
          </cell>
          <cell r="H297">
            <v>30</v>
          </cell>
          <cell r="I297" t="str">
            <v>Km/Jam</v>
          </cell>
          <cell r="N297" t="str">
            <v>berat untuk bahan-bahan.</v>
          </cell>
        </row>
        <row r="298">
          <cell r="C298" t="str">
            <v>Waktu siklus    :</v>
          </cell>
          <cell r="G298" t="str">
            <v>Ts1</v>
          </cell>
          <cell r="L298">
            <v>2</v>
          </cell>
          <cell r="N298" t="str">
            <v>Kuantitas satuan adalah kuantitas setiap komponen untuk menyelesaikan satu satuan pekerjaan dari nomor</v>
          </cell>
        </row>
        <row r="299">
          <cell r="C299" t="str">
            <v>- Waktu  tempuh in  si  = (L : v1 ) x 60</v>
          </cell>
          <cell r="G299" t="str">
            <v>T1</v>
          </cell>
          <cell r="H299">
            <v>26.174999999999997</v>
          </cell>
          <cell r="I299" t="str">
            <v>menit</v>
          </cell>
          <cell r="N299" t="str">
            <v>mata pembayaran.</v>
          </cell>
        </row>
        <row r="300">
          <cell r="C300" t="str">
            <v>-  Waktutempuh kosong  = (L : v2)  x  60</v>
          </cell>
          <cell r="G300" t="str">
            <v>T2</v>
          </cell>
          <cell r="H300">
            <v>17.45</v>
          </cell>
          <cell r="I300" t="str">
            <v>menit</v>
          </cell>
          <cell r="L300">
            <v>3</v>
          </cell>
          <cell r="N300" t="str">
            <v>Biaya satuan untuk peralatan sudah termasuk bahan bakar, bahan habis dipakai dan operator.</v>
          </cell>
        </row>
        <row r="301">
          <cell r="C301" t="str">
            <v>-  Muat, bongkar dan lain-lain</v>
          </cell>
          <cell r="G301" t="str">
            <v>T3</v>
          </cell>
          <cell r="H301">
            <v>1</v>
          </cell>
          <cell r="I301" t="str">
            <v>menit</v>
          </cell>
          <cell r="L301">
            <v>4</v>
          </cell>
          <cell r="N301" t="str">
            <v>Biaya satuan sudah termasuk pengeluaran untuk seluruh pajak yang berkaitan (tetapi tidak termasuk PPN</v>
          </cell>
        </row>
        <row r="302">
          <cell r="G302" t="str">
            <v>Ts1</v>
          </cell>
          <cell r="H302">
            <v>44.625</v>
          </cell>
          <cell r="I302" t="str">
            <v>menit</v>
          </cell>
          <cell r="N302" t="str">
            <v>yang dibayar dari kontrak) dan biaya-biaya lainnya.</v>
          </cell>
        </row>
        <row r="303">
          <cell r="J303" t="str">
            <v>Berlanjut ke halaman berikut</v>
          </cell>
        </row>
        <row r="304">
          <cell r="A304" t="str">
            <v>ITEM PEMBAYARAN NO.</v>
          </cell>
          <cell r="D304" t="str">
            <v>:  2.3 (1)</v>
          </cell>
          <cell r="J304" t="str">
            <v xml:space="preserve">Analisa EI-231 </v>
          </cell>
        </row>
        <row r="305">
          <cell r="A305" t="str">
            <v>JENIS PEKERJAAN</v>
          </cell>
          <cell r="D305" t="str">
            <v>:  Gorong2 Pipa Beton Bertulang Diameter &lt; 500 mm</v>
          </cell>
        </row>
        <row r="306">
          <cell r="A306" t="str">
            <v>SATUAN PEMBAYARAN</v>
          </cell>
          <cell r="D306" t="str">
            <v>:  M1</v>
          </cell>
          <cell r="J306" t="str">
            <v xml:space="preserve">         URAIAN ANALISA HARGA SATUAN</v>
          </cell>
        </row>
        <row r="307">
          <cell r="J307" t="str">
            <v>Lanjutan</v>
          </cell>
        </row>
        <row r="309">
          <cell r="A309" t="str">
            <v>No.</v>
          </cell>
          <cell r="C309" t="str">
            <v>U R A I A N</v>
          </cell>
          <cell r="G309" t="str">
            <v>KODE</v>
          </cell>
          <cell r="H309" t="str">
            <v>KOEF.</v>
          </cell>
          <cell r="I309" t="str">
            <v>SATUAN</v>
          </cell>
          <cell r="J309" t="str">
            <v>KETERANGAN</v>
          </cell>
        </row>
        <row r="312">
          <cell r="C312" t="str">
            <v>Kapasitas Produksi / Jam   =</v>
          </cell>
          <cell r="E312" t="str">
            <v>V x Fa x 60</v>
          </cell>
          <cell r="G312" t="str">
            <v>Q2</v>
          </cell>
          <cell r="H312">
            <v>16.739495798319329</v>
          </cell>
          <cell r="I312" t="str">
            <v xml:space="preserve">M' / Jam </v>
          </cell>
        </row>
        <row r="313">
          <cell r="E313" t="str">
            <v>Ts1</v>
          </cell>
        </row>
        <row r="315">
          <cell r="C315" t="str">
            <v>Koefisien Alat / m'</v>
          </cell>
          <cell r="D315" t="str">
            <v xml:space="preserve"> =  1  :  Q2</v>
          </cell>
          <cell r="G315" t="str">
            <v>(E08)</v>
          </cell>
          <cell r="H315">
            <v>5.9738955823293166E-2</v>
          </cell>
          <cell r="I315" t="str">
            <v>jam</v>
          </cell>
        </row>
        <row r="318">
          <cell r="A318" t="str">
            <v>2.c.</v>
          </cell>
          <cell r="C318" t="str">
            <v>ALAT  BANTU</v>
          </cell>
        </row>
        <row r="319">
          <cell r="C319" t="str">
            <v>Diperlukan alat-alat bantu kecil</v>
          </cell>
          <cell r="J319" t="str">
            <v>Lump Sump</v>
          </cell>
        </row>
        <row r="320">
          <cell r="C320" t="str">
            <v>- Sekop    =         3   buah</v>
          </cell>
        </row>
        <row r="321">
          <cell r="C321" t="str">
            <v>- Pacul     =         3   buah</v>
          </cell>
        </row>
        <row r="322">
          <cell r="C322" t="str">
            <v>- Alat-alat kecil lain</v>
          </cell>
        </row>
        <row r="324">
          <cell r="A324" t="str">
            <v xml:space="preserve">   3.</v>
          </cell>
          <cell r="C324" t="str">
            <v>TENAGA</v>
          </cell>
        </row>
        <row r="325">
          <cell r="C325" t="str">
            <v>Produksi Gorong-gorong / hari</v>
          </cell>
          <cell r="G325" t="str">
            <v>Qt</v>
          </cell>
          <cell r="H325">
            <v>15</v>
          </cell>
          <cell r="I325" t="str">
            <v>M'</v>
          </cell>
        </row>
        <row r="326">
          <cell r="C326" t="str">
            <v>Kebutuhan tenaga :</v>
          </cell>
        </row>
        <row r="327">
          <cell r="D327" t="str">
            <v>- Pekerja</v>
          </cell>
          <cell r="G327" t="str">
            <v>P</v>
          </cell>
          <cell r="H327">
            <v>5</v>
          </cell>
          <cell r="I327" t="str">
            <v>orang</v>
          </cell>
        </row>
        <row r="328">
          <cell r="D328" t="str">
            <v>- Tukang</v>
          </cell>
          <cell r="G328" t="str">
            <v>T</v>
          </cell>
          <cell r="H328">
            <v>2</v>
          </cell>
          <cell r="I328" t="str">
            <v>orang</v>
          </cell>
        </row>
        <row r="329">
          <cell r="D329" t="str">
            <v>- Mandor</v>
          </cell>
          <cell r="G329" t="str">
            <v>M</v>
          </cell>
          <cell r="H329">
            <v>1</v>
          </cell>
          <cell r="I329" t="str">
            <v>orang</v>
          </cell>
        </row>
        <row r="331">
          <cell r="C331" t="str">
            <v>Koefisien tenaga / M1   :</v>
          </cell>
        </row>
        <row r="332">
          <cell r="D332" t="str">
            <v>- Pekerja</v>
          </cell>
          <cell r="E332" t="str">
            <v>= (Tk x P) : Qt</v>
          </cell>
          <cell r="G332" t="str">
            <v>(L01)</v>
          </cell>
          <cell r="H332">
            <v>2.3333333333333335</v>
          </cell>
          <cell r="I332" t="str">
            <v>Jam</v>
          </cell>
        </row>
        <row r="333">
          <cell r="D333" t="str">
            <v>- Tukang</v>
          </cell>
          <cell r="E333" t="str">
            <v>= (Tk x T) : Qt</v>
          </cell>
          <cell r="G333" t="str">
            <v>(L02)</v>
          </cell>
          <cell r="H333">
            <v>0.93333333333333335</v>
          </cell>
          <cell r="I333" t="str">
            <v>Jam</v>
          </cell>
        </row>
        <row r="334">
          <cell r="D334" t="str">
            <v>- Mandor</v>
          </cell>
          <cell r="E334" t="str">
            <v>= (Tk x M) : Qt</v>
          </cell>
          <cell r="G334" t="str">
            <v>(L03)</v>
          </cell>
          <cell r="H334">
            <v>0.46666666666666667</v>
          </cell>
          <cell r="I334" t="str">
            <v>Jam</v>
          </cell>
        </row>
        <row r="336">
          <cell r="A336" t="str">
            <v>4.</v>
          </cell>
          <cell r="C336" t="str">
            <v>HARGA DASAR SATUAN UPAH, BAHAN DAN ALAT</v>
          </cell>
        </row>
        <row r="337">
          <cell r="C337" t="str">
            <v>Lihat lampiran.</v>
          </cell>
        </row>
        <row r="340">
          <cell r="A340" t="str">
            <v>5.</v>
          </cell>
          <cell r="C340" t="str">
            <v>ANALISA HARGA SATUAN PEKERJAAN</v>
          </cell>
        </row>
        <row r="341">
          <cell r="C341" t="str">
            <v>Lihat perhitungan dalam FORMULIR STANDAR UNTUK</v>
          </cell>
        </row>
        <row r="342">
          <cell r="C342" t="str">
            <v>PEREKEMAN ANALISA MASING-MASING HARGA</v>
          </cell>
        </row>
        <row r="343">
          <cell r="C343" t="str">
            <v>SATUAN.</v>
          </cell>
        </row>
        <row r="344">
          <cell r="C344" t="str">
            <v>Didapat Harga Satuan Pekerjaan :</v>
          </cell>
        </row>
        <row r="346">
          <cell r="C346" t="str">
            <v xml:space="preserve">Rp.  </v>
          </cell>
          <cell r="D346">
            <v>218715.29344341051</v>
          </cell>
          <cell r="E346" t="str">
            <v xml:space="preserve"> / M'</v>
          </cell>
        </row>
        <row r="349">
          <cell r="A349" t="str">
            <v>6.</v>
          </cell>
          <cell r="C349" t="str">
            <v>WAKTU PELAKSANAAN YANG DIPERLUKAN</v>
          </cell>
        </row>
        <row r="350">
          <cell r="C350" t="str">
            <v>Masa Pelaksanaan :</v>
          </cell>
          <cell r="D350" t="str">
            <v>. . . . . . . . . . . .</v>
          </cell>
          <cell r="E350" t="str">
            <v>bulan</v>
          </cell>
        </row>
        <row r="352">
          <cell r="A352" t="str">
            <v>7.</v>
          </cell>
          <cell r="C352" t="str">
            <v>VOLUME PEKERJAAN YANG DIPERLUKAN</v>
          </cell>
        </row>
        <row r="353">
          <cell r="C353" t="str">
            <v>Volume pekerjaan  :</v>
          </cell>
          <cell r="D353">
            <v>1</v>
          </cell>
          <cell r="E353" t="str">
            <v>M'</v>
          </cell>
        </row>
        <row r="363">
          <cell r="A363" t="str">
            <v>ITEM PEMBAYARAN NO.</v>
          </cell>
          <cell r="D363" t="str">
            <v>:  2.3 (2)</v>
          </cell>
          <cell r="J363" t="str">
            <v xml:space="preserve">Analisa EI-232 </v>
          </cell>
        </row>
        <row r="364">
          <cell r="A364" t="str">
            <v>JENIS PEKERJAAN</v>
          </cell>
          <cell r="D364" t="str">
            <v>:  Gorong2 Pipa Beton Bertulang 500 mm &lt; diameter dalam 700 mm</v>
          </cell>
          <cell r="L364" t="str">
            <v>FORMULIR STANDAR UNTUK</v>
          </cell>
        </row>
        <row r="365">
          <cell r="A365" t="str">
            <v>SATUAN PEMBAYARAN</v>
          </cell>
          <cell r="D365" t="str">
            <v>:  M1</v>
          </cell>
          <cell r="J365" t="str">
            <v xml:space="preserve">         URAIAN ANALISA HARGA SATUAN</v>
          </cell>
          <cell r="L365" t="str">
            <v>PEREKAMAN ANALISA MASING-MASING HARGA SATUAN</v>
          </cell>
        </row>
        <row r="366">
          <cell r="L366" t="str">
            <v/>
          </cell>
        </row>
        <row r="368">
          <cell r="A368" t="str">
            <v>No.</v>
          </cell>
          <cell r="C368" t="str">
            <v>U R A I A N</v>
          </cell>
          <cell r="G368" t="str">
            <v>KODE</v>
          </cell>
          <cell r="H368" t="str">
            <v>KOEF.</v>
          </cell>
          <cell r="I368" t="str">
            <v>SATUAN</v>
          </cell>
          <cell r="J368" t="str">
            <v>KETERANGAN</v>
          </cell>
        </row>
        <row r="369">
          <cell r="L369" t="str">
            <v>PROYEK</v>
          </cell>
          <cell r="O369" t="str">
            <v>:</v>
          </cell>
        </row>
        <row r="370">
          <cell r="L370" t="str">
            <v>No. PAKET KONTRAK</v>
          </cell>
          <cell r="O370" t="str">
            <v>:</v>
          </cell>
        </row>
        <row r="371">
          <cell r="A371" t="str">
            <v>I.</v>
          </cell>
          <cell r="C371" t="str">
            <v>ASUMSI</v>
          </cell>
          <cell r="L371" t="str">
            <v>NAMA PAKET</v>
          </cell>
          <cell r="O371" t="str">
            <v>:</v>
          </cell>
        </row>
        <row r="372">
          <cell r="A372">
            <v>1</v>
          </cell>
          <cell r="C372" t="str">
            <v>Pekerjaan dilakukan secara mekanik/manual</v>
          </cell>
          <cell r="L372" t="str">
            <v>PROP / KAB / KODYA</v>
          </cell>
          <cell r="O372" t="str">
            <v>:</v>
          </cell>
        </row>
        <row r="373">
          <cell r="A373">
            <v>2</v>
          </cell>
          <cell r="C373" t="str">
            <v>Lokasi pekerjaan : sepanjang jalan</v>
          </cell>
          <cell r="L373" t="str">
            <v>ITEM PEMBAYARAN NO.</v>
          </cell>
          <cell r="O373" t="str">
            <v>:  2.3 (2)</v>
          </cell>
          <cell r="R373" t="str">
            <v>PERKIRAAN VOL. PEK.</v>
          </cell>
          <cell r="T373" t="str">
            <v>:</v>
          </cell>
          <cell r="U373">
            <v>1</v>
          </cell>
        </row>
        <row r="374">
          <cell r="A374">
            <v>3</v>
          </cell>
          <cell r="C374" t="str">
            <v>Diameter bagian dalam gorong-gorong</v>
          </cell>
          <cell r="G374" t="str">
            <v>d</v>
          </cell>
          <cell r="H374">
            <v>0.6</v>
          </cell>
          <cell r="I374" t="str">
            <v>m</v>
          </cell>
          <cell r="L374" t="str">
            <v>JENIS PEKERJAAN</v>
          </cell>
          <cell r="O374" t="str">
            <v>:  Gorong2 Pipa Beton Bertulang 500 mm &lt; diameter dalam 700 mm</v>
          </cell>
          <cell r="R374" t="str">
            <v>TOTAL HARGA (Rp.)</v>
          </cell>
          <cell r="T374" t="str">
            <v>:</v>
          </cell>
          <cell r="U374">
            <v>282846.80804673955</v>
          </cell>
        </row>
        <row r="375">
          <cell r="A375">
            <v>4</v>
          </cell>
          <cell r="C375" t="str">
            <v>Jarak rata-rata Base Camp ke lokasi pekerjaan</v>
          </cell>
          <cell r="G375" t="str">
            <v>L</v>
          </cell>
          <cell r="H375">
            <v>8.7249999999999996</v>
          </cell>
          <cell r="I375" t="str">
            <v>Km</v>
          </cell>
          <cell r="L375" t="str">
            <v>SATUAN PEMBAYARAN</v>
          </cell>
          <cell r="O375" t="str">
            <v>:  M1</v>
          </cell>
          <cell r="Q375">
            <v>0</v>
          </cell>
          <cell r="R375" t="str">
            <v>% THD. BIAYA PROYEK</v>
          </cell>
          <cell r="T375" t="str">
            <v>:</v>
          </cell>
          <cell r="U375" t="e">
            <v>#DIV/0!</v>
          </cell>
        </row>
        <row r="376">
          <cell r="A376">
            <v>5</v>
          </cell>
          <cell r="C376" t="str">
            <v>Jam kerja efektif per-hari</v>
          </cell>
          <cell r="G376" t="str">
            <v>Tk</v>
          </cell>
          <cell r="H376">
            <v>7</v>
          </cell>
          <cell r="I376" t="str">
            <v>jam</v>
          </cell>
        </row>
        <row r="377">
          <cell r="A377">
            <v>6</v>
          </cell>
          <cell r="C377" t="str">
            <v>Tebal gorong-gorong</v>
          </cell>
          <cell r="G377" t="str">
            <v>tg</v>
          </cell>
          <cell r="H377">
            <v>6.5</v>
          </cell>
          <cell r="I377" t="str">
            <v>Cm</v>
          </cell>
        </row>
        <row r="378">
          <cell r="Q378" t="str">
            <v>PERKIRAAN</v>
          </cell>
          <cell r="R378" t="str">
            <v>HARGA</v>
          </cell>
          <cell r="S378" t="str">
            <v>JUMLAH</v>
          </cell>
        </row>
        <row r="379">
          <cell r="A379" t="str">
            <v>II.</v>
          </cell>
          <cell r="C379" t="str">
            <v>URUTAN KERJA</v>
          </cell>
          <cell r="L379" t="str">
            <v>NO.</v>
          </cell>
          <cell r="N379" t="str">
            <v>KOMPONEN</v>
          </cell>
          <cell r="P379" t="str">
            <v>SATUAN</v>
          </cell>
          <cell r="Q379" t="str">
            <v>KUANTITAS</v>
          </cell>
          <cell r="R379" t="str">
            <v>SATUAN</v>
          </cell>
          <cell r="S379" t="str">
            <v>HARGA</v>
          </cell>
        </row>
        <row r="380">
          <cell r="A380">
            <v>1</v>
          </cell>
          <cell r="C380" t="str">
            <v>Gorong-gorong dicetak di Base Camp</v>
          </cell>
          <cell r="R380" t="str">
            <v>(Rp.)</v>
          </cell>
          <cell r="S380" t="str">
            <v>(Rp.)</v>
          </cell>
        </row>
        <row r="381">
          <cell r="A381">
            <v>2</v>
          </cell>
          <cell r="C381" t="str">
            <v>Dump Truck mengangkut gorong-gorong jadi</v>
          </cell>
        </row>
        <row r="382">
          <cell r="C382" t="str">
            <v>ke lapangan</v>
          </cell>
        </row>
        <row r="383">
          <cell r="A383">
            <v>3</v>
          </cell>
          <cell r="C383" t="str">
            <v>Dasar gorong-gorong digali sesuai kebutuhan dan ma-</v>
          </cell>
          <cell r="L383" t="str">
            <v>A.</v>
          </cell>
          <cell r="N383" t="str">
            <v>TENAGA</v>
          </cell>
        </row>
        <row r="384">
          <cell r="C384" t="str">
            <v>terial backfill dipadatkan dengan Tamper</v>
          </cell>
        </row>
        <row r="385">
          <cell r="A385">
            <v>4</v>
          </cell>
          <cell r="C385" t="str">
            <v>Tebal lapis porus pada dasar gorong-gorong pipa</v>
          </cell>
          <cell r="G385" t="str">
            <v>tp</v>
          </cell>
          <cell r="H385">
            <v>0.1</v>
          </cell>
          <cell r="I385" t="str">
            <v>M</v>
          </cell>
          <cell r="J385" t="str">
            <v xml:space="preserve"> Sand bedding</v>
          </cell>
          <cell r="L385" t="str">
            <v>1.</v>
          </cell>
          <cell r="N385" t="str">
            <v>Pekerja</v>
          </cell>
          <cell r="O385" t="str">
            <v>(L01)</v>
          </cell>
          <cell r="P385" t="str">
            <v>jam</v>
          </cell>
          <cell r="Q385">
            <v>4.9000000000000004</v>
          </cell>
          <cell r="R385">
            <v>2857.14</v>
          </cell>
          <cell r="U385">
            <v>13999.986000000001</v>
          </cell>
        </row>
        <row r="386">
          <cell r="A386">
            <v>5</v>
          </cell>
          <cell r="C386" t="str">
            <v>Material pilihan untuk penimbunan kembali (padat)</v>
          </cell>
          <cell r="L386" t="str">
            <v>2.</v>
          </cell>
          <cell r="N386" t="str">
            <v>Tukang</v>
          </cell>
          <cell r="O386" t="str">
            <v>(L02)</v>
          </cell>
          <cell r="P386" t="str">
            <v>jam</v>
          </cell>
          <cell r="Q386">
            <v>1.4</v>
          </cell>
          <cell r="R386">
            <v>4285.71</v>
          </cell>
          <cell r="U386">
            <v>5999.9939999999997</v>
          </cell>
        </row>
        <row r="387">
          <cell r="A387">
            <v>6</v>
          </cell>
          <cell r="C387" t="str">
            <v>Sekelompok pekerja akan melaksanakan pekerjaan</v>
          </cell>
          <cell r="L387" t="str">
            <v>3.</v>
          </cell>
          <cell r="N387" t="str">
            <v>Mandor</v>
          </cell>
          <cell r="O387" t="str">
            <v>(L03)</v>
          </cell>
          <cell r="P387" t="str">
            <v>jam</v>
          </cell>
          <cell r="Q387">
            <v>0.7</v>
          </cell>
          <cell r="R387">
            <v>3214.29</v>
          </cell>
          <cell r="U387">
            <v>2250.0029999999997</v>
          </cell>
        </row>
        <row r="388">
          <cell r="C388" t="str">
            <v>dengan cara manual dengan menggunakan alat bantu</v>
          </cell>
        </row>
        <row r="389">
          <cell r="Q389" t="str">
            <v xml:space="preserve">JUMLAH HARGA TENAGA   </v>
          </cell>
          <cell r="U389">
            <v>22249.983</v>
          </cell>
        </row>
        <row r="391">
          <cell r="A391" t="str">
            <v>III.</v>
          </cell>
          <cell r="C391" t="str">
            <v>PEMAKAIAN BAHAN, ALAT DAN TENAGA</v>
          </cell>
          <cell r="L391" t="str">
            <v>B.</v>
          </cell>
          <cell r="N391" t="str">
            <v>BAHAN</v>
          </cell>
        </row>
        <row r="392">
          <cell r="A392" t="str">
            <v xml:space="preserve">   1.</v>
          </cell>
          <cell r="C392" t="str">
            <v>BAHAN</v>
          </cell>
        </row>
        <row r="393">
          <cell r="C393" t="str">
            <v>Untuk mendapatkan 1 M' gorong-gorong diperlukan</v>
          </cell>
          <cell r="L393" t="str">
            <v>1.</v>
          </cell>
          <cell r="N393" t="str">
            <v>Beton K-300</v>
          </cell>
          <cell r="O393" t="str">
            <v>(EI-714)</v>
          </cell>
          <cell r="P393" t="str">
            <v>M3</v>
          </cell>
          <cell r="Q393">
            <v>0.13579534245141872</v>
          </cell>
          <cell r="R393">
            <v>652902.54982502444</v>
          </cell>
          <cell r="U393">
            <v>88661.125340893675</v>
          </cell>
        </row>
        <row r="394">
          <cell r="C394" t="str">
            <v>- Beton K-300 = (22/7*((2*tg/100+d)/2)^2)-(22/7*(d/2)^2))*1</v>
          </cell>
          <cell r="G394" t="str">
            <v>(EI-714)</v>
          </cell>
          <cell r="H394">
            <v>0.13579534245141872</v>
          </cell>
          <cell r="I394" t="str">
            <v>M3</v>
          </cell>
          <cell r="L394" t="str">
            <v>2.</v>
          </cell>
          <cell r="N394" t="str">
            <v>Baja Tulangan</v>
          </cell>
          <cell r="O394" t="str">
            <v>(M39)</v>
          </cell>
          <cell r="P394" t="str">
            <v>Kg</v>
          </cell>
          <cell r="Q394">
            <v>14.937487669656059</v>
          </cell>
          <cell r="R394">
            <v>4000</v>
          </cell>
          <cell r="U394">
            <v>59749.950678624235</v>
          </cell>
        </row>
        <row r="395">
          <cell r="C395" t="str">
            <v>- Baja Tulangan (asumsi 100kg/m3)</v>
          </cell>
          <cell r="G395" t="str">
            <v>(M39)</v>
          </cell>
          <cell r="H395">
            <v>14.937487669656059</v>
          </cell>
          <cell r="I395" t="str">
            <v>Kg</v>
          </cell>
          <cell r="L395" t="str">
            <v>3.</v>
          </cell>
          <cell r="N395" t="str">
            <v>Urugan Porus</v>
          </cell>
          <cell r="O395" t="str">
            <v>(EI-241)</v>
          </cell>
          <cell r="P395" t="str">
            <v>M3</v>
          </cell>
          <cell r="Q395">
            <v>0.13965000000000002</v>
          </cell>
          <cell r="R395">
            <v>186901.40625406182</v>
          </cell>
          <cell r="U395">
            <v>26100.781383379737</v>
          </cell>
        </row>
        <row r="396">
          <cell r="C396" t="str">
            <v>- Timbunan Porus      = {(tp*(0.3+2*tg/100+d+0.3)*1)*1.05}</v>
          </cell>
          <cell r="G396" t="str">
            <v>(EI-241)</v>
          </cell>
          <cell r="H396">
            <v>0.13965000000000002</v>
          </cell>
          <cell r="I396" t="str">
            <v>M3</v>
          </cell>
          <cell r="L396" t="str">
            <v>4.</v>
          </cell>
          <cell r="N396" t="str">
            <v>Mat. Pilihan</v>
          </cell>
          <cell r="O396" t="str">
            <v>(M09)</v>
          </cell>
          <cell r="P396" t="str">
            <v>M3</v>
          </cell>
          <cell r="Q396">
            <v>0.99875250000000027</v>
          </cell>
          <cell r="R396">
            <v>25000</v>
          </cell>
          <cell r="U396">
            <v>24968.812500000007</v>
          </cell>
        </row>
        <row r="397">
          <cell r="C397" t="str">
            <v>- Material Pilihan</v>
          </cell>
          <cell r="D397" t="str">
            <v>= ((2*tg/100+d+0.3)*(0.3+2*tg/100+d+0.3)</v>
          </cell>
          <cell r="G397" t="str">
            <v>(M09)</v>
          </cell>
          <cell r="H397">
            <v>0.99875250000000027</v>
          </cell>
          <cell r="I397" t="str">
            <v>M3</v>
          </cell>
          <cell r="J397" t="str">
            <v xml:space="preserve"> = Vp</v>
          </cell>
        </row>
        <row r="398">
          <cell r="D398" t="str">
            <v xml:space="preserve">   -(22/7*(0.5*(2*tg/100+d))^2))*1*1.05</v>
          </cell>
        </row>
        <row r="399">
          <cell r="A399" t="str">
            <v xml:space="preserve">   2.</v>
          </cell>
          <cell r="C399" t="str">
            <v>ALAT</v>
          </cell>
          <cell r="Q399" t="str">
            <v xml:space="preserve">JUMLAH HARGA BAHAN   </v>
          </cell>
          <cell r="U399">
            <v>199480.66990289764</v>
          </cell>
        </row>
        <row r="400">
          <cell r="A400" t="str">
            <v>2.a.</v>
          </cell>
          <cell r="C400" t="str">
            <v>TAMPER</v>
          </cell>
          <cell r="G400" t="str">
            <v>(E25)</v>
          </cell>
        </row>
        <row r="401">
          <cell r="C401" t="str">
            <v>Kecepatan</v>
          </cell>
          <cell r="G401" t="str">
            <v>v</v>
          </cell>
          <cell r="H401">
            <v>0.5</v>
          </cell>
          <cell r="I401" t="str">
            <v>Km / Jam</v>
          </cell>
          <cell r="L401" t="str">
            <v>C.</v>
          </cell>
          <cell r="N401" t="str">
            <v>PERALATAN</v>
          </cell>
        </row>
        <row r="402">
          <cell r="C402" t="str">
            <v>Efisiensi alat</v>
          </cell>
          <cell r="G402" t="str">
            <v>Fa</v>
          </cell>
          <cell r="H402">
            <v>0.83</v>
          </cell>
          <cell r="I402" t="str">
            <v>-</v>
          </cell>
        </row>
        <row r="403">
          <cell r="C403" t="str">
            <v>Lebar pemadatan</v>
          </cell>
          <cell r="G403" t="str">
            <v>Lb</v>
          </cell>
          <cell r="H403">
            <v>0.4</v>
          </cell>
          <cell r="I403" t="str">
            <v>M</v>
          </cell>
          <cell r="L403" t="str">
            <v>1.</v>
          </cell>
          <cell r="N403" t="str">
            <v>Tamper</v>
          </cell>
          <cell r="O403" t="str">
            <v>(E25)</v>
          </cell>
          <cell r="P403" t="str">
            <v>Jam</v>
          </cell>
          <cell r="Q403">
            <v>0.30082906626506029</v>
          </cell>
          <cell r="R403">
            <v>18672.16854694486</v>
          </cell>
          <cell r="U403">
            <v>5617.1310291212494</v>
          </cell>
        </row>
        <row r="404">
          <cell r="C404" t="str">
            <v>Banyak lintasan</v>
          </cell>
          <cell r="G404" t="str">
            <v>n</v>
          </cell>
          <cell r="H404">
            <v>10</v>
          </cell>
          <cell r="I404" t="str">
            <v>lintasan</v>
          </cell>
          <cell r="L404" t="str">
            <v>2.</v>
          </cell>
          <cell r="N404" t="str">
            <v>Dump Truck</v>
          </cell>
          <cell r="O404" t="str">
            <v>(E08)</v>
          </cell>
          <cell r="P404" t="str">
            <v>Jam</v>
          </cell>
          <cell r="Q404">
            <v>0.18800200803212852</v>
          </cell>
          <cell r="R404">
            <v>153645.58193291764</v>
          </cell>
          <cell r="U404">
            <v>28885.677928653444</v>
          </cell>
        </row>
        <row r="405">
          <cell r="C405" t="str">
            <v>Tebal lapis hamparan</v>
          </cell>
          <cell r="G405" t="str">
            <v>tp</v>
          </cell>
          <cell r="H405">
            <v>0.2</v>
          </cell>
          <cell r="I405" t="str">
            <v>M</v>
          </cell>
          <cell r="L405" t="str">
            <v>3.</v>
          </cell>
          <cell r="N405" t="str">
            <v>Alat  Bantu</v>
          </cell>
          <cell r="P405" t="str">
            <v>Ls</v>
          </cell>
          <cell r="Q405">
            <v>1</v>
          </cell>
          <cell r="R405">
            <v>900</v>
          </cell>
          <cell r="U405">
            <v>900</v>
          </cell>
        </row>
        <row r="408">
          <cell r="C408" t="str">
            <v>Kap. Prod. / Jam   =</v>
          </cell>
          <cell r="D408" t="str">
            <v>v x 1000 x Fa x Lb x 60</v>
          </cell>
          <cell r="G408" t="str">
            <v>Q1</v>
          </cell>
          <cell r="H408">
            <v>3.3200000000000003</v>
          </cell>
          <cell r="I408" t="str">
            <v xml:space="preserve">M3 / Jam </v>
          </cell>
        </row>
        <row r="409">
          <cell r="D409" t="str">
            <v xml:space="preserve">    n x tp</v>
          </cell>
        </row>
        <row r="411">
          <cell r="C411" t="str">
            <v>Koefisien Alat / m'</v>
          </cell>
          <cell r="D411" t="str">
            <v xml:space="preserve"> =  1  :  Q1 x Vp</v>
          </cell>
          <cell r="G411" t="str">
            <v>(E25)</v>
          </cell>
          <cell r="H411">
            <v>0.30082906626506029</v>
          </cell>
          <cell r="I411" t="str">
            <v>jam</v>
          </cell>
          <cell r="Q411" t="str">
            <v xml:space="preserve">JUMLAH HARGA PERALATAN   </v>
          </cell>
          <cell r="U411">
            <v>35402.808957774694</v>
          </cell>
        </row>
        <row r="413">
          <cell r="A413" t="str">
            <v>2.b.</v>
          </cell>
          <cell r="C413" t="str">
            <v>DUMP TRUCK</v>
          </cell>
          <cell r="G413" t="str">
            <v>(E08)</v>
          </cell>
          <cell r="L413" t="str">
            <v>D.</v>
          </cell>
          <cell r="N413" t="str">
            <v>JUMLAH HARGA TENAGA, BAHAN DAN PERALATAN  ( A + B + C )</v>
          </cell>
          <cell r="U413">
            <v>257133.46186067234</v>
          </cell>
        </row>
        <row r="414">
          <cell r="C414" t="str">
            <v>Kapasitas bak sekali muat</v>
          </cell>
          <cell r="G414" t="str">
            <v>V</v>
          </cell>
          <cell r="H414">
            <v>10</v>
          </cell>
          <cell r="I414" t="str">
            <v>Buah/M'</v>
          </cell>
          <cell r="L414" t="str">
            <v>E.</v>
          </cell>
          <cell r="N414" t="str">
            <v>OVERHEAD &amp; PROFIT</v>
          </cell>
          <cell r="P414">
            <v>10</v>
          </cell>
          <cell r="Q414" t="str">
            <v>%  x  D</v>
          </cell>
          <cell r="U414">
            <v>25713.346186067236</v>
          </cell>
        </row>
        <row r="415">
          <cell r="C415" t="str">
            <v>Faktor efisiensi alat</v>
          </cell>
          <cell r="G415" t="str">
            <v>Fa</v>
          </cell>
          <cell r="H415">
            <v>0.83</v>
          </cell>
          <cell r="L415" t="str">
            <v>F.</v>
          </cell>
          <cell r="N415" t="str">
            <v>HARGA SATUAN PEKERJAAN  ( D + E )</v>
          </cell>
          <cell r="U415">
            <v>282846.80804673955</v>
          </cell>
        </row>
        <row r="416">
          <cell r="C416" t="str">
            <v>Kecepatanrata-rata bermuatan</v>
          </cell>
          <cell r="G416" t="str">
            <v>v1</v>
          </cell>
          <cell r="H416">
            <v>20</v>
          </cell>
          <cell r="I416" t="str">
            <v>Km/Jam</v>
          </cell>
          <cell r="L416" t="str">
            <v>Note: 1</v>
          </cell>
          <cell r="N416" t="str">
            <v>SATUAN dapat berdasarkan atas jam operasi untuk Tenaga Kerja dan Peralatan, volume dan/atau ukuran</v>
          </cell>
        </row>
        <row r="417">
          <cell r="C417" t="str">
            <v>Kecepatan rata-rata kosong</v>
          </cell>
          <cell r="G417" t="str">
            <v>v2</v>
          </cell>
          <cell r="H417">
            <v>30</v>
          </cell>
          <cell r="I417" t="str">
            <v>Km/Jam</v>
          </cell>
          <cell r="N417" t="str">
            <v>berat untuk bahan-bahan.</v>
          </cell>
        </row>
        <row r="418">
          <cell r="C418" t="str">
            <v>Waktu siklus    :</v>
          </cell>
          <cell r="G418" t="str">
            <v>Ts</v>
          </cell>
          <cell r="L418">
            <v>2</v>
          </cell>
          <cell r="N418" t="str">
            <v>Kuantitas satuan adalah kuantitas setiap komponen untuk menyelesaikan satu satuan pekerjaan dari nomor</v>
          </cell>
        </row>
        <row r="419">
          <cell r="C419" t="str">
            <v>- Waktu  tempuh in  si  = (L : v1 ) x 60</v>
          </cell>
          <cell r="G419" t="str">
            <v>T1</v>
          </cell>
          <cell r="H419">
            <v>26.174999999999997</v>
          </cell>
          <cell r="I419" t="str">
            <v>menit</v>
          </cell>
          <cell r="N419" t="str">
            <v>mata pembayaran.</v>
          </cell>
        </row>
        <row r="420">
          <cell r="C420" t="str">
            <v>-  Waktutempuh kosong  = (L : v2)  x  60</v>
          </cell>
          <cell r="G420" t="str">
            <v>T2</v>
          </cell>
          <cell r="H420">
            <v>17.45</v>
          </cell>
          <cell r="I420" t="str">
            <v>menit</v>
          </cell>
          <cell r="L420">
            <v>3</v>
          </cell>
          <cell r="N420" t="str">
            <v>Biaya satuan untuk peralatan sudah termasuk bahan bakar, bahan habis dipakai dan operator.</v>
          </cell>
        </row>
        <row r="421">
          <cell r="C421" t="str">
            <v>-  Muat, bongkar dan lain-lain</v>
          </cell>
          <cell r="G421" t="str">
            <v>T3</v>
          </cell>
          <cell r="H421">
            <v>50</v>
          </cell>
          <cell r="I421" t="str">
            <v>menit</v>
          </cell>
          <cell r="L421">
            <v>4</v>
          </cell>
          <cell r="N421" t="str">
            <v>Biaya satuan sudah termasuk pengeluaran untuk seluruh pajak yang berkaitan (tetapi tidak termasuk PPN</v>
          </cell>
        </row>
        <row r="422">
          <cell r="G422" t="str">
            <v>Ts</v>
          </cell>
          <cell r="H422">
            <v>93.625</v>
          </cell>
          <cell r="I422" t="str">
            <v>menit</v>
          </cell>
          <cell r="N422" t="str">
            <v>yang dibayar dari kontrak) dan biaya-biaya lainnya.</v>
          </cell>
        </row>
        <row r="423">
          <cell r="J423" t="str">
            <v>Berlanjut ke halaman berikut</v>
          </cell>
        </row>
        <row r="424">
          <cell r="A424" t="str">
            <v>ITEM PEMBAYARAN NO.</v>
          </cell>
          <cell r="D424" t="str">
            <v>:  2.3 (2)</v>
          </cell>
          <cell r="J424" t="str">
            <v xml:space="preserve">Analisa EI-232 </v>
          </cell>
        </row>
        <row r="425">
          <cell r="A425" t="str">
            <v>JENIS PEKERJAAN</v>
          </cell>
          <cell r="D425" t="str">
            <v>:  Gorong2 Pipa Beton Bertulang 500 mm &lt; diameter dalam 700 mm</v>
          </cell>
        </row>
        <row r="426">
          <cell r="A426" t="str">
            <v>SATUAN PEMBAYARAN</v>
          </cell>
          <cell r="D426" t="str">
            <v>:  M1</v>
          </cell>
          <cell r="J426" t="str">
            <v xml:space="preserve">         URAIAN ANALISA HARGA SATUAN</v>
          </cell>
        </row>
        <row r="427">
          <cell r="J427" t="str">
            <v>Lanjutan</v>
          </cell>
        </row>
        <row r="429">
          <cell r="A429" t="str">
            <v>No.</v>
          </cell>
          <cell r="C429" t="str">
            <v>U R A I A N</v>
          </cell>
          <cell r="G429" t="str">
            <v>KODE</v>
          </cell>
          <cell r="H429" t="str">
            <v>KOEF.</v>
          </cell>
          <cell r="I429" t="str">
            <v>SATUAN</v>
          </cell>
          <cell r="J429" t="str">
            <v>KETERANGAN</v>
          </cell>
        </row>
        <row r="432">
          <cell r="C432" t="str">
            <v>Kapasitas Produksi / Jam   =</v>
          </cell>
          <cell r="E432" t="str">
            <v>V x Fa x 60</v>
          </cell>
          <cell r="G432" t="str">
            <v>Q2</v>
          </cell>
          <cell r="H432">
            <v>5.3190921228304404</v>
          </cell>
          <cell r="I432" t="str">
            <v xml:space="preserve">M' / Jam </v>
          </cell>
        </row>
        <row r="433">
          <cell r="E433" t="str">
            <v xml:space="preserve">    Ts</v>
          </cell>
        </row>
        <row r="435">
          <cell r="C435" t="str">
            <v>Koefisien Alat / m'</v>
          </cell>
          <cell r="D435" t="str">
            <v xml:space="preserve"> =  1  :  Q2</v>
          </cell>
          <cell r="G435" t="str">
            <v>(E08)</v>
          </cell>
          <cell r="H435">
            <v>0.18800200803212852</v>
          </cell>
          <cell r="I435" t="str">
            <v>jam</v>
          </cell>
        </row>
        <row r="438">
          <cell r="A438" t="str">
            <v>2.c.</v>
          </cell>
          <cell r="C438" t="str">
            <v>ALAT  BANTU</v>
          </cell>
        </row>
        <row r="439">
          <cell r="C439" t="str">
            <v>Diperlukan alat-alat bantu kecil</v>
          </cell>
          <cell r="J439" t="str">
            <v>Lump Sump</v>
          </cell>
        </row>
        <row r="440">
          <cell r="C440" t="str">
            <v>- Sekop    =         3   buah</v>
          </cell>
        </row>
        <row r="441">
          <cell r="C441" t="str">
            <v>- Pacul     =         3   buah</v>
          </cell>
        </row>
        <row r="442">
          <cell r="C442" t="str">
            <v>- Alat-alat kecil lain</v>
          </cell>
        </row>
        <row r="444">
          <cell r="A444" t="str">
            <v xml:space="preserve">   3.</v>
          </cell>
          <cell r="C444" t="str">
            <v>TENAGA</v>
          </cell>
        </row>
        <row r="445">
          <cell r="C445" t="str">
            <v>Produksi Gorong-gorong / hari</v>
          </cell>
          <cell r="G445" t="str">
            <v>Qt</v>
          </cell>
          <cell r="H445">
            <v>10</v>
          </cell>
          <cell r="I445" t="str">
            <v>M'</v>
          </cell>
        </row>
        <row r="446">
          <cell r="C446" t="str">
            <v>Kebutuhan tenaga :</v>
          </cell>
        </row>
        <row r="447">
          <cell r="D447" t="str">
            <v>- Pekerja</v>
          </cell>
          <cell r="G447" t="str">
            <v>P</v>
          </cell>
          <cell r="H447">
            <v>7</v>
          </cell>
          <cell r="I447" t="str">
            <v>orang</v>
          </cell>
        </row>
        <row r="448">
          <cell r="D448" t="str">
            <v>- Tukang</v>
          </cell>
          <cell r="G448" t="str">
            <v>T</v>
          </cell>
          <cell r="H448">
            <v>2</v>
          </cell>
          <cell r="I448" t="str">
            <v>orang</v>
          </cell>
        </row>
        <row r="449">
          <cell r="D449" t="str">
            <v>- Mandor</v>
          </cell>
          <cell r="G449" t="str">
            <v>M</v>
          </cell>
          <cell r="H449">
            <v>1</v>
          </cell>
          <cell r="I449" t="str">
            <v>orang</v>
          </cell>
        </row>
        <row r="451">
          <cell r="C451" t="str">
            <v>Koefisien tenaga / M'   :</v>
          </cell>
        </row>
        <row r="452">
          <cell r="D452" t="str">
            <v>- Pekerja</v>
          </cell>
          <cell r="E452" t="str">
            <v>= (Tk x P) : Qt</v>
          </cell>
          <cell r="G452" t="str">
            <v>(L01)</v>
          </cell>
          <cell r="H452">
            <v>4.9000000000000004</v>
          </cell>
          <cell r="I452" t="str">
            <v>jam</v>
          </cell>
        </row>
        <row r="453">
          <cell r="D453" t="str">
            <v>- Tukang</v>
          </cell>
          <cell r="E453" t="str">
            <v>= (Tk x T) : Qt</v>
          </cell>
          <cell r="G453" t="str">
            <v>(L02)</v>
          </cell>
          <cell r="H453">
            <v>1.4</v>
          </cell>
          <cell r="I453" t="str">
            <v>jam</v>
          </cell>
        </row>
        <row r="454">
          <cell r="D454" t="str">
            <v>- Mandor</v>
          </cell>
          <cell r="E454" t="str">
            <v>= (Tk x M) : Qt</v>
          </cell>
          <cell r="G454" t="str">
            <v>(L03)</v>
          </cell>
          <cell r="H454">
            <v>0.7</v>
          </cell>
          <cell r="I454" t="str">
            <v>jam</v>
          </cell>
        </row>
        <row r="456">
          <cell r="A456" t="str">
            <v>4.</v>
          </cell>
          <cell r="C456" t="str">
            <v>HARGA DASAR SATUAN UPAH, BAHAN DAN ALAT</v>
          </cell>
        </row>
        <row r="457">
          <cell r="C457" t="str">
            <v>Lihat lampiran.</v>
          </cell>
        </row>
        <row r="460">
          <cell r="A460" t="str">
            <v>5.</v>
          </cell>
          <cell r="C460" t="str">
            <v>ANALISA HARGA SATUAN PEKERJAAN</v>
          </cell>
        </row>
        <row r="461">
          <cell r="C461" t="str">
            <v>Lihat perhitungan dalam FORMULIR STANDAR UNTUK</v>
          </cell>
        </row>
        <row r="462">
          <cell r="C462" t="str">
            <v>PEREKEMAN ANALISA MASING-MASING HARGA</v>
          </cell>
        </row>
        <row r="463">
          <cell r="C463" t="str">
            <v>SATUAN.</v>
          </cell>
        </row>
        <row r="464">
          <cell r="C464" t="str">
            <v>Didapat Harga Satuan Pekerjaan :</v>
          </cell>
        </row>
        <row r="466">
          <cell r="C466" t="str">
            <v xml:space="preserve">Rp.  </v>
          </cell>
          <cell r="D466">
            <v>282846.80804673955</v>
          </cell>
          <cell r="E466" t="str">
            <v xml:space="preserve"> / M'</v>
          </cell>
        </row>
        <row r="469">
          <cell r="A469" t="str">
            <v>6.</v>
          </cell>
          <cell r="C469" t="str">
            <v>WAKTU PELAKSANAAN YANG DIPERLUKAN</v>
          </cell>
        </row>
        <row r="470">
          <cell r="C470" t="str">
            <v>Masa Pelaksanaan :</v>
          </cell>
          <cell r="D470" t="str">
            <v>. . . . . . . . . . . .</v>
          </cell>
          <cell r="E470" t="str">
            <v>bulan</v>
          </cell>
        </row>
        <row r="472">
          <cell r="A472" t="str">
            <v>7.</v>
          </cell>
          <cell r="C472" t="str">
            <v>VOLUME PEKERJAAN YANG DIPERLUKAN</v>
          </cell>
        </row>
        <row r="473">
          <cell r="C473" t="str">
            <v>Volume pekerjaan  :</v>
          </cell>
          <cell r="D473">
            <v>1</v>
          </cell>
          <cell r="E473" t="str">
            <v>M'</v>
          </cell>
        </row>
        <row r="483">
          <cell r="A483" t="str">
            <v>ITEM PEMBAYARAN NO.</v>
          </cell>
          <cell r="D483" t="str">
            <v>:  2.3 (3)</v>
          </cell>
          <cell r="J483" t="str">
            <v xml:space="preserve">Analisa EI-233 </v>
          </cell>
        </row>
        <row r="484">
          <cell r="A484" t="str">
            <v>JENIS PEKERJAAN</v>
          </cell>
          <cell r="D484" t="str">
            <v>:  Gorong2 Pipa Beton Bertulang 500 mm &lt; diameter dalam &lt; 1 m</v>
          </cell>
          <cell r="L484" t="str">
            <v>FORMULIR STANDAR UNTUK</v>
          </cell>
        </row>
        <row r="485">
          <cell r="A485" t="str">
            <v>SATUAN PEMBAYARAN</v>
          </cell>
          <cell r="D485" t="str">
            <v>:  M1</v>
          </cell>
          <cell r="J485" t="str">
            <v xml:space="preserve">         URAIAN ANALISA HARGA SATUAN</v>
          </cell>
          <cell r="L485" t="str">
            <v>PEREKAMAN ANALISA MASING-MASING HARGA SATUAN</v>
          </cell>
        </row>
        <row r="486">
          <cell r="L486" t="str">
            <v/>
          </cell>
        </row>
        <row r="488">
          <cell r="A488" t="str">
            <v>No.</v>
          </cell>
          <cell r="C488" t="str">
            <v>U R A I A N</v>
          </cell>
          <cell r="G488" t="str">
            <v>KODE</v>
          </cell>
          <cell r="H488" t="str">
            <v>KOEF.</v>
          </cell>
          <cell r="I488" t="str">
            <v>SATUAN</v>
          </cell>
          <cell r="J488" t="str">
            <v>KETERANGAN</v>
          </cell>
        </row>
        <row r="489">
          <cell r="L489" t="str">
            <v>PROYEK</v>
          </cell>
          <cell r="O489" t="str">
            <v>:</v>
          </cell>
        </row>
        <row r="490">
          <cell r="L490" t="str">
            <v>No. PAKET KONTRAK</v>
          </cell>
          <cell r="O490" t="str">
            <v>:</v>
          </cell>
        </row>
        <row r="491">
          <cell r="A491" t="str">
            <v>I.</v>
          </cell>
          <cell r="C491" t="str">
            <v>ASUMSI</v>
          </cell>
          <cell r="L491" t="str">
            <v>NAMA PAKET</v>
          </cell>
          <cell r="O491" t="str">
            <v>:</v>
          </cell>
        </row>
        <row r="492">
          <cell r="A492">
            <v>1</v>
          </cell>
          <cell r="C492" t="str">
            <v>Pekerjaan dilakukan secara mekanik/manual</v>
          </cell>
          <cell r="L492" t="str">
            <v>PROP / KAB / KODYA</v>
          </cell>
          <cell r="O492" t="str">
            <v>:</v>
          </cell>
        </row>
        <row r="493">
          <cell r="A493">
            <v>2</v>
          </cell>
          <cell r="C493" t="str">
            <v>Lokasi pekerjaan : sepanjang jalan</v>
          </cell>
          <cell r="L493" t="str">
            <v>ITEM PEMBAYARAN NO.</v>
          </cell>
          <cell r="O493" t="str">
            <v>:  2.3 (3)</v>
          </cell>
          <cell r="R493" t="str">
            <v>PERKIRAAN VOL. PEK.</v>
          </cell>
          <cell r="T493" t="str">
            <v>:</v>
          </cell>
          <cell r="U493">
            <v>1</v>
          </cell>
        </row>
        <row r="494">
          <cell r="A494">
            <v>3</v>
          </cell>
          <cell r="C494" t="str">
            <v>Diameter bagian dalam gorong-gorong</v>
          </cell>
          <cell r="G494" t="str">
            <v>d</v>
          </cell>
          <cell r="H494">
            <v>0.8</v>
          </cell>
          <cell r="I494" t="str">
            <v>m</v>
          </cell>
          <cell r="L494" t="str">
            <v>JENIS PEKERJAAN</v>
          </cell>
          <cell r="O494" t="str">
            <v>:  Gorong2 Pipa Beton Bertulang 500 mm &lt; diameter dalam &lt; 1 m</v>
          </cell>
          <cell r="R494" t="str">
            <v>TOTAL HARGA (Rp.)</v>
          </cell>
          <cell r="T494" t="str">
            <v>:</v>
          </cell>
          <cell r="U494">
            <v>447945.27138535964</v>
          </cell>
        </row>
        <row r="495">
          <cell r="A495">
            <v>4</v>
          </cell>
          <cell r="C495" t="str">
            <v>Jarak rata-rata Base Camp ke lokasi pekerjaan</v>
          </cell>
          <cell r="G495" t="str">
            <v>L</v>
          </cell>
          <cell r="H495">
            <v>8.7249999999999996</v>
          </cell>
          <cell r="I495" t="str">
            <v>Km</v>
          </cell>
          <cell r="L495" t="str">
            <v>SATUAN PEMBAYARAN</v>
          </cell>
          <cell r="O495" t="str">
            <v>:  M1</v>
          </cell>
          <cell r="Q495">
            <v>0</v>
          </cell>
          <cell r="R495" t="str">
            <v>% THD. BIAYA PROYEK</v>
          </cell>
          <cell r="T495" t="str">
            <v>:</v>
          </cell>
          <cell r="U495" t="e">
            <v>#DIV/0!</v>
          </cell>
        </row>
        <row r="496">
          <cell r="A496">
            <v>5</v>
          </cell>
          <cell r="C496" t="str">
            <v>Jam kerja efektif per-hari</v>
          </cell>
          <cell r="G496" t="str">
            <v>Tk</v>
          </cell>
          <cell r="H496">
            <v>7</v>
          </cell>
          <cell r="I496" t="str">
            <v>Jam</v>
          </cell>
        </row>
        <row r="497">
          <cell r="A497">
            <v>6</v>
          </cell>
          <cell r="C497" t="str">
            <v>Tebal gorong-gorong</v>
          </cell>
          <cell r="G497" t="str">
            <v>tg</v>
          </cell>
          <cell r="H497">
            <v>7.5</v>
          </cell>
          <cell r="I497" t="str">
            <v>Cm</v>
          </cell>
        </row>
        <row r="498">
          <cell r="Q498" t="str">
            <v>PERKIRAAN</v>
          </cell>
          <cell r="R498" t="str">
            <v>HARGA</v>
          </cell>
          <cell r="S498" t="str">
            <v>JUMLAH</v>
          </cell>
        </row>
        <row r="499">
          <cell r="A499" t="str">
            <v>II.</v>
          </cell>
          <cell r="C499" t="str">
            <v>URUTAN KERJA</v>
          </cell>
          <cell r="L499" t="str">
            <v>NO.</v>
          </cell>
          <cell r="N499" t="str">
            <v>KOMPONEN</v>
          </cell>
          <cell r="P499" t="str">
            <v>SATUAN</v>
          </cell>
          <cell r="Q499" t="str">
            <v>KUANTITAS</v>
          </cell>
          <cell r="R499" t="str">
            <v>SATUAN</v>
          </cell>
          <cell r="S499" t="str">
            <v>HARGA</v>
          </cell>
        </row>
        <row r="500">
          <cell r="A500">
            <v>1</v>
          </cell>
          <cell r="C500" t="str">
            <v>Gorong-gorong dicetak di Base Camp</v>
          </cell>
          <cell r="R500" t="str">
            <v>(Rp.)</v>
          </cell>
          <cell r="S500" t="str">
            <v>(Rp.)</v>
          </cell>
        </row>
        <row r="501">
          <cell r="A501">
            <v>2</v>
          </cell>
          <cell r="C501" t="str">
            <v>Dump Truck mengangkut gorong-gorong jadi</v>
          </cell>
        </row>
        <row r="502">
          <cell r="C502" t="str">
            <v>ke lapangan</v>
          </cell>
        </row>
        <row r="503">
          <cell r="A503">
            <v>3</v>
          </cell>
          <cell r="C503" t="str">
            <v>Dasar gorong-gorong digali sesuai kebutuhan dan ma-</v>
          </cell>
          <cell r="L503" t="str">
            <v>A.</v>
          </cell>
          <cell r="N503" t="str">
            <v>TENAGA</v>
          </cell>
        </row>
        <row r="504">
          <cell r="C504" t="str">
            <v>terial backfill dipadatkan dengan Tamper</v>
          </cell>
        </row>
        <row r="505">
          <cell r="A505">
            <v>4</v>
          </cell>
          <cell r="C505" t="str">
            <v>Tebal lapis porus pada dasar gorong-gorong pipa</v>
          </cell>
          <cell r="G505" t="str">
            <v>tp</v>
          </cell>
          <cell r="H505">
            <v>0.12</v>
          </cell>
          <cell r="I505" t="str">
            <v>M</v>
          </cell>
          <cell r="J505" t="str">
            <v xml:space="preserve"> Sand bedding</v>
          </cell>
          <cell r="L505" t="str">
            <v>1.</v>
          </cell>
          <cell r="N505" t="str">
            <v>Pekerja</v>
          </cell>
          <cell r="O505" t="str">
            <v>(L01)</v>
          </cell>
          <cell r="P505" t="str">
            <v>Jam</v>
          </cell>
          <cell r="Q505">
            <v>9.3333333333333339</v>
          </cell>
          <cell r="R505">
            <v>2857.14</v>
          </cell>
          <cell r="U505">
            <v>26666.639999999999</v>
          </cell>
        </row>
        <row r="506">
          <cell r="A506">
            <v>5</v>
          </cell>
          <cell r="C506" t="str">
            <v>Material pilihan untuk penimbunan kembali (padat)</v>
          </cell>
          <cell r="L506" t="str">
            <v>2.</v>
          </cell>
          <cell r="N506" t="str">
            <v>Tukang</v>
          </cell>
          <cell r="O506" t="str">
            <v>(L02)</v>
          </cell>
          <cell r="P506" t="str">
            <v>Jam</v>
          </cell>
          <cell r="Q506">
            <v>1.1666666666666667</v>
          </cell>
          <cell r="R506">
            <v>4285.71</v>
          </cell>
          <cell r="U506">
            <v>4999.9950000000008</v>
          </cell>
        </row>
        <row r="507">
          <cell r="A507">
            <v>6</v>
          </cell>
          <cell r="C507" t="str">
            <v>Sekelompok pekerja akan melaksanakan pekerjaan</v>
          </cell>
          <cell r="L507" t="str">
            <v>3.</v>
          </cell>
          <cell r="N507" t="str">
            <v>Mandor</v>
          </cell>
          <cell r="O507" t="str">
            <v>(L03)</v>
          </cell>
          <cell r="P507" t="str">
            <v>Jam</v>
          </cell>
          <cell r="Q507">
            <v>1.1666666666666667</v>
          </cell>
          <cell r="R507">
            <v>3214.29</v>
          </cell>
          <cell r="U507">
            <v>3750.0050000000001</v>
          </cell>
        </row>
        <row r="508">
          <cell r="C508" t="str">
            <v>dengan cara manual dengan menggunakan alat bantu</v>
          </cell>
        </row>
        <row r="509">
          <cell r="Q509" t="str">
            <v xml:space="preserve">JUMLAH HARGA TENAGA   </v>
          </cell>
          <cell r="U509">
            <v>35416.639999999999</v>
          </cell>
        </row>
        <row r="511">
          <cell r="A511" t="str">
            <v>III.</v>
          </cell>
          <cell r="C511" t="str">
            <v>PEMAKAIAN BAHAN, ALAT DAN TENAGA</v>
          </cell>
          <cell r="L511" t="str">
            <v>B.</v>
          </cell>
          <cell r="N511" t="str">
            <v>BAHAN</v>
          </cell>
        </row>
        <row r="512">
          <cell r="A512" t="str">
            <v xml:space="preserve">   1.</v>
          </cell>
          <cell r="C512" t="str">
            <v>BAHAN</v>
          </cell>
        </row>
        <row r="513">
          <cell r="C513" t="str">
            <v>Untuk mendapatkan 1 M' gorong-gorong diperlukan</v>
          </cell>
          <cell r="L513" t="str">
            <v>1.</v>
          </cell>
          <cell r="N513" t="str">
            <v>Beton K-300</v>
          </cell>
          <cell r="O513" t="str">
            <v>(EI-714)</v>
          </cell>
          <cell r="P513" t="str">
            <v>M3</v>
          </cell>
          <cell r="Q513">
            <v>0.20616701789183023</v>
          </cell>
          <cell r="R513">
            <v>652902.54982502444</v>
          </cell>
          <cell r="U513">
            <v>134606.97167139739</v>
          </cell>
        </row>
        <row r="514">
          <cell r="C514" t="str">
            <v>- Beton K-300 = (22/7*((2*tg/100+d)/2)^2)-(22/7*(d/2)^2))*1</v>
          </cell>
          <cell r="G514" t="str">
            <v>(EI-714)</v>
          </cell>
          <cell r="H514">
            <v>0.20616701789183023</v>
          </cell>
          <cell r="I514" t="str">
            <v>M3</v>
          </cell>
          <cell r="L514" t="str">
            <v>2.</v>
          </cell>
          <cell r="N514" t="str">
            <v>Baja Tulangan</v>
          </cell>
          <cell r="O514" t="str">
            <v>(M39)</v>
          </cell>
          <cell r="P514" t="str">
            <v>Kg</v>
          </cell>
          <cell r="Q514">
            <v>22.678371968101327</v>
          </cell>
          <cell r="R514">
            <v>4000</v>
          </cell>
          <cell r="U514">
            <v>90713.487872405312</v>
          </cell>
        </row>
        <row r="515">
          <cell r="C515" t="str">
            <v>- Baja Tulangan (asumsi 100kg/m3)</v>
          </cell>
          <cell r="G515" t="str">
            <v>(M39)</v>
          </cell>
          <cell r="H515">
            <v>22.678371968101327</v>
          </cell>
          <cell r="I515" t="str">
            <v>Kg</v>
          </cell>
          <cell r="L515" t="str">
            <v>3.</v>
          </cell>
          <cell r="N515" t="str">
            <v>Urugan Porus</v>
          </cell>
          <cell r="O515" t="str">
            <v>(EI-241)</v>
          </cell>
          <cell r="P515" t="str">
            <v>M3</v>
          </cell>
          <cell r="Q515">
            <v>0.2205</v>
          </cell>
          <cell r="R515">
            <v>186901.40625406182</v>
          </cell>
          <cell r="U515">
            <v>41211.760079020634</v>
          </cell>
        </row>
        <row r="516">
          <cell r="C516" t="str">
            <v>- Timbunan Porus      = {(tp*(0.4+2*tg/100+d+0.4)*1)*1.05}</v>
          </cell>
          <cell r="G516" t="str">
            <v>(EI-241)</v>
          </cell>
          <cell r="H516">
            <v>0.2205</v>
          </cell>
          <cell r="I516" t="str">
            <v>M3</v>
          </cell>
          <cell r="L516" t="str">
            <v>4.</v>
          </cell>
          <cell r="N516" t="str">
            <v>Mat. Pilihan</v>
          </cell>
          <cell r="O516" t="str">
            <v>(M09)</v>
          </cell>
          <cell r="P516" t="str">
            <v>M3</v>
          </cell>
          <cell r="Q516">
            <v>1.5523125</v>
          </cell>
          <cell r="R516">
            <v>25000</v>
          </cell>
          <cell r="U516">
            <v>38807.8125</v>
          </cell>
        </row>
        <row r="517">
          <cell r="C517" t="str">
            <v>- Material Pilihan</v>
          </cell>
          <cell r="D517" t="str">
            <v>= ((2*tg/100+d+0.3)*(0.4+2*tg/100+d+0.4)</v>
          </cell>
          <cell r="G517" t="str">
            <v>(M09)</v>
          </cell>
          <cell r="H517">
            <v>1.5523125</v>
          </cell>
          <cell r="I517" t="str">
            <v>M3</v>
          </cell>
          <cell r="J517" t="str">
            <v xml:space="preserve"> = Vp</v>
          </cell>
        </row>
        <row r="518">
          <cell r="D518" t="str">
            <v xml:space="preserve">   -(22/7*(0.5*(2*tg/100+d))^2))*1*1.05</v>
          </cell>
        </row>
        <row r="519">
          <cell r="A519" t="str">
            <v xml:space="preserve">   2.</v>
          </cell>
          <cell r="C519" t="str">
            <v>ALAT</v>
          </cell>
          <cell r="Q519" t="str">
            <v xml:space="preserve">JUMLAH HARGA BAHAN   </v>
          </cell>
          <cell r="U519">
            <v>305340.03212282335</v>
          </cell>
        </row>
        <row r="520">
          <cell r="A520" t="str">
            <v>2.a.</v>
          </cell>
          <cell r="C520" t="str">
            <v>TAMPER</v>
          </cell>
          <cell r="G520" t="str">
            <v>(E25)</v>
          </cell>
        </row>
        <row r="521">
          <cell r="C521" t="str">
            <v>Kecepatan</v>
          </cell>
          <cell r="G521" t="str">
            <v>V</v>
          </cell>
          <cell r="H521">
            <v>0.5</v>
          </cell>
          <cell r="I521" t="str">
            <v>Km / Jam</v>
          </cell>
          <cell r="L521" t="str">
            <v>C.</v>
          </cell>
          <cell r="N521" t="str">
            <v>PERALATAN</v>
          </cell>
        </row>
        <row r="522">
          <cell r="C522" t="str">
            <v>Efisiensi alat</v>
          </cell>
          <cell r="G522" t="str">
            <v>Fa</v>
          </cell>
          <cell r="H522">
            <v>0.83</v>
          </cell>
          <cell r="I522" t="str">
            <v>-</v>
          </cell>
        </row>
        <row r="523">
          <cell r="C523" t="str">
            <v>Lebar pemadatan</v>
          </cell>
          <cell r="G523" t="str">
            <v>Lb</v>
          </cell>
          <cell r="H523">
            <v>0.4</v>
          </cell>
          <cell r="I523" t="str">
            <v>M</v>
          </cell>
          <cell r="L523" t="str">
            <v>1.</v>
          </cell>
          <cell r="N523" t="str">
            <v>Tamper</v>
          </cell>
          <cell r="O523" t="str">
            <v>(E25)</v>
          </cell>
          <cell r="P523" t="str">
            <v>Jam</v>
          </cell>
          <cell r="Q523">
            <v>0.46756400602409631</v>
          </cell>
          <cell r="R523">
            <v>18672.16854694486</v>
          </cell>
          <cell r="U523">
            <v>8730.4339269666689</v>
          </cell>
        </row>
        <row r="524">
          <cell r="C524" t="str">
            <v>Banyak lintasan</v>
          </cell>
          <cell r="G524" t="str">
            <v>n</v>
          </cell>
          <cell r="H524">
            <v>10</v>
          </cell>
          <cell r="I524" t="str">
            <v>lintasan</v>
          </cell>
          <cell r="L524" t="str">
            <v>2.</v>
          </cell>
          <cell r="N524" t="str">
            <v>Dump Truck</v>
          </cell>
          <cell r="O524" t="str">
            <v>(E08)</v>
          </cell>
          <cell r="P524" t="str">
            <v>Jam</v>
          </cell>
          <cell r="Q524">
            <v>0.36926455823293175</v>
          </cell>
          <cell r="R524">
            <v>153645.58193291764</v>
          </cell>
          <cell r="U524">
            <v>56735.867936900555</v>
          </cell>
        </row>
        <row r="525">
          <cell r="C525" t="str">
            <v>Tebal lapis hamparan</v>
          </cell>
          <cell r="G525" t="str">
            <v>tp</v>
          </cell>
          <cell r="H525">
            <v>0.2</v>
          </cell>
          <cell r="I525" t="str">
            <v>M</v>
          </cell>
          <cell r="L525" t="str">
            <v>3.</v>
          </cell>
          <cell r="N525" t="str">
            <v>Alat  Bantu</v>
          </cell>
          <cell r="P525" t="str">
            <v>Ls</v>
          </cell>
          <cell r="Q525">
            <v>1</v>
          </cell>
          <cell r="R525">
            <v>1000</v>
          </cell>
          <cell r="U525">
            <v>1000</v>
          </cell>
        </row>
        <row r="528">
          <cell r="C528" t="str">
            <v>Kap. Prod. / Jam   =</v>
          </cell>
          <cell r="D528" t="str">
            <v>v x 1000 x Fa x Lb x 60</v>
          </cell>
          <cell r="G528" t="str">
            <v>Q1</v>
          </cell>
          <cell r="H528">
            <v>3.3200000000000003</v>
          </cell>
          <cell r="I528" t="str">
            <v xml:space="preserve">M3 / Jam </v>
          </cell>
        </row>
        <row r="529">
          <cell r="D529" t="str">
            <v xml:space="preserve">    n x tp</v>
          </cell>
        </row>
        <row r="531">
          <cell r="C531" t="str">
            <v>Koefisien Alat / m'</v>
          </cell>
          <cell r="D531" t="str">
            <v xml:space="preserve"> =  1  :  Q1 x Vp</v>
          </cell>
          <cell r="G531" t="str">
            <v>(E25)</v>
          </cell>
          <cell r="H531">
            <v>0.46756400602409631</v>
          </cell>
          <cell r="I531" t="str">
            <v>jam</v>
          </cell>
          <cell r="Q531" t="str">
            <v xml:space="preserve">JUMLAH HARGA PERALATAN   </v>
          </cell>
          <cell r="U531">
            <v>66466.301863867222</v>
          </cell>
        </row>
        <row r="533">
          <cell r="A533" t="str">
            <v>2.b.</v>
          </cell>
          <cell r="C533" t="str">
            <v>DUMP TRUCK</v>
          </cell>
          <cell r="G533" t="str">
            <v>(E08)</v>
          </cell>
          <cell r="L533" t="str">
            <v>D.</v>
          </cell>
          <cell r="N533" t="str">
            <v>JUMLAH HARGA TENAGA, BAHAN DAN PERALATAN  ( A + B + C )</v>
          </cell>
          <cell r="U533">
            <v>407222.97398669057</v>
          </cell>
        </row>
        <row r="534">
          <cell r="C534" t="str">
            <v>Kapasitas bak sekali muat</v>
          </cell>
          <cell r="G534" t="str">
            <v>V</v>
          </cell>
          <cell r="H534">
            <v>4</v>
          </cell>
          <cell r="I534" t="str">
            <v>Buah/M'</v>
          </cell>
          <cell r="L534" t="str">
            <v>E.</v>
          </cell>
          <cell r="N534" t="str">
            <v>OVERHEAD &amp; PROFIT</v>
          </cell>
          <cell r="P534">
            <v>10</v>
          </cell>
          <cell r="Q534" t="str">
            <v>%  x  D</v>
          </cell>
          <cell r="U534">
            <v>40722.297398669063</v>
          </cell>
        </row>
        <row r="535">
          <cell r="C535" t="str">
            <v>Faktor efisiensi alat</v>
          </cell>
          <cell r="G535" t="str">
            <v>Fa</v>
          </cell>
          <cell r="H535">
            <v>0.83</v>
          </cell>
          <cell r="L535" t="str">
            <v>F.</v>
          </cell>
          <cell r="N535" t="str">
            <v>HARGA SATUAN PEKERJAAN  ( D + E )</v>
          </cell>
          <cell r="U535">
            <v>447945.27138535964</v>
          </cell>
        </row>
        <row r="536">
          <cell r="C536" t="str">
            <v>Kecepatanrata-rata bermuatan</v>
          </cell>
          <cell r="G536" t="str">
            <v>v1</v>
          </cell>
          <cell r="H536">
            <v>40</v>
          </cell>
          <cell r="L536" t="str">
            <v>Note: 1</v>
          </cell>
          <cell r="N536" t="str">
            <v>SATUAN dapat berdasarkan atas jam operasi untuk Tenaga Kerja dan Peralatan, volume dan/atau ukuran</v>
          </cell>
        </row>
        <row r="537">
          <cell r="C537" t="str">
            <v>Kecepatan rata-rata kosong</v>
          </cell>
          <cell r="G537" t="str">
            <v>v2</v>
          </cell>
          <cell r="H537">
            <v>50</v>
          </cell>
          <cell r="N537" t="str">
            <v>berat untuk bahan-bahan.</v>
          </cell>
        </row>
        <row r="538">
          <cell r="C538" t="str">
            <v>Waktu siklus    :</v>
          </cell>
          <cell r="G538" t="str">
            <v>Ts</v>
          </cell>
          <cell r="L538">
            <v>2</v>
          </cell>
          <cell r="N538" t="str">
            <v>Kuantitas satuan adalah kuantitas setiap komponen untuk menyelesaikan satu satuan pekerjaan dari nomor</v>
          </cell>
        </row>
        <row r="539">
          <cell r="C539" t="str">
            <v>- Waktu  tempuh in  si    = (L : v1 ) x 60</v>
          </cell>
          <cell r="G539" t="str">
            <v>T1</v>
          </cell>
          <cell r="H539">
            <v>13.087499999999999</v>
          </cell>
          <cell r="I539" t="str">
            <v>menit</v>
          </cell>
          <cell r="N539" t="str">
            <v>mata pembayaran.</v>
          </cell>
        </row>
        <row r="540">
          <cell r="C540" t="str">
            <v>-  Waktutempuh kosong  = (L : v2)  x  60</v>
          </cell>
          <cell r="G540" t="str">
            <v>T2</v>
          </cell>
          <cell r="H540">
            <v>10.469999999999999</v>
          </cell>
          <cell r="I540" t="str">
            <v>menit</v>
          </cell>
          <cell r="L540">
            <v>3</v>
          </cell>
          <cell r="N540" t="str">
            <v>Biaya satuan untuk peralatan sudah termasuk bahan bakar, bahan habis dipakai dan operator.</v>
          </cell>
        </row>
        <row r="541">
          <cell r="C541" t="str">
            <v>- Muat, bongkar dan lain-lain</v>
          </cell>
          <cell r="G541" t="str">
            <v>T3</v>
          </cell>
          <cell r="H541">
            <v>50</v>
          </cell>
          <cell r="I541" t="str">
            <v>menit</v>
          </cell>
          <cell r="L541">
            <v>4</v>
          </cell>
          <cell r="N541" t="str">
            <v>Biaya satuan sudah termasuk pengeluaran untuk seluruh pajak yang berkaitan (tetapi tidak termasuk PPN</v>
          </cell>
        </row>
        <row r="542">
          <cell r="G542" t="str">
            <v>Ts</v>
          </cell>
          <cell r="H542">
            <v>73.557500000000005</v>
          </cell>
          <cell r="I542" t="str">
            <v>menit</v>
          </cell>
          <cell r="N542" t="str">
            <v>yang dibayar dari kontrak) dan biaya-biaya lainnya.</v>
          </cell>
        </row>
        <row r="543">
          <cell r="J543" t="str">
            <v>Berlanjut ke halaman berikut</v>
          </cell>
        </row>
        <row r="544">
          <cell r="A544" t="str">
            <v>ITEM PEMBAYARAN NO.</v>
          </cell>
          <cell r="D544" t="str">
            <v>:  2.3 (3)</v>
          </cell>
          <cell r="J544" t="str">
            <v xml:space="preserve">Analisa EI-233 </v>
          </cell>
        </row>
        <row r="545">
          <cell r="A545" t="str">
            <v>JENIS PEKERJAAN</v>
          </cell>
          <cell r="D545" t="str">
            <v>:  Gorong2 Pipa Beton Bertulang 500 mm &lt; diameter dalam &lt; 1 m</v>
          </cell>
        </row>
        <row r="546">
          <cell r="A546" t="str">
            <v>SATUAN PEMBAYARAN</v>
          </cell>
          <cell r="D546" t="str">
            <v>:  M1</v>
          </cell>
          <cell r="J546" t="str">
            <v xml:space="preserve">         URAIAN ANALISA HARGA SATUAN</v>
          </cell>
        </row>
        <row r="547">
          <cell r="J547" t="str">
            <v>Lanjutan</v>
          </cell>
        </row>
        <row r="549">
          <cell r="A549" t="str">
            <v>No.</v>
          </cell>
          <cell r="C549" t="str">
            <v>U R A I A N</v>
          </cell>
          <cell r="G549" t="str">
            <v>KODE</v>
          </cell>
          <cell r="H549" t="str">
            <v>KOEF.</v>
          </cell>
          <cell r="I549" t="str">
            <v>SATUAN</v>
          </cell>
          <cell r="J549" t="str">
            <v>KETERANGAN</v>
          </cell>
        </row>
        <row r="552">
          <cell r="C552" t="str">
            <v>Kapasitas Produksi / Jam   =</v>
          </cell>
          <cell r="E552" t="str">
            <v>V x Fa x 60</v>
          </cell>
          <cell r="G552" t="str">
            <v>Q2</v>
          </cell>
          <cell r="H552">
            <v>2.7080855113346698</v>
          </cell>
          <cell r="I552" t="str">
            <v xml:space="preserve">M' / Jam </v>
          </cell>
        </row>
        <row r="553">
          <cell r="E553" t="str">
            <v xml:space="preserve">    Ts</v>
          </cell>
        </row>
        <row r="555">
          <cell r="C555" t="str">
            <v>Koefisien Alat / m'</v>
          </cell>
          <cell r="D555" t="str">
            <v xml:space="preserve"> =  1  :  Q2</v>
          </cell>
          <cell r="G555" t="str">
            <v>(E08)</v>
          </cell>
          <cell r="H555">
            <v>0.36926455823293175</v>
          </cell>
          <cell r="I555" t="str">
            <v>jam</v>
          </cell>
        </row>
        <row r="558">
          <cell r="A558" t="str">
            <v>2.c.</v>
          </cell>
          <cell r="C558" t="str">
            <v>ALAT  BANTU</v>
          </cell>
        </row>
        <row r="559">
          <cell r="C559" t="str">
            <v>Diperlukan alat-alat bantu kecil</v>
          </cell>
          <cell r="J559" t="str">
            <v>Lump Sump</v>
          </cell>
        </row>
        <row r="560">
          <cell r="C560" t="str">
            <v>- Sekop    =         3   buah</v>
          </cell>
        </row>
        <row r="561">
          <cell r="C561" t="str">
            <v>- Pacul     =         3   buah</v>
          </cell>
        </row>
        <row r="562">
          <cell r="C562" t="str">
            <v>- Alat-alat kecil lain</v>
          </cell>
        </row>
        <row r="564">
          <cell r="A564" t="str">
            <v xml:space="preserve">   3.</v>
          </cell>
          <cell r="C564" t="str">
            <v>TENAGA</v>
          </cell>
        </row>
        <row r="565">
          <cell r="C565" t="str">
            <v>Produksi Gorong-gorong / hari</v>
          </cell>
          <cell r="G565" t="str">
            <v>Qt</v>
          </cell>
          <cell r="H565">
            <v>6</v>
          </cell>
          <cell r="I565" t="str">
            <v>M'</v>
          </cell>
        </row>
        <row r="566">
          <cell r="C566" t="str">
            <v>Kebutuhan tenaga :</v>
          </cell>
        </row>
        <row r="567">
          <cell r="D567" t="str">
            <v>- Pekerja</v>
          </cell>
          <cell r="G567" t="str">
            <v>P</v>
          </cell>
          <cell r="H567">
            <v>8</v>
          </cell>
          <cell r="I567" t="str">
            <v>orang</v>
          </cell>
        </row>
        <row r="568">
          <cell r="D568" t="str">
            <v>- Tukang</v>
          </cell>
          <cell r="G568" t="str">
            <v>T</v>
          </cell>
          <cell r="H568">
            <v>1</v>
          </cell>
          <cell r="I568" t="str">
            <v>orang</v>
          </cell>
        </row>
        <row r="569">
          <cell r="D569" t="str">
            <v>- Mandor</v>
          </cell>
          <cell r="G569" t="str">
            <v>M</v>
          </cell>
          <cell r="H569">
            <v>1</v>
          </cell>
          <cell r="I569" t="str">
            <v>orang</v>
          </cell>
        </row>
        <row r="571">
          <cell r="C571" t="str">
            <v>Koefisien tenaga / M'   :</v>
          </cell>
        </row>
        <row r="572">
          <cell r="D572" t="str">
            <v>- Pekerja</v>
          </cell>
          <cell r="E572" t="str">
            <v>= (Tk x P) : Qt</v>
          </cell>
          <cell r="G572" t="str">
            <v>(L01)</v>
          </cell>
          <cell r="H572">
            <v>9.3333333333333339</v>
          </cell>
          <cell r="I572" t="str">
            <v>jam</v>
          </cell>
        </row>
        <row r="573">
          <cell r="D573" t="str">
            <v>- Tukang</v>
          </cell>
          <cell r="E573" t="str">
            <v>= (Tk x T) : Qt</v>
          </cell>
          <cell r="G573" t="str">
            <v>(L02)</v>
          </cell>
          <cell r="H573">
            <v>1.1666666666666667</v>
          </cell>
          <cell r="I573" t="str">
            <v>jam</v>
          </cell>
        </row>
        <row r="574">
          <cell r="D574" t="str">
            <v>- Mandor</v>
          </cell>
          <cell r="E574" t="str">
            <v>= (Tk x M) : Qt</v>
          </cell>
          <cell r="G574" t="str">
            <v>(L03)</v>
          </cell>
          <cell r="H574">
            <v>1.1666666666666667</v>
          </cell>
          <cell r="I574" t="str">
            <v>jam</v>
          </cell>
        </row>
        <row r="576">
          <cell r="A576" t="str">
            <v>4.</v>
          </cell>
          <cell r="C576" t="str">
            <v>HARGA DASAR SATUAN UPAH, BAHAN DAN ALAT</v>
          </cell>
        </row>
        <row r="577">
          <cell r="C577" t="str">
            <v>Lihat lampiran.</v>
          </cell>
        </row>
        <row r="580">
          <cell r="A580" t="str">
            <v>5.</v>
          </cell>
          <cell r="C580" t="str">
            <v>ANALISA HARGA SATUAN PEKERJAAN</v>
          </cell>
        </row>
        <row r="581">
          <cell r="C581" t="str">
            <v>Lihat perhitungan dalam FORMULIR STANDAR UNTUK</v>
          </cell>
        </row>
        <row r="582">
          <cell r="C582" t="str">
            <v>PEREKEMAN ANALISA MASING-MASING HARGA</v>
          </cell>
        </row>
        <row r="583">
          <cell r="C583" t="str">
            <v>SATUAN.</v>
          </cell>
        </row>
        <row r="584">
          <cell r="C584" t="str">
            <v>Didapat Harga Satuan Pekerjaan :</v>
          </cell>
        </row>
        <row r="586">
          <cell r="C586" t="str">
            <v xml:space="preserve">Rp.  </v>
          </cell>
          <cell r="D586">
            <v>447945.27138535964</v>
          </cell>
          <cell r="E586" t="str">
            <v xml:space="preserve"> / M'</v>
          </cell>
        </row>
        <row r="589">
          <cell r="A589" t="str">
            <v>6.</v>
          </cell>
          <cell r="C589" t="str">
            <v>WAKTU PELAKSANAAN YANG DIPERLUKAN</v>
          </cell>
        </row>
        <row r="590">
          <cell r="C590" t="str">
            <v>Masa Pelaksanaan :</v>
          </cell>
          <cell r="D590" t="str">
            <v>. . . . . . . . . . . .</v>
          </cell>
          <cell r="E590" t="str">
            <v>bulan</v>
          </cell>
        </row>
        <row r="592">
          <cell r="A592" t="str">
            <v>7.</v>
          </cell>
          <cell r="C592" t="str">
            <v>VOLUME PEKERJAAN YANG DIPERLUKAN</v>
          </cell>
        </row>
        <row r="593">
          <cell r="C593" t="str">
            <v>Volume pekerjaan  :</v>
          </cell>
          <cell r="D593">
            <v>1</v>
          </cell>
          <cell r="E593" t="str">
            <v>M'</v>
          </cell>
        </row>
        <row r="603">
          <cell r="A603" t="str">
            <v>ITEM PEMBAYARAN NO.</v>
          </cell>
          <cell r="D603" t="str">
            <v>:  2.3 (4)</v>
          </cell>
          <cell r="J603" t="str">
            <v>Analisa EI-234</v>
          </cell>
        </row>
        <row r="604">
          <cell r="A604" t="str">
            <v>JENIS PEKERJAAN</v>
          </cell>
          <cell r="D604" t="str">
            <v>:  Gorong2 Pipa Beton Bertulang, 1 m &lt; diameter dalam &lt; 1.3 m</v>
          </cell>
          <cell r="L604" t="str">
            <v>FORMULIR STANDAR UNTUK</v>
          </cell>
        </row>
        <row r="605">
          <cell r="A605" t="str">
            <v>SATUAN PEMBAYARAN</v>
          </cell>
          <cell r="D605" t="str">
            <v>:  M1</v>
          </cell>
          <cell r="J605" t="str">
            <v xml:space="preserve">         URAIAN ANALISA HARGA SATUAN</v>
          </cell>
          <cell r="L605" t="str">
            <v>PEREKAMAN ANALISA MASING-MASING HARGA SATUAN</v>
          </cell>
        </row>
        <row r="606">
          <cell r="L606" t="str">
            <v/>
          </cell>
        </row>
        <row r="608">
          <cell r="A608" t="str">
            <v>No.</v>
          </cell>
          <cell r="C608" t="str">
            <v>U R A I A N</v>
          </cell>
          <cell r="G608" t="str">
            <v>KODE</v>
          </cell>
          <cell r="H608" t="str">
            <v>KOEF.</v>
          </cell>
          <cell r="I608" t="str">
            <v>SATUAN</v>
          </cell>
          <cell r="J608" t="str">
            <v>KETERANGAN</v>
          </cell>
        </row>
        <row r="609">
          <cell r="L609" t="str">
            <v>PROYEK</v>
          </cell>
          <cell r="O609" t="str">
            <v>:</v>
          </cell>
        </row>
        <row r="610">
          <cell r="L610" t="str">
            <v>No. PAKET KONTRAK</v>
          </cell>
          <cell r="O610" t="str">
            <v>:</v>
          </cell>
        </row>
        <row r="611">
          <cell r="A611" t="str">
            <v>I.</v>
          </cell>
          <cell r="C611" t="str">
            <v>ASUMSI</v>
          </cell>
          <cell r="L611" t="str">
            <v>NAMA PAKET</v>
          </cell>
          <cell r="O611" t="str">
            <v>:</v>
          </cell>
        </row>
        <row r="612">
          <cell r="A612">
            <v>1</v>
          </cell>
          <cell r="C612" t="str">
            <v>Pekerjaan dilakukan secara mekanik/manual</v>
          </cell>
          <cell r="L612" t="str">
            <v>PROP / KAB / KODYA</v>
          </cell>
          <cell r="O612" t="str">
            <v>:</v>
          </cell>
        </row>
        <row r="613">
          <cell r="A613">
            <v>2</v>
          </cell>
          <cell r="C613" t="str">
            <v>Lokasi pekerjaan : sepanjang jalan</v>
          </cell>
          <cell r="L613" t="str">
            <v>ITEM PEMBAYARAN NO.</v>
          </cell>
          <cell r="O613" t="str">
            <v>:  2.3 (4)</v>
          </cell>
          <cell r="R613" t="str">
            <v>PERKIRAAN VOL. PEK.</v>
          </cell>
          <cell r="T613" t="str">
            <v>:</v>
          </cell>
          <cell r="U613">
            <v>1</v>
          </cell>
        </row>
        <row r="614">
          <cell r="A614">
            <v>3</v>
          </cell>
          <cell r="C614" t="str">
            <v>Diameter bagian dalam gorong-gorong</v>
          </cell>
          <cell r="G614" t="str">
            <v>d</v>
          </cell>
          <cell r="H614">
            <v>1.2</v>
          </cell>
          <cell r="I614" t="str">
            <v>m</v>
          </cell>
          <cell r="L614" t="str">
            <v>JENIS PEKERJAAN</v>
          </cell>
          <cell r="O614" t="str">
            <v>:  Gorong2 Pipa Beton Bertulang, 1 m &lt; diameter dalam &lt; 1.3 m</v>
          </cell>
          <cell r="R614" t="str">
            <v>TOTAL HARGA (Rp.)</v>
          </cell>
          <cell r="T614" t="str">
            <v>:</v>
          </cell>
          <cell r="U614">
            <v>447945.27138535964</v>
          </cell>
        </row>
        <row r="615">
          <cell r="A615">
            <v>4</v>
          </cell>
          <cell r="C615" t="str">
            <v>Jarak rata-rata Base Camp ke lokasi pekerjaan</v>
          </cell>
          <cell r="G615" t="str">
            <v>L</v>
          </cell>
          <cell r="H615">
            <v>8.7249999999999996</v>
          </cell>
          <cell r="I615" t="str">
            <v>Km</v>
          </cell>
          <cell r="L615" t="str">
            <v>SATUAN PEMBAYARAN</v>
          </cell>
          <cell r="O615" t="str">
            <v>:  M1</v>
          </cell>
          <cell r="Q615">
            <v>0</v>
          </cell>
          <cell r="R615" t="str">
            <v>% THD. BIAYA PROYEK</v>
          </cell>
          <cell r="T615" t="str">
            <v>:</v>
          </cell>
          <cell r="U615" t="e">
            <v>#DIV/0!</v>
          </cell>
        </row>
        <row r="616">
          <cell r="A616">
            <v>5</v>
          </cell>
          <cell r="C616" t="str">
            <v>Jam kerja efektif per-hari</v>
          </cell>
          <cell r="G616" t="str">
            <v>Tk</v>
          </cell>
          <cell r="H616">
            <v>7</v>
          </cell>
          <cell r="I616" t="str">
            <v>Jam</v>
          </cell>
        </row>
        <row r="617">
          <cell r="A617">
            <v>6</v>
          </cell>
          <cell r="C617" t="str">
            <v>Tebal gorong-gorong</v>
          </cell>
          <cell r="G617" t="str">
            <v>tg</v>
          </cell>
          <cell r="H617">
            <v>10</v>
          </cell>
          <cell r="I617" t="str">
            <v>Cm</v>
          </cell>
        </row>
        <row r="618">
          <cell r="Q618" t="str">
            <v>PERKIRAAN</v>
          </cell>
          <cell r="R618" t="str">
            <v>HARGA</v>
          </cell>
          <cell r="S618" t="str">
            <v>JUMLAH</v>
          </cell>
        </row>
        <row r="619">
          <cell r="A619" t="str">
            <v>II.</v>
          </cell>
          <cell r="C619" t="str">
            <v>URUTAN KERJA</v>
          </cell>
          <cell r="L619" t="str">
            <v>NO.</v>
          </cell>
          <cell r="N619" t="str">
            <v>KOMPONEN</v>
          </cell>
          <cell r="P619" t="str">
            <v>SATUAN</v>
          </cell>
          <cell r="Q619" t="str">
            <v>KUANTITAS</v>
          </cell>
          <cell r="R619" t="str">
            <v>SATUAN</v>
          </cell>
          <cell r="S619" t="str">
            <v>HARGA</v>
          </cell>
        </row>
        <row r="620">
          <cell r="A620">
            <v>1</v>
          </cell>
          <cell r="C620" t="str">
            <v>Gorong-gorong dicetak di Base Camp</v>
          </cell>
          <cell r="R620" t="str">
            <v>(Rp.)</v>
          </cell>
          <cell r="S620" t="str">
            <v>(Rp.)</v>
          </cell>
        </row>
        <row r="621">
          <cell r="A621">
            <v>2</v>
          </cell>
          <cell r="C621" t="str">
            <v>Dump Truck mengangkut gorong-gorong jadi</v>
          </cell>
        </row>
        <row r="622">
          <cell r="C622" t="str">
            <v>ke lapangan</v>
          </cell>
        </row>
        <row r="623">
          <cell r="A623">
            <v>3</v>
          </cell>
          <cell r="C623" t="str">
            <v>Dasar gorong-gorong digali sesuai kebutuhan dan ma-</v>
          </cell>
          <cell r="L623" t="str">
            <v>A.</v>
          </cell>
          <cell r="N623" t="str">
            <v>TENAGA</v>
          </cell>
        </row>
        <row r="624">
          <cell r="C624" t="str">
            <v>terial backfill dipadatkan dengan Tamper</v>
          </cell>
        </row>
        <row r="625">
          <cell r="A625">
            <v>4</v>
          </cell>
          <cell r="C625" t="str">
            <v>Tebal lapis porus pada dasar gorong-gorong pipa</v>
          </cell>
          <cell r="G625" t="str">
            <v>tp</v>
          </cell>
          <cell r="H625">
            <v>0.18</v>
          </cell>
          <cell r="I625" t="str">
            <v>M</v>
          </cell>
          <cell r="J625" t="str">
            <v xml:space="preserve"> Sand bedding</v>
          </cell>
          <cell r="L625" t="str">
            <v>1.</v>
          </cell>
          <cell r="N625" t="str">
            <v>Pekerja</v>
          </cell>
          <cell r="O625" t="str">
            <v>(L01)</v>
          </cell>
          <cell r="P625" t="str">
            <v>Jam</v>
          </cell>
          <cell r="Q625">
            <v>9.3333333333333339</v>
          </cell>
          <cell r="R625">
            <v>2857.14</v>
          </cell>
          <cell r="U625">
            <v>26666.639999999999</v>
          </cell>
        </row>
        <row r="626">
          <cell r="A626">
            <v>5</v>
          </cell>
          <cell r="C626" t="str">
            <v>Material pilihan untuk penimbunan kembali (padat)</v>
          </cell>
          <cell r="L626" t="str">
            <v>2.</v>
          </cell>
          <cell r="N626" t="str">
            <v>Tukang</v>
          </cell>
          <cell r="O626" t="str">
            <v>(L02)</v>
          </cell>
          <cell r="P626" t="str">
            <v>Jam</v>
          </cell>
          <cell r="Q626">
            <v>1.1666666666666667</v>
          </cell>
          <cell r="R626">
            <v>4285.71</v>
          </cell>
          <cell r="U626">
            <v>4999.9950000000008</v>
          </cell>
        </row>
        <row r="627">
          <cell r="A627">
            <v>6</v>
          </cell>
          <cell r="C627" t="str">
            <v>Sekelompok pekerja akan melaksanakan pekerjaan</v>
          </cell>
          <cell r="L627" t="str">
            <v>3.</v>
          </cell>
          <cell r="N627" t="str">
            <v>Mandor</v>
          </cell>
          <cell r="O627" t="str">
            <v>(L03)</v>
          </cell>
          <cell r="P627" t="str">
            <v>Jam</v>
          </cell>
          <cell r="Q627">
            <v>1.1666666666666667</v>
          </cell>
          <cell r="R627">
            <v>3214.29</v>
          </cell>
          <cell r="U627">
            <v>3750.0050000000001</v>
          </cell>
        </row>
        <row r="628">
          <cell r="C628" t="str">
            <v>dengan cara manual dengan menggunakan alat bantu</v>
          </cell>
        </row>
        <row r="629">
          <cell r="Q629" t="str">
            <v xml:space="preserve">JUMLAH HARGA TENAGA   </v>
          </cell>
          <cell r="U629">
            <v>35416.639999999999</v>
          </cell>
        </row>
        <row r="631">
          <cell r="A631" t="str">
            <v>III.</v>
          </cell>
          <cell r="C631" t="str">
            <v>PEMAKAIAN BAHAN, ALAT DAN TENAGA</v>
          </cell>
          <cell r="L631" t="str">
            <v>B.</v>
          </cell>
          <cell r="N631" t="str">
            <v>BAHAN</v>
          </cell>
        </row>
        <row r="632">
          <cell r="A632" t="str">
            <v xml:space="preserve">   1.</v>
          </cell>
          <cell r="C632" t="str">
            <v>BAHAN</v>
          </cell>
        </row>
        <row r="633">
          <cell r="C633" t="str">
            <v>Untuk mendapatkan 1 M' gorong-gorong diperlukan</v>
          </cell>
          <cell r="L633" t="str">
            <v>1.</v>
          </cell>
          <cell r="N633" t="str">
            <v>Beton K-300</v>
          </cell>
          <cell r="O633" t="str">
            <v>(EI-714)</v>
          </cell>
          <cell r="P633" t="str">
            <v>M3</v>
          </cell>
          <cell r="Q633">
            <v>0.40840704496667279</v>
          </cell>
          <cell r="R633">
            <v>652902.54982502444</v>
          </cell>
          <cell r="U633">
            <v>266650.00102524407</v>
          </cell>
        </row>
        <row r="634">
          <cell r="C634" t="str">
            <v>- Beton K-300 = (22/7*((2*tg/100+d)/2)^2)-(22/7*(d/2)^2))*1</v>
          </cell>
          <cell r="G634" t="str">
            <v>(EI-714)</v>
          </cell>
          <cell r="H634">
            <v>0.40840704496667279</v>
          </cell>
          <cell r="I634" t="str">
            <v>M3</v>
          </cell>
          <cell r="L634" t="str">
            <v>2.</v>
          </cell>
          <cell r="N634" t="str">
            <v>Baja Tulangan</v>
          </cell>
          <cell r="O634" t="str">
            <v>(M39)</v>
          </cell>
          <cell r="P634" t="str">
            <v>Kg</v>
          </cell>
          <cell r="Q634">
            <v>44.924774946334011</v>
          </cell>
          <cell r="R634">
            <v>4000</v>
          </cell>
          <cell r="U634">
            <v>179699.09978533603</v>
          </cell>
        </row>
        <row r="635">
          <cell r="C635" t="str">
            <v>- Baja Tulangan (asumsi 100kg/m3)</v>
          </cell>
          <cell r="G635" t="str">
            <v>(M39)</v>
          </cell>
          <cell r="H635">
            <v>44.924774946334011</v>
          </cell>
          <cell r="I635" t="str">
            <v>Kg</v>
          </cell>
          <cell r="L635" t="str">
            <v>3.</v>
          </cell>
          <cell r="N635" t="str">
            <v>Urugan Porus</v>
          </cell>
          <cell r="O635" t="str">
            <v>(EI-241)</v>
          </cell>
          <cell r="P635" t="str">
            <v>M3</v>
          </cell>
          <cell r="Q635">
            <v>0.41580000000000006</v>
          </cell>
          <cell r="R635">
            <v>186901.40625406182</v>
          </cell>
          <cell r="U635">
            <v>77713.604720438918</v>
          </cell>
        </row>
        <row r="636">
          <cell r="C636" t="str">
            <v>- Timbunan Porus      = {(tp*(0.4+2*tg/100+d+0.4)*1)*1.05}</v>
          </cell>
          <cell r="G636" t="str">
            <v>(EI-241)</v>
          </cell>
          <cell r="H636">
            <v>0.41580000000000006</v>
          </cell>
          <cell r="I636" t="str">
            <v>M3</v>
          </cell>
          <cell r="L636" t="str">
            <v>4.</v>
          </cell>
          <cell r="N636" t="str">
            <v>Mat. Pilihan</v>
          </cell>
          <cell r="O636" t="str">
            <v>(M09)</v>
          </cell>
          <cell r="P636" t="str">
            <v>M3</v>
          </cell>
          <cell r="Q636">
            <v>2.3100000000000005</v>
          </cell>
          <cell r="R636">
            <v>25000</v>
          </cell>
          <cell r="U636">
            <v>57750.000000000015</v>
          </cell>
        </row>
        <row r="637">
          <cell r="C637" t="str">
            <v>- Material Pilihan</v>
          </cell>
          <cell r="D637" t="str">
            <v>= ((2*tg/100+d+0.3)*(0.4+2*tg/100+d+0.4)</v>
          </cell>
          <cell r="G637" t="str">
            <v>(M09)</v>
          </cell>
          <cell r="H637">
            <v>2.3100000000000005</v>
          </cell>
          <cell r="I637" t="str">
            <v>M3</v>
          </cell>
          <cell r="J637" t="str">
            <v xml:space="preserve"> = Vp</v>
          </cell>
        </row>
        <row r="638">
          <cell r="D638" t="str">
            <v xml:space="preserve">   -(22/7*(0.5*(2*tg/100+d))^2))*1*1.05</v>
          </cell>
        </row>
        <row r="639">
          <cell r="A639" t="str">
            <v xml:space="preserve">   2.</v>
          </cell>
          <cell r="C639" t="str">
            <v>ALAT</v>
          </cell>
          <cell r="Q639" t="str">
            <v xml:space="preserve">JUMLAH HARGA BAHAN   </v>
          </cell>
          <cell r="U639">
            <v>581812.70553101902</v>
          </cell>
        </row>
        <row r="640">
          <cell r="A640" t="str">
            <v>2.a.</v>
          </cell>
          <cell r="C640" t="str">
            <v>TAMPER</v>
          </cell>
          <cell r="G640" t="str">
            <v>(E25)</v>
          </cell>
        </row>
        <row r="641">
          <cell r="C641" t="str">
            <v>Kecepatan</v>
          </cell>
          <cell r="G641" t="str">
            <v>V</v>
          </cell>
          <cell r="H641">
            <v>0.5</v>
          </cell>
          <cell r="I641" t="str">
            <v>Km / Jam</v>
          </cell>
          <cell r="L641" t="str">
            <v>C.</v>
          </cell>
          <cell r="N641" t="str">
            <v>PERALATAN</v>
          </cell>
        </row>
        <row r="642">
          <cell r="C642" t="str">
            <v>Efisiensi alat</v>
          </cell>
          <cell r="G642" t="str">
            <v>Fa</v>
          </cell>
          <cell r="H642">
            <v>0.83</v>
          </cell>
          <cell r="I642" t="str">
            <v>-</v>
          </cell>
        </row>
        <row r="643">
          <cell r="C643" t="str">
            <v>Lebar pemadatan</v>
          </cell>
          <cell r="G643" t="str">
            <v>Lb</v>
          </cell>
          <cell r="H643">
            <v>0.4</v>
          </cell>
          <cell r="I643" t="str">
            <v>M</v>
          </cell>
          <cell r="L643" t="str">
            <v>1.</v>
          </cell>
          <cell r="N643" t="str">
            <v>Tamper</v>
          </cell>
          <cell r="O643" t="str">
            <v>(E25)</v>
          </cell>
          <cell r="P643" t="str">
            <v>Jam</v>
          </cell>
          <cell r="Q643">
            <v>0.69578313253012058</v>
          </cell>
          <cell r="R643">
            <v>18672.16854694486</v>
          </cell>
          <cell r="U643">
            <v>12991.779922723685</v>
          </cell>
        </row>
        <row r="644">
          <cell r="C644" t="str">
            <v>Banyak lintasan</v>
          </cell>
          <cell r="G644" t="str">
            <v>n</v>
          </cell>
          <cell r="H644">
            <v>10</v>
          </cell>
          <cell r="I644" t="str">
            <v>lintasan</v>
          </cell>
          <cell r="L644" t="str">
            <v>2.</v>
          </cell>
          <cell r="N644" t="str">
            <v>Dump Truck</v>
          </cell>
          <cell r="O644" t="str">
            <v>(E08)</v>
          </cell>
          <cell r="P644" t="str">
            <v>Jam</v>
          </cell>
          <cell r="Q644">
            <v>0.36926455823293175</v>
          </cell>
          <cell r="R644">
            <v>153645.58193291764</v>
          </cell>
          <cell r="U644">
            <v>56735.867936900555</v>
          </cell>
        </row>
        <row r="645">
          <cell r="C645" t="str">
            <v>Tebal lapis hamparan</v>
          </cell>
          <cell r="G645" t="str">
            <v>tp</v>
          </cell>
          <cell r="H645">
            <v>0.2</v>
          </cell>
          <cell r="I645" t="str">
            <v>M</v>
          </cell>
          <cell r="L645" t="str">
            <v>3.</v>
          </cell>
          <cell r="N645" t="str">
            <v>Alat  Bantu</v>
          </cell>
          <cell r="P645" t="str">
            <v>Ls</v>
          </cell>
          <cell r="Q645">
            <v>1</v>
          </cell>
          <cell r="R645">
            <v>1000</v>
          </cell>
          <cell r="U645">
            <v>1000</v>
          </cell>
        </row>
        <row r="648">
          <cell r="C648" t="str">
            <v>Kap. Prod. / Jam   =</v>
          </cell>
          <cell r="D648" t="str">
            <v>v x 1000 x Fa x Lb x 60</v>
          </cell>
          <cell r="G648" t="str">
            <v>Q1</v>
          </cell>
          <cell r="H648">
            <v>3.3200000000000003</v>
          </cell>
          <cell r="I648" t="str">
            <v xml:space="preserve">M3 / Jam </v>
          </cell>
        </row>
        <row r="649">
          <cell r="D649" t="str">
            <v xml:space="preserve">    n x tp</v>
          </cell>
        </row>
        <row r="651">
          <cell r="C651" t="str">
            <v>Koefisien Alat / m'</v>
          </cell>
          <cell r="D651" t="str">
            <v xml:space="preserve"> =  1  :  Q1 x Vp</v>
          </cell>
          <cell r="G651" t="str">
            <v>(E25)</v>
          </cell>
          <cell r="H651">
            <v>0.69578313253012058</v>
          </cell>
          <cell r="I651" t="str">
            <v>jam</v>
          </cell>
          <cell r="Q651" t="str">
            <v xml:space="preserve">JUMLAH HARGA PERALATAN   </v>
          </cell>
          <cell r="U651">
            <v>70727.647859624238</v>
          </cell>
        </row>
        <row r="653">
          <cell r="A653" t="str">
            <v>2.b.</v>
          </cell>
          <cell r="C653" t="str">
            <v>DUMP TRUCK</v>
          </cell>
          <cell r="G653" t="str">
            <v>(E08)</v>
          </cell>
          <cell r="L653" t="str">
            <v>D.</v>
          </cell>
          <cell r="N653" t="str">
            <v>JUMLAH HARGA TENAGA, BAHAN DAN PERALATAN  ( A + B + C )</v>
          </cell>
          <cell r="U653">
            <v>687956.99339064327</v>
          </cell>
        </row>
        <row r="654">
          <cell r="C654" t="str">
            <v>Kapasitas bak sekali muat</v>
          </cell>
          <cell r="G654" t="str">
            <v>V</v>
          </cell>
          <cell r="H654">
            <v>4</v>
          </cell>
          <cell r="I654" t="str">
            <v>Buah/M'</v>
          </cell>
          <cell r="L654" t="str">
            <v>E.</v>
          </cell>
          <cell r="N654" t="str">
            <v>OVERHEAD &amp; PROFIT</v>
          </cell>
          <cell r="P654">
            <v>10</v>
          </cell>
          <cell r="Q654" t="str">
            <v>%  x  D</v>
          </cell>
          <cell r="U654">
            <v>68795.699339064333</v>
          </cell>
        </row>
        <row r="655">
          <cell r="C655" t="str">
            <v>Faktor efisiensi alat</v>
          </cell>
          <cell r="G655" t="str">
            <v>Fa</v>
          </cell>
          <cell r="H655">
            <v>0.83</v>
          </cell>
          <cell r="L655" t="str">
            <v>F.</v>
          </cell>
          <cell r="N655" t="str">
            <v>HARGA SATUAN PEKERJAAN  ( D + E )</v>
          </cell>
          <cell r="U655">
            <v>756752.69272970757</v>
          </cell>
        </row>
        <row r="656">
          <cell r="C656" t="str">
            <v>Kecepatanrata-rata bermuatan</v>
          </cell>
          <cell r="G656" t="str">
            <v>v1</v>
          </cell>
          <cell r="H656">
            <v>40</v>
          </cell>
          <cell r="L656" t="str">
            <v>Note: 1</v>
          </cell>
          <cell r="N656" t="str">
            <v>SATUAN dapat berdasarkan atas jam operasi untuk Tenaga Kerja dan Peralatan, volume dan/atau ukuran</v>
          </cell>
        </row>
        <row r="657">
          <cell r="C657" t="str">
            <v>Kecepatan rata-rata kosong</v>
          </cell>
          <cell r="G657" t="str">
            <v>v2</v>
          </cell>
          <cell r="H657">
            <v>50</v>
          </cell>
          <cell r="N657" t="str">
            <v>berat untuk bahan-bahan.</v>
          </cell>
        </row>
        <row r="658">
          <cell r="C658" t="str">
            <v>Waktu siklus    :</v>
          </cell>
          <cell r="G658" t="str">
            <v>Ts</v>
          </cell>
          <cell r="L658">
            <v>2</v>
          </cell>
          <cell r="N658" t="str">
            <v>Kuantitas satuan adalah kuantitas setiap komponen untuk menyelesaikan satu satuan pekerjaan dari nomor</v>
          </cell>
        </row>
        <row r="659">
          <cell r="C659" t="str">
            <v>- Waktu  tempuh in  si    = (L : v1 ) x 60</v>
          </cell>
          <cell r="G659" t="str">
            <v>T1</v>
          </cell>
          <cell r="H659">
            <v>13.087499999999999</v>
          </cell>
          <cell r="I659" t="str">
            <v>menit</v>
          </cell>
          <cell r="N659" t="str">
            <v>mata pembayaran.</v>
          </cell>
        </row>
        <row r="660">
          <cell r="C660" t="str">
            <v>-  Waktutempuh kosong  = (L : v2)  x  60</v>
          </cell>
          <cell r="G660" t="str">
            <v>T2</v>
          </cell>
          <cell r="H660">
            <v>10.469999999999999</v>
          </cell>
          <cell r="I660" t="str">
            <v>menit</v>
          </cell>
          <cell r="L660">
            <v>3</v>
          </cell>
          <cell r="N660" t="str">
            <v>Biaya satuan untuk peralatan sudah termasuk bahan bakar, bahan habis dipakai dan operator.</v>
          </cell>
        </row>
        <row r="661">
          <cell r="C661" t="str">
            <v>- Muat, bongkar dan lain-lain</v>
          </cell>
          <cell r="G661" t="str">
            <v>T3</v>
          </cell>
          <cell r="H661">
            <v>50</v>
          </cell>
          <cell r="I661" t="str">
            <v>menit</v>
          </cell>
          <cell r="L661">
            <v>4</v>
          </cell>
          <cell r="N661" t="str">
            <v>Biaya satuan sudah termasuk pengeluaran untuk seluruh pajak yang berkaitan (tetapi tidak termasuk PPN</v>
          </cell>
        </row>
        <row r="662">
          <cell r="G662" t="str">
            <v>Ts</v>
          </cell>
          <cell r="H662">
            <v>73.557500000000005</v>
          </cell>
          <cell r="I662" t="str">
            <v>menit</v>
          </cell>
          <cell r="N662" t="str">
            <v>yang dibayar dari kontrak) dan biaya-biaya lainnya.</v>
          </cell>
        </row>
        <row r="663">
          <cell r="J663" t="str">
            <v>Berlanjut ke halaman berikut</v>
          </cell>
        </row>
        <row r="664">
          <cell r="A664" t="str">
            <v>ITEM PEMBAYARAN NO.</v>
          </cell>
          <cell r="D664" t="str">
            <v>:  2.3 (4)</v>
          </cell>
          <cell r="J664" t="str">
            <v>Analisa EI-234</v>
          </cell>
        </row>
        <row r="665">
          <cell r="A665" t="str">
            <v>JENIS PEKERJAAN</v>
          </cell>
          <cell r="D665" t="str">
            <v>:  Gorong2 Pipa Beton Bertulang, 1 m &lt; diameter dalam &lt; 1.3 m</v>
          </cell>
        </row>
        <row r="666">
          <cell r="A666" t="str">
            <v>SATUAN PEMBAYARAN</v>
          </cell>
          <cell r="D666" t="str">
            <v>:  M1</v>
          </cell>
          <cell r="J666" t="str">
            <v xml:space="preserve">         URAIAN ANALISA HARGA SATUAN</v>
          </cell>
        </row>
        <row r="667">
          <cell r="J667" t="str">
            <v>Lanjutan</v>
          </cell>
        </row>
        <row r="669">
          <cell r="A669" t="str">
            <v>No.</v>
          </cell>
          <cell r="C669" t="str">
            <v>U R A I A N</v>
          </cell>
          <cell r="G669" t="str">
            <v>KODE</v>
          </cell>
          <cell r="H669" t="str">
            <v>KOEF.</v>
          </cell>
          <cell r="I669" t="str">
            <v>SATUAN</v>
          </cell>
          <cell r="J669" t="str">
            <v>KETERANGAN</v>
          </cell>
        </row>
        <row r="672">
          <cell r="C672" t="str">
            <v>Kapasitas Produksi / Jam   =</v>
          </cell>
          <cell r="E672" t="str">
            <v>V x Fa x 60</v>
          </cell>
          <cell r="G672" t="str">
            <v>Q2</v>
          </cell>
          <cell r="H672">
            <v>2.7080855113346698</v>
          </cell>
          <cell r="I672" t="str">
            <v xml:space="preserve">M' / Jam </v>
          </cell>
        </row>
        <row r="673">
          <cell r="E673" t="str">
            <v xml:space="preserve">    Ts</v>
          </cell>
        </row>
        <row r="675">
          <cell r="C675" t="str">
            <v>Koefisien Alat / m'</v>
          </cell>
          <cell r="D675" t="str">
            <v xml:space="preserve"> =  1  :  Q2</v>
          </cell>
          <cell r="G675" t="str">
            <v>(E08)</v>
          </cell>
          <cell r="H675">
            <v>0.36926455823293175</v>
          </cell>
          <cell r="I675" t="str">
            <v>jam</v>
          </cell>
        </row>
        <row r="678">
          <cell r="A678" t="str">
            <v>2.c.</v>
          </cell>
          <cell r="C678" t="str">
            <v>ALAT  BANTU</v>
          </cell>
        </row>
        <row r="679">
          <cell r="C679" t="str">
            <v>Diperlukan alat-alat bantu kecil</v>
          </cell>
          <cell r="J679" t="str">
            <v>Lump Sump</v>
          </cell>
        </row>
        <row r="680">
          <cell r="C680" t="str">
            <v>- Sekop    =         3   buah</v>
          </cell>
        </row>
        <row r="681">
          <cell r="C681" t="str">
            <v>- Pacul     =         3   buah</v>
          </cell>
        </row>
        <row r="682">
          <cell r="C682" t="str">
            <v>- Alat-alat kecil lain</v>
          </cell>
        </row>
        <row r="684">
          <cell r="A684" t="str">
            <v xml:space="preserve">   3.</v>
          </cell>
          <cell r="C684" t="str">
            <v>TENAGA</v>
          </cell>
        </row>
        <row r="685">
          <cell r="C685" t="str">
            <v>Produksi Gorong-gorong / hari</v>
          </cell>
          <cell r="G685" t="str">
            <v>Qt</v>
          </cell>
          <cell r="H685">
            <v>6</v>
          </cell>
          <cell r="I685" t="str">
            <v>M'</v>
          </cell>
        </row>
        <row r="686">
          <cell r="C686" t="str">
            <v>Kebutuhan tenaga :</v>
          </cell>
        </row>
        <row r="687">
          <cell r="D687" t="str">
            <v>- Pekerja</v>
          </cell>
          <cell r="G687" t="str">
            <v>P</v>
          </cell>
          <cell r="H687">
            <v>8</v>
          </cell>
          <cell r="I687" t="str">
            <v>orang</v>
          </cell>
        </row>
        <row r="688">
          <cell r="D688" t="str">
            <v>- Tukang</v>
          </cell>
          <cell r="G688" t="str">
            <v>T</v>
          </cell>
          <cell r="H688">
            <v>1</v>
          </cell>
          <cell r="I688" t="str">
            <v>orang</v>
          </cell>
        </row>
        <row r="689">
          <cell r="D689" t="str">
            <v>- Mandor</v>
          </cell>
          <cell r="G689" t="str">
            <v>M</v>
          </cell>
          <cell r="H689">
            <v>1</v>
          </cell>
          <cell r="I689" t="str">
            <v>orang</v>
          </cell>
        </row>
        <row r="691">
          <cell r="C691" t="str">
            <v>Koefisien tenaga / M'   :</v>
          </cell>
        </row>
        <row r="692">
          <cell r="D692" t="str">
            <v>- Pekerja</v>
          </cell>
          <cell r="E692" t="str">
            <v>= (Tk x P) : Qt</v>
          </cell>
          <cell r="G692" t="str">
            <v>(L01)</v>
          </cell>
          <cell r="H692">
            <v>9.3333333333333339</v>
          </cell>
          <cell r="I692" t="str">
            <v>jam</v>
          </cell>
        </row>
        <row r="693">
          <cell r="D693" t="str">
            <v>- Tukang</v>
          </cell>
          <cell r="E693" t="str">
            <v>= (Tk x T) : Qt</v>
          </cell>
          <cell r="G693" t="str">
            <v>(L02)</v>
          </cell>
          <cell r="H693">
            <v>1.1666666666666667</v>
          </cell>
          <cell r="I693" t="str">
            <v>jam</v>
          </cell>
        </row>
        <row r="694">
          <cell r="D694" t="str">
            <v>- Mandor</v>
          </cell>
          <cell r="E694" t="str">
            <v>= (Tk x M) : Qt</v>
          </cell>
          <cell r="G694" t="str">
            <v>(L03)</v>
          </cell>
          <cell r="H694">
            <v>1.1666666666666667</v>
          </cell>
          <cell r="I694" t="str">
            <v>jam</v>
          </cell>
        </row>
        <row r="696">
          <cell r="A696" t="str">
            <v>4.</v>
          </cell>
          <cell r="C696" t="str">
            <v>HARGA DASAR SATUAN UPAH, BAHAN DAN ALAT</v>
          </cell>
        </row>
        <row r="697">
          <cell r="C697" t="str">
            <v>Lihat lampiran.</v>
          </cell>
        </row>
        <row r="700">
          <cell r="A700" t="str">
            <v>5.</v>
          </cell>
          <cell r="C700" t="str">
            <v>ANALISA HARGA SATUAN PEKERJAAN</v>
          </cell>
        </row>
        <row r="701">
          <cell r="C701" t="str">
            <v>Lihat perhitungan dalam FORMULIR STANDAR UNTUK</v>
          </cell>
        </row>
        <row r="702">
          <cell r="C702" t="str">
            <v>PEREKEMAN ANALISA MASING-MASING HARGA</v>
          </cell>
        </row>
        <row r="703">
          <cell r="C703" t="str">
            <v>SATUAN.</v>
          </cell>
        </row>
        <row r="704">
          <cell r="C704" t="str">
            <v>Didapat Harga Satuan Pekerjaan :</v>
          </cell>
        </row>
        <row r="706">
          <cell r="C706" t="str">
            <v xml:space="preserve">Rp.  </v>
          </cell>
          <cell r="D706">
            <v>756752.69272970757</v>
          </cell>
          <cell r="E706" t="str">
            <v xml:space="preserve"> / M'</v>
          </cell>
        </row>
        <row r="709">
          <cell r="A709" t="str">
            <v>6.</v>
          </cell>
          <cell r="C709" t="str">
            <v>WAKTU PELAKSANAAN YANG DIPERLUKAN</v>
          </cell>
        </row>
        <row r="710">
          <cell r="C710" t="str">
            <v>Masa Pelaksanaan :</v>
          </cell>
          <cell r="D710" t="str">
            <v>. . . . . . . . . . . .</v>
          </cell>
          <cell r="E710" t="str">
            <v>bulan</v>
          </cell>
        </row>
        <row r="712">
          <cell r="A712" t="str">
            <v>7.</v>
          </cell>
          <cell r="C712" t="str">
            <v>VOLUME PEKERJAAN YANG DIPERLUKAN</v>
          </cell>
        </row>
        <row r="713">
          <cell r="C713" t="str">
            <v>Volume pekerjaan  :</v>
          </cell>
          <cell r="D713">
            <v>1</v>
          </cell>
          <cell r="E713" t="str">
            <v>M'</v>
          </cell>
        </row>
        <row r="723">
          <cell r="A723" t="str">
            <v>ITEM PEMBAYARAN NO.</v>
          </cell>
          <cell r="D723" t="str">
            <v>:  2.3 (5)</v>
          </cell>
          <cell r="J723" t="str">
            <v>Analisa EI-236</v>
          </cell>
        </row>
        <row r="724">
          <cell r="A724" t="str">
            <v>JENIS PEKERJAAN</v>
          </cell>
          <cell r="D724" t="str">
            <v>: Gorong-Gorong Pipa Beton Bertulang, 1,3  m &lt; diameter dalam &lt; 1,5 m</v>
          </cell>
        </row>
        <row r="725">
          <cell r="A725" t="str">
            <v>SATUAN PEMBAYARAN</v>
          </cell>
          <cell r="D725" t="str">
            <v>: M1</v>
          </cell>
          <cell r="J725" t="str">
            <v xml:space="preserve">         URAIAN ANALISA HARGA SATUAN</v>
          </cell>
        </row>
        <row r="727">
          <cell r="A727" t="str">
            <v>ITEM PEMBAYARAN NO.</v>
          </cell>
          <cell r="D727" t="str">
            <v>:  2.3 (6)</v>
          </cell>
          <cell r="J727" t="str">
            <v>Analisa EI-236</v>
          </cell>
        </row>
        <row r="728">
          <cell r="A728" t="str">
            <v>JENIS PEKERJAAN</v>
          </cell>
          <cell r="D728" t="str">
            <v>: Gorong-Gorong Pipa Beton Bertulang, 1,5  m &lt; diameter dalam &lt;  2,3 m</v>
          </cell>
        </row>
        <row r="729">
          <cell r="A729" t="str">
            <v>SATUAN PEMBAYARAN</v>
          </cell>
          <cell r="D729" t="str">
            <v>: M1</v>
          </cell>
          <cell r="J729" t="str">
            <v xml:space="preserve">         URAIAN ANALISA HARGA SATUAN</v>
          </cell>
        </row>
        <row r="734">
          <cell r="A734" t="str">
            <v>ITEM PEMBAYARAN NO.</v>
          </cell>
          <cell r="D734" t="str">
            <v>:  2.3 (7)</v>
          </cell>
          <cell r="J734" t="str">
            <v>Analisa EI-236</v>
          </cell>
        </row>
        <row r="735">
          <cell r="A735" t="str">
            <v>JENIS PEKERJAAN</v>
          </cell>
          <cell r="D735" t="str">
            <v>:  Gorong2 Baja Bergelombang dengan dimensi … (mengacu pada SNI 03-6719-2002)</v>
          </cell>
        </row>
        <row r="736">
          <cell r="A736" t="str">
            <v>SATUAN PEMBAYARAN</v>
          </cell>
          <cell r="D736" t="str">
            <v>:  Ton</v>
          </cell>
          <cell r="J736" t="str">
            <v xml:space="preserve">         URAIAN ANALISA HARGA SATUAN</v>
          </cell>
        </row>
        <row r="739">
          <cell r="A739" t="str">
            <v>No.</v>
          </cell>
          <cell r="C739" t="str">
            <v>U R A I A N</v>
          </cell>
          <cell r="G739" t="str">
            <v>KODE</v>
          </cell>
          <cell r="H739" t="str">
            <v>KOEF.</v>
          </cell>
          <cell r="I739" t="str">
            <v>SATUAN</v>
          </cell>
          <cell r="J739" t="str">
            <v>KETERANGAN</v>
          </cell>
        </row>
        <row r="742">
          <cell r="A742" t="str">
            <v>I.</v>
          </cell>
          <cell r="C742" t="str">
            <v>ASUMSI</v>
          </cell>
        </row>
        <row r="743">
          <cell r="A743">
            <v>1</v>
          </cell>
          <cell r="C743" t="str">
            <v>Pekerjaan dilakukan secara mekanik/manual</v>
          </cell>
        </row>
        <row r="744">
          <cell r="A744">
            <v>2</v>
          </cell>
          <cell r="C744" t="str">
            <v>Lokasi pekerjaan : sepanjang jalan</v>
          </cell>
        </row>
        <row r="745">
          <cell r="A745">
            <v>3</v>
          </cell>
          <cell r="C745" t="str">
            <v>Diameter gorong-gorong baja</v>
          </cell>
          <cell r="G745" t="str">
            <v>d</v>
          </cell>
          <cell r="H745">
            <v>1</v>
          </cell>
          <cell r="I745" t="str">
            <v>m</v>
          </cell>
        </row>
        <row r="746">
          <cell r="A746">
            <v>4</v>
          </cell>
          <cell r="C746" t="str">
            <v>Jarak rata-rata Base Camp ke lokasi pekerjaan</v>
          </cell>
          <cell r="G746" t="str">
            <v>L</v>
          </cell>
          <cell r="H746">
            <v>8.7249999999999996</v>
          </cell>
          <cell r="I746" t="str">
            <v>Km</v>
          </cell>
        </row>
        <row r="747">
          <cell r="A747">
            <v>5</v>
          </cell>
          <cell r="C747" t="str">
            <v>Jam kerja efektif per-hari</v>
          </cell>
          <cell r="G747" t="str">
            <v>Tk</v>
          </cell>
          <cell r="H747">
            <v>7</v>
          </cell>
          <cell r="I747" t="str">
            <v>Jam</v>
          </cell>
        </row>
        <row r="748">
          <cell r="A748">
            <v>6</v>
          </cell>
          <cell r="C748" t="str">
            <v>Tebal gorong-gorong</v>
          </cell>
          <cell r="G748" t="str">
            <v>tg</v>
          </cell>
          <cell r="H748">
            <v>0.25</v>
          </cell>
          <cell r="I748" t="str">
            <v>Cm</v>
          </cell>
        </row>
        <row r="749">
          <cell r="A749">
            <v>7</v>
          </cell>
          <cell r="C749" t="str">
            <v>BJ Pipa Baja Bergelombang</v>
          </cell>
          <cell r="G749" t="str">
            <v>BJp</v>
          </cell>
          <cell r="H749">
            <v>7.9</v>
          </cell>
          <cell r="I749" t="str">
            <v>T/m3</v>
          </cell>
        </row>
        <row r="750">
          <cell r="G750" t="str">
            <v>BJp1</v>
          </cell>
          <cell r="H750">
            <v>0.12445321428571117</v>
          </cell>
          <cell r="I750" t="str">
            <v>T/m'</v>
          </cell>
        </row>
        <row r="751">
          <cell r="A751" t="str">
            <v>II.</v>
          </cell>
          <cell r="C751" t="str">
            <v>URUTAN KERJA</v>
          </cell>
        </row>
        <row r="753">
          <cell r="A753">
            <v>1</v>
          </cell>
          <cell r="C753" t="str">
            <v>Gorong-gorong baja diterima dari pemasok</v>
          </cell>
        </row>
        <row r="754">
          <cell r="C754" t="str">
            <v>di lokasi pekerjaan</v>
          </cell>
        </row>
        <row r="755">
          <cell r="A755">
            <v>3</v>
          </cell>
          <cell r="C755" t="str">
            <v>Dasar gorong-gorong digali sesuai kebutuhan dan ma-</v>
          </cell>
        </row>
        <row r="756">
          <cell r="C756" t="str">
            <v>terial backfill dipadatkan dengan Tamper</v>
          </cell>
        </row>
        <row r="757">
          <cell r="A757">
            <v>4</v>
          </cell>
          <cell r="C757" t="str">
            <v>Tebal lapis porus pada dasar gorong-gorong baja</v>
          </cell>
          <cell r="G757" t="str">
            <v>tp</v>
          </cell>
          <cell r="H757">
            <v>0.15</v>
          </cell>
          <cell r="I757" t="str">
            <v>M</v>
          </cell>
        </row>
        <row r="758">
          <cell r="A758">
            <v>5</v>
          </cell>
          <cell r="C758" t="str">
            <v>Material pilihan untuk penimbunan kembali (padat)</v>
          </cell>
        </row>
        <row r="759">
          <cell r="A759">
            <v>6</v>
          </cell>
          <cell r="C759" t="str">
            <v>Sekelompok pekerja akan melaksanakan pekerjaan</v>
          </cell>
        </row>
        <row r="760">
          <cell r="C760" t="str">
            <v>dengan cara manual dengan menggunakan alat bantu</v>
          </cell>
        </row>
        <row r="762">
          <cell r="A762" t="str">
            <v>III.</v>
          </cell>
          <cell r="C762" t="str">
            <v>PEMAKAIAN BAHAN, ALAT DAN TENAGA</v>
          </cell>
        </row>
        <row r="763">
          <cell r="A763" t="str">
            <v xml:space="preserve">   1.</v>
          </cell>
          <cell r="C763" t="str">
            <v>BAHAN</v>
          </cell>
        </row>
        <row r="764">
          <cell r="C764" t="str">
            <v>Untuk mendapatkan 1 M' gorong-gorong diperlukan</v>
          </cell>
        </row>
        <row r="765">
          <cell r="C765" t="str">
            <v>- Baja Bergelombang</v>
          </cell>
          <cell r="G765" t="str">
            <v>(M46)</v>
          </cell>
          <cell r="H765">
            <v>1050</v>
          </cell>
          <cell r="I765" t="str">
            <v>Kg</v>
          </cell>
        </row>
        <row r="766">
          <cell r="C766" t="str">
            <v>- Urugan Porus = {(tp*(0.5+2*tg/100+d+0.5)*1)*1.05} x (1/BJp1)</v>
          </cell>
          <cell r="G766" t="str">
            <v>(EI-241)</v>
          </cell>
          <cell r="H766">
            <v>2.5373993095512715</v>
          </cell>
          <cell r="I766" t="str">
            <v>M3</v>
          </cell>
        </row>
        <row r="767">
          <cell r="C767" t="str">
            <v>- Mat. Pilihan = {((2*tg/100+d+0.5)*(0.5+2*tg/100+d+0.5)</v>
          </cell>
          <cell r="G767" t="str">
            <v>(M09)</v>
          </cell>
          <cell r="H767">
            <v>18.763120248860478</v>
          </cell>
          <cell r="I767" t="str">
            <v>M3</v>
          </cell>
          <cell r="J767" t="str">
            <v xml:space="preserve"> = Vp</v>
          </cell>
        </row>
        <row r="768">
          <cell r="C768" t="str">
            <v xml:space="preserve">                      -(22/7*(0.5*(2*tg/100+d))^2)*1)*1.05} x (1/BJp1)</v>
          </cell>
        </row>
        <row r="770">
          <cell r="A770" t="str">
            <v xml:space="preserve">   2.</v>
          </cell>
          <cell r="C770" t="str">
            <v>ALAT</v>
          </cell>
        </row>
        <row r="771">
          <cell r="A771" t="str">
            <v>2.a.</v>
          </cell>
          <cell r="C771" t="str">
            <v>TAMPER</v>
          </cell>
          <cell r="G771" t="str">
            <v>(E25)</v>
          </cell>
        </row>
        <row r="772">
          <cell r="C772" t="str">
            <v>Kecepatan</v>
          </cell>
          <cell r="G772" t="str">
            <v>v</v>
          </cell>
          <cell r="H772">
            <v>0.5</v>
          </cell>
          <cell r="I772" t="str">
            <v>Km / Jam</v>
          </cell>
        </row>
        <row r="773">
          <cell r="C773" t="str">
            <v>Efisiensi alat</v>
          </cell>
          <cell r="G773" t="str">
            <v>Fa</v>
          </cell>
          <cell r="H773">
            <v>0.83</v>
          </cell>
          <cell r="I773" t="str">
            <v>-</v>
          </cell>
        </row>
        <row r="774">
          <cell r="C774" t="str">
            <v>Lebar pemadatan</v>
          </cell>
          <cell r="G774" t="str">
            <v>Lb</v>
          </cell>
          <cell r="H774">
            <v>0.4</v>
          </cell>
          <cell r="I774" t="str">
            <v>M</v>
          </cell>
        </row>
        <row r="775">
          <cell r="C775" t="str">
            <v>Banyak lintasan</v>
          </cell>
          <cell r="G775" t="str">
            <v>n</v>
          </cell>
          <cell r="H775">
            <v>10</v>
          </cell>
          <cell r="I775" t="str">
            <v>lintasan</v>
          </cell>
        </row>
        <row r="776">
          <cell r="C776" t="str">
            <v>Tebal lapis hamparan</v>
          </cell>
          <cell r="G776" t="str">
            <v>tp</v>
          </cell>
          <cell r="H776">
            <v>0.2</v>
          </cell>
          <cell r="I776" t="str">
            <v>M</v>
          </cell>
        </row>
        <row r="779">
          <cell r="C779" t="str">
            <v>Kap. Prod. / Jam   =</v>
          </cell>
          <cell r="D779" t="str">
            <v>v x 1000 x Fa x Lb x 60</v>
          </cell>
          <cell r="G779" t="str">
            <v>Q1</v>
          </cell>
          <cell r="H779">
            <v>3.3200000000000003</v>
          </cell>
          <cell r="I779" t="str">
            <v xml:space="preserve">M3 / Jam </v>
          </cell>
        </row>
        <row r="780">
          <cell r="D780" t="str">
            <v xml:space="preserve">    n x tp</v>
          </cell>
        </row>
        <row r="782">
          <cell r="C782" t="str">
            <v>Koefisien Alat / T</v>
          </cell>
          <cell r="D782" t="str">
            <v xml:space="preserve"> =  1  :  Q1 x Vp</v>
          </cell>
          <cell r="G782" t="str">
            <v>(E25)</v>
          </cell>
          <cell r="H782">
            <v>0.76427690046725039</v>
          </cell>
          <cell r="I782" t="str">
            <v>jam</v>
          </cell>
        </row>
        <row r="785">
          <cell r="A785" t="str">
            <v>2.c.</v>
          </cell>
          <cell r="C785" t="str">
            <v>ALAT  BANTU</v>
          </cell>
        </row>
        <row r="786">
          <cell r="C786" t="str">
            <v>Diperlukan alat-alat bantu kecil</v>
          </cell>
          <cell r="J786" t="str">
            <v>Lump Sump</v>
          </cell>
        </row>
        <row r="787">
          <cell r="C787" t="str">
            <v>- Sekop    =         3   buah</v>
          </cell>
        </row>
        <row r="788">
          <cell r="C788" t="str">
            <v>- Pacul     =         3   buah</v>
          </cell>
        </row>
        <row r="789">
          <cell r="C789" t="str">
            <v>- Alat-alat kecil lain</v>
          </cell>
        </row>
        <row r="794">
          <cell r="J794" t="str">
            <v>Berlanjut ke halaman berikut</v>
          </cell>
        </row>
        <row r="795">
          <cell r="A795" t="str">
            <v>ITEM PEMBAYARAN NO.</v>
          </cell>
          <cell r="D795" t="str">
            <v>:  2.3 (7)</v>
          </cell>
          <cell r="J795" t="str">
            <v>Analisa EI-236</v>
          </cell>
        </row>
        <row r="796">
          <cell r="A796" t="str">
            <v>JENIS PEKERJAAN</v>
          </cell>
          <cell r="D796" t="str">
            <v>:  Gorong2 Baja Bergelombang dengan dimensi … (mengacu pada SNI 03-6719-2002)</v>
          </cell>
        </row>
        <row r="797">
          <cell r="A797" t="str">
            <v>SATUAN PEMBAYARAN</v>
          </cell>
          <cell r="D797" t="str">
            <v>:  Ton</v>
          </cell>
          <cell r="J797" t="str">
            <v xml:space="preserve">         URAIAN ANALISA HARGA SATUAN</v>
          </cell>
        </row>
        <row r="798">
          <cell r="J798" t="str">
            <v>Lanjutan</v>
          </cell>
        </row>
        <row r="800">
          <cell r="A800" t="str">
            <v>No.</v>
          </cell>
          <cell r="C800" t="str">
            <v>U R A I A N</v>
          </cell>
          <cell r="G800" t="str">
            <v>KODE</v>
          </cell>
          <cell r="H800" t="str">
            <v>KOEF.</v>
          </cell>
          <cell r="I800" t="str">
            <v>SATUAN</v>
          </cell>
          <cell r="J800" t="str">
            <v>KETERANGAN</v>
          </cell>
        </row>
        <row r="803">
          <cell r="A803" t="str">
            <v xml:space="preserve">   3.</v>
          </cell>
          <cell r="C803" t="str">
            <v>TENAGA</v>
          </cell>
        </row>
        <row r="804">
          <cell r="C804" t="str">
            <v xml:space="preserve">Produksi Gorong-gorong / hari </v>
          </cell>
          <cell r="G804" t="str">
            <v>Qt</v>
          </cell>
          <cell r="H804">
            <v>1.3</v>
          </cell>
          <cell r="I804" t="str">
            <v>Ton</v>
          </cell>
          <cell r="J804">
            <v>10</v>
          </cell>
        </row>
        <row r="805">
          <cell r="J805" t="str">
            <v>M' per hari</v>
          </cell>
        </row>
        <row r="806">
          <cell r="C806" t="str">
            <v>Kebutuhan tenaga :</v>
          </cell>
        </row>
        <row r="807">
          <cell r="D807" t="str">
            <v>- Pekerja</v>
          </cell>
          <cell r="G807" t="str">
            <v>P</v>
          </cell>
          <cell r="H807">
            <v>12</v>
          </cell>
          <cell r="I807" t="str">
            <v>orang</v>
          </cell>
        </row>
        <row r="808">
          <cell r="D808" t="str">
            <v>- Tukang</v>
          </cell>
          <cell r="G808" t="str">
            <v>T</v>
          </cell>
          <cell r="H808">
            <v>1</v>
          </cell>
          <cell r="I808" t="str">
            <v>orang</v>
          </cell>
        </row>
        <row r="809">
          <cell r="D809" t="str">
            <v>- Mandor</v>
          </cell>
          <cell r="G809" t="str">
            <v>M</v>
          </cell>
          <cell r="H809">
            <v>1</v>
          </cell>
          <cell r="I809" t="str">
            <v>orang</v>
          </cell>
        </row>
        <row r="811">
          <cell r="C811" t="str">
            <v>Koefisien tenaga / Ton   :</v>
          </cell>
        </row>
        <row r="812">
          <cell r="D812" t="str">
            <v>- Pekerja</v>
          </cell>
          <cell r="E812" t="str">
            <v>= (Tk x P) : Qt</v>
          </cell>
          <cell r="G812" t="str">
            <v>(L01)</v>
          </cell>
          <cell r="H812">
            <v>64.615384615384613</v>
          </cell>
          <cell r="I812" t="str">
            <v>jam</v>
          </cell>
        </row>
        <row r="813">
          <cell r="D813" t="str">
            <v>- Tukang</v>
          </cell>
          <cell r="E813" t="str">
            <v>= (Tk x T) : Qt</v>
          </cell>
          <cell r="G813" t="str">
            <v>(L02)</v>
          </cell>
          <cell r="H813">
            <v>5.3846153846153841</v>
          </cell>
          <cell r="I813" t="str">
            <v>jam</v>
          </cell>
        </row>
        <row r="814">
          <cell r="D814" t="str">
            <v>- Mandor</v>
          </cell>
          <cell r="E814" t="str">
            <v>= (Tk x M) : Qt</v>
          </cell>
          <cell r="G814" t="str">
            <v>(L03)</v>
          </cell>
          <cell r="H814">
            <v>5.3846153846153841</v>
          </cell>
          <cell r="I814" t="str">
            <v>jam</v>
          </cell>
        </row>
        <row r="816">
          <cell r="A816" t="str">
            <v>4.</v>
          </cell>
          <cell r="C816" t="str">
            <v>HARGA DASAR SATUAN UPAH, BAHAN DAN ALAT</v>
          </cell>
        </row>
        <row r="817">
          <cell r="C817" t="str">
            <v>Lihat lampiran.</v>
          </cell>
        </row>
        <row r="819">
          <cell r="A819" t="str">
            <v>5.</v>
          </cell>
          <cell r="C819" t="str">
            <v>ANALISA HARGA SATUAN PEKERJAAN</v>
          </cell>
        </row>
        <row r="820">
          <cell r="C820" t="str">
            <v>Lihat perhitungan dalam FORMULIR STANDAR UNTUK</v>
          </cell>
        </row>
        <row r="821">
          <cell r="C821" t="str">
            <v>PEREKEMAN ANALISA MASING-MASING HARGA</v>
          </cell>
        </row>
        <row r="822">
          <cell r="C822" t="str">
            <v>SATUAN.</v>
          </cell>
        </row>
        <row r="823">
          <cell r="C823" t="str">
            <v>Didapat Harga Satuan Pekerjaan :</v>
          </cell>
        </row>
        <row r="825">
          <cell r="C825" t="str">
            <v xml:space="preserve">Rp.  </v>
          </cell>
          <cell r="D825">
            <v>9967201.2306805458</v>
          </cell>
          <cell r="E825" t="str">
            <v xml:space="preserve"> / M'</v>
          </cell>
        </row>
        <row r="828">
          <cell r="A828" t="str">
            <v>6.</v>
          </cell>
          <cell r="C828" t="str">
            <v>WAKTU PELAKSANAAN YANG DIPERLUKAN</v>
          </cell>
        </row>
        <row r="829">
          <cell r="C829" t="str">
            <v>Masa Pelaksanaan :</v>
          </cell>
          <cell r="D829" t="str">
            <v>. . . . . . . . . . . .</v>
          </cell>
          <cell r="E829" t="str">
            <v>bulan</v>
          </cell>
        </row>
        <row r="831">
          <cell r="A831" t="str">
            <v>7.</v>
          </cell>
          <cell r="C831" t="str">
            <v>VOLUME PEKERJAAN YANG DIPERLUKAN</v>
          </cell>
        </row>
        <row r="832">
          <cell r="C832" t="str">
            <v>Volume pekerjaan  :</v>
          </cell>
          <cell r="D832">
            <v>1</v>
          </cell>
          <cell r="E832" t="str">
            <v>M'</v>
          </cell>
        </row>
        <row r="854">
          <cell r="A854" t="str">
            <v>ITEM PEMBAYARAN NO.</v>
          </cell>
          <cell r="D854" t="str">
            <v>:  2.3 (8)</v>
          </cell>
          <cell r="J854" t="str">
            <v xml:space="preserve">Analisa EI-235 </v>
          </cell>
        </row>
        <row r="855">
          <cell r="A855" t="str">
            <v>JENIS PEKERJAAN</v>
          </cell>
          <cell r="D855" t="str">
            <v>: Gorong-Gorong Pipa beton tanpa tulangan diameter dalam 100 mm sampai 900 mm</v>
          </cell>
          <cell r="L855" t="str">
            <v>FORMULIR STANDAR UNTUK</v>
          </cell>
        </row>
        <row r="856">
          <cell r="A856" t="str">
            <v>SATUAN PEMBAYARAN</v>
          </cell>
          <cell r="D856" t="str">
            <v>:  M1</v>
          </cell>
          <cell r="J856" t="str">
            <v xml:space="preserve">         URAIAN ANALISA HARGA SATUAN</v>
          </cell>
          <cell r="L856" t="str">
            <v>PEREKAMAN ANALISA MASING-MASING HARGA SATUAN</v>
          </cell>
        </row>
        <row r="857">
          <cell r="L857" t="str">
            <v/>
          </cell>
        </row>
        <row r="859">
          <cell r="A859" t="str">
            <v>No.</v>
          </cell>
          <cell r="C859" t="str">
            <v>U R A I A N</v>
          </cell>
          <cell r="G859" t="str">
            <v>KODE</v>
          </cell>
          <cell r="H859" t="str">
            <v>KOEF.</v>
          </cell>
          <cell r="I859" t="str">
            <v>SATUAN</v>
          </cell>
          <cell r="J859" t="str">
            <v>KETERANGAN</v>
          </cell>
        </row>
        <row r="860">
          <cell r="L860" t="str">
            <v>PROYEK</v>
          </cell>
          <cell r="O860" t="str">
            <v>:</v>
          </cell>
        </row>
        <row r="861">
          <cell r="L861" t="str">
            <v>No. PAKET KONTRAK</v>
          </cell>
          <cell r="O861" t="str">
            <v>:</v>
          </cell>
        </row>
        <row r="862">
          <cell r="A862" t="str">
            <v>I.</v>
          </cell>
          <cell r="C862" t="str">
            <v>ASUMSI</v>
          </cell>
          <cell r="L862" t="str">
            <v>NAMA PAKET</v>
          </cell>
          <cell r="O862" t="str">
            <v>:</v>
          </cell>
        </row>
        <row r="863">
          <cell r="A863">
            <v>1</v>
          </cell>
          <cell r="C863" t="str">
            <v>Pekerjaan dilakukan secara mekanik/manual</v>
          </cell>
          <cell r="L863" t="str">
            <v>PROP / KAB / KODYA</v>
          </cell>
          <cell r="O863" t="str">
            <v>:</v>
          </cell>
        </row>
        <row r="864">
          <cell r="A864">
            <v>2</v>
          </cell>
          <cell r="C864" t="str">
            <v>Lokasi pekerjaan : sepanjang jalan</v>
          </cell>
          <cell r="L864" t="str">
            <v>ITEM PEMBAYARAN NO.</v>
          </cell>
          <cell r="O864" t="str">
            <v>:  2.3 (8)</v>
          </cell>
          <cell r="R864" t="str">
            <v>PERKIRAAN VOL. PEK.</v>
          </cell>
          <cell r="T864" t="str">
            <v>:</v>
          </cell>
          <cell r="U864">
            <v>1</v>
          </cell>
        </row>
        <row r="865">
          <cell r="A865">
            <v>3</v>
          </cell>
          <cell r="C865" t="str">
            <v>Diameter bagian dalam gorong-gorong</v>
          </cell>
          <cell r="G865" t="str">
            <v>d</v>
          </cell>
          <cell r="H865">
            <v>0.25</v>
          </cell>
          <cell r="I865" t="str">
            <v>m</v>
          </cell>
          <cell r="L865" t="str">
            <v>JENIS PEKERJAAN</v>
          </cell>
          <cell r="O865" t="str">
            <v>: Gorong-Gorong Pipa beton tanpa tulangan diameter dalam 100 mm sampai 900 mm</v>
          </cell>
          <cell r="R865" t="str">
            <v>TOTAL HARGA (Rp.)</v>
          </cell>
          <cell r="T865" t="str">
            <v>:</v>
          </cell>
          <cell r="U865">
            <v>218715.29344341051</v>
          </cell>
        </row>
        <row r="866">
          <cell r="A866">
            <v>4</v>
          </cell>
          <cell r="C866" t="str">
            <v>Jarak rata-rata Base Camp ke lokasi pekerjaan</v>
          </cell>
          <cell r="G866" t="str">
            <v>L</v>
          </cell>
          <cell r="H866">
            <v>8.7249999999999996</v>
          </cell>
          <cell r="I866" t="str">
            <v>Km</v>
          </cell>
          <cell r="L866" t="str">
            <v>SATUAN PEMBAYARAN</v>
          </cell>
          <cell r="O866" t="str">
            <v>:  M1</v>
          </cell>
          <cell r="Q866">
            <v>0</v>
          </cell>
          <cell r="R866" t="str">
            <v>% THD. BIAYA PROYEK</v>
          </cell>
          <cell r="T866" t="str">
            <v>:</v>
          </cell>
          <cell r="U866" t="e">
            <v>#DIV/0!</v>
          </cell>
        </row>
        <row r="867">
          <cell r="A867">
            <v>5</v>
          </cell>
          <cell r="C867" t="str">
            <v>Jam kerja efektif per-hari</v>
          </cell>
          <cell r="G867" t="str">
            <v>Tk</v>
          </cell>
          <cell r="H867">
            <v>7</v>
          </cell>
          <cell r="I867" t="str">
            <v>jam</v>
          </cell>
        </row>
        <row r="868">
          <cell r="A868">
            <v>6</v>
          </cell>
          <cell r="C868" t="str">
            <v>Tebal gorong-gorong</v>
          </cell>
          <cell r="G868" t="str">
            <v>tg</v>
          </cell>
          <cell r="H868">
            <v>6.5</v>
          </cell>
          <cell r="I868" t="str">
            <v>Cm</v>
          </cell>
        </row>
        <row r="869">
          <cell r="Q869" t="str">
            <v>PERKIRAAN</v>
          </cell>
          <cell r="R869" t="str">
            <v>HARGA</v>
          </cell>
          <cell r="S869" t="str">
            <v>JUMLAH</v>
          </cell>
        </row>
        <row r="870">
          <cell r="A870" t="str">
            <v>II.</v>
          </cell>
          <cell r="C870" t="str">
            <v>URUTAN KERJA</v>
          </cell>
          <cell r="L870" t="str">
            <v>NO.</v>
          </cell>
          <cell r="N870" t="str">
            <v>KOMPONEN</v>
          </cell>
          <cell r="P870" t="str">
            <v>SATUAN</v>
          </cell>
          <cell r="Q870" t="str">
            <v>KUANTITAS</v>
          </cell>
          <cell r="R870" t="str">
            <v>SATUAN</v>
          </cell>
          <cell r="S870" t="str">
            <v>HARGA</v>
          </cell>
        </row>
        <row r="871">
          <cell r="A871">
            <v>1</v>
          </cell>
          <cell r="C871" t="str">
            <v>Gorong-gorong dicetak di Base Camp</v>
          </cell>
          <cell r="R871" t="str">
            <v>(Rp.)</v>
          </cell>
          <cell r="S871" t="str">
            <v>(Rp.)</v>
          </cell>
        </row>
        <row r="872">
          <cell r="A872">
            <v>2</v>
          </cell>
          <cell r="C872" t="str">
            <v>Dump Truck mengangkut gorong-gorong jadi</v>
          </cell>
        </row>
        <row r="873">
          <cell r="C873" t="str">
            <v>ke lapangan</v>
          </cell>
        </row>
        <row r="874">
          <cell r="A874">
            <v>3</v>
          </cell>
          <cell r="C874" t="str">
            <v>Dasar gorong-gorong digali sesuai kebutuhan dan ma-</v>
          </cell>
          <cell r="L874" t="str">
            <v>A.</v>
          </cell>
          <cell r="N874" t="str">
            <v>TENAGA</v>
          </cell>
        </row>
        <row r="875">
          <cell r="C875" t="str">
            <v>terial backfill dipadatkan dengan Tamper</v>
          </cell>
        </row>
        <row r="876">
          <cell r="A876">
            <v>4</v>
          </cell>
          <cell r="C876" t="str">
            <v>Tebal lapis porus pada dasar gorong-gorong pipa baja</v>
          </cell>
          <cell r="G876" t="str">
            <v>tp</v>
          </cell>
          <cell r="H876">
            <v>0.1</v>
          </cell>
          <cell r="I876" t="str">
            <v>M</v>
          </cell>
          <cell r="J876" t="str">
            <v xml:space="preserve"> Sand bedding</v>
          </cell>
          <cell r="L876" t="str">
            <v>1.</v>
          </cell>
          <cell r="N876" t="str">
            <v>Pekerja</v>
          </cell>
          <cell r="O876" t="str">
            <v>(L01)</v>
          </cell>
          <cell r="P876" t="str">
            <v>jam</v>
          </cell>
          <cell r="Q876">
            <v>1.75</v>
          </cell>
          <cell r="R876">
            <v>2857.14</v>
          </cell>
          <cell r="U876">
            <v>4999.9949999999999</v>
          </cell>
        </row>
        <row r="877">
          <cell r="A877">
            <v>5</v>
          </cell>
          <cell r="C877" t="str">
            <v>Material pilihan untuk penimbunan kembali (padat)</v>
          </cell>
          <cell r="L877" t="str">
            <v>2.</v>
          </cell>
          <cell r="N877" t="str">
            <v>Tukang</v>
          </cell>
          <cell r="O877" t="str">
            <v>(L02)</v>
          </cell>
          <cell r="P877" t="str">
            <v>jam</v>
          </cell>
          <cell r="Q877">
            <v>0</v>
          </cell>
          <cell r="R877">
            <v>4285.71</v>
          </cell>
          <cell r="U877">
            <v>0</v>
          </cell>
        </row>
        <row r="878">
          <cell r="A878">
            <v>6</v>
          </cell>
          <cell r="C878" t="str">
            <v>Sekelompok pekerja akan melaksanakan pekerjaan</v>
          </cell>
          <cell r="L878" t="str">
            <v>3.</v>
          </cell>
          <cell r="N878" t="str">
            <v>Mandor</v>
          </cell>
          <cell r="O878" t="str">
            <v>(L03)</v>
          </cell>
          <cell r="P878" t="str">
            <v>jam</v>
          </cell>
          <cell r="Q878">
            <v>0.35</v>
          </cell>
          <cell r="R878">
            <v>3214.29</v>
          </cell>
          <cell r="U878">
            <v>1125.0014999999999</v>
          </cell>
        </row>
        <row r="879">
          <cell r="C879" t="str">
            <v>dengan cara manual dengan menggunakan alat bantu</v>
          </cell>
        </row>
        <row r="880">
          <cell r="Q880" t="str">
            <v xml:space="preserve">JUMLAH HARGA TENAGA   </v>
          </cell>
          <cell r="U880">
            <v>6124.9964999999993</v>
          </cell>
        </row>
        <row r="882">
          <cell r="A882" t="str">
            <v>III.</v>
          </cell>
          <cell r="C882" t="str">
            <v>PEMAKAIAN BAHAN, ALAT DAN TENAGA</v>
          </cell>
          <cell r="L882" t="str">
            <v>B.</v>
          </cell>
          <cell r="N882" t="str">
            <v>BAHAN</v>
          </cell>
        </row>
        <row r="883">
          <cell r="A883" t="str">
            <v xml:space="preserve">   1.</v>
          </cell>
          <cell r="C883" t="str">
            <v>BAHAN</v>
          </cell>
        </row>
        <row r="884">
          <cell r="C884" t="str">
            <v>Untuk mendapatkan 1 M' gorong-gorong diperlukan</v>
          </cell>
          <cell r="L884" t="str">
            <v>1.</v>
          </cell>
          <cell r="N884" t="str">
            <v>Beton K-175</v>
          </cell>
          <cell r="O884" t="str">
            <v>(EI-716)</v>
          </cell>
          <cell r="P884" t="str">
            <v>M3</v>
          </cell>
          <cell r="Q884">
            <v>6.4324109582251016E-2</v>
          </cell>
          <cell r="R884">
            <v>579443.14540291647</v>
          </cell>
          <cell r="U884">
            <v>37272.16438158141</v>
          </cell>
        </row>
        <row r="885">
          <cell r="C885" t="str">
            <v>- Beton K-175 = (22/7*((2*tg/100+d)/2)^2)-(22/7*(d/2)^2))*1</v>
          </cell>
          <cell r="G885" t="str">
            <v>(EI-716)</v>
          </cell>
          <cell r="H885">
            <v>6.4324109582251016E-2</v>
          </cell>
          <cell r="I885" t="str">
            <v>M3</v>
          </cell>
          <cell r="L885" t="str">
            <v>2.</v>
          </cell>
          <cell r="N885" t="str">
            <v>Urugan Porus</v>
          </cell>
          <cell r="O885" t="str">
            <v>(EI-241)</v>
          </cell>
          <cell r="P885" t="str">
            <v>M3</v>
          </cell>
          <cell r="Q885">
            <v>7.1400000000000005E-2</v>
          </cell>
          <cell r="R885">
            <v>186901.40625406182</v>
          </cell>
          <cell r="U885">
            <v>13344.760406540016</v>
          </cell>
        </row>
        <row r="886">
          <cell r="C886" t="str">
            <v>- Timbunan Porus      = {(tp*(0.15+2*tg/100+d+0.15)*1)*1.05}</v>
          </cell>
          <cell r="G886" t="str">
            <v>(EI-241)</v>
          </cell>
          <cell r="H886">
            <v>7.1400000000000005E-2</v>
          </cell>
          <cell r="I886" t="str">
            <v>M3</v>
          </cell>
          <cell r="L886" t="str">
            <v>3.</v>
          </cell>
          <cell r="N886" t="str">
            <v>Mat. Pilihan</v>
          </cell>
          <cell r="O886" t="str">
            <v>(M09)</v>
          </cell>
          <cell r="P886" t="str">
            <v>M3</v>
          </cell>
          <cell r="Q886">
            <v>0.25929000000000008</v>
          </cell>
          <cell r="R886">
            <v>25000</v>
          </cell>
          <cell r="U886">
            <v>6482.2500000000018</v>
          </cell>
        </row>
        <row r="887">
          <cell r="C887" t="str">
            <v>- Material Pilihan  = ((2*tg/100+d+0.15)*(0.15+2*tg/100+d+0.15)</v>
          </cell>
          <cell r="G887" t="str">
            <v>(M09)</v>
          </cell>
          <cell r="H887">
            <v>0.25929000000000008</v>
          </cell>
          <cell r="I887" t="str">
            <v>M3</v>
          </cell>
          <cell r="J887" t="str">
            <v xml:space="preserve"> = Vp</v>
          </cell>
        </row>
        <row r="888">
          <cell r="D888" t="str">
            <v>-(22/7*(0.5*(2*tg/100+d))^2))*1*1.05</v>
          </cell>
        </row>
        <row r="890">
          <cell r="A890" t="str">
            <v xml:space="preserve">   2.</v>
          </cell>
          <cell r="C890" t="str">
            <v>ALAT</v>
          </cell>
          <cell r="Q890" t="str">
            <v xml:space="preserve">JUMLAH HARGA BAHAN   </v>
          </cell>
          <cell r="U890">
            <v>57099.174788121425</v>
          </cell>
        </row>
        <row r="891">
          <cell r="A891" t="str">
            <v>2.a.</v>
          </cell>
          <cell r="C891" t="str">
            <v>TAMPER</v>
          </cell>
          <cell r="G891" t="str">
            <v>(E25)</v>
          </cell>
        </row>
        <row r="892">
          <cell r="C892" t="str">
            <v>Kecepatan</v>
          </cell>
          <cell r="G892" t="str">
            <v>v</v>
          </cell>
          <cell r="H892">
            <v>0.5</v>
          </cell>
          <cell r="I892" t="str">
            <v>Km / Jam</v>
          </cell>
          <cell r="L892" t="str">
            <v>C.</v>
          </cell>
          <cell r="N892" t="str">
            <v>PERALATAN</v>
          </cell>
        </row>
        <row r="893">
          <cell r="C893" t="str">
            <v>Efisiensi alat</v>
          </cell>
          <cell r="G893" t="str">
            <v>Fa</v>
          </cell>
          <cell r="H893">
            <v>0.83</v>
          </cell>
          <cell r="I893" t="str">
            <v>-</v>
          </cell>
        </row>
        <row r="894">
          <cell r="C894" t="str">
            <v>Lebar pemadatan</v>
          </cell>
          <cell r="G894" t="str">
            <v>Lb</v>
          </cell>
          <cell r="H894">
            <v>0.4</v>
          </cell>
          <cell r="I894" t="str">
            <v>M</v>
          </cell>
          <cell r="L894" t="str">
            <v>1.</v>
          </cell>
          <cell r="N894" t="str">
            <v>Tamper</v>
          </cell>
          <cell r="O894" t="str">
            <v>(E25)</v>
          </cell>
          <cell r="P894" t="str">
            <v>jam</v>
          </cell>
          <cell r="Q894">
            <v>7.8099397590361455E-2</v>
          </cell>
          <cell r="R894">
            <v>18672.16854694486</v>
          </cell>
          <cell r="U894">
            <v>1458.2851152220883</v>
          </cell>
        </row>
        <row r="895">
          <cell r="C895" t="str">
            <v>Banyak lintasan</v>
          </cell>
          <cell r="G895" t="str">
            <v>n</v>
          </cell>
          <cell r="H895">
            <v>10</v>
          </cell>
          <cell r="I895" t="str">
            <v>lintasan</v>
          </cell>
          <cell r="L895" t="str">
            <v>2.</v>
          </cell>
          <cell r="N895" t="str">
            <v>Dump Truck</v>
          </cell>
          <cell r="O895" t="str">
            <v>(E08)</v>
          </cell>
          <cell r="P895" t="str">
            <v>jam</v>
          </cell>
          <cell r="Q895">
            <v>7.210090361445784E-2</v>
          </cell>
          <cell r="R895">
            <v>153645.58193291764</v>
          </cell>
          <cell r="U895">
            <v>11077.98529373258</v>
          </cell>
        </row>
        <row r="896">
          <cell r="C896" t="str">
            <v>Tebal lapis hamparan</v>
          </cell>
          <cell r="G896" t="str">
            <v>tp</v>
          </cell>
          <cell r="H896">
            <v>0.2</v>
          </cell>
          <cell r="I896" t="str">
            <v>M</v>
          </cell>
          <cell r="L896" t="str">
            <v>3.</v>
          </cell>
          <cell r="N896" t="str">
            <v>Alat  Bantu</v>
          </cell>
          <cell r="P896" t="str">
            <v>Ls</v>
          </cell>
          <cell r="Q896">
            <v>1</v>
          </cell>
          <cell r="R896">
            <v>150</v>
          </cell>
          <cell r="U896">
            <v>150</v>
          </cell>
        </row>
        <row r="899">
          <cell r="C899" t="str">
            <v>Kap. Prod. / Jam   =</v>
          </cell>
          <cell r="D899" t="str">
            <v>v x 1000 x Fa x Lb x 60</v>
          </cell>
          <cell r="G899" t="str">
            <v>Q1</v>
          </cell>
          <cell r="H899">
            <v>3.3200000000000003</v>
          </cell>
          <cell r="I899" t="str">
            <v xml:space="preserve">M3 / Jam </v>
          </cell>
        </row>
        <row r="900">
          <cell r="D900" t="str">
            <v xml:space="preserve">    n x tp</v>
          </cell>
        </row>
        <row r="902">
          <cell r="C902" t="str">
            <v>Koefisien Alat / m'</v>
          </cell>
          <cell r="D902" t="str">
            <v xml:space="preserve"> =  1  :  Q1 x Vp</v>
          </cell>
          <cell r="G902" t="str">
            <v>(E25)</v>
          </cell>
          <cell r="H902">
            <v>7.8099397590361455E-2</v>
          </cell>
          <cell r="I902" t="str">
            <v>jam</v>
          </cell>
          <cell r="Q902" t="str">
            <v xml:space="preserve">JUMLAH HARGA PERALATAN   </v>
          </cell>
          <cell r="U902">
            <v>12686.270408954668</v>
          </cell>
        </row>
        <row r="904">
          <cell r="A904" t="str">
            <v>2.b.</v>
          </cell>
          <cell r="C904" t="str">
            <v>DUMP TRUCK</v>
          </cell>
          <cell r="G904" t="str">
            <v>(E08)</v>
          </cell>
          <cell r="L904" t="str">
            <v>D.</v>
          </cell>
          <cell r="N904" t="str">
            <v>JUMLAH HARGA TENAGA, BAHAN DAN PERALATAN  ( A + B + C )</v>
          </cell>
          <cell r="U904">
            <v>75910.441697076094</v>
          </cell>
        </row>
        <row r="905">
          <cell r="C905" t="str">
            <v>Kapasitas bak sekali muat</v>
          </cell>
          <cell r="G905" t="str">
            <v>V</v>
          </cell>
          <cell r="H905">
            <v>20</v>
          </cell>
          <cell r="I905" t="str">
            <v>Buah/M'</v>
          </cell>
          <cell r="L905" t="str">
            <v>E.</v>
          </cell>
          <cell r="N905" t="str">
            <v>OVERHEAD &amp; PROFIT</v>
          </cell>
          <cell r="P905">
            <v>10</v>
          </cell>
          <cell r="Q905" t="str">
            <v>%  x  D</v>
          </cell>
          <cell r="U905">
            <v>7591.0441697076094</v>
          </cell>
        </row>
        <row r="906">
          <cell r="C906" t="str">
            <v>Faktor efisiensi alat</v>
          </cell>
          <cell r="G906" t="str">
            <v>Fa</v>
          </cell>
          <cell r="H906">
            <v>0.83</v>
          </cell>
          <cell r="L906" t="str">
            <v>F.</v>
          </cell>
          <cell r="N906" t="str">
            <v>HARGA SATUAN PEKERJAAN  ( D + E )</v>
          </cell>
          <cell r="U906">
            <v>83501.485866783711</v>
          </cell>
        </row>
        <row r="907">
          <cell r="C907" t="str">
            <v>Kecepatanrata-rata bermuatan</v>
          </cell>
          <cell r="G907" t="str">
            <v>v1</v>
          </cell>
          <cell r="H907">
            <v>40</v>
          </cell>
          <cell r="I907" t="str">
            <v>Km/Jam</v>
          </cell>
          <cell r="L907" t="str">
            <v>Note: 1</v>
          </cell>
          <cell r="N907" t="str">
            <v>SATUAN dapat berdasarkan atas jam operasi untuk Tenaga Kerja dan Peralatan, volume dan/atau ukuran</v>
          </cell>
        </row>
        <row r="908">
          <cell r="C908" t="str">
            <v>Kecepatan rata-rata kosong</v>
          </cell>
          <cell r="G908" t="str">
            <v>v2</v>
          </cell>
          <cell r="H908">
            <v>60</v>
          </cell>
          <cell r="I908" t="str">
            <v>Km/Jam</v>
          </cell>
          <cell r="N908" t="str">
            <v>berat untuk bahan-bahan.</v>
          </cell>
        </row>
        <row r="909">
          <cell r="C909" t="str">
            <v>Waktu siklus    :</v>
          </cell>
          <cell r="G909" t="str">
            <v>Ts1</v>
          </cell>
          <cell r="L909">
            <v>2</v>
          </cell>
          <cell r="N909" t="str">
            <v>Kuantitas satuan adalah kuantitas setiap komponen untuk menyelesaikan satu satuan pekerjaan dari nomor</v>
          </cell>
        </row>
        <row r="910">
          <cell r="C910" t="str">
            <v>- Waktu  tempuh in  si  = (L : v1 ) x 60</v>
          </cell>
          <cell r="G910" t="str">
            <v>T1</v>
          </cell>
          <cell r="H910">
            <v>13.087499999999999</v>
          </cell>
          <cell r="I910" t="str">
            <v>menit</v>
          </cell>
          <cell r="N910" t="str">
            <v>mata pembayaran.</v>
          </cell>
        </row>
        <row r="911">
          <cell r="C911" t="str">
            <v>-  Waktutempuh kosong  = (L : v2)  x  60</v>
          </cell>
          <cell r="G911" t="str">
            <v>T2</v>
          </cell>
          <cell r="H911">
            <v>8.7249999999999996</v>
          </cell>
          <cell r="I911" t="str">
            <v>menit</v>
          </cell>
          <cell r="L911">
            <v>3</v>
          </cell>
          <cell r="N911" t="str">
            <v>Biaya satuan untuk peralatan sudah termasuk bahan bakar, bahan habis dipakai dan operator.</v>
          </cell>
        </row>
        <row r="912">
          <cell r="C912" t="str">
            <v>-  Muat, bongkar dan lain-lain</v>
          </cell>
          <cell r="G912" t="str">
            <v>T3</v>
          </cell>
          <cell r="H912">
            <v>50</v>
          </cell>
          <cell r="I912" t="str">
            <v>menit</v>
          </cell>
          <cell r="L912">
            <v>4</v>
          </cell>
          <cell r="N912" t="str">
            <v>Biaya satuan sudah termasuk pengeluaran untuk seluruh pajak yang berkaitan (tetapi tidak termasuk PPN</v>
          </cell>
        </row>
        <row r="913">
          <cell r="G913" t="str">
            <v>Ts1</v>
          </cell>
          <cell r="H913">
            <v>71.8125</v>
          </cell>
          <cell r="I913" t="str">
            <v>menit</v>
          </cell>
          <cell r="N913" t="str">
            <v>yang dibayar dari kontrak) dan biaya-biaya lainnya.</v>
          </cell>
        </row>
        <row r="914">
          <cell r="J914" t="str">
            <v>Berlanjut ke halaman berikut</v>
          </cell>
        </row>
        <row r="915">
          <cell r="A915" t="str">
            <v>ITEM PEMBAYARAN NO.</v>
          </cell>
          <cell r="D915" t="str">
            <v>:  2.3 (8)</v>
          </cell>
          <cell r="J915" t="str">
            <v xml:space="preserve">Analisa EI-235 </v>
          </cell>
        </row>
        <row r="916">
          <cell r="A916" t="str">
            <v>JENIS PEKERJAAN</v>
          </cell>
          <cell r="D916" t="str">
            <v>: Gorong-Gorong Pipa beton tanpa tulangan diameter dalam 100 mm sampai 900 mm</v>
          </cell>
        </row>
        <row r="917">
          <cell r="A917" t="str">
            <v>SATUAN PEMBAYARAN</v>
          </cell>
          <cell r="D917" t="str">
            <v>:  M1</v>
          </cell>
          <cell r="J917" t="str">
            <v xml:space="preserve">         URAIAN ANALISA HARGA SATUAN</v>
          </cell>
        </row>
        <row r="918">
          <cell r="J918" t="str">
            <v>Lanjutan</v>
          </cell>
        </row>
        <row r="920">
          <cell r="A920" t="str">
            <v>No.</v>
          </cell>
          <cell r="C920" t="str">
            <v>U R A I A N</v>
          </cell>
          <cell r="G920" t="str">
            <v>KODE</v>
          </cell>
          <cell r="H920" t="str">
            <v>KOEF.</v>
          </cell>
          <cell r="I920" t="str">
            <v>SATUAN</v>
          </cell>
          <cell r="J920" t="str">
            <v>KETERANGAN</v>
          </cell>
        </row>
        <row r="923">
          <cell r="C923" t="str">
            <v>Kapasitas Produksi / Jam   =</v>
          </cell>
          <cell r="E923" t="str">
            <v>V x Fa x 60</v>
          </cell>
          <cell r="G923" t="str">
            <v>Q2</v>
          </cell>
          <cell r="H923">
            <v>13.869451697127936</v>
          </cell>
          <cell r="I923" t="str">
            <v xml:space="preserve">M' / Jam </v>
          </cell>
        </row>
        <row r="924">
          <cell r="E924" t="str">
            <v>Ts1</v>
          </cell>
        </row>
        <row r="926">
          <cell r="C926" t="str">
            <v>Koefisien Alat / m'</v>
          </cell>
          <cell r="D926" t="str">
            <v xml:space="preserve"> =  1  :  Q2</v>
          </cell>
          <cell r="G926" t="str">
            <v>(E08)</v>
          </cell>
          <cell r="H926">
            <v>7.210090361445784E-2</v>
          </cell>
          <cell r="I926" t="str">
            <v>jam</v>
          </cell>
        </row>
        <row r="929">
          <cell r="A929" t="str">
            <v>2.c.</v>
          </cell>
          <cell r="C929" t="str">
            <v>ALAT  BANTU</v>
          </cell>
        </row>
        <row r="930">
          <cell r="C930" t="str">
            <v>Diperlukan alat-alat bantu kecil</v>
          </cell>
          <cell r="J930" t="str">
            <v>Lump Sump</v>
          </cell>
        </row>
        <row r="931">
          <cell r="C931" t="str">
            <v>- Sekop    =         3   buah</v>
          </cell>
        </row>
        <row r="932">
          <cell r="C932" t="str">
            <v>- Pacul     =         3   buah</v>
          </cell>
        </row>
        <row r="933">
          <cell r="C933" t="str">
            <v>- Alat-alat kecil lain</v>
          </cell>
        </row>
        <row r="935">
          <cell r="A935" t="str">
            <v xml:space="preserve">   3.</v>
          </cell>
          <cell r="C935" t="str">
            <v>TENAGA</v>
          </cell>
        </row>
        <row r="936">
          <cell r="C936" t="str">
            <v>Produksi Gorong-gorong / hari</v>
          </cell>
          <cell r="G936" t="str">
            <v>Qt</v>
          </cell>
          <cell r="H936">
            <v>20</v>
          </cell>
          <cell r="I936" t="str">
            <v>M'</v>
          </cell>
        </row>
        <row r="937">
          <cell r="C937" t="str">
            <v>Kebutuhan tenaga :</v>
          </cell>
        </row>
        <row r="938">
          <cell r="D938" t="str">
            <v>- Pekerja</v>
          </cell>
          <cell r="G938" t="str">
            <v>P</v>
          </cell>
          <cell r="H938">
            <v>5</v>
          </cell>
          <cell r="I938" t="str">
            <v>orang</v>
          </cell>
        </row>
        <row r="939">
          <cell r="D939" t="str">
            <v>- Tukang</v>
          </cell>
          <cell r="G939" t="str">
            <v>T</v>
          </cell>
          <cell r="H939">
            <v>0</v>
          </cell>
          <cell r="I939" t="str">
            <v>orang</v>
          </cell>
        </row>
        <row r="940">
          <cell r="D940" t="str">
            <v>- Mandor</v>
          </cell>
          <cell r="G940" t="str">
            <v>M</v>
          </cell>
          <cell r="H940">
            <v>1</v>
          </cell>
          <cell r="I940" t="str">
            <v>orang</v>
          </cell>
        </row>
        <row r="942">
          <cell r="C942" t="str">
            <v>Koefisien tenaga / M1   :</v>
          </cell>
        </row>
        <row r="943">
          <cell r="D943" t="str">
            <v>- Pekerja</v>
          </cell>
          <cell r="E943" t="str">
            <v>= (Tk x P) : Qt</v>
          </cell>
          <cell r="G943" t="str">
            <v>(L01)</v>
          </cell>
          <cell r="H943">
            <v>1.75</v>
          </cell>
          <cell r="I943" t="str">
            <v>Jam</v>
          </cell>
        </row>
        <row r="944">
          <cell r="D944" t="str">
            <v>- Tukang</v>
          </cell>
          <cell r="E944" t="str">
            <v>= (Tk x T) : Qt</v>
          </cell>
          <cell r="G944" t="str">
            <v>(L02)</v>
          </cell>
          <cell r="H944">
            <v>0</v>
          </cell>
          <cell r="I944" t="str">
            <v>Jam</v>
          </cell>
        </row>
        <row r="945">
          <cell r="D945" t="str">
            <v>- Mandor</v>
          </cell>
          <cell r="E945" t="str">
            <v>= (Tk x M) : Qt</v>
          </cell>
          <cell r="G945" t="str">
            <v>(L03)</v>
          </cell>
          <cell r="H945">
            <v>0.35</v>
          </cell>
          <cell r="I945" t="str">
            <v>Jam</v>
          </cell>
        </row>
        <row r="947">
          <cell r="A947" t="str">
            <v>4.</v>
          </cell>
          <cell r="C947" t="str">
            <v>HARGA DASAR SATUAN UPAH, BAHAN DAN ALAT</v>
          </cell>
        </row>
        <row r="948">
          <cell r="C948" t="str">
            <v>Lihat lampiran.</v>
          </cell>
        </row>
        <row r="951">
          <cell r="A951" t="str">
            <v>5.</v>
          </cell>
          <cell r="C951" t="str">
            <v>ANALISA HARGA SATUAN PEKERJAAN</v>
          </cell>
        </row>
        <row r="952">
          <cell r="C952" t="str">
            <v>Lihat perhitungan dalam FORMULIR STANDAR UNTUK</v>
          </cell>
        </row>
        <row r="953">
          <cell r="C953" t="str">
            <v>PEREKEMAN ANALISA MASING-MASING HARGA</v>
          </cell>
        </row>
        <row r="954">
          <cell r="C954" t="str">
            <v>SATUAN.</v>
          </cell>
        </row>
        <row r="955">
          <cell r="C955" t="str">
            <v>Didapat Harga Satuan Pekerjaan :</v>
          </cell>
        </row>
        <row r="957">
          <cell r="C957" t="str">
            <v xml:space="preserve">Rp.  </v>
          </cell>
          <cell r="D957">
            <v>83501.485866783711</v>
          </cell>
          <cell r="E957" t="str">
            <v xml:space="preserve"> / M'</v>
          </cell>
        </row>
        <row r="960">
          <cell r="A960" t="str">
            <v>6.</v>
          </cell>
          <cell r="C960" t="str">
            <v>WAKTU PELAKSANAAN YANG DIPERLUKAN</v>
          </cell>
        </row>
        <row r="961">
          <cell r="C961" t="str">
            <v>Masa Pelaksanaan :</v>
          </cell>
          <cell r="D961" t="str">
            <v>. . . . . . . . . . . .</v>
          </cell>
          <cell r="E961" t="str">
            <v>bulan</v>
          </cell>
        </row>
        <row r="963">
          <cell r="A963" t="str">
            <v>7.</v>
          </cell>
          <cell r="C963" t="str">
            <v>VOLUME PEKERJAAN YANG DIPERLUKAN</v>
          </cell>
        </row>
        <row r="964">
          <cell r="C964" t="str">
            <v>Volume pekerjaan  :</v>
          </cell>
          <cell r="D964">
            <v>1</v>
          </cell>
          <cell r="E964" t="str">
            <v>M'</v>
          </cell>
        </row>
        <row r="974">
          <cell r="A974" t="str">
            <v>ITEM PEMBAYARAN NO.</v>
          </cell>
          <cell r="D974" t="str">
            <v>:  2.3 (9)</v>
          </cell>
          <cell r="J974" t="str">
            <v xml:space="preserve">Analisa EI-241 </v>
          </cell>
        </row>
        <row r="975">
          <cell r="A975" t="str">
            <v>JENIS PEKERJAAN</v>
          </cell>
          <cell r="D975" t="str">
            <v>: Gorong-gorong persegi beton bertulang pracetak dengan dimensi………</v>
          </cell>
        </row>
        <row r="976">
          <cell r="A976" t="str">
            <v>SATUAN PEMBAYARAN</v>
          </cell>
          <cell r="D976" t="str">
            <v>:  M1</v>
          </cell>
          <cell r="J976" t="str">
            <v xml:space="preserve">         URAIAN ANALISA HARGA SATUAN</v>
          </cell>
        </row>
        <row r="978">
          <cell r="A978" t="str">
            <v>ITEM PEMBAYARAN NO.</v>
          </cell>
          <cell r="D978" t="str">
            <v>:  2.4 (1)</v>
          </cell>
          <cell r="J978" t="str">
            <v xml:space="preserve">Analisa EI-241 </v>
          </cell>
        </row>
        <row r="979">
          <cell r="A979" t="str">
            <v>JENIS PEKERJAAN</v>
          </cell>
          <cell r="D979" t="str">
            <v>:  Timbunan Porous / Bhn.Penyaring</v>
          </cell>
          <cell r="L979" t="str">
            <v>FORMULIR STANDAR UNTUK</v>
          </cell>
        </row>
        <row r="980">
          <cell r="A980" t="str">
            <v>SATUAN PEMBAYARAN</v>
          </cell>
          <cell r="D980" t="str">
            <v>:  M3</v>
          </cell>
          <cell r="J980" t="str">
            <v xml:space="preserve">         URAIAN ANALISA HARGA SATUAN</v>
          </cell>
          <cell r="L980" t="str">
            <v>PEREKAMAN ANALISA MASING-MASING HARGA SATUAN</v>
          </cell>
        </row>
        <row r="981">
          <cell r="L981" t="str">
            <v/>
          </cell>
        </row>
        <row r="983">
          <cell r="A983" t="str">
            <v>No.</v>
          </cell>
          <cell r="C983" t="str">
            <v>U R A I A N</v>
          </cell>
          <cell r="G983" t="str">
            <v>KODE</v>
          </cell>
          <cell r="H983" t="str">
            <v>KOEF.</v>
          </cell>
          <cell r="I983" t="str">
            <v>SATUAN</v>
          </cell>
          <cell r="J983" t="str">
            <v>KETERANGAN</v>
          </cell>
        </row>
        <row r="984">
          <cell r="L984" t="str">
            <v>PROYEK</v>
          </cell>
          <cell r="O984" t="str">
            <v>:</v>
          </cell>
        </row>
        <row r="985">
          <cell r="L985" t="str">
            <v>No. PAKET KONTRAK</v>
          </cell>
          <cell r="O985" t="str">
            <v>:</v>
          </cell>
        </row>
        <row r="986">
          <cell r="A986" t="str">
            <v>I.</v>
          </cell>
          <cell r="C986" t="str">
            <v>ASUMSI</v>
          </cell>
          <cell r="L986" t="str">
            <v>NAMA PAKET</v>
          </cell>
          <cell r="O986" t="str">
            <v>:</v>
          </cell>
        </row>
        <row r="987">
          <cell r="A987">
            <v>1</v>
          </cell>
          <cell r="C987" t="str">
            <v>Pekerjaan dilakukan secara manual</v>
          </cell>
          <cell r="L987" t="str">
            <v>PROP / KAB / KODYA</v>
          </cell>
          <cell r="O987" t="str">
            <v>:</v>
          </cell>
        </row>
        <row r="988">
          <cell r="A988">
            <v>2</v>
          </cell>
          <cell r="C988" t="str">
            <v>Lokasi pekerjaan : sepanjang jalan</v>
          </cell>
          <cell r="L988" t="str">
            <v>ITEM PEMBAYARAN NO.</v>
          </cell>
          <cell r="O988" t="str">
            <v>:  2.4 (1)</v>
          </cell>
          <cell r="R988" t="str">
            <v>PERKIRAAN VOL. PEK.</v>
          </cell>
          <cell r="T988" t="str">
            <v>:</v>
          </cell>
          <cell r="U988">
            <v>1</v>
          </cell>
        </row>
        <row r="989">
          <cell r="A989">
            <v>3</v>
          </cell>
          <cell r="C989" t="str">
            <v>Kondisi Jalan   :  sedang / baik</v>
          </cell>
          <cell r="L989" t="str">
            <v>JENIS PEKERJAAN</v>
          </cell>
          <cell r="O989" t="str">
            <v>:  Timbunan Porous / Bhn.Penyaring</v>
          </cell>
          <cell r="R989" t="str">
            <v>TOTAL HARGA (Rp.)</v>
          </cell>
          <cell r="T989" t="str">
            <v>:</v>
          </cell>
          <cell r="U989">
            <v>83501.485866783711</v>
          </cell>
        </row>
        <row r="990">
          <cell r="A990">
            <v>4</v>
          </cell>
          <cell r="C990" t="str">
            <v>Jam kerja efektif per-hari</v>
          </cell>
          <cell r="G990" t="str">
            <v>Tk</v>
          </cell>
          <cell r="H990">
            <v>7</v>
          </cell>
          <cell r="I990" t="str">
            <v>Jam</v>
          </cell>
          <cell r="L990" t="str">
            <v>SATUAN PEMBAYARAN</v>
          </cell>
          <cell r="O990" t="str">
            <v>:  M3</v>
          </cell>
          <cell r="R990" t="str">
            <v>% THD. BIAYA PROYEK</v>
          </cell>
          <cell r="T990" t="str">
            <v>:</v>
          </cell>
          <cell r="U990" t="e">
            <v>#DIV/0!</v>
          </cell>
        </row>
        <row r="991">
          <cell r="A991">
            <v>5</v>
          </cell>
          <cell r="C991" t="str">
            <v>Faktor kehilangan material</v>
          </cell>
          <cell r="G991" t="str">
            <v>Fh</v>
          </cell>
          <cell r="H991">
            <v>1.1000000000000001</v>
          </cell>
          <cell r="I991" t="str">
            <v>-</v>
          </cell>
        </row>
        <row r="992">
          <cell r="A992">
            <v>6</v>
          </cell>
          <cell r="C992" t="str">
            <v>Material Porous terdiri dari batu pecah dan pasir</v>
          </cell>
        </row>
        <row r="993">
          <cell r="Q993" t="str">
            <v>PERKIRAAN</v>
          </cell>
          <cell r="R993" t="str">
            <v>HARGA</v>
          </cell>
          <cell r="S993" t="str">
            <v>JUMLAH</v>
          </cell>
        </row>
        <row r="994">
          <cell r="A994" t="str">
            <v>II.</v>
          </cell>
          <cell r="C994" t="str">
            <v>URUTAN KERJA</v>
          </cell>
          <cell r="L994" t="str">
            <v>NO.</v>
          </cell>
          <cell r="N994" t="str">
            <v>KOMPONEN</v>
          </cell>
          <cell r="P994" t="str">
            <v>SATUAN</v>
          </cell>
          <cell r="Q994" t="str">
            <v>KUANTITAS</v>
          </cell>
          <cell r="R994" t="str">
            <v>SATUAN</v>
          </cell>
          <cell r="S994" t="str">
            <v>HARGA</v>
          </cell>
        </row>
        <row r="995">
          <cell r="A995">
            <v>1</v>
          </cell>
          <cell r="C995" t="str">
            <v>Material Porous diterima dilokasi pekerjaan</v>
          </cell>
          <cell r="R995" t="str">
            <v>(Rp.)</v>
          </cell>
          <cell r="S995" t="str">
            <v>(Rp.)</v>
          </cell>
        </row>
        <row r="996">
          <cell r="A996">
            <v>2</v>
          </cell>
          <cell r="C996" t="str">
            <v>Material dipadatkan dengan menggunakan</v>
          </cell>
        </row>
        <row r="997">
          <cell r="C997" t="str">
            <v>Tamper</v>
          </cell>
        </row>
        <row r="998">
          <cell r="A998">
            <v>3</v>
          </cell>
          <cell r="C998" t="str">
            <v>Pemadatan dilakukan lapis demi lapis</v>
          </cell>
          <cell r="G998" t="str">
            <v>t</v>
          </cell>
          <cell r="H998">
            <v>0.15</v>
          </cell>
          <cell r="I998" t="str">
            <v>M</v>
          </cell>
          <cell r="L998" t="str">
            <v>A.</v>
          </cell>
          <cell r="N998" t="str">
            <v>TENAGA</v>
          </cell>
        </row>
        <row r="999">
          <cell r="A999">
            <v>4</v>
          </cell>
          <cell r="C999" t="str">
            <v>Pekerjaan galian dilaksanakan oleh pekerja</v>
          </cell>
        </row>
        <row r="1000">
          <cell r="L1000" t="str">
            <v>1.</v>
          </cell>
          <cell r="N1000" t="str">
            <v>Pekerja</v>
          </cell>
          <cell r="O1000" t="str">
            <v>(L01)</v>
          </cell>
          <cell r="P1000" t="str">
            <v>Jam</v>
          </cell>
          <cell r="Q1000">
            <v>2.8</v>
          </cell>
          <cell r="R1000">
            <v>2857.14</v>
          </cell>
          <cell r="U1000">
            <v>7999.9919999999993</v>
          </cell>
        </row>
        <row r="1001">
          <cell r="A1001" t="str">
            <v>III.</v>
          </cell>
          <cell r="C1001" t="str">
            <v>PEMAKAIAN BAHAN, ALAT DAN TENAGA</v>
          </cell>
          <cell r="L1001" t="str">
            <v>2.</v>
          </cell>
          <cell r="N1001" t="str">
            <v>Mandor</v>
          </cell>
          <cell r="O1001" t="str">
            <v>(L03)</v>
          </cell>
          <cell r="P1001" t="str">
            <v>Jam</v>
          </cell>
          <cell r="Q1001">
            <v>0.7</v>
          </cell>
          <cell r="R1001">
            <v>3214.29</v>
          </cell>
          <cell r="U1001">
            <v>2250.0029999999997</v>
          </cell>
        </row>
        <row r="1002">
          <cell r="A1002" t="str">
            <v xml:space="preserve">   1.</v>
          </cell>
          <cell r="C1002" t="str">
            <v>BAHAN</v>
          </cell>
        </row>
        <row r="1003">
          <cell r="C1003" t="str">
            <v>Material Porous terdiri dari :</v>
          </cell>
        </row>
        <row r="1004">
          <cell r="C1004" t="str">
            <v>- Batu pecah</v>
          </cell>
          <cell r="G1004" t="str">
            <v>Bt</v>
          </cell>
          <cell r="H1004">
            <v>50</v>
          </cell>
          <cell r="I1004" t="str">
            <v>%</v>
          </cell>
          <cell r="Q1004" t="str">
            <v xml:space="preserve">JUMLAH HARGA TENAGA   </v>
          </cell>
          <cell r="U1004">
            <v>10249.994999999999</v>
          </cell>
        </row>
        <row r="1005">
          <cell r="C1005" t="str">
            <v>- Pasir</v>
          </cell>
          <cell r="G1005" t="str">
            <v>Ps</v>
          </cell>
          <cell r="H1005">
            <v>50</v>
          </cell>
          <cell r="I1005" t="str">
            <v>%</v>
          </cell>
        </row>
        <row r="1006">
          <cell r="L1006" t="str">
            <v>B.</v>
          </cell>
          <cell r="N1006" t="str">
            <v>BAHAN</v>
          </cell>
        </row>
        <row r="1007">
          <cell r="C1007" t="str">
            <v>Kebutuhan Batu Pecah / M3  = (Bt : 100) x Fh</v>
          </cell>
          <cell r="G1007" t="str">
            <v>(M03)</v>
          </cell>
          <cell r="H1007">
            <v>0.55000000000000004</v>
          </cell>
          <cell r="I1007" t="str">
            <v>M3</v>
          </cell>
          <cell r="J1007" t="str">
            <v xml:space="preserve"> Agregat Kasar</v>
          </cell>
        </row>
        <row r="1008">
          <cell r="C1008" t="str">
            <v>Kebutuhan Pasir / M3   =  (Ps : 100) x Fh</v>
          </cell>
          <cell r="G1008" t="str">
            <v>(M01)</v>
          </cell>
          <cell r="H1008">
            <v>0.55000000000000004</v>
          </cell>
          <cell r="I1008" t="str">
            <v>M3</v>
          </cell>
          <cell r="L1008" t="str">
            <v>1.</v>
          </cell>
          <cell r="N1008" t="str">
            <v>Agregat Kasar</v>
          </cell>
          <cell r="O1008" t="str">
            <v>(M03)</v>
          </cell>
          <cell r="P1008" t="str">
            <v>M3</v>
          </cell>
          <cell r="Q1008">
            <v>0.55000000000000004</v>
          </cell>
          <cell r="R1008">
            <v>222345.54558042376</v>
          </cell>
          <cell r="U1008">
            <v>122290.05006923308</v>
          </cell>
        </row>
        <row r="1009">
          <cell r="L1009" t="str">
            <v>2.</v>
          </cell>
          <cell r="N1009" t="str">
            <v>Pasir</v>
          </cell>
          <cell r="O1009" t="str">
            <v>(M01)</v>
          </cell>
          <cell r="P1009" t="str">
            <v>M3</v>
          </cell>
          <cell r="Q1009">
            <v>0.55000000000000004</v>
          </cell>
          <cell r="R1009">
            <v>54300</v>
          </cell>
          <cell r="U1009">
            <v>29865.000000000004</v>
          </cell>
        </row>
        <row r="1011">
          <cell r="A1011" t="str">
            <v xml:space="preserve">   2.</v>
          </cell>
          <cell r="C1011" t="str">
            <v>ALAT</v>
          </cell>
        </row>
        <row r="1012">
          <cell r="A1012" t="str">
            <v>2.a.</v>
          </cell>
          <cell r="C1012" t="str">
            <v>HAND COMPACTOR</v>
          </cell>
          <cell r="G1012" t="str">
            <v>(E25)</v>
          </cell>
        </row>
        <row r="1013">
          <cell r="C1013" t="str">
            <v>Kecepatan</v>
          </cell>
          <cell r="G1013" t="str">
            <v>v</v>
          </cell>
          <cell r="H1013">
            <v>0.25</v>
          </cell>
          <cell r="I1013" t="str">
            <v>Km / Jam</v>
          </cell>
        </row>
        <row r="1014">
          <cell r="C1014" t="str">
            <v>Efisiensi alat</v>
          </cell>
          <cell r="G1014" t="str">
            <v>Fa</v>
          </cell>
          <cell r="H1014">
            <v>0.83</v>
          </cell>
          <cell r="I1014" t="str">
            <v>-</v>
          </cell>
          <cell r="Q1014" t="str">
            <v xml:space="preserve">JUMLAH HARGA BAHAN   </v>
          </cell>
          <cell r="U1014">
            <v>152155.05006923308</v>
          </cell>
        </row>
        <row r="1015">
          <cell r="C1015" t="str">
            <v>Lebar pemadatan</v>
          </cell>
          <cell r="G1015" t="str">
            <v>b</v>
          </cell>
          <cell r="H1015">
            <v>0.25</v>
          </cell>
          <cell r="I1015" t="str">
            <v>M</v>
          </cell>
        </row>
        <row r="1016">
          <cell r="C1016" t="str">
            <v>Banyak lintasan</v>
          </cell>
          <cell r="G1016" t="str">
            <v>n</v>
          </cell>
          <cell r="H1016">
            <v>10</v>
          </cell>
          <cell r="I1016" t="str">
            <v>lintasan</v>
          </cell>
          <cell r="L1016" t="str">
            <v>C.</v>
          </cell>
          <cell r="N1016" t="str">
            <v>PERALATAN</v>
          </cell>
        </row>
        <row r="1018">
          <cell r="L1018" t="str">
            <v>1.</v>
          </cell>
          <cell r="N1018" t="str">
            <v>Tamper</v>
          </cell>
          <cell r="O1018" t="str">
            <v>(E25)</v>
          </cell>
          <cell r="P1018" t="str">
            <v>Jam</v>
          </cell>
          <cell r="Q1018">
            <v>1.285140562248996</v>
          </cell>
          <cell r="R1018">
            <v>18672.16854694486</v>
          </cell>
          <cell r="U1018">
            <v>23996.361184828736</v>
          </cell>
        </row>
        <row r="1019">
          <cell r="C1019" t="str">
            <v>Kap. Prod. / Jam   =</v>
          </cell>
          <cell r="D1019" t="str">
            <v>v x 1000 x Fa x b x t</v>
          </cell>
          <cell r="G1019" t="str">
            <v>Q1</v>
          </cell>
          <cell r="H1019">
            <v>0.77812499999999996</v>
          </cell>
          <cell r="I1019" t="str">
            <v xml:space="preserve">M3 / Jam </v>
          </cell>
          <cell r="L1019" t="str">
            <v>2.</v>
          </cell>
          <cell r="N1019" t="str">
            <v>Alat  Bantu</v>
          </cell>
          <cell r="P1019" t="str">
            <v>Ls</v>
          </cell>
          <cell r="Q1019">
            <v>1</v>
          </cell>
          <cell r="R1019">
            <v>500</v>
          </cell>
          <cell r="U1019">
            <v>500</v>
          </cell>
        </row>
        <row r="1020">
          <cell r="D1020" t="str">
            <v xml:space="preserve">        n</v>
          </cell>
        </row>
        <row r="1022">
          <cell r="C1022" t="str">
            <v>Koefisien Alat / M3</v>
          </cell>
          <cell r="D1022" t="str">
            <v xml:space="preserve"> =  1  :  Q1</v>
          </cell>
          <cell r="G1022" t="str">
            <v>(E25)</v>
          </cell>
          <cell r="H1022">
            <v>1.285140562248996</v>
          </cell>
          <cell r="I1022" t="str">
            <v>Jam</v>
          </cell>
        </row>
        <row r="1025">
          <cell r="A1025" t="str">
            <v>2.b.</v>
          </cell>
          <cell r="C1025" t="str">
            <v>ALAT  BANTU</v>
          </cell>
        </row>
        <row r="1026">
          <cell r="C1026" t="str">
            <v>Diperlukan alat-alat bantu kecil</v>
          </cell>
          <cell r="J1026" t="str">
            <v>Lump Sump</v>
          </cell>
          <cell r="Q1026" t="str">
            <v xml:space="preserve">JUMLAH HARGA PERALATAN   </v>
          </cell>
          <cell r="U1026">
            <v>24496.361184828736</v>
          </cell>
        </row>
        <row r="1027">
          <cell r="C1027" t="str">
            <v>- Sekop    =         3   buah</v>
          </cell>
        </row>
        <row r="1028">
          <cell r="C1028" t="str">
            <v>- Alat-alat kecil lain</v>
          </cell>
          <cell r="L1028" t="str">
            <v>D.</v>
          </cell>
          <cell r="N1028" t="str">
            <v>JUMLAH HARGA TENAGA, BAHAN DAN PERALATAN  ( A + B + C )</v>
          </cell>
          <cell r="U1028">
            <v>186901.40625406182</v>
          </cell>
        </row>
        <row r="1029">
          <cell r="L1029" t="str">
            <v>E.</v>
          </cell>
          <cell r="N1029" t="str">
            <v>OVERHEAD &amp; PROFIT</v>
          </cell>
          <cell r="P1029">
            <v>10</v>
          </cell>
          <cell r="Q1029" t="str">
            <v>%  x  D</v>
          </cell>
          <cell r="U1029">
            <v>18690.140625406184</v>
          </cell>
        </row>
        <row r="1030">
          <cell r="L1030" t="str">
            <v>F.</v>
          </cell>
          <cell r="N1030" t="str">
            <v>HARGA SATUAN PEKERJAAN  ( D + E )</v>
          </cell>
          <cell r="U1030">
            <v>205591.54687946799</v>
          </cell>
        </row>
        <row r="1031">
          <cell r="L1031" t="str">
            <v>Note: 1</v>
          </cell>
          <cell r="N1031" t="str">
            <v>SATUAN dapat berdasarkan atas jam operasi untuk Tenaga Kerja dan Peralatan, volume dan/atau ukuran</v>
          </cell>
        </row>
        <row r="1032">
          <cell r="N1032" t="str">
            <v>berat untuk bahan-bahan.</v>
          </cell>
        </row>
        <row r="1033">
          <cell r="L1033">
            <v>2</v>
          </cell>
          <cell r="N1033" t="str">
            <v>Kuantitas satuan adalah kuantitas setiap komponen untuk menyelesaikan satu satuan pekerjaan dari nomor</v>
          </cell>
        </row>
        <row r="1034">
          <cell r="N1034" t="str">
            <v>mata pembayaran.</v>
          </cell>
        </row>
        <row r="1035">
          <cell r="L1035">
            <v>3</v>
          </cell>
          <cell r="N1035" t="str">
            <v>Biaya satuan untuk peralatan sudah termasuk bahan bakar, bahan habis dipakai dan operator.</v>
          </cell>
        </row>
        <row r="1036">
          <cell r="L1036">
            <v>4</v>
          </cell>
          <cell r="N1036" t="str">
            <v>Biaya satuan sudah termasuk pengeluaran untuk seluruh pajak yang berkaitan (tetapi tidak termasuk PPN</v>
          </cell>
        </row>
        <row r="1037">
          <cell r="N1037" t="str">
            <v>yang dibayar dari kontrak) dan biaya-biaya lainnya.</v>
          </cell>
        </row>
        <row r="1038">
          <cell r="J1038" t="str">
            <v>Berlanjut ke halaman berikut</v>
          </cell>
        </row>
        <row r="1039">
          <cell r="A1039" t="str">
            <v>ITEM PEMBAYARAN NO.</v>
          </cell>
          <cell r="D1039" t="str">
            <v>:  2.4 (1)</v>
          </cell>
          <cell r="J1039" t="str">
            <v xml:space="preserve">Analisa EI-241 </v>
          </cell>
        </row>
        <row r="1040">
          <cell r="A1040" t="str">
            <v>JENIS PEKERJAAN</v>
          </cell>
          <cell r="D1040" t="str">
            <v>:  Timbunan Porous / Bhn.Penyaring</v>
          </cell>
        </row>
        <row r="1041">
          <cell r="A1041" t="str">
            <v>SATUAN PEMBAYARAN</v>
          </cell>
          <cell r="D1041" t="str">
            <v>:  M3</v>
          </cell>
          <cell r="J1041" t="str">
            <v xml:space="preserve">         URAIAN ANALISA HARGA SATUAN</v>
          </cell>
        </row>
        <row r="1042">
          <cell r="J1042" t="str">
            <v>Lanjutan</v>
          </cell>
        </row>
        <row r="1044">
          <cell r="A1044" t="str">
            <v>No.</v>
          </cell>
          <cell r="C1044" t="str">
            <v>U R A I A N</v>
          </cell>
          <cell r="G1044" t="str">
            <v>KODE</v>
          </cell>
          <cell r="H1044" t="str">
            <v>KOEF.</v>
          </cell>
          <cell r="I1044" t="str">
            <v>SATUAN</v>
          </cell>
          <cell r="J1044" t="str">
            <v>KETERANGAN</v>
          </cell>
        </row>
        <row r="1047">
          <cell r="A1047" t="str">
            <v xml:space="preserve">   3.</v>
          </cell>
          <cell r="C1047" t="str">
            <v>TENAGA</v>
          </cell>
        </row>
        <row r="1048">
          <cell r="C1048" t="str">
            <v>Produksi yang dapat diselesaikan / hari</v>
          </cell>
          <cell r="G1048" t="str">
            <v>Qt</v>
          </cell>
          <cell r="H1048">
            <v>10</v>
          </cell>
          <cell r="I1048" t="str">
            <v>M3</v>
          </cell>
        </row>
        <row r="1049">
          <cell r="C1049" t="str">
            <v>Kebutuhan tenaga :</v>
          </cell>
        </row>
        <row r="1050">
          <cell r="D1050" t="str">
            <v>- Pekerja</v>
          </cell>
          <cell r="G1050" t="str">
            <v>P</v>
          </cell>
          <cell r="H1050">
            <v>4</v>
          </cell>
          <cell r="I1050" t="str">
            <v>orang</v>
          </cell>
        </row>
        <row r="1051">
          <cell r="D1051" t="str">
            <v>- Mandor</v>
          </cell>
          <cell r="G1051" t="str">
            <v>M</v>
          </cell>
          <cell r="H1051">
            <v>1</v>
          </cell>
          <cell r="I1051" t="str">
            <v>orang</v>
          </cell>
        </row>
        <row r="1054">
          <cell r="C1054" t="str">
            <v>Koefisien tenaga / M3   :</v>
          </cell>
        </row>
        <row r="1055">
          <cell r="D1055" t="str">
            <v>- Pekerja</v>
          </cell>
          <cell r="E1055" t="str">
            <v>= (Tk x P) : Qt</v>
          </cell>
          <cell r="G1055" t="str">
            <v>(L01)</v>
          </cell>
          <cell r="H1055">
            <v>2.8</v>
          </cell>
          <cell r="I1055" t="str">
            <v>Jam</v>
          </cell>
        </row>
        <row r="1056">
          <cell r="D1056" t="str">
            <v>- Mandor</v>
          </cell>
          <cell r="E1056" t="str">
            <v>= (Tk x M) : Qt</v>
          </cell>
          <cell r="G1056" t="str">
            <v>(L03)</v>
          </cell>
          <cell r="H1056">
            <v>0.7</v>
          </cell>
          <cell r="I1056" t="str">
            <v>Jam</v>
          </cell>
        </row>
        <row r="1059">
          <cell r="A1059" t="str">
            <v>4.</v>
          </cell>
          <cell r="C1059" t="str">
            <v>HARGA DASAR SATUAN UPAH, BAHAN DAN ALAT</v>
          </cell>
        </row>
        <row r="1060">
          <cell r="C1060" t="str">
            <v>Lihat lampiran.</v>
          </cell>
        </row>
        <row r="1063">
          <cell r="A1063" t="str">
            <v>5.</v>
          </cell>
          <cell r="C1063" t="str">
            <v>ANALISA HARGA SATUAN PEKERJAAN</v>
          </cell>
        </row>
        <row r="1064">
          <cell r="C1064" t="str">
            <v>Lihat perhitungan dalam FORMULIR STANDAR UNTUK</v>
          </cell>
        </row>
        <row r="1065">
          <cell r="C1065" t="str">
            <v>PEREKEMAN ANALISA MASING-MASING HARGA</v>
          </cell>
        </row>
        <row r="1066">
          <cell r="C1066" t="str">
            <v>SATUAN.</v>
          </cell>
        </row>
        <row r="1067">
          <cell r="C1067" t="str">
            <v>Didapat Harga Satuan Pekerjaan :</v>
          </cell>
        </row>
        <row r="1069">
          <cell r="C1069" t="str">
            <v xml:space="preserve">Rp.  </v>
          </cell>
          <cell r="D1069">
            <v>205591.54687946799</v>
          </cell>
          <cell r="E1069" t="str">
            <v xml:space="preserve"> / M3</v>
          </cell>
        </row>
        <row r="1072">
          <cell r="A1072" t="str">
            <v>6.</v>
          </cell>
          <cell r="C1072" t="str">
            <v>WAKTU PELAKSANAAN YANG DIPERLUKAN</v>
          </cell>
        </row>
        <row r="1073">
          <cell r="C1073" t="str">
            <v>Masa Pelaksanaan :</v>
          </cell>
          <cell r="D1073" t="str">
            <v>. . . . . . . . . . . .</v>
          </cell>
          <cell r="E1073" t="str">
            <v>bulan</v>
          </cell>
        </row>
        <row r="1075">
          <cell r="A1075" t="str">
            <v>7.</v>
          </cell>
          <cell r="C1075" t="str">
            <v>VOLUME PEKERJAAN YANG DIPERLUKAN</v>
          </cell>
        </row>
        <row r="1076">
          <cell r="C1076" t="str">
            <v>Volume pekerjaan  :</v>
          </cell>
          <cell r="D1076">
            <v>1</v>
          </cell>
          <cell r="E1076" t="str">
            <v>M3</v>
          </cell>
        </row>
        <row r="1097">
          <cell r="T1097" t="str">
            <v xml:space="preserve">Analisa LI-242 </v>
          </cell>
        </row>
        <row r="1098">
          <cell r="A1098" t="str">
            <v>ITEM PEMBAYARAN NO.</v>
          </cell>
          <cell r="D1098" t="str">
            <v>:  2.4 (2)</v>
          </cell>
          <cell r="J1098" t="str">
            <v xml:space="preserve">Analisa LI-242 </v>
          </cell>
        </row>
        <row r="1099">
          <cell r="A1099" t="str">
            <v>JENIS PEKERJAAN</v>
          </cell>
          <cell r="D1099" t="str">
            <v>:  Anyaman Filter Plastik</v>
          </cell>
          <cell r="L1099" t="str">
            <v>FORMULIR STANDAR UNTUK</v>
          </cell>
        </row>
        <row r="1100">
          <cell r="A1100" t="str">
            <v>SATUAN PEMBAYARAN</v>
          </cell>
          <cell r="D1100" t="str">
            <v>:  M2</v>
          </cell>
          <cell r="J1100" t="str">
            <v xml:space="preserve">         URAIAN ANALISA HARGA SATUAN</v>
          </cell>
          <cell r="L1100" t="str">
            <v>PEREKAMAN ANALISA MASING-MASING HARGA SATUAN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DIV4"/>
    </sheetNames>
    <sheetDataSet>
      <sheetData sheetId="0">
        <row r="1">
          <cell r="A1" t="str">
            <v>ITEM PEMBAYARAN NO.</v>
          </cell>
          <cell r="D1" t="str">
            <v>:  4.2 (1)</v>
          </cell>
          <cell r="J1" t="str">
            <v>Analisa EI-421</v>
          </cell>
          <cell r="T1" t="str">
            <v>Analisa EI-421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4.2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Lebar bahu jalan</v>
          </cell>
          <cell r="G17" t="str">
            <v>Lb</v>
          </cell>
          <cell r="H17">
            <v>1</v>
          </cell>
          <cell r="I17" t="str">
            <v>M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9</v>
          </cell>
          <cell r="C18" t="str">
            <v>Proporsi Campuran :</v>
          </cell>
          <cell r="D18" t="str">
            <v>- Agregat Kasar</v>
          </cell>
          <cell r="G18" t="str">
            <v>Ak</v>
          </cell>
          <cell r="H18">
            <v>55</v>
          </cell>
          <cell r="I18" t="str">
            <v>%</v>
          </cell>
          <cell r="J18" t="str">
            <v xml:space="preserve"> Gradasi harus -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D19" t="str">
            <v>- Agregat Halus</v>
          </cell>
          <cell r="G19" t="str">
            <v>Ah</v>
          </cell>
          <cell r="H19">
            <v>45</v>
          </cell>
          <cell r="I19" t="str">
            <v>%</v>
          </cell>
          <cell r="J19" t="str">
            <v xml:space="preserve"> memenuhi Spec.</v>
          </cell>
          <cell r="R19" t="str">
            <v>(Rp.)</v>
          </cell>
          <cell r="S19" t="str">
            <v>(Rp.)</v>
          </cell>
        </row>
        <row r="20">
          <cell r="A20" t="str">
            <v>II.</v>
          </cell>
          <cell r="C20" t="str">
            <v>URUTAN KERJA</v>
          </cell>
        </row>
        <row r="21">
          <cell r="A21">
            <v>1</v>
          </cell>
          <cell r="C21" t="str">
            <v xml:space="preserve">Wheel Loader mencampur &amp; memuat Agregat ke </v>
          </cell>
        </row>
        <row r="22">
          <cell r="C22" t="str">
            <v>dalam Dump Truck di Base Camp</v>
          </cell>
          <cell r="L22" t="str">
            <v>A.</v>
          </cell>
          <cell r="N22" t="str">
            <v>TENAGA</v>
          </cell>
        </row>
        <row r="23">
          <cell r="A23">
            <v>2</v>
          </cell>
          <cell r="C23" t="str">
            <v>Dump Truck mengangkut Agregat ke lokasi</v>
          </cell>
        </row>
        <row r="24">
          <cell r="C24" t="str">
            <v>pekerjaan dan dihampar dengan Motor Grader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A25">
            <v>3</v>
          </cell>
          <cell r="C25" t="str">
            <v>Hamparan Agregat dibasahi dengan Water Tank Truck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sebelum dipadatkan dengan Tandem Roller &amp; PTR</v>
          </cell>
        </row>
        <row r="27">
          <cell r="A27">
            <v>4</v>
          </cell>
          <cell r="C27" t="str">
            <v>Selama pemadatan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L30" t="str">
            <v>B.</v>
          </cell>
          <cell r="N30" t="str">
            <v>BAHAN</v>
          </cell>
        </row>
        <row r="31">
          <cell r="A31" t="str">
            <v>III.</v>
          </cell>
          <cell r="C31" t="str">
            <v>PEMAKAIAN BAHAN, ALAT DAN TENAGA</v>
          </cell>
        </row>
        <row r="32">
          <cell r="L32" t="str">
            <v>1.</v>
          </cell>
          <cell r="N32" t="str">
            <v>Agregat Kasar  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A33" t="str">
            <v xml:space="preserve">   1.</v>
          </cell>
          <cell r="C33" t="str">
            <v>BAHAN</v>
          </cell>
          <cell r="L33" t="str">
            <v>2.</v>
          </cell>
          <cell r="N33" t="str">
            <v>Agregat Halus 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Kasar</v>
          </cell>
          <cell r="D34" t="str">
            <v>=  Ak x 1 M3 x Fk</v>
          </cell>
          <cell r="G34" t="str">
            <v>M03</v>
          </cell>
          <cell r="H34">
            <v>0.66</v>
          </cell>
          <cell r="I34" t="str">
            <v>M3</v>
          </cell>
        </row>
        <row r="35">
          <cell r="C35" t="str">
            <v>- Agregat Halus</v>
          </cell>
          <cell r="D35" t="str">
            <v>=  Ah x 1 M3 x Fk</v>
          </cell>
          <cell r="G35" t="str">
            <v>M04</v>
          </cell>
          <cell r="H35">
            <v>0.54</v>
          </cell>
          <cell r="I35" t="str">
            <v>M3</v>
          </cell>
        </row>
        <row r="37">
          <cell r="A37" t="str">
            <v xml:space="preserve">   2.</v>
          </cell>
          <cell r="C37" t="str">
            <v>ALAT</v>
          </cell>
        </row>
        <row r="38">
          <cell r="A38" t="str">
            <v>2.a.</v>
          </cell>
          <cell r="C38" t="str">
            <v>WHEEL LOADER</v>
          </cell>
          <cell r="G38" t="str">
            <v>(E15)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Kapasitas bucket</v>
          </cell>
          <cell r="G39" t="str">
            <v>V</v>
          </cell>
          <cell r="H39">
            <v>1.5</v>
          </cell>
          <cell r="I39" t="str">
            <v>M3</v>
          </cell>
        </row>
        <row r="40">
          <cell r="C40" t="str">
            <v>Faktor bucket</v>
          </cell>
          <cell r="G40" t="str">
            <v>Fb</v>
          </cell>
          <cell r="H40">
            <v>0.9</v>
          </cell>
          <cell r="I40" t="str">
            <v>-</v>
          </cell>
          <cell r="J40" t="str">
            <v>Pemuatan ringan</v>
          </cell>
          <cell r="L40" t="str">
            <v>C.</v>
          </cell>
          <cell r="N40" t="str">
            <v>PERALATAN</v>
          </cell>
        </row>
        <row r="41">
          <cell r="C41" t="str">
            <v>Faktor Efisiensi alat</v>
          </cell>
          <cell r="G41" t="str">
            <v>Fa</v>
          </cell>
          <cell r="H41">
            <v>0.83</v>
          </cell>
          <cell r="I41" t="str">
            <v>-</v>
          </cell>
        </row>
        <row r="42">
          <cell r="C42" t="str">
            <v>Waktu siklus</v>
          </cell>
          <cell r="G42" t="str">
            <v>Ts1</v>
          </cell>
          <cell r="L42" t="str">
            <v>1</v>
          </cell>
          <cell r="N42" t="str">
            <v>Wheel Loader</v>
          </cell>
          <cell r="O42" t="str">
            <v>E15</v>
          </cell>
          <cell r="P42" t="str">
            <v>Jam</v>
          </cell>
          <cell r="Q42">
            <v>3.5698348951360995E-2</v>
          </cell>
          <cell r="R42">
            <v>163808.13869490434</v>
          </cell>
          <cell r="U42">
            <v>5847.680096203635</v>
          </cell>
        </row>
        <row r="43">
          <cell r="C43" t="str">
            <v>- Mencampur</v>
          </cell>
          <cell r="G43" t="str">
            <v>T1</v>
          </cell>
          <cell r="H43">
            <v>1.5</v>
          </cell>
          <cell r="I43" t="str">
            <v>menit</v>
          </cell>
          <cell r="L43" t="str">
            <v>2</v>
          </cell>
          <cell r="N43" t="str">
            <v>Dump Truck</v>
          </cell>
          <cell r="O43" t="str">
            <v>E09</v>
          </cell>
          <cell r="P43" t="str">
            <v>Jam</v>
          </cell>
          <cell r="Q43">
            <v>0.14542063837680036</v>
          </cell>
          <cell r="R43">
            <v>70230.073977639215</v>
          </cell>
          <cell r="U43">
            <v>10212.90219107821</v>
          </cell>
        </row>
        <row r="44">
          <cell r="C44" t="str">
            <v>- Memuat dan lain-lain</v>
          </cell>
          <cell r="G44" t="str">
            <v>T2</v>
          </cell>
          <cell r="H44">
            <v>0.5</v>
          </cell>
          <cell r="I44" t="str">
            <v>menit</v>
          </cell>
          <cell r="L44" t="str">
            <v>3</v>
          </cell>
          <cell r="N44" t="str">
            <v>Motor Grader</v>
          </cell>
          <cell r="O44" t="str">
            <v>E13</v>
          </cell>
          <cell r="P44" t="str">
            <v>Jam</v>
          </cell>
          <cell r="Q44">
            <v>1.1713520749665328E-2</v>
          </cell>
          <cell r="R44">
            <v>201666.62574070093</v>
          </cell>
          <cell r="U44">
            <v>2362.2262051286921</v>
          </cell>
        </row>
        <row r="45">
          <cell r="G45" t="str">
            <v>Ts1</v>
          </cell>
          <cell r="H45">
            <v>2</v>
          </cell>
          <cell r="I45" t="str">
            <v>menit</v>
          </cell>
          <cell r="L45" t="str">
            <v>4</v>
          </cell>
          <cell r="N45" t="str">
            <v>Tandem Roller</v>
          </cell>
          <cell r="O45" t="str">
            <v>E17</v>
          </cell>
          <cell r="P45" t="str">
            <v>Jam</v>
          </cell>
          <cell r="Q45">
            <v>1.7849174475680501E-2</v>
          </cell>
          <cell r="R45">
            <v>293927.19306224468</v>
          </cell>
          <cell r="U45">
            <v>5246.3577521150328</v>
          </cell>
        </row>
        <row r="46">
          <cell r="L46" t="str">
            <v>5</v>
          </cell>
          <cell r="N46" t="str">
            <v>Water Tanker</v>
          </cell>
          <cell r="O46" t="str">
            <v>E23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C47" t="str">
            <v>Kap. Prod. / jam =</v>
          </cell>
          <cell r="D47" t="str">
            <v>V x Fb x Fa x 60</v>
          </cell>
          <cell r="G47" t="str">
            <v>Q1</v>
          </cell>
          <cell r="H47">
            <v>28.012500000000003</v>
          </cell>
          <cell r="I47" t="str">
            <v>M3</v>
          </cell>
          <cell r="L47" t="str">
            <v>6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D48" t="str">
            <v>Fk x Ts1</v>
          </cell>
        </row>
        <row r="49">
          <cell r="C49" t="str">
            <v>Koefisien Alat / M3</v>
          </cell>
          <cell r="D49" t="str">
            <v xml:space="preserve"> =  1  :  Q1</v>
          </cell>
          <cell r="G49" t="str">
            <v>(E15)</v>
          </cell>
          <cell r="H49">
            <v>3.5698348951360995E-2</v>
          </cell>
          <cell r="I49" t="str">
            <v>Jam</v>
          </cell>
        </row>
        <row r="50">
          <cell r="Q50" t="str">
            <v xml:space="preserve">JUMLAH HARGA PERALATAN   </v>
          </cell>
          <cell r="U50">
            <v>25157.249307366055</v>
          </cell>
        </row>
        <row r="51">
          <cell r="A51" t="str">
            <v>2.b.</v>
          </cell>
          <cell r="C51" t="str">
            <v>DUMP TRUCK</v>
          </cell>
          <cell r="G51" t="str">
            <v>(E09)</v>
          </cell>
        </row>
        <row r="52">
          <cell r="C52" t="str">
            <v>Kapasitas bak</v>
          </cell>
          <cell r="G52" t="str">
            <v>V</v>
          </cell>
          <cell r="H52">
            <v>6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277600.24268880818</v>
          </cell>
        </row>
        <row r="53">
          <cell r="C53" t="str">
            <v>Faktor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27760.024268880821</v>
          </cell>
        </row>
        <row r="54">
          <cell r="C54" t="str">
            <v>Kecepatan rata-rata bermuatan</v>
          </cell>
          <cell r="G54" t="str">
            <v>v1</v>
          </cell>
          <cell r="H54">
            <v>45</v>
          </cell>
          <cell r="I54" t="str">
            <v>KM / Jam</v>
          </cell>
          <cell r="L54" t="str">
            <v>F.</v>
          </cell>
          <cell r="N54" t="str">
            <v>HARGA SATUAN PEKERJAAN  ( D + E )</v>
          </cell>
          <cell r="U54">
            <v>305360.26695768902</v>
          </cell>
        </row>
        <row r="55">
          <cell r="C55" t="str">
            <v>Kecepatan rata-rata kosong</v>
          </cell>
          <cell r="G55" t="str">
            <v>v2</v>
          </cell>
          <cell r="H55">
            <v>60</v>
          </cell>
          <cell r="I55" t="str">
            <v>KM / 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Siklus  :  - Waktu memuat = V : Q1 x 60</v>
          </cell>
          <cell r="G56" t="str">
            <v>T1</v>
          </cell>
          <cell r="H56">
            <v>12.851405622489958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isi = (L : v1) x 60 menit</v>
          </cell>
          <cell r="G57" t="str">
            <v>T2</v>
          </cell>
          <cell r="H57">
            <v>11.633333333333333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 = (L : v2) x 60 menit</v>
          </cell>
          <cell r="G58" t="str">
            <v>T3</v>
          </cell>
          <cell r="H58">
            <v>8.7249999999999996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 termasuk menurunkan Agregat</v>
          </cell>
          <cell r="G59" t="str">
            <v>T4</v>
          </cell>
          <cell r="H59">
            <v>3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36.20973895582329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4.2 (1)</v>
          </cell>
          <cell r="J62" t="str">
            <v>Analisa EI-421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J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 xml:space="preserve">Kap. Prod./jam = 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 = 1 : Q2</v>
          </cell>
          <cell r="D72" t="str">
            <v xml:space="preserve"> =  1 : Q2</v>
          </cell>
          <cell r="G72" t="str">
            <v>(E08)</v>
          </cell>
          <cell r="H72">
            <v>0.14542063837680036</v>
          </cell>
          <cell r="I72" t="str">
            <v>Jam</v>
          </cell>
        </row>
        <row r="74">
          <cell r="A74" t="str">
            <v>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 / 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>3 x pp</v>
          </cell>
        </row>
        <row r="80">
          <cell r="C80" t="str">
            <v>Waktu Siklus</v>
          </cell>
          <cell r="G80" t="str">
            <v>Ts3</v>
          </cell>
        </row>
        <row r="81">
          <cell r="C81" t="str">
            <v>- Perataan 1 lintasan  = (Lh x 60) : (v x 1000)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1 :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>2.d.</v>
          </cell>
          <cell r="C89" t="str">
            <v>TANDEM ROLLER</v>
          </cell>
          <cell r="G89" t="str">
            <v>(E17)</v>
          </cell>
        </row>
        <row r="90">
          <cell r="C90" t="str">
            <v>Kecepatan rata-rata</v>
          </cell>
          <cell r="G90" t="str">
            <v>v</v>
          </cell>
          <cell r="H90">
            <v>3</v>
          </cell>
          <cell r="I90" t="str">
            <v>KM / 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1 : Q4</v>
          </cell>
          <cell r="G97" t="str">
            <v>(E17)</v>
          </cell>
          <cell r="H97">
            <v>1.7849174475680501E-2</v>
          </cell>
          <cell r="I97" t="str">
            <v>Jam</v>
          </cell>
        </row>
        <row r="99">
          <cell r="A99" t="str">
            <v>2.e.</v>
          </cell>
          <cell r="C99" t="str">
            <v>WATERTANK TRUCK</v>
          </cell>
          <cell r="G99" t="str">
            <v>(E23)</v>
          </cell>
        </row>
        <row r="100">
          <cell r="C100" t="str">
            <v>Volume tangki air</v>
          </cell>
          <cell r="G100" t="str">
            <v>V</v>
          </cell>
          <cell r="H100">
            <v>4</v>
          </cell>
          <cell r="I100" t="str">
            <v>M3</v>
          </cell>
        </row>
        <row r="101">
          <cell r="C101" t="str">
            <v>Kebutuhan air / M3 agregat padat</v>
          </cell>
          <cell r="G101" t="str">
            <v>Wc</v>
          </cell>
          <cell r="H101">
            <v>7.0000000000000007E-2</v>
          </cell>
          <cell r="I101" t="str">
            <v>M3</v>
          </cell>
        </row>
        <row r="102">
          <cell r="C102" t="str">
            <v>Pengisian tangki / jam</v>
          </cell>
          <cell r="G102" t="str">
            <v>n</v>
          </cell>
          <cell r="H102">
            <v>1</v>
          </cell>
          <cell r="I102" t="str">
            <v>kali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Kap.Prod. / jam =</v>
          </cell>
          <cell r="D105" t="str">
            <v>V x n x Fa</v>
          </cell>
          <cell r="G105" t="str">
            <v>Q5</v>
          </cell>
          <cell r="H105">
            <v>47.428571428571423</v>
          </cell>
          <cell r="I105" t="str">
            <v>M3</v>
          </cell>
        </row>
        <row r="106">
          <cell r="D106" t="str">
            <v>Wc</v>
          </cell>
        </row>
        <row r="107">
          <cell r="C107" t="str">
            <v>Koefisien Alat / M3</v>
          </cell>
          <cell r="D107" t="str">
            <v xml:space="preserve"> = 1 : Q5</v>
          </cell>
          <cell r="G107" t="str">
            <v>(E23)</v>
          </cell>
          <cell r="H107">
            <v>2.1084337349397592E-2</v>
          </cell>
          <cell r="I107" t="str">
            <v>Jam</v>
          </cell>
        </row>
        <row r="110">
          <cell r="A110" t="str">
            <v>2.g.</v>
          </cell>
          <cell r="C110" t="str">
            <v>ALAT BANTU</v>
          </cell>
        </row>
        <row r="111">
          <cell r="C111" t="str">
            <v>diperlukan :</v>
          </cell>
          <cell r="J111" t="str">
            <v>Lump Sum</v>
          </cell>
        </row>
        <row r="112">
          <cell r="C112" t="str">
            <v>- Kereta dorong     = 2 buah</v>
          </cell>
        </row>
        <row r="113">
          <cell r="C113" t="str">
            <v>- Sekop                = 3 buah</v>
          </cell>
        </row>
        <row r="114">
          <cell r="C114" t="str">
            <v>- Garpu                = 2 buah</v>
          </cell>
        </row>
        <row r="120">
          <cell r="J120" t="str">
            <v>Berlanjut ke halaman berikut</v>
          </cell>
        </row>
        <row r="121">
          <cell r="A121" t="str">
            <v>ITEM PEMBAYARAN NO.</v>
          </cell>
          <cell r="D121" t="str">
            <v>:  4.2 (1)</v>
          </cell>
          <cell r="J121" t="str">
            <v>Analisa EI-421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J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3.</v>
          </cell>
          <cell r="C129" t="str">
            <v>TENAGA</v>
          </cell>
        </row>
        <row r="130">
          <cell r="C130" t="str">
            <v>Produksi menentukan : WHEEL LOADER</v>
          </cell>
          <cell r="G130" t="str">
            <v>Q1</v>
          </cell>
          <cell r="H130">
            <v>28.012500000000003</v>
          </cell>
          <cell r="I130" t="str">
            <v>M3/Jam</v>
          </cell>
        </row>
        <row r="131">
          <cell r="C131" t="str">
            <v>Produksi Agregat / hari  =  Tk x Q1</v>
          </cell>
          <cell r="G131" t="str">
            <v>Qt</v>
          </cell>
          <cell r="H131">
            <v>196.08750000000003</v>
          </cell>
          <cell r="I131" t="str">
            <v>M3</v>
          </cell>
        </row>
        <row r="132">
          <cell r="C132" t="str">
            <v>Kebutuhan tenaga :</v>
          </cell>
        </row>
        <row r="133">
          <cell r="D133" t="str">
            <v>- Pekerja</v>
          </cell>
          <cell r="G133" t="str">
            <v>P</v>
          </cell>
          <cell r="H133">
            <v>7</v>
          </cell>
          <cell r="I133" t="str">
            <v>orang</v>
          </cell>
        </row>
        <row r="134">
          <cell r="D134" t="str">
            <v>- Mandor</v>
          </cell>
          <cell r="G134" t="str">
            <v>M</v>
          </cell>
          <cell r="H134">
            <v>1</v>
          </cell>
          <cell r="I134" t="str">
            <v>orang</v>
          </cell>
        </row>
        <row r="136">
          <cell r="C136" t="str">
            <v>Koefisien tenaga / M3     :</v>
          </cell>
        </row>
        <row r="137">
          <cell r="D137" t="str">
            <v>- Pekerja</v>
          </cell>
          <cell r="E137" t="str">
            <v>= (Tk x P) : Qt</v>
          </cell>
          <cell r="G137" t="str">
            <v>(L01)</v>
          </cell>
          <cell r="H137">
            <v>0.24988844265952695</v>
          </cell>
          <cell r="I137" t="str">
            <v>Jam</v>
          </cell>
        </row>
        <row r="138">
          <cell r="D138" t="str">
            <v>- Mandor</v>
          </cell>
          <cell r="E138" t="str">
            <v>= (Tk x M) : Qt</v>
          </cell>
          <cell r="G138" t="str">
            <v>(L03)</v>
          </cell>
          <cell r="H138">
            <v>3.5698348951360995E-2</v>
          </cell>
          <cell r="I138" t="str">
            <v>Jam</v>
          </cell>
        </row>
        <row r="141">
          <cell r="A141" t="str">
            <v>4.</v>
          </cell>
          <cell r="C141" t="str">
            <v>HARGA DASAR SATUAN UPAH, BAHAN DAN ALAT</v>
          </cell>
        </row>
        <row r="142">
          <cell r="C142" t="str">
            <v>Lihat lampiran.</v>
          </cell>
        </row>
        <row r="144">
          <cell r="A144" t="str">
            <v>5.</v>
          </cell>
          <cell r="C144" t="str">
            <v>ANALISA HARGA SATUAN PEKERJAAN</v>
          </cell>
        </row>
        <row r="145">
          <cell r="C145" t="str">
            <v>Lihat perhitungan dalam FORMULIR STANDAR UNTUK</v>
          </cell>
        </row>
        <row r="146">
          <cell r="C146" t="str">
            <v>PEREKEMAN ANALISA MASING-MASING HARGA</v>
          </cell>
        </row>
        <row r="147">
          <cell r="C147" t="str">
            <v>SATUAN.</v>
          </cell>
        </row>
        <row r="148">
          <cell r="C148" t="str">
            <v>Didapat Harga Satuan Pekerjaan :</v>
          </cell>
        </row>
        <row r="150">
          <cell r="C150" t="str">
            <v xml:space="preserve">Rp.  </v>
          </cell>
          <cell r="D150">
            <v>305360.26695768902</v>
          </cell>
          <cell r="E150" t="str">
            <v xml:space="preserve"> / M3.</v>
          </cell>
        </row>
        <row r="153">
          <cell r="A153" t="str">
            <v>6.</v>
          </cell>
          <cell r="C153" t="str">
            <v>WAKTU PELAKSANAAN YANG DIPERLUKAN</v>
          </cell>
        </row>
        <row r="154">
          <cell r="C154" t="str">
            <v>Waktu pelaksanaan</v>
          </cell>
          <cell r="D154" t="str">
            <v>:  . . . . . . .  bulan</v>
          </cell>
        </row>
        <row r="156">
          <cell r="A156" t="str">
            <v>7.</v>
          </cell>
          <cell r="C156" t="str">
            <v>VOLUME PEKERJAAN YANG DIPERLUKAN</v>
          </cell>
        </row>
        <row r="157">
          <cell r="C157" t="str">
            <v>Volume pekerjaan  :</v>
          </cell>
          <cell r="D157">
            <v>0</v>
          </cell>
          <cell r="E157" t="str">
            <v>M3</v>
          </cell>
        </row>
        <row r="180">
          <cell r="A180" t="str">
            <v>ITEM PEMBAYARAN NO.</v>
          </cell>
          <cell r="D180" t="str">
            <v>:  4.2 (2)</v>
          </cell>
          <cell r="J180" t="str">
            <v>Analisa EI-422</v>
          </cell>
          <cell r="T180" t="str">
            <v>Analisa EI-422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J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 t="str">
            <v/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>: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>: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>: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>: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4.2 (2)</v>
          </cell>
          <cell r="R191" t="str">
            <v>PERKIRAAN VOL. PEK.</v>
          </cell>
          <cell r="T191" t="str">
            <v>:</v>
          </cell>
          <cell r="U191">
            <v>0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 (Rp.)</v>
          </cell>
          <cell r="T192" t="str">
            <v>:</v>
          </cell>
          <cell r="U192">
            <v>3711291.7469440131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 t="e">
            <v>#DIV/0!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Lebar bahu jalan</v>
          </cell>
          <cell r="G196" t="str">
            <v>Lb</v>
          </cell>
          <cell r="H196">
            <v>1</v>
          </cell>
          <cell r="I196" t="str">
            <v>M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A197">
            <v>9</v>
          </cell>
          <cell r="C197" t="str">
            <v>Proporsi Campuran :</v>
          </cell>
          <cell r="D197" t="str">
            <v>- Agregat Kasar</v>
          </cell>
          <cell r="G197" t="str">
            <v>Ak</v>
          </cell>
          <cell r="H197">
            <v>35</v>
          </cell>
          <cell r="I197" t="str">
            <v>%</v>
          </cell>
          <cell r="J197" t="str">
            <v xml:space="preserve"> Gradasi harus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Agregat Halus</v>
          </cell>
          <cell r="G198" t="str">
            <v>Ah</v>
          </cell>
          <cell r="H198">
            <v>20</v>
          </cell>
          <cell r="I198" t="str">
            <v>%</v>
          </cell>
          <cell r="J198" t="str">
            <v xml:space="preserve"> memenuhi</v>
          </cell>
          <cell r="R198" t="str">
            <v>(Rp.)</v>
          </cell>
          <cell r="S198" t="str">
            <v>(Rp.)</v>
          </cell>
        </row>
        <row r="199">
          <cell r="D199" t="str">
            <v>- Sirtu</v>
          </cell>
          <cell r="G199" t="str">
            <v>St</v>
          </cell>
          <cell r="H199">
            <v>45</v>
          </cell>
          <cell r="I199" t="str">
            <v>%</v>
          </cell>
          <cell r="J199" t="str">
            <v xml:space="preserve"> Spesifikasi</v>
          </cell>
        </row>
        <row r="200">
          <cell r="A200" t="str">
            <v>II.</v>
          </cell>
          <cell r="C200" t="str">
            <v>URUTAN KERJA</v>
          </cell>
        </row>
        <row r="201">
          <cell r="A201">
            <v>1</v>
          </cell>
          <cell r="C201" t="str">
            <v xml:space="preserve">Wheel Loader mencampur &amp; memuat Agregat ke </v>
          </cell>
          <cell r="L201" t="str">
            <v>A.</v>
          </cell>
          <cell r="N201" t="str">
            <v>TENAGA</v>
          </cell>
        </row>
        <row r="202">
          <cell r="C202" t="str">
            <v>dalam Dump Truck di Base Camp</v>
          </cell>
        </row>
        <row r="203">
          <cell r="A203">
            <v>2</v>
          </cell>
          <cell r="C203" t="str">
            <v>Dump Truck mengangkut Agregat ke lokasi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C204" t="str">
            <v>pekerjaan dan dihampar dengan Motor Grader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A205">
            <v>3</v>
          </cell>
          <cell r="C205" t="str">
            <v>Hamparan Agregat dibasahi dengan Water Tank Truck</v>
          </cell>
        </row>
        <row r="206">
          <cell r="C206" t="str">
            <v>sebelum dipadatkan dengan Tandem Roller &amp; PTR</v>
          </cell>
        </row>
        <row r="207">
          <cell r="A207">
            <v>4</v>
          </cell>
          <cell r="C207" t="str">
            <v>Selama pemadatan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1">
          <cell r="A211" t="str">
            <v>III.</v>
          </cell>
          <cell r="C211" t="str">
            <v>PEMAKAIAN BAHAN, ALAT DAN TENAGA</v>
          </cell>
          <cell r="L211" t="str">
            <v>1.</v>
          </cell>
          <cell r="N211" t="str">
            <v>Agregat Kasar  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A212" t="str">
            <v xml:space="preserve">   1.</v>
          </cell>
          <cell r="C212" t="str">
            <v>BAHAN</v>
          </cell>
          <cell r="L212" t="str">
            <v>2.</v>
          </cell>
          <cell r="N212" t="str">
            <v>Agregat Halus 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Kasar</v>
          </cell>
          <cell r="D213" t="str">
            <v>=  Ak x 1 M3 x Fk</v>
          </cell>
          <cell r="G213" t="str">
            <v>M03</v>
          </cell>
          <cell r="H213">
            <v>0.42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Agregat Halus</v>
          </cell>
          <cell r="D214" t="str">
            <v>=  Ah x 1 M3 x Fk</v>
          </cell>
          <cell r="G214" t="str">
            <v>M04</v>
          </cell>
          <cell r="H214">
            <v>0.24</v>
          </cell>
          <cell r="I214" t="str">
            <v>M3</v>
          </cell>
        </row>
        <row r="215">
          <cell r="C215" t="str">
            <v>- Sirtu</v>
          </cell>
          <cell r="D215" t="str">
            <v>=  St x 1 M3 x Fk</v>
          </cell>
          <cell r="G215" t="str">
            <v>M16</v>
          </cell>
          <cell r="H215">
            <v>0.54</v>
          </cell>
          <cell r="I215" t="str">
            <v>M3</v>
          </cell>
        </row>
        <row r="216">
          <cell r="A216" t="str">
            <v xml:space="preserve">   2.</v>
          </cell>
          <cell r="C216" t="str">
            <v>ALAT</v>
          </cell>
        </row>
        <row r="217">
          <cell r="A217" t="str">
            <v>2.a.</v>
          </cell>
          <cell r="C217" t="str">
            <v>WHEEL LOADER</v>
          </cell>
          <cell r="G217" t="str">
            <v>(E15)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Kapasitas bucket</v>
          </cell>
          <cell r="G218" t="str">
            <v>V</v>
          </cell>
          <cell r="H218">
            <v>1.5</v>
          </cell>
          <cell r="I218" t="str">
            <v>M3</v>
          </cell>
        </row>
        <row r="219">
          <cell r="C219" t="str">
            <v>Faktor bucket</v>
          </cell>
          <cell r="G219" t="str">
            <v>Fb</v>
          </cell>
          <cell r="H219">
            <v>0.9</v>
          </cell>
          <cell r="I219" t="str">
            <v>-</v>
          </cell>
          <cell r="J219" t="str">
            <v>Pemuatan ringan</v>
          </cell>
          <cell r="L219" t="str">
            <v>C.</v>
          </cell>
          <cell r="N219" t="str">
            <v>PERALATAN</v>
          </cell>
        </row>
        <row r="220">
          <cell r="C220" t="str">
            <v>Faktor Efisiensi alat</v>
          </cell>
          <cell r="G220" t="str">
            <v>Fa</v>
          </cell>
          <cell r="H220">
            <v>0.83</v>
          </cell>
          <cell r="I220" t="str">
            <v>-</v>
          </cell>
        </row>
        <row r="221">
          <cell r="C221" t="str">
            <v>Waktu siklus</v>
          </cell>
          <cell r="G221" t="str">
            <v>Ts1</v>
          </cell>
          <cell r="L221" t="str">
            <v>1</v>
          </cell>
          <cell r="N221" t="str">
            <v>Wheel Loader</v>
          </cell>
          <cell r="O221" t="str">
            <v>E15</v>
          </cell>
          <cell r="P221" t="str">
            <v>Jam</v>
          </cell>
          <cell r="Q221">
            <v>3.5698348951360995E-2</v>
          </cell>
          <cell r="R221">
            <v>163808.13869490434</v>
          </cell>
          <cell r="U221">
            <v>5847.680096203635</v>
          </cell>
        </row>
        <row r="222">
          <cell r="C222" t="str">
            <v>- Mencampur</v>
          </cell>
          <cell r="G222" t="str">
            <v>T1</v>
          </cell>
          <cell r="H222">
            <v>1.5</v>
          </cell>
          <cell r="I222" t="str">
            <v>menit</v>
          </cell>
          <cell r="L222" t="str">
            <v>2</v>
          </cell>
          <cell r="N222" t="str">
            <v>Dump Truck</v>
          </cell>
          <cell r="O222" t="str">
            <v>E09</v>
          </cell>
          <cell r="P222" t="str">
            <v>Jam</v>
          </cell>
          <cell r="Q222">
            <v>0.14542063837680036</v>
          </cell>
          <cell r="R222">
            <v>70230.073977639215</v>
          </cell>
          <cell r="U222">
            <v>10212.90219107821</v>
          </cell>
        </row>
        <row r="223">
          <cell r="C223" t="str">
            <v>- Memuat dan lain-lain</v>
          </cell>
          <cell r="G223" t="str">
            <v>T2</v>
          </cell>
          <cell r="H223">
            <v>0.5</v>
          </cell>
          <cell r="I223" t="str">
            <v>menit</v>
          </cell>
          <cell r="L223" t="str">
            <v>3</v>
          </cell>
          <cell r="N223" t="str">
            <v>Motor Grader</v>
          </cell>
          <cell r="O223" t="str">
            <v>E13</v>
          </cell>
          <cell r="P223" t="str">
            <v>Jam</v>
          </cell>
          <cell r="Q223">
            <v>1.1713520749665328E-2</v>
          </cell>
          <cell r="R223">
            <v>201666.62574070093</v>
          </cell>
          <cell r="U223">
            <v>2362.2262051286921</v>
          </cell>
        </row>
        <row r="224">
          <cell r="G224" t="str">
            <v>Ts1</v>
          </cell>
          <cell r="H224">
            <v>2</v>
          </cell>
          <cell r="I224" t="str">
            <v>menit</v>
          </cell>
          <cell r="L224" t="str">
            <v>4</v>
          </cell>
          <cell r="N224" t="str">
            <v>Tandem Roller</v>
          </cell>
          <cell r="O224" t="str">
            <v>E17</v>
          </cell>
          <cell r="P224" t="str">
            <v>Jam</v>
          </cell>
          <cell r="Q224">
            <v>1.7849174475680501E-2</v>
          </cell>
          <cell r="R224">
            <v>293927.19306224468</v>
          </cell>
          <cell r="U224">
            <v>5246.3577521150328</v>
          </cell>
        </row>
        <row r="225">
          <cell r="L225" t="str">
            <v>5</v>
          </cell>
          <cell r="N225" t="str">
            <v>Water Tanker</v>
          </cell>
          <cell r="O225" t="str">
            <v>E23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C226" t="str">
            <v>Kap. Prod. / jam =</v>
          </cell>
          <cell r="D226" t="str">
            <v>V x Fb x Fa x 60</v>
          </cell>
          <cell r="G226" t="str">
            <v>Q1</v>
          </cell>
          <cell r="H226">
            <v>28.012500000000003</v>
          </cell>
          <cell r="I226" t="str">
            <v>M3</v>
          </cell>
          <cell r="L226" t="str">
            <v>6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D227" t="str">
            <v>Fk x Ts1</v>
          </cell>
        </row>
        <row r="228">
          <cell r="C228" t="str">
            <v>Koefisien Alat / M3</v>
          </cell>
          <cell r="D228" t="str">
            <v xml:space="preserve"> =  1  :  Q1</v>
          </cell>
          <cell r="G228" t="str">
            <v>(E15)</v>
          </cell>
          <cell r="H228">
            <v>3.5698348951360995E-2</v>
          </cell>
          <cell r="I228" t="str">
            <v>Jam</v>
          </cell>
        </row>
        <row r="229">
          <cell r="Q229" t="str">
            <v xml:space="preserve">JUMLAH HARGA PERALATAN   </v>
          </cell>
          <cell r="U229">
            <v>25157.249307366055</v>
          </cell>
        </row>
        <row r="230">
          <cell r="A230" t="str">
            <v>2.b.</v>
          </cell>
          <cell r="C230" t="str">
            <v>DUMP TRUCK</v>
          </cell>
          <cell r="G230" t="str">
            <v>(E09)</v>
          </cell>
        </row>
        <row r="231">
          <cell r="C231" t="str">
            <v>Kapasitas bak</v>
          </cell>
          <cell r="G231" t="str">
            <v>V</v>
          </cell>
          <cell r="H231">
            <v>6</v>
          </cell>
          <cell r="I231" t="str">
            <v>M3</v>
          </cell>
          <cell r="L231" t="str">
            <v>D.</v>
          </cell>
          <cell r="N231" t="str">
            <v>JUMLAH HARGA TENAGA, BAHAN DAN PERALATAN  ( A + B + C )</v>
          </cell>
          <cell r="U231">
            <v>308808.29942325567</v>
          </cell>
        </row>
        <row r="232">
          <cell r="C232" t="str">
            <v>Faktor Efisiensi alat</v>
          </cell>
          <cell r="G232" t="str">
            <v>Fa</v>
          </cell>
          <cell r="H232">
            <v>0.83</v>
          </cell>
          <cell r="I232" t="str">
            <v>-</v>
          </cell>
          <cell r="L232" t="str">
            <v>E.</v>
          </cell>
          <cell r="N232" t="str">
            <v>OVERHEAD &amp; PROFIT</v>
          </cell>
          <cell r="P232">
            <v>10</v>
          </cell>
          <cell r="Q232" t="str">
            <v>%  x  D</v>
          </cell>
          <cell r="U232">
            <v>30880.829942325567</v>
          </cell>
        </row>
        <row r="233">
          <cell r="C233" t="str">
            <v>Kecepatan rata-rata bermuatan</v>
          </cell>
          <cell r="G233" t="str">
            <v>v1</v>
          </cell>
          <cell r="H233">
            <v>45</v>
          </cell>
          <cell r="I233" t="str">
            <v>KM / Jam</v>
          </cell>
          <cell r="L233" t="str">
            <v>F.</v>
          </cell>
          <cell r="N233" t="str">
            <v>HARGA SATUAN PEKERJAAN  ( D + E )</v>
          </cell>
          <cell r="U233">
            <v>339689.1293655812</v>
          </cell>
        </row>
        <row r="234">
          <cell r="C234" t="str">
            <v>Kecepatan rata-rata kosong</v>
          </cell>
          <cell r="G234" t="str">
            <v>v2</v>
          </cell>
          <cell r="H234">
            <v>60</v>
          </cell>
          <cell r="I234" t="str">
            <v>KM / Jam</v>
          </cell>
          <cell r="L234" t="str">
            <v>Note: 1</v>
          </cell>
          <cell r="N234" t="str">
            <v>SATUAN dapat berdasarkan atas jam operasi untuk Tenaga Kerja dan Peralatan, volume dan/atau ukuran</v>
          </cell>
        </row>
        <row r="235">
          <cell r="C235" t="str">
            <v>Waktu Siklus  :  - Waktu memuat = V : Q1 x 60</v>
          </cell>
          <cell r="G235" t="str">
            <v>T1</v>
          </cell>
          <cell r="H235">
            <v>12.851405622489958</v>
          </cell>
          <cell r="I235" t="str">
            <v>menit</v>
          </cell>
          <cell r="N235" t="str">
            <v>berat untuk bahan-bahan.</v>
          </cell>
        </row>
        <row r="236">
          <cell r="C236" t="str">
            <v>- Waktu tempuh isi = (L : v1) x 60 menit</v>
          </cell>
          <cell r="G236" t="str">
            <v>T2</v>
          </cell>
          <cell r="H236">
            <v>11.633333333333333</v>
          </cell>
          <cell r="I236" t="str">
            <v>menit</v>
          </cell>
          <cell r="L236">
            <v>2</v>
          </cell>
          <cell r="N236" t="str">
            <v>Kuantitas satuan adalah kuantitas setiap komponen untuk menyelesaikan satu satuan pekerjaan dari nomor</v>
          </cell>
        </row>
        <row r="237">
          <cell r="C237" t="str">
            <v>- Waktu tempuh kosong = (L : v2) x 60 menit</v>
          </cell>
          <cell r="G237" t="str">
            <v>T3</v>
          </cell>
          <cell r="H237">
            <v>8.7249999999999996</v>
          </cell>
          <cell r="I237" t="str">
            <v>menit</v>
          </cell>
          <cell r="N237" t="str">
            <v>mata pembayaran.</v>
          </cell>
        </row>
        <row r="238">
          <cell r="C238" t="str">
            <v>- Lain-lain termasuk menurunkan Agregat</v>
          </cell>
          <cell r="G238" t="str">
            <v>T4</v>
          </cell>
          <cell r="H238">
            <v>3</v>
          </cell>
          <cell r="I238" t="str">
            <v>menit</v>
          </cell>
          <cell r="L238">
            <v>3</v>
          </cell>
          <cell r="N238" t="str">
            <v>Biaya satuan untuk peralatan sudah termasuk bahan bakar, bahan habis dipakai dan operator.</v>
          </cell>
        </row>
        <row r="239">
          <cell r="G239" t="str">
            <v>Ts2</v>
          </cell>
          <cell r="H239">
            <v>36.20973895582329</v>
          </cell>
          <cell r="I239" t="str">
            <v>menit</v>
          </cell>
          <cell r="L239">
            <v>4</v>
          </cell>
          <cell r="N239" t="str">
            <v>Biaya satuan sudah termasuk pengeluaran untuk seluruh pajak yang berkaitan (tetapi tidak termasuk PPN</v>
          </cell>
        </row>
        <row r="240">
          <cell r="J240" t="str">
            <v>Berlanjut ke halaman berikut</v>
          </cell>
          <cell r="N240" t="str">
            <v>yang dibayar dari kontrak) dan biaya-biaya lainnya.</v>
          </cell>
        </row>
        <row r="241">
          <cell r="A241" t="str">
            <v>ITEM PEMBAYARAN NO.</v>
          </cell>
          <cell r="D241" t="str">
            <v>:  4.2 (2)</v>
          </cell>
          <cell r="J241" t="str">
            <v>Analisa EI-422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J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 xml:space="preserve">Kap. Prod. / Jam = 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1 : Q2</v>
          </cell>
          <cell r="G251" t="str">
            <v>(E08)</v>
          </cell>
          <cell r="H251">
            <v>0.14542063837680036</v>
          </cell>
          <cell r="I251" t="str">
            <v>Jam</v>
          </cell>
        </row>
        <row r="253">
          <cell r="A253" t="str">
            <v>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 / 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>3 x pp</v>
          </cell>
        </row>
        <row r="259">
          <cell r="C259" t="str">
            <v>Waktu Siklus</v>
          </cell>
          <cell r="G259" t="str">
            <v>Ts3</v>
          </cell>
        </row>
        <row r="260">
          <cell r="C260" t="str">
            <v>- Perataan 1 lintasan  = (Lh x 60) : (v x 1000)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1 :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>2.d.</v>
          </cell>
          <cell r="C268" t="str">
            <v>TANDEM ROLLER</v>
          </cell>
          <cell r="G268" t="str">
            <v>(E17)</v>
          </cell>
        </row>
        <row r="269">
          <cell r="C269" t="str">
            <v>Kecepatan rata-rata</v>
          </cell>
          <cell r="G269" t="str">
            <v>v</v>
          </cell>
          <cell r="H269">
            <v>3</v>
          </cell>
          <cell r="I269" t="str">
            <v>KM / 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Kap.Prod./jam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1 : Q4</v>
          </cell>
          <cell r="G276" t="str">
            <v>(E17)</v>
          </cell>
          <cell r="H276">
            <v>1.7849174475680501E-2</v>
          </cell>
          <cell r="I276" t="str">
            <v>Jam</v>
          </cell>
        </row>
        <row r="279">
          <cell r="A279" t="str">
            <v>2.e.</v>
          </cell>
          <cell r="C279" t="str">
            <v>WATER TANKER</v>
          </cell>
          <cell r="G279" t="str">
            <v>(E23)</v>
          </cell>
        </row>
        <row r="280">
          <cell r="C280" t="str">
            <v>Volume Tangki air</v>
          </cell>
          <cell r="G280" t="str">
            <v>V</v>
          </cell>
          <cell r="H280">
            <v>4</v>
          </cell>
          <cell r="I280" t="str">
            <v>M3</v>
          </cell>
          <cell r="J280" t="str">
            <v>Lump Sum</v>
          </cell>
        </row>
        <row r="281">
          <cell r="C281" t="str">
            <v>Kebutuhan air / M3 agregat padat</v>
          </cell>
          <cell r="G281" t="str">
            <v>Wc</v>
          </cell>
          <cell r="H281">
            <v>7.0000000000000007E-2</v>
          </cell>
          <cell r="I281" t="str">
            <v>M3</v>
          </cell>
        </row>
        <row r="282">
          <cell r="C282" t="str">
            <v>Pengisian tangki / Jam</v>
          </cell>
          <cell r="G282" t="str">
            <v>n</v>
          </cell>
          <cell r="H282">
            <v>1</v>
          </cell>
          <cell r="I282" t="str">
            <v>kali</v>
          </cell>
        </row>
        <row r="283">
          <cell r="C283" t="str">
            <v>Faktor efisiensi alat</v>
          </cell>
          <cell r="G283" t="str">
            <v>Fa</v>
          </cell>
          <cell r="H283">
            <v>0.83</v>
          </cell>
          <cell r="I283" t="str">
            <v>-</v>
          </cell>
        </row>
        <row r="285">
          <cell r="C285" t="str">
            <v>Kap. Prod. / Jam  =</v>
          </cell>
          <cell r="D285" t="str">
            <v>V x n Fa</v>
          </cell>
          <cell r="G285" t="str">
            <v>Q5</v>
          </cell>
          <cell r="H285">
            <v>47.428571428571423</v>
          </cell>
          <cell r="I285" t="str">
            <v>M3</v>
          </cell>
        </row>
        <row r="286">
          <cell r="D286" t="str">
            <v>Wc</v>
          </cell>
        </row>
        <row r="288">
          <cell r="C288" t="str">
            <v>Koefisien Alat / M3</v>
          </cell>
          <cell r="D288" t="str">
            <v xml:space="preserve"> =   1 : Q5</v>
          </cell>
          <cell r="G288" t="str">
            <v>(E23)</v>
          </cell>
          <cell r="H288">
            <v>2.1084337349397592E-2</v>
          </cell>
          <cell r="I288" t="str">
            <v>Jam</v>
          </cell>
        </row>
        <row r="292">
          <cell r="C292" t="str">
            <v>ALAT BANTU</v>
          </cell>
        </row>
        <row r="293">
          <cell r="C293" t="str">
            <v>diperlukan :</v>
          </cell>
        </row>
        <row r="294">
          <cell r="C294" t="str">
            <v>- Kereta dorong   = 2 buah</v>
          </cell>
        </row>
        <row r="295">
          <cell r="C295" t="str">
            <v>- Sekop                = 3 buah</v>
          </cell>
        </row>
        <row r="296">
          <cell r="C296" t="str">
            <v>- Garpu                = 2 buah</v>
          </cell>
        </row>
        <row r="299">
          <cell r="J299" t="str">
            <v>Berlanjut ke halaman berikut</v>
          </cell>
        </row>
        <row r="300">
          <cell r="A300" t="str">
            <v>ITEM PEMBAYARAN NO.</v>
          </cell>
          <cell r="D300" t="str">
            <v>:  4.2 (2)</v>
          </cell>
          <cell r="J300" t="str">
            <v>Analisa EI-422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J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3.</v>
          </cell>
          <cell r="C308" t="str">
            <v>TENAGA</v>
          </cell>
        </row>
        <row r="309">
          <cell r="C309" t="str">
            <v>Produksi menentukan : WHEEL LOADER</v>
          </cell>
          <cell r="G309" t="str">
            <v>Q1</v>
          </cell>
          <cell r="H309">
            <v>28.012500000000003</v>
          </cell>
          <cell r="I309" t="str">
            <v>M3/Jam</v>
          </cell>
        </row>
        <row r="310">
          <cell r="C310" t="str">
            <v>Produksi Agregat / hari  =  Tk x Q1</v>
          </cell>
          <cell r="G310" t="str">
            <v>Qt</v>
          </cell>
          <cell r="H310">
            <v>196.08750000000003</v>
          </cell>
          <cell r="I310" t="str">
            <v>M3</v>
          </cell>
        </row>
        <row r="311">
          <cell r="C311" t="str">
            <v>Kebutuhan tenaga :</v>
          </cell>
        </row>
        <row r="312">
          <cell r="D312" t="str">
            <v>- Pekerja</v>
          </cell>
          <cell r="G312" t="str">
            <v>P</v>
          </cell>
          <cell r="H312">
            <v>7</v>
          </cell>
          <cell r="I312" t="str">
            <v>orang</v>
          </cell>
        </row>
        <row r="313">
          <cell r="D313" t="str">
            <v>- Mandor</v>
          </cell>
          <cell r="G313" t="str">
            <v>M</v>
          </cell>
          <cell r="H313">
            <v>1</v>
          </cell>
          <cell r="I313" t="str">
            <v>orang</v>
          </cell>
        </row>
        <row r="315">
          <cell r="C315" t="str">
            <v>Koefisien tenaga / M3     :</v>
          </cell>
        </row>
        <row r="316">
          <cell r="D316" t="str">
            <v>- Pekerja</v>
          </cell>
          <cell r="E316" t="str">
            <v>= (Tk x P) : Qt</v>
          </cell>
          <cell r="G316" t="str">
            <v>(L01)</v>
          </cell>
          <cell r="H316">
            <v>0.24988844265952695</v>
          </cell>
          <cell r="I316" t="str">
            <v>Jam</v>
          </cell>
        </row>
        <row r="317">
          <cell r="D317" t="str">
            <v>- Mandor</v>
          </cell>
          <cell r="E317" t="str">
            <v>= (Tk x M) : Qt</v>
          </cell>
          <cell r="G317" t="str">
            <v>(L03)</v>
          </cell>
          <cell r="H317">
            <v>3.5698348951360995E-2</v>
          </cell>
          <cell r="I317" t="str">
            <v>Jam</v>
          </cell>
        </row>
        <row r="319">
          <cell r="A319" t="str">
            <v>4.</v>
          </cell>
          <cell r="C319" t="str">
            <v>HARGA DASAR SATUAN UPAH, BAHAN DAN ALAT</v>
          </cell>
        </row>
        <row r="320">
          <cell r="C320" t="str">
            <v>Lihat lampiran.</v>
          </cell>
        </row>
        <row r="322">
          <cell r="A322" t="str">
            <v>5.</v>
          </cell>
          <cell r="C322" t="str">
            <v>ANALISA HARGA SATUAN PEKERJAAN</v>
          </cell>
        </row>
        <row r="323">
          <cell r="C323" t="str">
            <v>Lihat perhitungan dalam FORMULIR STANDAR UNTUK</v>
          </cell>
        </row>
        <row r="324">
          <cell r="C324" t="str">
            <v>PEREKEMAN ANALISA MASING-MASING HARGA</v>
          </cell>
        </row>
        <row r="325">
          <cell r="C325" t="str">
            <v>SATUAN.</v>
          </cell>
        </row>
        <row r="326">
          <cell r="C326" t="str">
            <v>Didapat Harga Satuan Pekerjaan :</v>
          </cell>
        </row>
        <row r="328">
          <cell r="C328" t="str">
            <v xml:space="preserve">Rp.  </v>
          </cell>
          <cell r="D328">
            <v>339689.1293655812</v>
          </cell>
          <cell r="E328" t="str">
            <v xml:space="preserve"> / M3.</v>
          </cell>
        </row>
        <row r="331">
          <cell r="A331" t="str">
            <v>6.</v>
          </cell>
          <cell r="C331" t="str">
            <v>WAKTU PELAKSANAAN YANG DIPERLUKAN</v>
          </cell>
        </row>
        <row r="332">
          <cell r="C332" t="str">
            <v>Waktu pelaksanaan</v>
          </cell>
          <cell r="D332" t="str">
            <v>:  . . . . . . .  bulan</v>
          </cell>
        </row>
        <row r="334">
          <cell r="A334" t="str">
            <v>7.</v>
          </cell>
          <cell r="C334" t="str">
            <v>VOLUME PEKERJAAN YANG DIPERLUKAN</v>
          </cell>
        </row>
        <row r="335">
          <cell r="C335" t="str">
            <v>Volume pekerjaan  :</v>
          </cell>
          <cell r="D335">
            <v>0</v>
          </cell>
          <cell r="E335" t="str">
            <v>M3</v>
          </cell>
        </row>
        <row r="359">
          <cell r="A359" t="str">
            <v>ITEM PEMBAYARAN NO.</v>
          </cell>
          <cell r="D359" t="str">
            <v>:  4.2 (4)</v>
          </cell>
          <cell r="J359" t="str">
            <v>Analisa EI-424</v>
          </cell>
          <cell r="T359" t="str">
            <v>Analisa EI-424</v>
          </cell>
        </row>
        <row r="360">
          <cell r="A360" t="str">
            <v>JENIS PEKERJAAN</v>
          </cell>
          <cell r="D360" t="str">
            <v>:  SEMEN Utk. Pond. Semen Tanah</v>
          </cell>
        </row>
        <row r="361">
          <cell r="A361" t="str">
            <v>SATUAN PEMBAYARAN</v>
          </cell>
          <cell r="D361" t="str">
            <v>:  TON</v>
          </cell>
          <cell r="J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 t="str">
            <v/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>: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>:</v>
          </cell>
        </row>
        <row r="368">
          <cell r="A368">
            <v>1</v>
          </cell>
          <cell r="C368" t="str">
            <v>Pekerjaan dilakukan secara manual</v>
          </cell>
          <cell r="L368" t="str">
            <v>NAMA PAKET</v>
          </cell>
          <cell r="O368" t="str">
            <v>: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>:</v>
          </cell>
        </row>
        <row r="370">
          <cell r="A370">
            <v>3</v>
          </cell>
          <cell r="C370" t="str">
            <v>Kondisi Jalan   :  sedang / baik</v>
          </cell>
          <cell r="L370" t="str">
            <v>ITEM PEMBAYARAN NO.</v>
          </cell>
          <cell r="O370" t="str">
            <v>:  4.2 (4)</v>
          </cell>
          <cell r="R370" t="str">
            <v>PERKIRAAN VOL. PEK.</v>
          </cell>
          <cell r="T370" t="str">
            <v>:</v>
          </cell>
          <cell r="U370">
            <v>0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SEMEN Utk. Pond. Semen Tanah</v>
          </cell>
          <cell r="R371" t="str">
            <v>TOTAL HARGA (Rp.)</v>
          </cell>
          <cell r="T371" t="str">
            <v>:</v>
          </cell>
          <cell r="U371">
            <v>0</v>
          </cell>
        </row>
        <row r="372">
          <cell r="A372">
            <v>5</v>
          </cell>
          <cell r="C372" t="str">
            <v>Jam kerja efektif per-hari</v>
          </cell>
          <cell r="G372" t="str">
            <v>Tk</v>
          </cell>
          <cell r="H372">
            <v>7</v>
          </cell>
          <cell r="I372" t="str">
            <v>Jam</v>
          </cell>
          <cell r="L372" t="str">
            <v>SATUAN PEMBAYARAN</v>
          </cell>
          <cell r="O372" t="str">
            <v>:  TON</v>
          </cell>
          <cell r="R372" t="str">
            <v>% THD. BIAYA PROYEK</v>
          </cell>
          <cell r="T372" t="str">
            <v>:</v>
          </cell>
          <cell r="U372" t="e">
            <v>#DIV/0!</v>
          </cell>
        </row>
        <row r="373">
          <cell r="A373">
            <v>6</v>
          </cell>
          <cell r="C373" t="str">
            <v>Semen diangkut dari Base Camp ke lapangan</v>
          </cell>
        </row>
        <row r="374">
          <cell r="C374" t="str">
            <v>dengan menggunakan Dump Truck</v>
          </cell>
        </row>
        <row r="375">
          <cell r="A375">
            <v>7</v>
          </cell>
          <cell r="C375" t="str">
            <v>Satu hari dapat diselesaikan hamparan Soil Cement</v>
          </cell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C376" t="str">
            <v>sepanjang</v>
          </cell>
          <cell r="G376" t="str">
            <v>Ls</v>
          </cell>
          <cell r="H376">
            <v>400</v>
          </cell>
          <cell r="I376" t="str">
            <v>M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8</v>
          </cell>
          <cell r="C377" t="str">
            <v>Faktor kehilangan bahan</v>
          </cell>
          <cell r="G377" t="str">
            <v>Fh</v>
          </cell>
          <cell r="H377">
            <v>1.05</v>
          </cell>
          <cell r="I377" t="str">
            <v>-</v>
          </cell>
          <cell r="R377" t="str">
            <v>(Rp.)</v>
          </cell>
          <cell r="S377" t="str">
            <v>(Rp.)</v>
          </cell>
        </row>
        <row r="378">
          <cell r="A378">
            <v>9</v>
          </cell>
          <cell r="C378" t="str">
            <v>Tebal hamparan</v>
          </cell>
          <cell r="G378" t="str">
            <v>t</v>
          </cell>
          <cell r="H378">
            <v>0.15</v>
          </cell>
          <cell r="I378" t="str">
            <v>M</v>
          </cell>
        </row>
        <row r="380">
          <cell r="A380" t="str">
            <v>II.</v>
          </cell>
          <cell r="C380" t="str">
            <v>URUTAN KERJA</v>
          </cell>
          <cell r="L380" t="str">
            <v>A.</v>
          </cell>
          <cell r="N380" t="str">
            <v>TENAGA</v>
          </cell>
        </row>
        <row r="381">
          <cell r="A381">
            <v>1</v>
          </cell>
          <cell r="C381" t="str">
            <v>Dump Truck mengangkut semen dari Base Camp</v>
          </cell>
        </row>
        <row r="382">
          <cell r="C382" t="str">
            <v>ke lokasi Pekerjaan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2.4305555555555554</v>
          </cell>
          <cell r="R382">
            <v>2857.14</v>
          </cell>
          <cell r="U382">
            <v>6944.4374999999991</v>
          </cell>
        </row>
        <row r="383">
          <cell r="A383">
            <v>2</v>
          </cell>
          <cell r="C383" t="str">
            <v>Semen diatur/disusun di tempat hamparan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0.16203703703703703</v>
          </cell>
          <cell r="R383">
            <v>3214.29</v>
          </cell>
          <cell r="U383">
            <v>520.83402777777781</v>
          </cell>
        </row>
        <row r="384">
          <cell r="C384" t="str">
            <v>soil/tanah oleh tenaga manusia</v>
          </cell>
        </row>
        <row r="386">
          <cell r="A386" t="str">
            <v>III.</v>
          </cell>
          <cell r="C386" t="str">
            <v>PEMAKAIAN BAHAN, ALAT DAN TENAGA</v>
          </cell>
          <cell r="Q386" t="str">
            <v xml:space="preserve">JUMLAH HARGA TENAGA   </v>
          </cell>
          <cell r="U386">
            <v>7465.271527777777</v>
          </cell>
        </row>
        <row r="387">
          <cell r="A387" t="str">
            <v xml:space="preserve">   1.</v>
          </cell>
          <cell r="C387" t="str">
            <v>BAHAN</v>
          </cell>
        </row>
        <row r="388">
          <cell r="C388" t="str">
            <v>Semen yang diperlukan / ton   = (1 x Fh) x 1000</v>
          </cell>
          <cell r="G388" t="str">
            <v>(M12)</v>
          </cell>
          <cell r="H388">
            <v>1050</v>
          </cell>
          <cell r="I388" t="str">
            <v>Kg</v>
          </cell>
          <cell r="L388" t="str">
            <v>B.</v>
          </cell>
          <cell r="N388" t="str">
            <v>BAHAN</v>
          </cell>
        </row>
        <row r="389">
          <cell r="L389" t="str">
            <v>1.</v>
          </cell>
          <cell r="N389" t="str">
            <v>Semen</v>
          </cell>
          <cell r="O389" t="str">
            <v>(M12)</v>
          </cell>
          <cell r="P389" t="str">
            <v>Kg</v>
          </cell>
          <cell r="Q389">
            <v>1050</v>
          </cell>
          <cell r="R389">
            <v>550.92499999999995</v>
          </cell>
          <cell r="U389">
            <v>578471.25</v>
          </cell>
        </row>
        <row r="390">
          <cell r="A390" t="str">
            <v xml:space="preserve">   2.</v>
          </cell>
          <cell r="C390" t="str">
            <v>ALAT</v>
          </cell>
        </row>
        <row r="391">
          <cell r="A391" t="str">
            <v>2.a.</v>
          </cell>
          <cell r="C391" t="str">
            <v>DUMP TRUCK</v>
          </cell>
          <cell r="G391" t="str">
            <v>(E08)</v>
          </cell>
        </row>
        <row r="392">
          <cell r="C392" t="str">
            <v>Kapasitas bak</v>
          </cell>
          <cell r="G392" t="str">
            <v>V</v>
          </cell>
          <cell r="H392">
            <v>10</v>
          </cell>
          <cell r="I392" t="str">
            <v>Ton</v>
          </cell>
        </row>
        <row r="393">
          <cell r="C393" t="str">
            <v>Faktor efisiensi alat</v>
          </cell>
          <cell r="G393" t="str">
            <v>Fa</v>
          </cell>
          <cell r="H393">
            <v>0.83</v>
          </cell>
          <cell r="I393" t="str">
            <v>-</v>
          </cell>
        </row>
        <row r="394">
          <cell r="C394" t="str">
            <v>Kecepatan rata-rata bermuatan</v>
          </cell>
          <cell r="G394" t="str">
            <v>v1</v>
          </cell>
          <cell r="H394">
            <v>45</v>
          </cell>
          <cell r="I394" t="str">
            <v>Km / Jam</v>
          </cell>
        </row>
        <row r="395">
          <cell r="C395" t="str">
            <v>Kecepatan rata-rata kosong</v>
          </cell>
          <cell r="G395" t="str">
            <v>v2</v>
          </cell>
          <cell r="H395">
            <v>60</v>
          </cell>
          <cell r="I395" t="str">
            <v>Km / Jam</v>
          </cell>
        </row>
        <row r="396">
          <cell r="C396" t="str">
            <v>Waktu siklus</v>
          </cell>
          <cell r="G396" t="str">
            <v>Ts1</v>
          </cell>
          <cell r="Q396" t="str">
            <v xml:space="preserve">JUMLAH HARGA BAHAN   </v>
          </cell>
          <cell r="U396">
            <v>578471.25</v>
          </cell>
        </row>
        <row r="397">
          <cell r="C397" t="str">
            <v>- Waktu tempuh isi            = (L : v1) x 60</v>
          </cell>
          <cell r="G397" t="str">
            <v>T1</v>
          </cell>
          <cell r="H397">
            <v>11.633333333333333</v>
          </cell>
          <cell r="I397" t="str">
            <v>menit</v>
          </cell>
        </row>
        <row r="398">
          <cell r="C398" t="str">
            <v>- Waktu tempuh kosong   = (L : v2) x 60</v>
          </cell>
          <cell r="G398" t="str">
            <v>T2</v>
          </cell>
          <cell r="H398">
            <v>8.7249999999999996</v>
          </cell>
          <cell r="I398" t="str">
            <v>menit</v>
          </cell>
          <cell r="L398" t="str">
            <v>C.</v>
          </cell>
          <cell r="N398" t="str">
            <v>PERALATAN</v>
          </cell>
        </row>
        <row r="399">
          <cell r="C399" t="str">
            <v>- Waktu mengisi</v>
          </cell>
          <cell r="G399" t="str">
            <v>T3</v>
          </cell>
          <cell r="H399">
            <v>40</v>
          </cell>
          <cell r="I399" t="str">
            <v>menit</v>
          </cell>
          <cell r="L399" t="str">
            <v>1.</v>
          </cell>
          <cell r="N399" t="str">
            <v>Dump Truck</v>
          </cell>
          <cell r="O399" t="str">
            <v>(E08)</v>
          </cell>
          <cell r="P399" t="str">
            <v>Jam</v>
          </cell>
          <cell r="Q399">
            <v>0.21159889558232936</v>
          </cell>
          <cell r="R399">
            <v>153645.58193291764</v>
          </cell>
          <cell r="U399">
            <v>32511.23544810967</v>
          </cell>
        </row>
        <row r="400">
          <cell r="C400" t="str">
            <v>- Waktu bongkar</v>
          </cell>
          <cell r="G400" t="str">
            <v>T4</v>
          </cell>
          <cell r="H400">
            <v>30</v>
          </cell>
          <cell r="I400" t="str">
            <v>menit</v>
          </cell>
        </row>
        <row r="401">
          <cell r="C401" t="str">
            <v>- Lain-lain</v>
          </cell>
          <cell r="G401" t="str">
            <v>T5</v>
          </cell>
          <cell r="H401">
            <v>10</v>
          </cell>
          <cell r="I401" t="str">
            <v>menit</v>
          </cell>
        </row>
        <row r="402">
          <cell r="G402" t="str">
            <v>Ts1</v>
          </cell>
          <cell r="H402">
            <v>100.35833333333333</v>
          </cell>
          <cell r="I402" t="str">
            <v>menit</v>
          </cell>
        </row>
        <row r="404">
          <cell r="C404" t="str">
            <v>Kap. Prod. / jam =</v>
          </cell>
          <cell r="D404" t="str">
            <v>V x Fa x 60</v>
          </cell>
          <cell r="G404" t="str">
            <v>Q1</v>
          </cell>
          <cell r="H404">
            <v>4.7259225869206762</v>
          </cell>
          <cell r="I404" t="str">
            <v>Ton</v>
          </cell>
        </row>
        <row r="405">
          <cell r="D405" t="str">
            <v xml:space="preserve">   Fh x Ts1</v>
          </cell>
        </row>
        <row r="407">
          <cell r="C407" t="str">
            <v>Koefisien Alat/Ton</v>
          </cell>
          <cell r="D407" t="str">
            <v xml:space="preserve">  =    1 / Q1</v>
          </cell>
          <cell r="G407" t="str">
            <v>(E08)</v>
          </cell>
          <cell r="H407">
            <v>0.21159889558232936</v>
          </cell>
          <cell r="I407" t="str">
            <v>Jam</v>
          </cell>
        </row>
        <row r="408">
          <cell r="Q408" t="str">
            <v xml:space="preserve">JUMLAH HARGA PERALATAN   </v>
          </cell>
          <cell r="U408">
            <v>32511.23544810967</v>
          </cell>
        </row>
        <row r="409">
          <cell r="A409" t="str">
            <v xml:space="preserve">   3.</v>
          </cell>
          <cell r="C409" t="str">
            <v>TENAGA</v>
          </cell>
        </row>
        <row r="410">
          <cell r="C410" t="str">
            <v>Lebar Hamparan Soil Cement</v>
          </cell>
          <cell r="G410" t="str">
            <v>b</v>
          </cell>
          <cell r="H410">
            <v>6</v>
          </cell>
          <cell r="I410" t="str">
            <v>M</v>
          </cell>
          <cell r="L410" t="str">
            <v>D.</v>
          </cell>
          <cell r="N410" t="str">
            <v>JUMLAH HARGA TENAGA, BAHAN DAN PERALATAN  ( A + B + C )</v>
          </cell>
          <cell r="U410">
            <v>618447.75697588746</v>
          </cell>
        </row>
        <row r="411">
          <cell r="C411" t="str">
            <v>Kadar semen  (3 - 12) %</v>
          </cell>
          <cell r="G411" t="str">
            <v>s</v>
          </cell>
          <cell r="H411">
            <v>7.5</v>
          </cell>
          <cell r="I411" t="str">
            <v>%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61844.775697588746</v>
          </cell>
        </row>
        <row r="412">
          <cell r="C412" t="str">
            <v>Berat jenis tanah</v>
          </cell>
          <cell r="G412" t="str">
            <v>Bj</v>
          </cell>
          <cell r="H412">
            <v>1.6</v>
          </cell>
          <cell r="I412" t="str">
            <v>ton / M3</v>
          </cell>
          <cell r="L412" t="str">
            <v>F.</v>
          </cell>
          <cell r="N412" t="str">
            <v>HARGA SATUAN PEKERJAAN  ( D + E )</v>
          </cell>
          <cell r="U412">
            <v>680292.53267347626</v>
          </cell>
        </row>
        <row r="413">
          <cell r="C413" t="str">
            <v>Setiap hari dengan produksi = {(s : 100) x t x b x Ls} x Bj</v>
          </cell>
          <cell r="G413" t="str">
            <v>Qt</v>
          </cell>
          <cell r="H413">
            <v>43.2</v>
          </cell>
          <cell r="I413" t="str">
            <v>Ton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N414" t="str">
            <v>berat untuk bahan-bahan.</v>
          </cell>
        </row>
        <row r="415">
          <cell r="C415" t="str">
            <v>Kebutuhan tenaga :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D416" t="str">
            <v>- Pekerja</v>
          </cell>
          <cell r="G416" t="str">
            <v>P</v>
          </cell>
          <cell r="H416">
            <v>15</v>
          </cell>
          <cell r="I416" t="str">
            <v>orang</v>
          </cell>
          <cell r="N416" t="str">
            <v>mata pembayaran.</v>
          </cell>
        </row>
        <row r="417"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halaman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4.2 (4)</v>
          </cell>
          <cell r="J420" t="str">
            <v>Analisa EI-424</v>
          </cell>
        </row>
        <row r="421">
          <cell r="A421" t="str">
            <v>JENIS PEKERJAAN</v>
          </cell>
          <cell r="D421" t="str">
            <v>:  SEMEN Utk. Pond. Semen Tanah</v>
          </cell>
        </row>
        <row r="422">
          <cell r="A422" t="str">
            <v>SATUAN PEMBAYARAN</v>
          </cell>
          <cell r="D422" t="str">
            <v>:  TON</v>
          </cell>
          <cell r="J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>Koefisien tenaga / Ton  :</v>
          </cell>
        </row>
        <row r="429">
          <cell r="D429" t="str">
            <v>- Pekerja</v>
          </cell>
          <cell r="E429" t="str">
            <v>= (Tk x P) : Qt</v>
          </cell>
          <cell r="G429" t="str">
            <v>(L01)</v>
          </cell>
          <cell r="H429">
            <v>2.4305555555555554</v>
          </cell>
          <cell r="I429" t="str">
            <v>Jam</v>
          </cell>
        </row>
        <row r="430">
          <cell r="D430" t="str">
            <v>- Mandor</v>
          </cell>
          <cell r="E430" t="str">
            <v>= (Tk x M) : Qt</v>
          </cell>
          <cell r="G430" t="str">
            <v>(L03)</v>
          </cell>
          <cell r="H430">
            <v>0.16203703703703703</v>
          </cell>
          <cell r="I430" t="str">
            <v>Jam</v>
          </cell>
        </row>
        <row r="433">
          <cell r="A433" t="str">
            <v>4.</v>
          </cell>
          <cell r="C433" t="str">
            <v>HARGA DASAR SATUAN UPAH, BAHAN DAN ALAT</v>
          </cell>
        </row>
        <row r="434">
          <cell r="C434" t="str">
            <v>Lihat lampiran.</v>
          </cell>
        </row>
        <row r="437">
          <cell r="A437" t="str">
            <v>5.</v>
          </cell>
          <cell r="C437" t="str">
            <v>ANALISA HARGA SATUAN PEKERJAAN</v>
          </cell>
        </row>
        <row r="438">
          <cell r="C438" t="str">
            <v>Lihat perhitungan dalam FORMULIR STANDAR UNTUK</v>
          </cell>
        </row>
        <row r="439">
          <cell r="C439" t="str">
            <v>PEREKEMAN ANALISA MASING-MASING HARGA</v>
          </cell>
        </row>
        <row r="440">
          <cell r="C440" t="str">
            <v>SATUAN.</v>
          </cell>
        </row>
        <row r="441">
          <cell r="C441" t="str">
            <v>Didapat Harga Satuan Pekerjaan :</v>
          </cell>
        </row>
        <row r="443">
          <cell r="C443" t="str">
            <v xml:space="preserve">Rp.  </v>
          </cell>
          <cell r="D443">
            <v>680292.53267347626</v>
          </cell>
          <cell r="E443" t="str">
            <v xml:space="preserve"> / Ton</v>
          </cell>
        </row>
        <row r="446">
          <cell r="A446" t="str">
            <v>6.</v>
          </cell>
          <cell r="C446" t="str">
            <v>WAKTU PELAKSANAAN YANG DIPERLUKAN</v>
          </cell>
        </row>
        <row r="447">
          <cell r="C447" t="str">
            <v>Waktu pelaksanaan</v>
          </cell>
          <cell r="D447" t="str">
            <v>:  . . . . . . .  bulan</v>
          </cell>
        </row>
        <row r="449">
          <cell r="A449" t="str">
            <v>7.</v>
          </cell>
          <cell r="C449" t="str">
            <v>VOLUME PEKERJAAN YANG DIPERLUKAN</v>
          </cell>
        </row>
        <row r="450">
          <cell r="C450" t="str">
            <v>Volume pekerjaan  :</v>
          </cell>
          <cell r="D450">
            <v>0</v>
          </cell>
          <cell r="E450" t="str">
            <v>Ton</v>
          </cell>
        </row>
        <row r="479">
          <cell r="A479" t="str">
            <v>ITEM PEMBAYARAN NO.</v>
          </cell>
          <cell r="D479" t="str">
            <v>:  4.2 (3)</v>
          </cell>
          <cell r="J479" t="str">
            <v>Analisa EI-423</v>
          </cell>
          <cell r="T479" t="str">
            <v>Analisa EI-423</v>
          </cell>
        </row>
        <row r="480">
          <cell r="A480" t="str">
            <v>JENIS PEKERJAAN</v>
          </cell>
          <cell r="D480" t="str">
            <v>:  Lapis Pondasi Semen Tanah</v>
          </cell>
        </row>
        <row r="481">
          <cell r="A481" t="str">
            <v>SATUAN PEMBAYARAN</v>
          </cell>
          <cell r="D481" t="str">
            <v>:  M3</v>
          </cell>
          <cell r="J481" t="str">
            <v xml:space="preserve">         URAIAN ANALISA HARGA SATUAN</v>
          </cell>
          <cell r="L481" t="str">
            <v>FORMULIR STANDAR UNTUK</v>
          </cell>
        </row>
        <row r="482">
          <cell r="L482" t="str">
            <v>PEREKAMAN ANALISA MASING-MASING HARGA SATUAN</v>
          </cell>
        </row>
        <row r="483">
          <cell r="L483" t="str">
            <v/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6">
          <cell r="L486" t="str">
            <v>PROYEK</v>
          </cell>
          <cell r="O486" t="str">
            <v>:</v>
          </cell>
        </row>
        <row r="487">
          <cell r="A487" t="str">
            <v>I.</v>
          </cell>
          <cell r="C487" t="str">
            <v>ASUMSI</v>
          </cell>
          <cell r="L487" t="str">
            <v>No. PAKET KONTRAK</v>
          </cell>
          <cell r="O487" t="str">
            <v>:</v>
          </cell>
        </row>
        <row r="488">
          <cell r="A488">
            <v>1</v>
          </cell>
          <cell r="C488" t="str">
            <v>Pekerjaan dilakukan secara mekanik</v>
          </cell>
          <cell r="L488" t="str">
            <v>NAMA PAKET</v>
          </cell>
          <cell r="O488" t="str">
            <v>:</v>
          </cell>
        </row>
        <row r="489">
          <cell r="A489">
            <v>2</v>
          </cell>
          <cell r="C489" t="str">
            <v>Lokasi pekerjaan : sepanjang jalan</v>
          </cell>
          <cell r="L489" t="str">
            <v>PROP / KAB / KODYA</v>
          </cell>
          <cell r="O489" t="str">
            <v>:</v>
          </cell>
        </row>
        <row r="490">
          <cell r="A490">
            <v>3</v>
          </cell>
          <cell r="C490" t="str">
            <v>Kondisi Jalan   :  sedang / baik</v>
          </cell>
          <cell r="L490" t="str">
            <v>ITEM PEMBAYARAN NO.</v>
          </cell>
          <cell r="O490" t="str">
            <v>:  4.2 (3)</v>
          </cell>
          <cell r="R490" t="str">
            <v>PERKIRAAN VOL. PEK.</v>
          </cell>
          <cell r="T490" t="str">
            <v>:</v>
          </cell>
          <cell r="U490">
            <v>0</v>
          </cell>
        </row>
        <row r="491">
          <cell r="A491">
            <v>4</v>
          </cell>
          <cell r="C491" t="str">
            <v>Jarak rata-rata sumber material ke lokasi pekerjaan</v>
          </cell>
          <cell r="G491" t="str">
            <v>L</v>
          </cell>
          <cell r="H491">
            <v>8.7249999999999996</v>
          </cell>
          <cell r="I491" t="str">
            <v>Km</v>
          </cell>
          <cell r="L491" t="str">
            <v>JENIS PEKERJAAN</v>
          </cell>
          <cell r="O491" t="str">
            <v>:  Lapis Pondasi Semen Tanah</v>
          </cell>
          <cell r="R491" t="str">
            <v>TOTAL HARGA (Rp.)</v>
          </cell>
          <cell r="T491" t="str">
            <v>:</v>
          </cell>
          <cell r="U491">
            <v>0</v>
          </cell>
        </row>
        <row r="492">
          <cell r="A492">
            <v>5</v>
          </cell>
          <cell r="C492" t="str">
            <v>Jam kerja efektif per-hari</v>
          </cell>
          <cell r="G492" t="str">
            <v>Tk</v>
          </cell>
          <cell r="H492">
            <v>7</v>
          </cell>
          <cell r="I492" t="str">
            <v>Jam</v>
          </cell>
          <cell r="L492" t="str">
            <v>SATUAN PEMBAYARAN</v>
          </cell>
          <cell r="O492" t="str">
            <v>:  M3</v>
          </cell>
          <cell r="R492" t="str">
            <v>% THD. BIAYA PROYEK</v>
          </cell>
          <cell r="T492" t="str">
            <v>:</v>
          </cell>
          <cell r="U492" t="e">
            <v>#DIV/0!</v>
          </cell>
        </row>
        <row r="493">
          <cell r="A493">
            <v>6</v>
          </cell>
          <cell r="C493" t="str">
            <v>Harga pembayaran tidak termasuk semen ( semen</v>
          </cell>
        </row>
        <row r="494">
          <cell r="C494" t="str">
            <v>dibayar dalam item tersendiri)</v>
          </cell>
        </row>
        <row r="495">
          <cell r="A495">
            <v>7</v>
          </cell>
          <cell r="C495" t="str">
            <v>Satu hari dapat diselesaikan hamparan Soil Cement</v>
          </cell>
          <cell r="Q495" t="str">
            <v>PERKIRAAN</v>
          </cell>
          <cell r="R495" t="str">
            <v>HARGA</v>
          </cell>
          <cell r="S495" t="str">
            <v>JUMLAH</v>
          </cell>
        </row>
        <row r="496">
          <cell r="C496" t="str">
            <v>sepanjang</v>
          </cell>
          <cell r="G496" t="str">
            <v>Ls</v>
          </cell>
          <cell r="H496">
            <v>400</v>
          </cell>
          <cell r="I496" t="str">
            <v>M</v>
          </cell>
          <cell r="L496" t="str">
            <v>NO.</v>
          </cell>
          <cell r="N496" t="str">
            <v>KOMPONEN</v>
          </cell>
          <cell r="P496" t="str">
            <v>SATUAN</v>
          </cell>
          <cell r="Q496" t="str">
            <v>KUANTITAS</v>
          </cell>
          <cell r="R496" t="str">
            <v>SATUAN</v>
          </cell>
          <cell r="S496" t="str">
            <v>HARGA</v>
          </cell>
        </row>
        <row r="497">
          <cell r="A497">
            <v>8</v>
          </cell>
          <cell r="C497" t="str">
            <v>Faktor kembang material (padat - lepas)</v>
          </cell>
          <cell r="G497" t="str">
            <v>Fk</v>
          </cell>
          <cell r="H497">
            <v>1.2</v>
          </cell>
          <cell r="I497" t="str">
            <v>-</v>
          </cell>
          <cell r="R497" t="str">
            <v>(Rp.)</v>
          </cell>
          <cell r="S497" t="str">
            <v>(Rp.)</v>
          </cell>
        </row>
        <row r="498">
          <cell r="A498">
            <v>9</v>
          </cell>
          <cell r="C498" t="str">
            <v>Tebal hamparan padat</v>
          </cell>
          <cell r="G498" t="str">
            <v>t</v>
          </cell>
          <cell r="H498">
            <v>0.15</v>
          </cell>
          <cell r="I498" t="str">
            <v>M</v>
          </cell>
        </row>
        <row r="500">
          <cell r="A500" t="str">
            <v>II.</v>
          </cell>
          <cell r="C500" t="str">
            <v>URUTAN KERJA</v>
          </cell>
          <cell r="L500" t="str">
            <v>A.</v>
          </cell>
          <cell r="N500" t="str">
            <v>TENAGA</v>
          </cell>
        </row>
        <row r="501">
          <cell r="A501">
            <v>1</v>
          </cell>
          <cell r="C501" t="str">
            <v>Whell Loader memuat material ke dalam Dump Truck</v>
          </cell>
        </row>
        <row r="502">
          <cell r="C502" t="str">
            <v>di lokasi sumber bahan</v>
          </cell>
          <cell r="L502" t="str">
            <v>1.</v>
          </cell>
          <cell r="N502" t="str">
            <v>Pekerja</v>
          </cell>
          <cell r="O502" t="str">
            <v>(L01)</v>
          </cell>
          <cell r="P502" t="str">
            <v>Jam</v>
          </cell>
          <cell r="Q502">
            <v>0.12494422132976349</v>
          </cell>
          <cell r="R502">
            <v>2857.14</v>
          </cell>
          <cell r="U502">
            <v>356.98313253012043</v>
          </cell>
        </row>
        <row r="503">
          <cell r="A503">
            <v>2</v>
          </cell>
          <cell r="C503" t="str">
            <v>Dump Truck mengangkut material ke lokasi pekerjaan</v>
          </cell>
          <cell r="L503" t="str">
            <v>2.</v>
          </cell>
          <cell r="N503" t="str">
            <v>Mandor</v>
          </cell>
          <cell r="O503" t="str">
            <v>(L03)</v>
          </cell>
          <cell r="P503" t="str">
            <v>Jam</v>
          </cell>
          <cell r="Q503">
            <v>1.7849174475680501E-2</v>
          </cell>
          <cell r="R503">
            <v>3214.29</v>
          </cell>
          <cell r="U503">
            <v>57.372423025435076</v>
          </cell>
        </row>
        <row r="504">
          <cell r="A504">
            <v>3</v>
          </cell>
          <cell r="C504" t="str">
            <v>Motor Grader menghampar material di lokasi pekerjaan</v>
          </cell>
        </row>
        <row r="505">
          <cell r="A505">
            <v>4</v>
          </cell>
          <cell r="C505" t="str">
            <v>Semen dan material tanah diaduk ditempat dengan</v>
          </cell>
        </row>
        <row r="506">
          <cell r="C506" t="str">
            <v>menggunakan Vulvi Mixer</v>
          </cell>
          <cell r="Q506" t="str">
            <v xml:space="preserve">JUMLAH HARGA TENAGA   </v>
          </cell>
          <cell r="U506">
            <v>414.3555555555555</v>
          </cell>
        </row>
        <row r="507">
          <cell r="A507">
            <v>5</v>
          </cell>
          <cell r="C507" t="str">
            <v>Sebelum pemadatan material dibasahi dengan</v>
          </cell>
        </row>
        <row r="508">
          <cell r="C508" t="str">
            <v>menggunakan Water Tank Truck</v>
          </cell>
          <cell r="L508" t="str">
            <v>B.</v>
          </cell>
          <cell r="N508" t="str">
            <v>BAHAN</v>
          </cell>
        </row>
        <row r="509">
          <cell r="A509">
            <v>6</v>
          </cell>
          <cell r="C509" t="str">
            <v>Pemadatan dilakukan dengan menggunakan</v>
          </cell>
          <cell r="L509" t="str">
            <v>1.</v>
          </cell>
          <cell r="N509" t="str">
            <v>Tanah Timbunan  (M08)</v>
          </cell>
          <cell r="P509" t="str">
            <v>M3</v>
          </cell>
          <cell r="Q509">
            <v>1.2</v>
          </cell>
          <cell r="R509">
            <v>20000</v>
          </cell>
          <cell r="U509">
            <v>24000</v>
          </cell>
        </row>
        <row r="510">
          <cell r="C510" t="str">
            <v>Vibrator Roller dan Pneumatic Tire Roller</v>
          </cell>
        </row>
        <row r="511">
          <cell r="A511">
            <v>7</v>
          </cell>
          <cell r="C511" t="str">
            <v>Selama pelaksanaan pekerjaan sekelompok pekerja</v>
          </cell>
        </row>
        <row r="512">
          <cell r="C512" t="str">
            <v>akan merapikan tepi hamparan dan level permukaan</v>
          </cell>
        </row>
        <row r="513">
          <cell r="C513" t="str">
            <v>dengan menggunakan alat bantu</v>
          </cell>
        </row>
        <row r="515">
          <cell r="A515" t="str">
            <v>III.</v>
          </cell>
          <cell r="C515" t="str">
            <v>PEMAKAIAN BAHAN, ALAT DAN TENAGA</v>
          </cell>
        </row>
        <row r="516">
          <cell r="Q516" t="str">
            <v xml:space="preserve">JUMLAH HARGA BAHAN   </v>
          </cell>
          <cell r="U516">
            <v>24000</v>
          </cell>
        </row>
        <row r="517">
          <cell r="A517" t="str">
            <v>1.</v>
          </cell>
          <cell r="C517" t="str">
            <v>BAHAN</v>
          </cell>
        </row>
        <row r="518">
          <cell r="C518" t="str">
            <v>Setiap M3 Soil Cement padat diperlukan = 1 x Fk</v>
          </cell>
          <cell r="G518" t="str">
            <v>(M08)</v>
          </cell>
          <cell r="H518">
            <v>1.2</v>
          </cell>
          <cell r="I518" t="str">
            <v>M3</v>
          </cell>
          <cell r="L518" t="str">
            <v>C.</v>
          </cell>
          <cell r="N518" t="str">
            <v>PERALATAN</v>
          </cell>
        </row>
        <row r="519">
          <cell r="L519" t="str">
            <v>1.</v>
          </cell>
          <cell r="N519" t="str">
            <v>Wheel Loader</v>
          </cell>
          <cell r="O519" t="str">
            <v>(E15)</v>
          </cell>
          <cell r="P519" t="str">
            <v>Jam</v>
          </cell>
          <cell r="Q519">
            <v>1.7849174475680497E-2</v>
          </cell>
          <cell r="R519">
            <v>163808.13869490434</v>
          </cell>
          <cell r="U519">
            <v>2923.8400481018175</v>
          </cell>
        </row>
        <row r="520">
          <cell r="A520" t="str">
            <v>2.</v>
          </cell>
          <cell r="C520" t="str">
            <v>ALAT</v>
          </cell>
          <cell r="L520" t="str">
            <v>2.</v>
          </cell>
          <cell r="N520" t="str">
            <v>Dump Truck</v>
          </cell>
          <cell r="O520" t="str">
            <v>(E08)</v>
          </cell>
          <cell r="P520" t="str">
            <v>Jam</v>
          </cell>
          <cell r="Q520">
            <v>0.16651888679214849</v>
          </cell>
          <cell r="R520">
            <v>153645.58193291764</v>
          </cell>
          <cell r="U520">
            <v>25584.89126400129</v>
          </cell>
        </row>
        <row r="521">
          <cell r="A521" t="str">
            <v>2.a.</v>
          </cell>
          <cell r="C521" t="str">
            <v>WHEL LOADER</v>
          </cell>
          <cell r="G521" t="str">
            <v>(E15)</v>
          </cell>
          <cell r="L521" t="str">
            <v>3.</v>
          </cell>
          <cell r="N521" t="str">
            <v>Motor Grader</v>
          </cell>
          <cell r="O521" t="str">
            <v>(E13)</v>
          </cell>
          <cell r="P521" t="str">
            <v>Jam</v>
          </cell>
          <cell r="Q521">
            <v>8.3668005354752342E-3</v>
          </cell>
          <cell r="R521">
            <v>201666.62574070093</v>
          </cell>
          <cell r="U521">
            <v>1687.3044322347801</v>
          </cell>
        </row>
        <row r="522">
          <cell r="C522" t="str">
            <v>Kapasitas bucket</v>
          </cell>
          <cell r="G522" t="str">
            <v>V</v>
          </cell>
          <cell r="H522">
            <v>1.5</v>
          </cell>
          <cell r="I522" t="str">
            <v>M3</v>
          </cell>
          <cell r="L522" t="str">
            <v>4.</v>
          </cell>
          <cell r="N522" t="str">
            <v>Tandem Roller</v>
          </cell>
          <cell r="O522" t="str">
            <v>(E17)</v>
          </cell>
          <cell r="P522" t="str">
            <v>Jam</v>
          </cell>
          <cell r="Q522">
            <v>1.7849174475680501E-2</v>
          </cell>
          <cell r="R522">
            <v>293927.19306224468</v>
          </cell>
          <cell r="U522">
            <v>5246.3577521150328</v>
          </cell>
        </row>
        <row r="523">
          <cell r="C523" t="str">
            <v>Faktor bucket</v>
          </cell>
          <cell r="G523" t="str">
            <v>Fb</v>
          </cell>
          <cell r="H523">
            <v>0.9</v>
          </cell>
          <cell r="I523" t="str">
            <v>-</v>
          </cell>
          <cell r="J523" t="str">
            <v>Pemuatan ringan</v>
          </cell>
          <cell r="L523" t="str">
            <v>5.</v>
          </cell>
          <cell r="N523" t="str">
            <v>P. Tyre Roller</v>
          </cell>
          <cell r="O523" t="str">
            <v>(E18)</v>
          </cell>
          <cell r="P523" t="str">
            <v>Jam</v>
          </cell>
          <cell r="Q523">
            <v>8.5676037483266403E-3</v>
          </cell>
          <cell r="R523">
            <v>113384.24751021285</v>
          </cell>
          <cell r="U523">
            <v>971.43130396969514</v>
          </cell>
        </row>
        <row r="524">
          <cell r="C524" t="str">
            <v>Faktor efisiensi alat</v>
          </cell>
          <cell r="G524" t="str">
            <v>Fa</v>
          </cell>
          <cell r="H524">
            <v>0.83</v>
          </cell>
          <cell r="I524" t="str">
            <v>-</v>
          </cell>
          <cell r="L524" t="str">
            <v>6.</v>
          </cell>
          <cell r="N524" t="str">
            <v>Water Tanker</v>
          </cell>
          <cell r="O524" t="str">
            <v>(E23)</v>
          </cell>
          <cell r="P524" t="str">
            <v>Jam</v>
          </cell>
          <cell r="Q524">
            <v>7.0281124497991983E-3</v>
          </cell>
          <cell r="R524">
            <v>67020.510980434308</v>
          </cell>
          <cell r="U524">
            <v>471.02768761349421</v>
          </cell>
        </row>
        <row r="525">
          <cell r="C525" t="str">
            <v>Waktu siklus :</v>
          </cell>
          <cell r="G525" t="str">
            <v>Ts1</v>
          </cell>
          <cell r="L525" t="str">
            <v>7.</v>
          </cell>
          <cell r="N525" t="str">
            <v>Fulvi Mixer</v>
          </cell>
          <cell r="O525" t="str">
            <v>(E27)</v>
          </cell>
          <cell r="P525" t="str">
            <v>Jam</v>
          </cell>
          <cell r="Q525">
            <v>1.9277108433734941E-2</v>
          </cell>
          <cell r="R525">
            <v>559029.00777943374</v>
          </cell>
          <cell r="U525">
            <v>10776.462800567399</v>
          </cell>
        </row>
        <row r="526">
          <cell r="C526" t="str">
            <v>- Muat</v>
          </cell>
          <cell r="G526" t="str">
            <v>T1</v>
          </cell>
          <cell r="H526">
            <v>0.5</v>
          </cell>
          <cell r="I526" t="str">
            <v>menit</v>
          </cell>
          <cell r="L526" t="str">
            <v>8.</v>
          </cell>
          <cell r="N526" t="str">
            <v>Alat Bantu</v>
          </cell>
          <cell r="P526" t="str">
            <v>Ls</v>
          </cell>
          <cell r="Q526">
            <v>1</v>
          </cell>
          <cell r="R526">
            <v>90</v>
          </cell>
          <cell r="U526">
            <v>90</v>
          </cell>
        </row>
        <row r="527">
          <cell r="C527" t="str">
            <v>- Lain-lain</v>
          </cell>
          <cell r="G527" t="str">
            <v>T2</v>
          </cell>
          <cell r="H527">
            <v>0.5</v>
          </cell>
          <cell r="I527" t="str">
            <v>menit</v>
          </cell>
        </row>
        <row r="528">
          <cell r="G528" t="str">
            <v>Ts1</v>
          </cell>
          <cell r="H528">
            <v>1</v>
          </cell>
          <cell r="I528" t="str">
            <v>menit</v>
          </cell>
          <cell r="Q528" t="str">
            <v xml:space="preserve">JUMLAH HARGA PERALATAN   </v>
          </cell>
          <cell r="U528">
            <v>47751.31528860351</v>
          </cell>
        </row>
        <row r="530">
          <cell r="C530" t="str">
            <v>Kap. Prod. / Jam  =</v>
          </cell>
          <cell r="D530" t="str">
            <v>V x Fb x Fa x 60</v>
          </cell>
          <cell r="G530" t="str">
            <v>Q1</v>
          </cell>
          <cell r="H530">
            <v>56.025000000000006</v>
          </cell>
          <cell r="I530" t="str">
            <v>M3</v>
          </cell>
          <cell r="L530" t="str">
            <v>D.</v>
          </cell>
          <cell r="N530" t="str">
            <v>JUMLAH HARGA TENAGA, BAHAN DAN PERALATAN  ( A + B + C )</v>
          </cell>
          <cell r="U530">
            <v>72165.67084415906</v>
          </cell>
        </row>
        <row r="531">
          <cell r="D531" t="str">
            <v>Fk x Ts1</v>
          </cell>
          <cell r="L531" t="str">
            <v>E.</v>
          </cell>
          <cell r="N531" t="str">
            <v>OVERHEAD &amp; PROFIT</v>
          </cell>
          <cell r="P531">
            <v>10</v>
          </cell>
          <cell r="Q531" t="str">
            <v>%  x  D</v>
          </cell>
          <cell r="U531">
            <v>7216.5670844159067</v>
          </cell>
        </row>
        <row r="532">
          <cell r="L532" t="str">
            <v>F.</v>
          </cell>
          <cell r="N532" t="str">
            <v>HARGA SATUAN PEKERJAAN  ( D + E )</v>
          </cell>
          <cell r="U532">
            <v>79382.237928574963</v>
          </cell>
        </row>
        <row r="533">
          <cell r="C533" t="str">
            <v>Koefisien Alat / M3</v>
          </cell>
          <cell r="D533" t="str">
            <v xml:space="preserve"> = 1 / Q1</v>
          </cell>
          <cell r="G533" t="str">
            <v>(E15)</v>
          </cell>
          <cell r="H533">
            <v>1.7849174475680497E-2</v>
          </cell>
          <cell r="I533" t="str">
            <v>Jam</v>
          </cell>
          <cell r="L533" t="str">
            <v>Note: 1</v>
          </cell>
          <cell r="N533" t="str">
            <v>SATUAN dapat berdasarkan atas jam operasi untuk Tenaga Kerja dan Peralatan, volume dan/atau ukuran</v>
          </cell>
        </row>
        <row r="534">
          <cell r="N534" t="str">
            <v>berat untuk bahan-bahan.</v>
          </cell>
        </row>
        <row r="535">
          <cell r="L535">
            <v>2</v>
          </cell>
          <cell r="N535" t="str">
            <v>Kuantitas satuan adalah kuantitas setiap komponen untuk menyelesaikan satu satuan pekerjaan dari nomor</v>
          </cell>
        </row>
        <row r="536">
          <cell r="N536" t="str">
            <v>mata pembayaran.</v>
          </cell>
        </row>
        <row r="537">
          <cell r="L537">
            <v>3</v>
          </cell>
          <cell r="N537" t="str">
            <v>Biaya satuan untuk peralatan sudah termasuk bahan bakar, bahan habis dipakai dan operator.</v>
          </cell>
        </row>
        <row r="538">
          <cell r="L538">
            <v>4</v>
          </cell>
          <cell r="N538" t="str">
            <v>Biaya satuan sudah termasuk pengeluaran untuk seluruh pajak yang berkaitan (tetapi tidak termasuk PPN</v>
          </cell>
        </row>
        <row r="539">
          <cell r="J539" t="str">
            <v>Berlanjut ke halaman berikut</v>
          </cell>
          <cell r="N539" t="str">
            <v>yang dibayar dari kontrak) dan biaya-biaya lainnya.</v>
          </cell>
        </row>
        <row r="540">
          <cell r="A540" t="str">
            <v>ITEM PEMBAYARAN NO.</v>
          </cell>
          <cell r="D540" t="str">
            <v>:  4.2 (3)</v>
          </cell>
          <cell r="J540" t="str">
            <v>Analisa EI-423</v>
          </cell>
        </row>
        <row r="541">
          <cell r="A541" t="str">
            <v>JENIS PEKERJAAN</v>
          </cell>
          <cell r="D541" t="str">
            <v>:  Lapis Pondasi Semen Tanah</v>
          </cell>
        </row>
        <row r="542">
          <cell r="A542" t="str">
            <v>SATUAN PEMBAYARAN</v>
          </cell>
          <cell r="D542" t="str">
            <v>:  M3</v>
          </cell>
          <cell r="J542" t="str">
            <v xml:space="preserve">         URAIAN ANALISA HARGA SATUAN</v>
          </cell>
        </row>
        <row r="543">
          <cell r="J543" t="str">
            <v>Lanjutan</v>
          </cell>
        </row>
        <row r="545">
          <cell r="A545" t="str">
            <v>No.</v>
          </cell>
          <cell r="C545" t="str">
            <v>U R A I A N</v>
          </cell>
          <cell r="G545" t="str">
            <v>KODE</v>
          </cell>
          <cell r="H545" t="str">
            <v>KOEF.</v>
          </cell>
          <cell r="I545" t="str">
            <v>SATUAN</v>
          </cell>
          <cell r="J545" t="str">
            <v>KETERANGAN</v>
          </cell>
        </row>
        <row r="548">
          <cell r="A548" t="str">
            <v>2.b.</v>
          </cell>
          <cell r="C548" t="str">
            <v>DUMP TRUCK</v>
          </cell>
          <cell r="G548" t="str">
            <v>(E08)</v>
          </cell>
        </row>
        <row r="549">
          <cell r="C549" t="str">
            <v>Kapasitas bak</v>
          </cell>
          <cell r="G549" t="str">
            <v>V</v>
          </cell>
          <cell r="H549">
            <v>4</v>
          </cell>
          <cell r="I549" t="str">
            <v>M3</v>
          </cell>
        </row>
        <row r="550">
          <cell r="C550" t="str">
            <v>Faktor efisiensi alat</v>
          </cell>
          <cell r="G550" t="str">
            <v>Fa</v>
          </cell>
          <cell r="H550">
            <v>0.83</v>
          </cell>
          <cell r="I550" t="str">
            <v>-</v>
          </cell>
        </row>
        <row r="551">
          <cell r="C551" t="str">
            <v>Kecepatan rata-rata bermuatan</v>
          </cell>
          <cell r="G551" t="str">
            <v>v1</v>
          </cell>
          <cell r="H551">
            <v>45</v>
          </cell>
          <cell r="I551" t="str">
            <v>Km / Jam</v>
          </cell>
        </row>
        <row r="552">
          <cell r="C552" t="str">
            <v>Kecepatan rata-rata kosong</v>
          </cell>
          <cell r="G552" t="str">
            <v>v2</v>
          </cell>
          <cell r="H552">
            <v>60</v>
          </cell>
          <cell r="I552" t="str">
            <v>Km / Jam</v>
          </cell>
        </row>
        <row r="553">
          <cell r="C553" t="str">
            <v>Waktu Siklus  :  - Waktu memuat = V : Q1 x 60</v>
          </cell>
          <cell r="G553" t="str">
            <v>T1</v>
          </cell>
          <cell r="H553">
            <v>4.283801874163319</v>
          </cell>
          <cell r="I553" t="str">
            <v>menit</v>
          </cell>
        </row>
        <row r="554">
          <cell r="C554" t="str">
            <v>- Waktu tempuh isi          = (L : v1) x 60</v>
          </cell>
          <cell r="G554" t="str">
            <v>T2</v>
          </cell>
          <cell r="H554">
            <v>11.633333333333333</v>
          </cell>
          <cell r="I554" t="str">
            <v>menit</v>
          </cell>
        </row>
        <row r="555">
          <cell r="C555" t="str">
            <v>- Waktu tempuh kosong   = (L : v2) x 60</v>
          </cell>
          <cell r="G555" t="str">
            <v>T3</v>
          </cell>
          <cell r="H555">
            <v>8.7249999999999996</v>
          </cell>
          <cell r="I555" t="str">
            <v>menit</v>
          </cell>
        </row>
        <row r="556">
          <cell r="C556" t="str">
            <v>- Lain-lain</v>
          </cell>
          <cell r="G556" t="str">
            <v>T4</v>
          </cell>
          <cell r="H556">
            <v>3</v>
          </cell>
          <cell r="I556" t="str">
            <v>menit</v>
          </cell>
        </row>
        <row r="557">
          <cell r="G557" t="str">
            <v>Ts2</v>
          </cell>
          <cell r="H557">
            <v>27.642135207496651</v>
          </cell>
          <cell r="I557" t="str">
            <v>menit</v>
          </cell>
        </row>
        <row r="559">
          <cell r="C559" t="str">
            <v>Kapasitas Prod. / jam =</v>
          </cell>
          <cell r="E559" t="str">
            <v>V x Fa x 60</v>
          </cell>
          <cell r="G559" t="str">
            <v>Q2</v>
          </cell>
          <cell r="H559">
            <v>6.0053247968695338</v>
          </cell>
          <cell r="I559" t="str">
            <v>M3</v>
          </cell>
        </row>
        <row r="560">
          <cell r="E560" t="str">
            <v xml:space="preserve">   Fk x Ts2</v>
          </cell>
        </row>
        <row r="562">
          <cell r="C562" t="str">
            <v>Koefisien Alat / M3</v>
          </cell>
          <cell r="D562" t="str">
            <v xml:space="preserve"> =    1 / Q2</v>
          </cell>
          <cell r="G562" t="str">
            <v>(E08)</v>
          </cell>
          <cell r="H562">
            <v>0.16651888679214849</v>
          </cell>
          <cell r="I562" t="str">
            <v>Jam</v>
          </cell>
        </row>
        <row r="564">
          <cell r="A564" t="str">
            <v>2.c.</v>
          </cell>
          <cell r="C564" t="str">
            <v>MOTOR GRADER</v>
          </cell>
          <cell r="G564" t="str">
            <v>(E13)</v>
          </cell>
        </row>
        <row r="565">
          <cell r="C565" t="str">
            <v>Panjang hamparan</v>
          </cell>
          <cell r="G565" t="str">
            <v>Lh</v>
          </cell>
          <cell r="H565">
            <v>100</v>
          </cell>
          <cell r="I565" t="str">
            <v>M</v>
          </cell>
        </row>
        <row r="566">
          <cell r="C566" t="str">
            <v>Lebar efektif kerja blade</v>
          </cell>
          <cell r="G566" t="str">
            <v>b</v>
          </cell>
          <cell r="H566">
            <v>2.4</v>
          </cell>
          <cell r="I566" t="str">
            <v>M</v>
          </cell>
        </row>
        <row r="567">
          <cell r="C567" t="str">
            <v>Faktor efisiensi alat</v>
          </cell>
          <cell r="G567" t="str">
            <v>Fa</v>
          </cell>
          <cell r="H567">
            <v>0.83</v>
          </cell>
          <cell r="I567" t="str">
            <v>-</v>
          </cell>
        </row>
        <row r="568">
          <cell r="C568" t="str">
            <v>Kecepatan rata-rata alat</v>
          </cell>
          <cell r="G568" t="str">
            <v>v</v>
          </cell>
          <cell r="H568">
            <v>4</v>
          </cell>
          <cell r="I568" t="str">
            <v>Km / Jam</v>
          </cell>
        </row>
        <row r="569">
          <cell r="C569" t="str">
            <v>Jumlah lintasan</v>
          </cell>
          <cell r="G569" t="str">
            <v>n</v>
          </cell>
          <cell r="H569">
            <v>6</v>
          </cell>
          <cell r="I569" t="str">
            <v>lintasan</v>
          </cell>
          <cell r="J569" t="str">
            <v>3 x pp</v>
          </cell>
        </row>
        <row r="570">
          <cell r="C570" t="str">
            <v>Waktu siklus</v>
          </cell>
          <cell r="G570" t="str">
            <v>Ts3</v>
          </cell>
        </row>
        <row r="571">
          <cell r="C571" t="str">
            <v>- Perataan 1 lintasan  = Lh : (v x 1000) x 60</v>
          </cell>
          <cell r="G571" t="str">
            <v>T1</v>
          </cell>
          <cell r="H571">
            <v>1.5</v>
          </cell>
          <cell r="I571" t="str">
            <v>menit</v>
          </cell>
        </row>
        <row r="572">
          <cell r="C572" t="str">
            <v>- Lain-lain</v>
          </cell>
          <cell r="G572" t="str">
            <v>T2</v>
          </cell>
          <cell r="H572">
            <v>1</v>
          </cell>
          <cell r="I572" t="str">
            <v>menit</v>
          </cell>
        </row>
        <row r="573">
          <cell r="G573" t="str">
            <v>Ts3</v>
          </cell>
          <cell r="H573">
            <v>2.5</v>
          </cell>
          <cell r="I573" t="str">
            <v>menit</v>
          </cell>
        </row>
        <row r="575">
          <cell r="C575" t="str">
            <v>Kap. Prod. / Jam  =</v>
          </cell>
          <cell r="D575" t="str">
            <v>Lh x b x t x Fa x 60</v>
          </cell>
          <cell r="G575" t="str">
            <v>Q3</v>
          </cell>
          <cell r="H575">
            <v>119.52</v>
          </cell>
          <cell r="I575" t="str">
            <v>M3</v>
          </cell>
        </row>
        <row r="576">
          <cell r="D576" t="str">
            <v>n x Ts3</v>
          </cell>
        </row>
        <row r="578">
          <cell r="C578" t="str">
            <v>Koefisien Alat / M3</v>
          </cell>
          <cell r="D578" t="str">
            <v xml:space="preserve"> =  1 / Q3</v>
          </cell>
          <cell r="G578" t="str">
            <v>(E13)</v>
          </cell>
          <cell r="H578">
            <v>8.3668005354752342E-3</v>
          </cell>
          <cell r="I578" t="str">
            <v>jam</v>
          </cell>
        </row>
        <row r="580">
          <cell r="A580" t="str">
            <v>2.d.</v>
          </cell>
          <cell r="C580" t="str">
            <v>TANDEM ROLLER</v>
          </cell>
          <cell r="G580" t="str">
            <v>(E19)</v>
          </cell>
        </row>
        <row r="581">
          <cell r="C581" t="str">
            <v>Kecepatan rata-rata alat</v>
          </cell>
          <cell r="G581" t="str">
            <v>v</v>
          </cell>
          <cell r="H581">
            <v>3</v>
          </cell>
          <cell r="I581" t="str">
            <v>Km / Jam</v>
          </cell>
        </row>
        <row r="582">
          <cell r="C582" t="str">
            <v>Lebar efektif pemadatan</v>
          </cell>
          <cell r="G582" t="str">
            <v>b</v>
          </cell>
          <cell r="H582">
            <v>1.2</v>
          </cell>
          <cell r="I582" t="str">
            <v>M</v>
          </cell>
        </row>
        <row r="583">
          <cell r="C583" t="str">
            <v>Jumlah lintasan</v>
          </cell>
          <cell r="G583" t="str">
            <v>n</v>
          </cell>
          <cell r="H583">
            <v>8</v>
          </cell>
          <cell r="I583" t="str">
            <v>lintasan</v>
          </cell>
          <cell r="J583" t="str">
            <v>4 x pp</v>
          </cell>
        </row>
        <row r="584">
          <cell r="C584" t="str">
            <v>Faktor efisiensi alat</v>
          </cell>
          <cell r="G584" t="str">
            <v>Fa</v>
          </cell>
          <cell r="H584">
            <v>0.83</v>
          </cell>
          <cell r="I584" t="str">
            <v>-</v>
          </cell>
        </row>
        <row r="586">
          <cell r="C586" t="str">
            <v xml:space="preserve">Kap. Prod. / Jam = </v>
          </cell>
          <cell r="D586" t="str">
            <v>(v x 1000) x b x t x Fa</v>
          </cell>
          <cell r="G586" t="str">
            <v>Q4</v>
          </cell>
          <cell r="H586">
            <v>56.024999999999999</v>
          </cell>
          <cell r="I586" t="str">
            <v>M3</v>
          </cell>
        </row>
        <row r="587">
          <cell r="D587" t="str">
            <v>n</v>
          </cell>
        </row>
        <row r="589">
          <cell r="C589" t="str">
            <v>Koefisien Alat / M3</v>
          </cell>
          <cell r="D589" t="str">
            <v xml:space="preserve"> = 1/ Q4</v>
          </cell>
          <cell r="G589" t="str">
            <v>(E19)</v>
          </cell>
          <cell r="H589">
            <v>1.7849174475680501E-2</v>
          </cell>
          <cell r="I589" t="str">
            <v>Jam</v>
          </cell>
        </row>
        <row r="591">
          <cell r="A591" t="str">
            <v>2.e.</v>
          </cell>
          <cell r="C591" t="str">
            <v>PNEUMATIC TIRE ROLLER</v>
          </cell>
          <cell r="G591" t="str">
            <v>(E18)</v>
          </cell>
        </row>
        <row r="592">
          <cell r="C592" t="str">
            <v>Kecepatan rata-rata alat</v>
          </cell>
          <cell r="G592" t="str">
            <v>v</v>
          </cell>
          <cell r="H592">
            <v>5</v>
          </cell>
          <cell r="I592" t="str">
            <v>Km / Jam</v>
          </cell>
        </row>
        <row r="593">
          <cell r="C593" t="str">
            <v>Lebar efektif pemadatan</v>
          </cell>
          <cell r="G593" t="str">
            <v>b</v>
          </cell>
          <cell r="H593">
            <v>1.5</v>
          </cell>
          <cell r="I593" t="str">
            <v>M</v>
          </cell>
        </row>
        <row r="594">
          <cell r="C594" t="str">
            <v>Jumlah lintasan</v>
          </cell>
          <cell r="G594" t="str">
            <v>n</v>
          </cell>
          <cell r="H594">
            <v>8</v>
          </cell>
          <cell r="I594" t="str">
            <v>lintasan</v>
          </cell>
          <cell r="J594" t="str">
            <v>4 x pp</v>
          </cell>
        </row>
        <row r="595">
          <cell r="C595" t="str">
            <v>Faktor efisiensi alat</v>
          </cell>
          <cell r="G595" t="str">
            <v>Fa</v>
          </cell>
          <cell r="H595">
            <v>0.83</v>
          </cell>
          <cell r="I595" t="str">
            <v>-</v>
          </cell>
        </row>
        <row r="598">
          <cell r="J598" t="str">
            <v>Berlanjut ke halaman berikut</v>
          </cell>
        </row>
        <row r="599">
          <cell r="A599" t="str">
            <v>ITEM PEMBAYARAN NO.</v>
          </cell>
          <cell r="D599" t="str">
            <v>:  4.2 (3)</v>
          </cell>
          <cell r="J599" t="str">
            <v>Analisa EI-423</v>
          </cell>
        </row>
        <row r="600">
          <cell r="A600" t="str">
            <v>JENIS PEKERJAAN</v>
          </cell>
          <cell r="D600" t="str">
            <v>:  Lapis Pondasi Semen Tanah</v>
          </cell>
        </row>
        <row r="601">
          <cell r="A601" t="str">
            <v>SATUAN PEMBAYARAN</v>
          </cell>
          <cell r="D601" t="str">
            <v>:  M3</v>
          </cell>
          <cell r="J601" t="str">
            <v xml:space="preserve">         URAIAN ANALISA HARGA SATUAN</v>
          </cell>
        </row>
        <row r="602">
          <cell r="J602" t="str">
            <v>Lanjutan</v>
          </cell>
        </row>
        <row r="604">
          <cell r="A604" t="str">
            <v>No.</v>
          </cell>
          <cell r="C604" t="str">
            <v>U R A I A N</v>
          </cell>
          <cell r="G604" t="str">
            <v>KODE</v>
          </cell>
          <cell r="H604" t="str">
            <v>KOEF.</v>
          </cell>
          <cell r="I604" t="str">
            <v>SATUAN</v>
          </cell>
          <cell r="J604" t="str">
            <v>KETERANGAN</v>
          </cell>
        </row>
        <row r="607">
          <cell r="C607" t="str">
            <v xml:space="preserve">Kap. Prod. / Jam = </v>
          </cell>
          <cell r="D607" t="str">
            <v>(v x 1000) x b x t x Fa</v>
          </cell>
          <cell r="G607" t="str">
            <v>Q5</v>
          </cell>
          <cell r="H607">
            <v>116.71875</v>
          </cell>
          <cell r="I607" t="str">
            <v>M3</v>
          </cell>
        </row>
        <row r="608">
          <cell r="D608" t="str">
            <v>n</v>
          </cell>
        </row>
        <row r="610">
          <cell r="C610" t="str">
            <v>Koefisien Alat / M3</v>
          </cell>
          <cell r="D610" t="str">
            <v xml:space="preserve"> = 1 / Q5</v>
          </cell>
          <cell r="G610" t="str">
            <v>(E18)</v>
          </cell>
          <cell r="H610">
            <v>8.5676037483266403E-3</v>
          </cell>
          <cell r="I610" t="str">
            <v>Jam</v>
          </cell>
        </row>
        <row r="612">
          <cell r="A612" t="str">
            <v>2.e.</v>
          </cell>
          <cell r="C612" t="str">
            <v>WATER TANK TRUCK</v>
          </cell>
          <cell r="G612" t="str">
            <v>(E23)</v>
          </cell>
        </row>
        <row r="613">
          <cell r="C613" t="str">
            <v>Volume Tangki air</v>
          </cell>
          <cell r="G613" t="str">
            <v>V</v>
          </cell>
          <cell r="H613">
            <v>4</v>
          </cell>
          <cell r="I613" t="str">
            <v>M3</v>
          </cell>
        </row>
        <row r="614">
          <cell r="C614" t="str">
            <v>Kebutuhan air / M3 material padat</v>
          </cell>
          <cell r="G614" t="str">
            <v>Wc</v>
          </cell>
          <cell r="H614">
            <v>7.0000000000000007E-2</v>
          </cell>
          <cell r="I614" t="str">
            <v>M3</v>
          </cell>
        </row>
        <row r="615">
          <cell r="C615" t="str">
            <v>Pengisian tanhgki / jam</v>
          </cell>
          <cell r="G615" t="str">
            <v>n</v>
          </cell>
          <cell r="H615">
            <v>3</v>
          </cell>
          <cell r="I615" t="str">
            <v>kali</v>
          </cell>
        </row>
        <row r="616">
          <cell r="C616" t="str">
            <v>Faktor efisiensi alat</v>
          </cell>
          <cell r="G616" t="str">
            <v>Fa</v>
          </cell>
          <cell r="H616">
            <v>0.83</v>
          </cell>
          <cell r="I616" t="str">
            <v>-</v>
          </cell>
        </row>
        <row r="618">
          <cell r="C618" t="str">
            <v>Kap. Prod. / Jam  =</v>
          </cell>
          <cell r="D618" t="str">
            <v>V x n x Fa</v>
          </cell>
          <cell r="G618" t="str">
            <v>Q6</v>
          </cell>
          <cell r="H618">
            <v>142.28571428571425</v>
          </cell>
          <cell r="I618" t="str">
            <v>M3</v>
          </cell>
        </row>
        <row r="619">
          <cell r="D619" t="str">
            <v>Wc</v>
          </cell>
        </row>
        <row r="621">
          <cell r="C621" t="str">
            <v>Koefisien Alat / M3</v>
          </cell>
          <cell r="D621" t="str">
            <v xml:space="preserve">  = 1 / Q6</v>
          </cell>
          <cell r="G621" t="str">
            <v>(E23)</v>
          </cell>
          <cell r="H621">
            <v>7.0281124497991983E-3</v>
          </cell>
          <cell r="I621" t="str">
            <v>Jam</v>
          </cell>
        </row>
        <row r="623">
          <cell r="A623" t="str">
            <v>2.f.</v>
          </cell>
          <cell r="C623" t="str">
            <v>FULVI MIXER</v>
          </cell>
          <cell r="G623" t="str">
            <v>(E27)</v>
          </cell>
        </row>
        <row r="624">
          <cell r="C624" t="str">
            <v>Kecepatan rata-rata alat</v>
          </cell>
          <cell r="G624" t="str">
            <v>v</v>
          </cell>
          <cell r="H624">
            <v>2.5</v>
          </cell>
          <cell r="I624" t="str">
            <v>Km / Jam</v>
          </cell>
        </row>
        <row r="625">
          <cell r="C625" t="str">
            <v>Lebar efektif pemadatan</v>
          </cell>
          <cell r="G625" t="str">
            <v>b</v>
          </cell>
          <cell r="H625">
            <v>1</v>
          </cell>
          <cell r="I625" t="str">
            <v>M</v>
          </cell>
        </row>
        <row r="626">
          <cell r="C626" t="str">
            <v>Jumlah lintasan</v>
          </cell>
          <cell r="G626" t="str">
            <v>n</v>
          </cell>
          <cell r="H626">
            <v>6</v>
          </cell>
          <cell r="I626" t="str">
            <v>lintasan</v>
          </cell>
          <cell r="J626" t="str">
            <v>3 x pp</v>
          </cell>
        </row>
        <row r="627">
          <cell r="C627" t="str">
            <v>Faktor efisiensi alat</v>
          </cell>
          <cell r="G627" t="str">
            <v>Fa</v>
          </cell>
          <cell r="H627">
            <v>0.83</v>
          </cell>
          <cell r="I627" t="str">
            <v>-</v>
          </cell>
        </row>
        <row r="629">
          <cell r="C629" t="str">
            <v xml:space="preserve">Kap. Prod. / Jam = </v>
          </cell>
          <cell r="D629" t="str">
            <v>(v x 1000) x b x t x Fa</v>
          </cell>
          <cell r="G629" t="str">
            <v>Q7</v>
          </cell>
          <cell r="H629">
            <v>51.875</v>
          </cell>
          <cell r="I629" t="str">
            <v>M3</v>
          </cell>
        </row>
        <row r="630">
          <cell r="D630" t="str">
            <v>n</v>
          </cell>
        </row>
        <row r="632">
          <cell r="C632" t="str">
            <v>Koefisien Alat / M3</v>
          </cell>
          <cell r="D632" t="str">
            <v xml:space="preserve">  = 1 / Q7</v>
          </cell>
          <cell r="G632" t="str">
            <v>(E27)</v>
          </cell>
          <cell r="H632">
            <v>1.9277108433734941E-2</v>
          </cell>
          <cell r="I632" t="str">
            <v>Jam</v>
          </cell>
        </row>
        <row r="634">
          <cell r="A634" t="str">
            <v>2.g.</v>
          </cell>
          <cell r="C634" t="str">
            <v>ALAT BANTU</v>
          </cell>
        </row>
        <row r="635">
          <cell r="C635" t="str">
            <v>Diperlukan :</v>
          </cell>
          <cell r="J635" t="str">
            <v>Lump Sump</v>
          </cell>
        </row>
        <row r="636">
          <cell r="C636" t="str">
            <v>- Kereta dorong  = 2 buah</v>
          </cell>
        </row>
        <row r="637">
          <cell r="C637" t="str">
            <v>- Sekop             = 3 buah</v>
          </cell>
        </row>
        <row r="639">
          <cell r="A639" t="str">
            <v>3.</v>
          </cell>
          <cell r="C639" t="str">
            <v>TENAGA</v>
          </cell>
        </row>
        <row r="640">
          <cell r="C640" t="str">
            <v>Produksi menetukan : VIBRATOR ROLLER</v>
          </cell>
          <cell r="G640" t="str">
            <v>Q4</v>
          </cell>
          <cell r="H640">
            <v>56.024999999999999</v>
          </cell>
          <cell r="I640" t="str">
            <v>M3/Jam</v>
          </cell>
        </row>
        <row r="641">
          <cell r="C641" t="str">
            <v>Produksi Soil Cement / hari  = Tk x Q4</v>
          </cell>
          <cell r="G641" t="str">
            <v>Qt</v>
          </cell>
          <cell r="H641">
            <v>392.17500000000001</v>
          </cell>
          <cell r="I641" t="str">
            <v>M3</v>
          </cell>
        </row>
        <row r="642">
          <cell r="C642" t="str">
            <v>Kebutuhan tenaga  :</v>
          </cell>
        </row>
        <row r="643">
          <cell r="D643" t="str">
            <v>- Pekerja</v>
          </cell>
          <cell r="G643" t="str">
            <v>P</v>
          </cell>
          <cell r="H643">
            <v>7</v>
          </cell>
          <cell r="I643" t="str">
            <v>orang</v>
          </cell>
        </row>
        <row r="644">
          <cell r="D644" t="str">
            <v>- Mandor</v>
          </cell>
          <cell r="G644" t="str">
            <v>M</v>
          </cell>
          <cell r="H644">
            <v>1</v>
          </cell>
          <cell r="I644" t="str">
            <v>orang</v>
          </cell>
        </row>
        <row r="646">
          <cell r="C646" t="str">
            <v>Koefisien tenaga / M3  :</v>
          </cell>
        </row>
        <row r="647">
          <cell r="D647" t="str">
            <v>- Pekerja</v>
          </cell>
          <cell r="E647" t="str">
            <v xml:space="preserve">  = (Tk x P) : Qt</v>
          </cell>
          <cell r="G647" t="str">
            <v>(L01)</v>
          </cell>
          <cell r="H647">
            <v>0.12494422132976349</v>
          </cell>
          <cell r="I647" t="str">
            <v>Jam</v>
          </cell>
        </row>
        <row r="648">
          <cell r="D648" t="str">
            <v>- Mandor</v>
          </cell>
          <cell r="E648" t="str">
            <v xml:space="preserve">  = (Tk x M) : Qt</v>
          </cell>
          <cell r="G648" t="str">
            <v>(L03)</v>
          </cell>
          <cell r="H648">
            <v>1.7849174475680501E-2</v>
          </cell>
          <cell r="I648" t="str">
            <v>Jam</v>
          </cell>
        </row>
        <row r="657">
          <cell r="J657" t="str">
            <v>Berlanjut ke halaman berikut</v>
          </cell>
        </row>
        <row r="658">
          <cell r="A658" t="str">
            <v>ITEM PEMBAYARAN NO.</v>
          </cell>
          <cell r="D658" t="str">
            <v>:  4.2 (3)</v>
          </cell>
          <cell r="J658" t="str">
            <v>Analisa EI-423</v>
          </cell>
        </row>
        <row r="659">
          <cell r="A659" t="str">
            <v>JENIS PEKERJAAN</v>
          </cell>
          <cell r="D659" t="str">
            <v>:  Lapis Pondasi Semen Tanah</v>
          </cell>
        </row>
        <row r="660">
          <cell r="A660" t="str">
            <v>SATUAN PEMBAYARAN</v>
          </cell>
          <cell r="D660" t="str">
            <v>:  M3</v>
          </cell>
          <cell r="J660" t="str">
            <v xml:space="preserve">         URAIAN ANALISA HARGA SATUAN</v>
          </cell>
        </row>
        <row r="661">
          <cell r="J661" t="str">
            <v>Lanjutan</v>
          </cell>
        </row>
        <row r="663">
          <cell r="A663" t="str">
            <v>No.</v>
          </cell>
          <cell r="C663" t="str">
            <v>U R A I A N</v>
          </cell>
          <cell r="G663" t="str">
            <v>KODE</v>
          </cell>
          <cell r="H663" t="str">
            <v>KOEF.</v>
          </cell>
          <cell r="I663" t="str">
            <v>SATUAN</v>
          </cell>
          <cell r="J663" t="str">
            <v>KETERANGAN</v>
          </cell>
        </row>
        <row r="666">
          <cell r="A666" t="str">
            <v>4.</v>
          </cell>
          <cell r="C666" t="str">
            <v>HARGA DASAR SATUAN UPAH, BAHAN DAN ALAT</v>
          </cell>
        </row>
        <row r="667">
          <cell r="C667" t="str">
            <v>Lihat lampiran.</v>
          </cell>
        </row>
        <row r="670">
          <cell r="A670" t="str">
            <v>5.</v>
          </cell>
          <cell r="C670" t="str">
            <v>ANALISA HARGA SATUAN PEKERJAAN</v>
          </cell>
        </row>
        <row r="671">
          <cell r="C671" t="str">
            <v>Lihat perhitungan dalam FORMULIR STANDAR UNTUK</v>
          </cell>
        </row>
        <row r="672">
          <cell r="C672" t="str">
            <v>PEREKEMAN ANALISA MASING-MASING HARGA</v>
          </cell>
        </row>
        <row r="673">
          <cell r="C673" t="str">
            <v>SATUAN.</v>
          </cell>
        </row>
        <row r="674">
          <cell r="C674" t="str">
            <v>Didapat Harga Satuan Pekerjaan :</v>
          </cell>
        </row>
        <row r="676">
          <cell r="C676" t="str">
            <v xml:space="preserve">Rp.  </v>
          </cell>
          <cell r="D676">
            <v>79382.237928574963</v>
          </cell>
          <cell r="E676" t="str">
            <v xml:space="preserve"> / M3</v>
          </cell>
        </row>
        <row r="679">
          <cell r="A679" t="str">
            <v>6.</v>
          </cell>
          <cell r="C679" t="str">
            <v>WAKTU PELAKSANAAN YANG DIPERLUKAN</v>
          </cell>
        </row>
        <row r="680">
          <cell r="C680" t="str">
            <v>Waktu pelaksanaan</v>
          </cell>
          <cell r="D680" t="str">
            <v>:  . . . . . . .  bulan</v>
          </cell>
        </row>
        <row r="682">
          <cell r="A682" t="str">
            <v>7.</v>
          </cell>
          <cell r="C682" t="str">
            <v>VOLUME PEKERJAAN YANG DIPERLUKAN</v>
          </cell>
        </row>
        <row r="683">
          <cell r="C683" t="str">
            <v>Volume pekerjaan  :</v>
          </cell>
          <cell r="D683">
            <v>0</v>
          </cell>
          <cell r="E683" t="str">
            <v>M3</v>
          </cell>
        </row>
        <row r="897">
          <cell r="A897" t="str">
            <v>ITEM PEMBAYARAN NO.</v>
          </cell>
          <cell r="D897" t="str">
            <v>:  4.2 (6)</v>
          </cell>
          <cell r="J897" t="str">
            <v>Analisa EI-426</v>
          </cell>
          <cell r="T897" t="str">
            <v>Analisa EI-426</v>
          </cell>
        </row>
        <row r="898">
          <cell r="A898" t="str">
            <v>JENIS PEKERJAAN</v>
          </cell>
          <cell r="D898" t="str">
            <v>:  Aspal Utk. Pekerjaan Pelaburan</v>
          </cell>
        </row>
        <row r="899">
          <cell r="A899" t="str">
            <v>SATUAN PEMBAYARAN</v>
          </cell>
          <cell r="D899" t="str">
            <v>:  LITER</v>
          </cell>
          <cell r="J899" t="str">
            <v xml:space="preserve">         URAIAN ANALISA HARGA SATUAN</v>
          </cell>
          <cell r="L899" t="str">
            <v>FORMULIR STANDAR UNTUK</v>
          </cell>
        </row>
        <row r="900">
          <cell r="L900" t="str">
            <v>PEREKAMAN ANALISA MASING-MASING HARGA SATUAN</v>
          </cell>
        </row>
        <row r="901">
          <cell r="L901" t="str">
            <v/>
          </cell>
        </row>
        <row r="902">
          <cell r="A902" t="str">
            <v>No.</v>
          </cell>
          <cell r="C902" t="str">
            <v>U R A I A N</v>
          </cell>
          <cell r="G902" t="str">
            <v>KODE</v>
          </cell>
          <cell r="H902" t="str">
            <v>KOEF.</v>
          </cell>
          <cell r="I902" t="str">
            <v>SATUAN</v>
          </cell>
          <cell r="J902" t="str">
            <v>KETERANGAN</v>
          </cell>
        </row>
        <row r="904">
          <cell r="L904" t="str">
            <v>PROYEK</v>
          </cell>
          <cell r="O904" t="str">
            <v>:</v>
          </cell>
        </row>
        <row r="905">
          <cell r="A905" t="str">
            <v>I.</v>
          </cell>
          <cell r="C905" t="str">
            <v>ASUMSI</v>
          </cell>
          <cell r="L905" t="str">
            <v>No. PAKET KONTRAK</v>
          </cell>
          <cell r="O905" t="str">
            <v>:</v>
          </cell>
        </row>
        <row r="906">
          <cell r="A906">
            <v>1</v>
          </cell>
          <cell r="C906" t="str">
            <v>Menggunakan alat berat (cara mekanik)</v>
          </cell>
          <cell r="L906" t="str">
            <v>NAMA PAKET</v>
          </cell>
          <cell r="O906" t="str">
            <v>:</v>
          </cell>
        </row>
        <row r="907">
          <cell r="A907">
            <v>2</v>
          </cell>
          <cell r="C907" t="str">
            <v>Lokasi pekerjaan : sepanjang jalan</v>
          </cell>
          <cell r="L907" t="str">
            <v>PROP / KAB / KODYA</v>
          </cell>
          <cell r="O907" t="str">
            <v>:</v>
          </cell>
        </row>
        <row r="908">
          <cell r="A908">
            <v>3</v>
          </cell>
          <cell r="C908" t="str">
            <v>Jarak rata-rata Base Camp ke lokasi pekerjaan</v>
          </cell>
          <cell r="G908" t="str">
            <v>L</v>
          </cell>
          <cell r="H908">
            <v>8.7249999999999996</v>
          </cell>
          <cell r="I908" t="str">
            <v>KM</v>
          </cell>
          <cell r="L908" t="str">
            <v>ITEM PEMBAYARAN NO.</v>
          </cell>
          <cell r="O908" t="str">
            <v>:  4.2 (6)</v>
          </cell>
          <cell r="R908" t="str">
            <v>PERKIRAAN VOL. PEK.</v>
          </cell>
          <cell r="T908" t="str">
            <v>:</v>
          </cell>
          <cell r="U908">
            <v>0</v>
          </cell>
        </row>
        <row r="909">
          <cell r="A909">
            <v>4</v>
          </cell>
          <cell r="C909" t="str">
            <v>Jam kerja efektif per-hari</v>
          </cell>
          <cell r="G909" t="str">
            <v>Tk</v>
          </cell>
          <cell r="H909">
            <v>7</v>
          </cell>
          <cell r="I909" t="str">
            <v>Jam</v>
          </cell>
          <cell r="L909" t="str">
            <v>JENIS PEKERJAAN</v>
          </cell>
          <cell r="O909" t="str">
            <v>:  Aspal Utk. Pekerjaan Pelaburan</v>
          </cell>
          <cell r="R909" t="str">
            <v>TOTAL HARGA (Rp.)</v>
          </cell>
          <cell r="T909" t="str">
            <v>:</v>
          </cell>
          <cell r="U909">
            <v>0</v>
          </cell>
        </row>
        <row r="910">
          <cell r="A910">
            <v>5</v>
          </cell>
          <cell r="C910" t="str">
            <v>Faktor kehilangan bahan</v>
          </cell>
          <cell r="G910" t="str">
            <v>Fh</v>
          </cell>
          <cell r="H910">
            <v>1.1000000000000001</v>
          </cell>
          <cell r="I910" t="str">
            <v>-</v>
          </cell>
          <cell r="L910" t="str">
            <v>SATUAN PEMBAYARAN</v>
          </cell>
          <cell r="O910" t="str">
            <v>:  LITER</v>
          </cell>
          <cell r="R910" t="str">
            <v>% THD. BIAYA PROYEK</v>
          </cell>
          <cell r="T910" t="str">
            <v>:</v>
          </cell>
          <cell r="U910" t="e">
            <v>#DIV/0!</v>
          </cell>
        </row>
        <row r="911">
          <cell r="A911">
            <v>6</v>
          </cell>
          <cell r="C911" t="str">
            <v>Komposisi campuran  :</v>
          </cell>
        </row>
        <row r="912">
          <cell r="A912" t="str">
            <v/>
          </cell>
          <cell r="C912" t="str">
            <v>- Aspal AC - 10 atau AC - 20</v>
          </cell>
          <cell r="G912" t="str">
            <v>As</v>
          </cell>
          <cell r="H912">
            <v>95.238095238095227</v>
          </cell>
          <cell r="I912" t="str">
            <v>%</v>
          </cell>
          <cell r="J912" t="str">
            <v>100 bagian</v>
          </cell>
        </row>
        <row r="913">
          <cell r="A913" t="str">
            <v/>
          </cell>
          <cell r="C913" t="str">
            <v>- Minyak Tanah / Pencair</v>
          </cell>
          <cell r="G913" t="str">
            <v>K</v>
          </cell>
          <cell r="H913">
            <v>4.7619047619047734</v>
          </cell>
          <cell r="I913" t="str">
            <v>%</v>
          </cell>
          <cell r="J913" t="str">
            <v>5 bagian</v>
          </cell>
          <cell r="Q913" t="str">
            <v>PERKIRAAN</v>
          </cell>
          <cell r="R913" t="str">
            <v>HARGA</v>
          </cell>
          <cell r="S913" t="str">
            <v>JUMLAH</v>
          </cell>
        </row>
        <row r="914">
          <cell r="A914">
            <v>7</v>
          </cell>
          <cell r="C914" t="str">
            <v>Berat jenis bahan  :</v>
          </cell>
          <cell r="L914" t="str">
            <v>NO.</v>
          </cell>
          <cell r="N914" t="str">
            <v>KOMPONEN</v>
          </cell>
          <cell r="P914" t="str">
            <v>SATUAN</v>
          </cell>
          <cell r="Q914" t="str">
            <v>KUANTITAS</v>
          </cell>
          <cell r="R914" t="str">
            <v>SATUAN</v>
          </cell>
          <cell r="S914" t="str">
            <v>HARGA</v>
          </cell>
        </row>
        <row r="915">
          <cell r="C915" t="str">
            <v>- Aspal AC - 10 atau AC - 20</v>
          </cell>
          <cell r="G915" t="str">
            <v>D1</v>
          </cell>
          <cell r="H915">
            <v>1.05</v>
          </cell>
          <cell r="I915" t="str">
            <v>Kg / Ltr</v>
          </cell>
          <cell r="R915" t="str">
            <v>(Rp.)</v>
          </cell>
          <cell r="S915" t="str">
            <v>(Rp.)</v>
          </cell>
        </row>
        <row r="916">
          <cell r="C916" t="str">
            <v>- Minyak Tanah / Pencair</v>
          </cell>
          <cell r="G916" t="str">
            <v>D2</v>
          </cell>
          <cell r="H916">
            <v>0.8</v>
          </cell>
          <cell r="I916" t="str">
            <v>Kg / Ltr</v>
          </cell>
        </row>
        <row r="917">
          <cell r="A917">
            <v>8</v>
          </cell>
          <cell r="C917" t="str">
            <v>Bahan dasar (aspal &amp; minyak pencair) semuanya</v>
          </cell>
        </row>
        <row r="918">
          <cell r="C918" t="str">
            <v>diterima dilokasi pekerjaan</v>
          </cell>
          <cell r="L918" t="str">
            <v>A.</v>
          </cell>
          <cell r="N918" t="str">
            <v>TENAGA</v>
          </cell>
        </row>
        <row r="919">
          <cell r="A919" t="str">
            <v/>
          </cell>
          <cell r="C919" t="str">
            <v/>
          </cell>
        </row>
        <row r="920">
          <cell r="A920" t="str">
            <v>II.</v>
          </cell>
          <cell r="C920" t="str">
            <v>URUTAN KERJA</v>
          </cell>
          <cell r="L920" t="str">
            <v>1.</v>
          </cell>
          <cell r="N920" t="str">
            <v>Pekerja</v>
          </cell>
          <cell r="O920" t="str">
            <v>(L01)</v>
          </cell>
          <cell r="P920" t="str">
            <v>Jam</v>
          </cell>
          <cell r="Q920">
            <v>2.8348688873139617E-2</v>
          </cell>
          <cell r="R920">
            <v>2857.14</v>
          </cell>
          <cell r="U920">
            <v>80.996172927002121</v>
          </cell>
        </row>
        <row r="921">
          <cell r="A921">
            <v>1</v>
          </cell>
          <cell r="C921" t="str">
            <v>Aspal dan minyak tanah dicampur dan dipanaskan</v>
          </cell>
          <cell r="L921" t="str">
            <v>2.</v>
          </cell>
          <cell r="N921" t="str">
            <v>Mandor</v>
          </cell>
          <cell r="O921" t="str">
            <v>(L03)</v>
          </cell>
          <cell r="P921" t="str">
            <v>Jam</v>
          </cell>
          <cell r="Q921">
            <v>2.8348688873139618E-3</v>
          </cell>
          <cell r="R921">
            <v>3214.29</v>
          </cell>
          <cell r="U921">
            <v>9.1120907158043938</v>
          </cell>
        </row>
        <row r="922">
          <cell r="C922" t="str">
            <v>sehingga menjadi campuran aspal cair</v>
          </cell>
        </row>
        <row r="923">
          <cell r="A923">
            <v>2</v>
          </cell>
          <cell r="C923" t="str">
            <v>Permukaan yang akan dilapis dibersihkan dari debu</v>
          </cell>
        </row>
        <row r="924">
          <cell r="C924" t="str">
            <v>dan kotoran dengan Air Compresor</v>
          </cell>
          <cell r="Q924" t="str">
            <v xml:space="preserve">JUMLAH HARGA TENAGA   </v>
          </cell>
          <cell r="U924">
            <v>90.10826364280652</v>
          </cell>
        </row>
        <row r="925">
          <cell r="A925">
            <v>3</v>
          </cell>
          <cell r="C925" t="str">
            <v>Campuran aspal cair disemprotkan dengan Asphalt</v>
          </cell>
        </row>
        <row r="926">
          <cell r="C926" t="str">
            <v>Sprayer ke atas permukaan yang akan dilapis</v>
          </cell>
          <cell r="L926" t="str">
            <v>B.</v>
          </cell>
          <cell r="N926" t="str">
            <v>BAHAN</v>
          </cell>
        </row>
        <row r="927">
          <cell r="A927">
            <v>4</v>
          </cell>
          <cell r="C927" t="str">
            <v>Angkutan Aspal dan Minyak Tanah menggunakan</v>
          </cell>
          <cell r="Q927" t="str">
            <v/>
          </cell>
        </row>
        <row r="928">
          <cell r="C928" t="str">
            <v>Dump Truck</v>
          </cell>
          <cell r="L928" t="str">
            <v>1.</v>
          </cell>
          <cell r="N928" t="str">
            <v>Aspal</v>
          </cell>
          <cell r="O928" t="str">
            <v>(M10)</v>
          </cell>
          <cell r="P928" t="str">
            <v>Kg</v>
          </cell>
          <cell r="Q928">
            <v>1.1000000000000001</v>
          </cell>
          <cell r="R928">
            <v>2086.6280000000002</v>
          </cell>
          <cell r="U928">
            <v>2295.2908000000002</v>
          </cell>
        </row>
        <row r="929">
          <cell r="L929" t="str">
            <v>2.</v>
          </cell>
          <cell r="N929" t="str">
            <v>Minyak Tanah</v>
          </cell>
          <cell r="O929" t="str">
            <v>(M11)</v>
          </cell>
          <cell r="P929" t="str">
            <v>Liter</v>
          </cell>
          <cell r="Q929">
            <v>5.2380952380952514E-2</v>
          </cell>
          <cell r="R929">
            <v>1650</v>
          </cell>
          <cell r="U929">
            <v>86.428571428571644</v>
          </cell>
        </row>
        <row r="930">
          <cell r="A930" t="str">
            <v>III.</v>
          </cell>
          <cell r="C930" t="str">
            <v>PEMAKAIAN BAHAN, ALAT DAN TENAGA</v>
          </cell>
        </row>
        <row r="932">
          <cell r="A932" t="str">
            <v xml:space="preserve">   1.</v>
          </cell>
          <cell r="C932" t="str">
            <v>BAHAN</v>
          </cell>
        </row>
        <row r="933">
          <cell r="C933" t="str">
            <v>Untuk mendapatkan 1 liter Lapis resap Pengikat</v>
          </cell>
        </row>
        <row r="934">
          <cell r="C934" t="str">
            <v>diperlukan :</v>
          </cell>
          <cell r="D934" t="str">
            <v>(1 liter x Fh)</v>
          </cell>
          <cell r="G934" t="str">
            <v>Pc</v>
          </cell>
          <cell r="H934">
            <v>1.1000000000000001</v>
          </cell>
          <cell r="I934" t="str">
            <v>liter</v>
          </cell>
          <cell r="J934" t="str">
            <v>Campuran</v>
          </cell>
          <cell r="Q934" t="str">
            <v xml:space="preserve">JUMLAH HARGA BAHAN   </v>
          </cell>
          <cell r="U934">
            <v>2381.7193714285718</v>
          </cell>
        </row>
        <row r="936">
          <cell r="C936" t="str">
            <v>Aspal</v>
          </cell>
          <cell r="D936" t="str">
            <v>= As x Pc x D1 : 100</v>
          </cell>
          <cell r="G936" t="str">
            <v>(M10)</v>
          </cell>
          <cell r="H936">
            <v>1.1000000000000001</v>
          </cell>
          <cell r="I936" t="str">
            <v>Kg</v>
          </cell>
          <cell r="L936" t="str">
            <v>C.</v>
          </cell>
          <cell r="N936" t="str">
            <v>PERALATAN</v>
          </cell>
        </row>
        <row r="937">
          <cell r="C937" t="str">
            <v>Minyak Tanah</v>
          </cell>
          <cell r="D937" t="str">
            <v>= K x Pc : 100</v>
          </cell>
          <cell r="G937" t="str">
            <v>(M11)</v>
          </cell>
          <cell r="H937">
            <v>5.2380952380952514E-2</v>
          </cell>
          <cell r="I937" t="str">
            <v>liter</v>
          </cell>
        </row>
        <row r="938">
          <cell r="L938" t="str">
            <v>1.</v>
          </cell>
          <cell r="N938" t="str">
            <v>Asphalt Sprayer  (E03)</v>
          </cell>
          <cell r="P938" t="str">
            <v>Jam</v>
          </cell>
          <cell r="Q938">
            <v>2.8348688873139618E-3</v>
          </cell>
          <cell r="R938">
            <v>30575.535383788432</v>
          </cell>
          <cell r="U938">
            <v>86.677633972468982</v>
          </cell>
        </row>
        <row r="939">
          <cell r="A939" t="str">
            <v>2.</v>
          </cell>
          <cell r="C939" t="str">
            <v>ALAT</v>
          </cell>
          <cell r="L939" t="str">
            <v>2.</v>
          </cell>
          <cell r="N939" t="str">
            <v>Air Compresor    (E05)</v>
          </cell>
          <cell r="P939" t="str">
            <v>Jam</v>
          </cell>
          <cell r="Q939">
            <v>1.7857142857142857E-3</v>
          </cell>
          <cell r="R939">
            <v>53840.365312835944</v>
          </cell>
          <cell r="U939">
            <v>96.143509487207041</v>
          </cell>
        </row>
        <row r="940">
          <cell r="A940" t="str">
            <v>2.a.</v>
          </cell>
          <cell r="C940" t="str">
            <v>APHALT SPRAYER</v>
          </cell>
          <cell r="G940" t="str">
            <v>(E03)</v>
          </cell>
          <cell r="L940" t="str">
            <v>3.</v>
          </cell>
          <cell r="N940" t="str">
            <v>Dump Truck</v>
          </cell>
          <cell r="O940" t="str">
            <v>(E08)</v>
          </cell>
          <cell r="P940" t="str">
            <v>Jam</v>
          </cell>
          <cell r="Q940">
            <v>2.8348688873139618E-3</v>
          </cell>
          <cell r="R940">
            <v>153645.58193291764</v>
          </cell>
          <cell r="U940">
            <v>435.56507989487642</v>
          </cell>
        </row>
        <row r="941">
          <cell r="C941" t="str">
            <v>Kapasitas alat</v>
          </cell>
          <cell r="G941" t="str">
            <v>V</v>
          </cell>
          <cell r="H941">
            <v>850</v>
          </cell>
          <cell r="I941" t="str">
            <v>liter</v>
          </cell>
        </row>
        <row r="942">
          <cell r="C942" t="str">
            <v>Faktor Efisiensi Alat</v>
          </cell>
          <cell r="G942" t="str">
            <v>Fa</v>
          </cell>
          <cell r="H942">
            <v>0.83</v>
          </cell>
          <cell r="I942" t="str">
            <v>-</v>
          </cell>
        </row>
        <row r="943">
          <cell r="C943" t="str">
            <v>Waktu Siklus (termasuk proses pemanasan)</v>
          </cell>
          <cell r="G943" t="str">
            <v>Ts</v>
          </cell>
          <cell r="H943">
            <v>2</v>
          </cell>
          <cell r="I943" t="str">
            <v>Jam</v>
          </cell>
        </row>
        <row r="945">
          <cell r="C945" t="str">
            <v>Kap.Prod. / jam =</v>
          </cell>
          <cell r="D945" t="str">
            <v>V x Fa</v>
          </cell>
          <cell r="G945" t="str">
            <v>Q1</v>
          </cell>
          <cell r="H945">
            <v>352.75</v>
          </cell>
          <cell r="I945" t="str">
            <v>liter</v>
          </cell>
        </row>
        <row r="946">
          <cell r="D946" t="str">
            <v>Ts</v>
          </cell>
          <cell r="Q946" t="str">
            <v xml:space="preserve">JUMLAH HARGA PERALATAN   </v>
          </cell>
          <cell r="U946">
            <v>618.38622335455238</v>
          </cell>
        </row>
        <row r="947">
          <cell r="C947" t="str">
            <v>Koefisien Alat / Ltr</v>
          </cell>
          <cell r="D947" t="str">
            <v xml:space="preserve"> = 1 : Q1</v>
          </cell>
          <cell r="G947" t="str">
            <v>(E03)</v>
          </cell>
          <cell r="H947">
            <v>2.8348688873139618E-3</v>
          </cell>
          <cell r="I947" t="str">
            <v>Jam</v>
          </cell>
        </row>
        <row r="948">
          <cell r="L948" t="str">
            <v>D.</v>
          </cell>
          <cell r="N948" t="str">
            <v>JUMLAH HARGA TENAGA, BAHAN DAN PERALATAN  ( A + B + C )</v>
          </cell>
          <cell r="U948">
            <v>3090.2138584259305</v>
          </cell>
        </row>
        <row r="949">
          <cell r="A949" t="str">
            <v>2.b.</v>
          </cell>
          <cell r="C949" t="str">
            <v>AIR COMPRESOR</v>
          </cell>
          <cell r="G949" t="str">
            <v>(E05)</v>
          </cell>
          <cell r="L949" t="str">
            <v>E.</v>
          </cell>
          <cell r="N949" t="str">
            <v>OVERHEAD &amp; PROFIT</v>
          </cell>
          <cell r="P949">
            <v>10</v>
          </cell>
          <cell r="Q949" t="str">
            <v>%  x  D</v>
          </cell>
          <cell r="U949">
            <v>309.02138584259308</v>
          </cell>
        </row>
        <row r="950">
          <cell r="C950" t="str">
            <v>Kapasitas Alat ------&gt;&gt;  diambil</v>
          </cell>
          <cell r="G950" t="str">
            <v>V</v>
          </cell>
          <cell r="H950">
            <v>700</v>
          </cell>
          <cell r="I950" t="str">
            <v>M2 / Jam</v>
          </cell>
          <cell r="L950" t="str">
            <v>F.</v>
          </cell>
          <cell r="N950" t="str">
            <v>HARGA SATUAN PEKERJAAN  ( D + E )</v>
          </cell>
          <cell r="U950">
            <v>3399.2352442685237</v>
          </cell>
        </row>
        <row r="951">
          <cell r="C951" t="str">
            <v>Aplikasi rata-rata</v>
          </cell>
          <cell r="G951" t="str">
            <v>Ap</v>
          </cell>
          <cell r="H951">
            <v>0.8</v>
          </cell>
          <cell r="I951" t="str">
            <v>liter / M2</v>
          </cell>
          <cell r="L951" t="str">
            <v>Note: 1</v>
          </cell>
          <cell r="N951" t="str">
            <v>SATUAN dapat berdasarkan atas jam operasi untuk Tenaga Kerja dan Peralatan, volume dan/atau ukuran</v>
          </cell>
        </row>
        <row r="952">
          <cell r="N952" t="str">
            <v>berat untuk bahan-bahan.</v>
          </cell>
        </row>
        <row r="953">
          <cell r="C953" t="str">
            <v xml:space="preserve">Kap. Prod. / jam = </v>
          </cell>
          <cell r="D953" t="str">
            <v>(V x Ap)</v>
          </cell>
          <cell r="G953" t="str">
            <v>Q2</v>
          </cell>
          <cell r="H953">
            <v>560</v>
          </cell>
          <cell r="I953" t="str">
            <v>liter</v>
          </cell>
          <cell r="L953">
            <v>2</v>
          </cell>
          <cell r="N953" t="str">
            <v>Kuantitas satuan adalah kuantitas setiap komponen untuk menyelesaikan satu satuan pekerjaan dari nomor</v>
          </cell>
        </row>
        <row r="954">
          <cell r="N954" t="str">
            <v>mata pembayaran.</v>
          </cell>
        </row>
        <row r="955">
          <cell r="C955" t="str">
            <v>Koefisien Alat / Ltr</v>
          </cell>
          <cell r="D955" t="str">
            <v xml:space="preserve"> = 1 : Q2</v>
          </cell>
          <cell r="G955" t="str">
            <v>(E05)</v>
          </cell>
          <cell r="H955">
            <v>1.7857142857142857E-3</v>
          </cell>
          <cell r="I955" t="str">
            <v>Jam</v>
          </cell>
          <cell r="L955">
            <v>3</v>
          </cell>
          <cell r="N955" t="str">
            <v>Biaya satuan untuk peralatan sudah termasuk bahan bakar, bahan habis dipakai dan operator.</v>
          </cell>
        </row>
        <row r="956">
          <cell r="L956">
            <v>4</v>
          </cell>
          <cell r="N956" t="str">
            <v>Biaya satuan sudah termasuk pengeluaran untuk seluruh pajak yang berkaitan (tetapi tidak termasuk PPN</v>
          </cell>
        </row>
        <row r="957">
          <cell r="J957" t="str">
            <v>Berlanjut ke halaman berikut</v>
          </cell>
          <cell r="N957" t="str">
            <v>yang dibayar dari kontrak) dan biaya-biaya lainnya.</v>
          </cell>
        </row>
        <row r="958">
          <cell r="A958" t="str">
            <v>ITEM PEMBAYARAN NO.</v>
          </cell>
          <cell r="D958" t="str">
            <v>:  4.2 (6)</v>
          </cell>
          <cell r="J958" t="str">
            <v>Analisa EI-426</v>
          </cell>
        </row>
        <row r="959">
          <cell r="A959" t="str">
            <v xml:space="preserve">JENIS PEKERJAAN                                  </v>
          </cell>
          <cell r="D959" t="str">
            <v>:  Aspal Utk. Pekerjaan Pelaburan</v>
          </cell>
        </row>
        <row r="960">
          <cell r="A960" t="str">
            <v>SATUAN PEMBAYARAN</v>
          </cell>
          <cell r="D960" t="str">
            <v>:  LITER</v>
          </cell>
          <cell r="J960" t="str">
            <v xml:space="preserve">         URAIAN ANALISA HARGA SATUAN</v>
          </cell>
        </row>
        <row r="961">
          <cell r="J961" t="str">
            <v>Lanjutan</v>
          </cell>
        </row>
        <row r="963">
          <cell r="A963" t="str">
            <v>No.</v>
          </cell>
          <cell r="C963" t="str">
            <v>U R A I A N</v>
          </cell>
          <cell r="G963" t="str">
            <v>KODE</v>
          </cell>
          <cell r="H963" t="str">
            <v>KOEF.</v>
          </cell>
          <cell r="I963" t="str">
            <v>SATUAN</v>
          </cell>
          <cell r="J963" t="str">
            <v>KETERANGAN</v>
          </cell>
        </row>
        <row r="966">
          <cell r="A966" t="str">
            <v>2.c.</v>
          </cell>
          <cell r="C966" t="str">
            <v>DUMP TRUCK (DT)</v>
          </cell>
          <cell r="G966" t="str">
            <v>(E08)</v>
          </cell>
        </row>
        <row r="967">
          <cell r="C967" t="str">
            <v>Sebagai alat pengangkut bahan dilokasi pekerjaan</v>
          </cell>
        </row>
        <row r="968">
          <cell r="C968" t="str">
            <v>Dump Truck melayani alat Asphalt Sprayer.</v>
          </cell>
        </row>
        <row r="969">
          <cell r="C969" t="str">
            <v>Kap.Prod. / jam = sama dengan Asphalt Sprayer</v>
          </cell>
          <cell r="G969" t="str">
            <v>Q3</v>
          </cell>
          <cell r="H969">
            <v>352.75</v>
          </cell>
          <cell r="I969" t="str">
            <v>liter</v>
          </cell>
        </row>
        <row r="971">
          <cell r="C971" t="str">
            <v>Koefisien Alat / Ltr</v>
          </cell>
          <cell r="D971" t="str">
            <v xml:space="preserve"> = 1 : Q3</v>
          </cell>
          <cell r="G971" t="str">
            <v>(E08)</v>
          </cell>
          <cell r="H971">
            <v>2.8348688873139618E-3</v>
          </cell>
          <cell r="I971" t="str">
            <v>Jam</v>
          </cell>
        </row>
        <row r="973">
          <cell r="A973" t="str">
            <v>3.</v>
          </cell>
          <cell r="C973" t="str">
            <v>TENAGA</v>
          </cell>
        </row>
        <row r="974">
          <cell r="C974" t="str">
            <v>Produksi menentukan : ASPHALT SPRAYER</v>
          </cell>
          <cell r="G974" t="str">
            <v>Q1</v>
          </cell>
          <cell r="H974">
            <v>352.75</v>
          </cell>
          <cell r="I974" t="str">
            <v>Ltr/Jam</v>
          </cell>
        </row>
        <row r="975">
          <cell r="C975" t="str">
            <v>Produksi / hari  =  Tk x Q1</v>
          </cell>
          <cell r="G975" t="str">
            <v>Qt</v>
          </cell>
          <cell r="H975">
            <v>2469.25</v>
          </cell>
          <cell r="I975" t="str">
            <v>Liter</v>
          </cell>
        </row>
        <row r="976">
          <cell r="C976" t="str">
            <v>Kebutuhan tenaga :</v>
          </cell>
        </row>
        <row r="977">
          <cell r="D977" t="str">
            <v>- Pekerja</v>
          </cell>
          <cell r="G977" t="str">
            <v>P</v>
          </cell>
          <cell r="H977">
            <v>10</v>
          </cell>
          <cell r="I977" t="str">
            <v>orang</v>
          </cell>
        </row>
        <row r="978">
          <cell r="D978" t="str">
            <v>- Mandor</v>
          </cell>
          <cell r="G978" t="str">
            <v>M</v>
          </cell>
          <cell r="H978">
            <v>1</v>
          </cell>
          <cell r="I978" t="str">
            <v>orang</v>
          </cell>
        </row>
        <row r="980">
          <cell r="C980" t="str">
            <v>Koefisien Tenaga / Ltr     :</v>
          </cell>
        </row>
        <row r="981">
          <cell r="D981" t="str">
            <v>- Pekerja</v>
          </cell>
          <cell r="E981" t="str">
            <v>= (Tk x P) / Qt</v>
          </cell>
          <cell r="G981" t="str">
            <v>(L01)</v>
          </cell>
          <cell r="H981">
            <v>2.8348688873139617E-2</v>
          </cell>
          <cell r="I981" t="str">
            <v>Jam</v>
          </cell>
        </row>
        <row r="982">
          <cell r="D982" t="str">
            <v>- Mandor</v>
          </cell>
          <cell r="E982" t="str">
            <v>= (Tk x M) / Qt</v>
          </cell>
          <cell r="G982" t="str">
            <v>(L03)</v>
          </cell>
          <cell r="H982">
            <v>2.8348688873139618E-3</v>
          </cell>
          <cell r="I982" t="str">
            <v>Jam</v>
          </cell>
        </row>
        <row r="984">
          <cell r="A984" t="str">
            <v>4.</v>
          </cell>
          <cell r="C984" t="str">
            <v>HARGA DASAR SATUAN UPAH, BAHAN DAN ALAT</v>
          </cell>
        </row>
        <row r="985">
          <cell r="C985" t="str">
            <v>Lihat lampiran.</v>
          </cell>
        </row>
        <row r="987">
          <cell r="A987" t="str">
            <v>5.</v>
          </cell>
          <cell r="C987" t="str">
            <v>ANALISA HARGA SATUAN PEKERJAAN</v>
          </cell>
        </row>
        <row r="988">
          <cell r="C988" t="str">
            <v>Lihat perhitungan dalam FORMULIR STANDAR UNTUK</v>
          </cell>
        </row>
        <row r="989">
          <cell r="C989" t="str">
            <v>PEREKEMAN ANALISA MASING-MASING HARGA</v>
          </cell>
        </row>
        <row r="990">
          <cell r="C990" t="str">
            <v>SATUAN.</v>
          </cell>
        </row>
        <row r="991">
          <cell r="C991" t="str">
            <v>Didapat Harga Satuan Pekerjaan :</v>
          </cell>
        </row>
        <row r="993">
          <cell r="C993" t="str">
            <v xml:space="preserve">Rp.  </v>
          </cell>
          <cell r="D993">
            <v>3399.2352442685237</v>
          </cell>
          <cell r="E993" t="str">
            <v xml:space="preserve"> / Liter</v>
          </cell>
        </row>
        <row r="996">
          <cell r="A996" t="str">
            <v>6.</v>
          </cell>
          <cell r="C996" t="str">
            <v>WAKTU PELAKSANAAN YANG DIPERLUKAN</v>
          </cell>
        </row>
        <row r="997">
          <cell r="C997" t="str">
            <v>Waktu pelaksanaan</v>
          </cell>
          <cell r="D997" t="str">
            <v>:  . . . . . . .  bulan</v>
          </cell>
        </row>
        <row r="999">
          <cell r="A999" t="str">
            <v>7.</v>
          </cell>
          <cell r="C999" t="str">
            <v>VOLUME PEKERJAAN YANG DIPERLUKAN</v>
          </cell>
        </row>
        <row r="1000">
          <cell r="C1000" t="str">
            <v>Volume pekerjaan  :</v>
          </cell>
          <cell r="D1000">
            <v>0</v>
          </cell>
          <cell r="E1000" t="str">
            <v>Liter</v>
          </cell>
        </row>
        <row r="1015">
          <cell r="C1015" t="str">
            <v/>
          </cell>
        </row>
        <row r="1017">
          <cell r="A1017" t="str">
            <v>ITEM PEMBAYARAN NO.</v>
          </cell>
          <cell r="D1017" t="str">
            <v>:  4.2 (7)</v>
          </cell>
          <cell r="J1017" t="str">
            <v>Analisa EI-427</v>
          </cell>
          <cell r="T1017" t="str">
            <v>Analisa EI-427</v>
          </cell>
        </row>
        <row r="1018">
          <cell r="A1018" t="str">
            <v>JENIS PEKERJAAN</v>
          </cell>
          <cell r="D1018" t="str">
            <v>:  Lapis Resap Pengikat</v>
          </cell>
        </row>
        <row r="1019">
          <cell r="A1019" t="str">
            <v>SATUAN PEMBAYARAN</v>
          </cell>
          <cell r="D1019" t="str">
            <v>:  LITER</v>
          </cell>
          <cell r="J1019" t="str">
            <v xml:space="preserve">         URAIAN ANALISA HARGA SATUAN</v>
          </cell>
          <cell r="L1019" t="str">
            <v>FORMULIR STANDAR UNTUK</v>
          </cell>
        </row>
        <row r="1020">
          <cell r="L1020" t="str">
            <v>PEREKAMAN ANALISA MASING-MASING HARGA SATUAN</v>
          </cell>
        </row>
        <row r="1021">
          <cell r="L1021" t="str">
            <v/>
          </cell>
        </row>
        <row r="1022">
          <cell r="A1022" t="str">
            <v>No.</v>
          </cell>
          <cell r="C1022" t="str">
            <v>U R A I A N</v>
          </cell>
          <cell r="G1022" t="str">
            <v>KODE</v>
          </cell>
          <cell r="H1022" t="str">
            <v>KOEF.</v>
          </cell>
          <cell r="I1022" t="str">
            <v>SATUAN</v>
          </cell>
          <cell r="J1022" t="str">
            <v>KETERANGAN</v>
          </cell>
        </row>
        <row r="1024">
          <cell r="L1024" t="str">
            <v>PROYEK</v>
          </cell>
          <cell r="O1024" t="str">
            <v>:</v>
          </cell>
        </row>
        <row r="1025">
          <cell r="A1025" t="str">
            <v>I.</v>
          </cell>
          <cell r="C1025" t="str">
            <v>ASUMSI</v>
          </cell>
          <cell r="L1025" t="str">
            <v>No. PAKET KONTRAK</v>
          </cell>
          <cell r="O1025" t="str">
            <v>:</v>
          </cell>
        </row>
        <row r="1026">
          <cell r="A1026">
            <v>1</v>
          </cell>
          <cell r="C1026" t="str">
            <v>Menggunakan alat berat (cara mekanik)</v>
          </cell>
          <cell r="L1026" t="str">
            <v>NAMA PAKET</v>
          </cell>
          <cell r="O1026" t="str">
            <v>:</v>
          </cell>
        </row>
        <row r="1027">
          <cell r="A1027">
            <v>2</v>
          </cell>
          <cell r="C1027" t="str">
            <v>Lokasi pekerjaan : sepanjang jalan</v>
          </cell>
          <cell r="L1027" t="str">
            <v>PROP / KAB / KODYA</v>
          </cell>
          <cell r="O1027" t="str">
            <v>:</v>
          </cell>
        </row>
        <row r="1028">
          <cell r="A1028">
            <v>3</v>
          </cell>
          <cell r="C1028" t="str">
            <v>Jarak rata-rata Base Camp ke lokasi pekerjaan</v>
          </cell>
          <cell r="G1028" t="str">
            <v>L</v>
          </cell>
          <cell r="H1028">
            <v>8.7249999999999996</v>
          </cell>
          <cell r="I1028" t="str">
            <v>KM</v>
          </cell>
          <cell r="L1028" t="str">
            <v>ITEM PEMBAYARAN NO.</v>
          </cell>
          <cell r="O1028" t="str">
            <v>:  4.2 (7)</v>
          </cell>
          <cell r="R1028" t="str">
            <v>PERKIRAAN VOL. PEK.</v>
          </cell>
          <cell r="T1028" t="str">
            <v>:</v>
          </cell>
          <cell r="U1028">
            <v>1</v>
          </cell>
        </row>
        <row r="1029">
          <cell r="A1029">
            <v>4</v>
          </cell>
          <cell r="C1029" t="str">
            <v>Jam kerja efektif per-hari</v>
          </cell>
          <cell r="G1029" t="str">
            <v>Tk</v>
          </cell>
          <cell r="H1029">
            <v>7</v>
          </cell>
          <cell r="I1029" t="str">
            <v>Jam</v>
          </cell>
          <cell r="L1029" t="str">
            <v>JENIS PEKERJAAN</v>
          </cell>
          <cell r="O1029" t="str">
            <v>:  Lapis Resap Pengikat</v>
          </cell>
          <cell r="R1029" t="str">
            <v>TOTAL HARGA (Rp.)</v>
          </cell>
          <cell r="T1029" t="str">
            <v>:</v>
          </cell>
          <cell r="U1029">
            <v>305360.27</v>
          </cell>
        </row>
        <row r="1030">
          <cell r="A1030">
            <v>5</v>
          </cell>
          <cell r="C1030" t="str">
            <v>Faktor kehilangan bahan</v>
          </cell>
          <cell r="G1030" t="str">
            <v>Fh</v>
          </cell>
          <cell r="H1030">
            <v>1.1000000000000001</v>
          </cell>
          <cell r="I1030" t="str">
            <v>-</v>
          </cell>
          <cell r="L1030" t="str">
            <v>SATUAN PEMBAYARAN</v>
          </cell>
          <cell r="O1030" t="str">
            <v>:  LITER</v>
          </cell>
          <cell r="R1030" t="str">
            <v>% THD. BIAYA PROYEK</v>
          </cell>
          <cell r="T1030" t="str">
            <v>:</v>
          </cell>
          <cell r="U1030" t="e">
            <v>#DIV/0!</v>
          </cell>
        </row>
        <row r="1031">
          <cell r="A1031">
            <v>6</v>
          </cell>
          <cell r="C1031" t="str">
            <v>Komposisi campuran :</v>
          </cell>
        </row>
        <row r="1032">
          <cell r="C1032" t="str">
            <v>- Aspal AC-10 atau AC-20</v>
          </cell>
          <cell r="G1032" t="str">
            <v>As</v>
          </cell>
          <cell r="H1032">
            <v>56</v>
          </cell>
          <cell r="I1032" t="str">
            <v>%</v>
          </cell>
          <cell r="J1032" t="str">
            <v xml:space="preserve"> 100 bagian</v>
          </cell>
        </row>
        <row r="1033">
          <cell r="C1033" t="str">
            <v>- Minyak Flux / Pencair</v>
          </cell>
          <cell r="G1033" t="str">
            <v>K</v>
          </cell>
          <cell r="H1033">
            <v>44</v>
          </cell>
          <cell r="I1033" t="str">
            <v>%</v>
          </cell>
          <cell r="J1033" t="str">
            <v xml:space="preserve"> 80   bagian</v>
          </cell>
          <cell r="Q1033" t="str">
            <v>PERKIRAAN</v>
          </cell>
          <cell r="R1033" t="str">
            <v>HARGA</v>
          </cell>
          <cell r="S1033" t="str">
            <v>JUMLAH</v>
          </cell>
        </row>
        <row r="1034">
          <cell r="A1034">
            <v>7</v>
          </cell>
          <cell r="C1034" t="str">
            <v>Berat jenis bahan :</v>
          </cell>
          <cell r="L1034" t="str">
            <v>NO.</v>
          </cell>
          <cell r="N1034" t="str">
            <v>KOMPONEN</v>
          </cell>
          <cell r="P1034" t="str">
            <v>SATUAN</v>
          </cell>
          <cell r="Q1034" t="str">
            <v>KUANTITAS</v>
          </cell>
          <cell r="R1034" t="str">
            <v>SATUAN</v>
          </cell>
          <cell r="S1034" t="str">
            <v>HARGA</v>
          </cell>
        </row>
        <row r="1035">
          <cell r="C1035" t="str">
            <v>- Aspal AC-10 atau AC-20</v>
          </cell>
          <cell r="G1035" t="str">
            <v>D1</v>
          </cell>
          <cell r="H1035">
            <v>1.03</v>
          </cell>
          <cell r="I1035" t="str">
            <v>Kg / liter</v>
          </cell>
          <cell r="R1035" t="str">
            <v>(Rp.)</v>
          </cell>
          <cell r="S1035" t="str">
            <v>(Rp.)</v>
          </cell>
        </row>
        <row r="1036">
          <cell r="C1036" t="str">
            <v>- Minyak Flux / Pencair</v>
          </cell>
          <cell r="G1036" t="str">
            <v>D2</v>
          </cell>
          <cell r="H1036">
            <v>0.8</v>
          </cell>
          <cell r="I1036" t="str">
            <v>Kg / liter</v>
          </cell>
        </row>
        <row r="1037">
          <cell r="A1037">
            <v>8</v>
          </cell>
          <cell r="C1037" t="str">
            <v>Bahan dasar (aspal &amp; minyak pencair) semuanya</v>
          </cell>
        </row>
        <row r="1038">
          <cell r="C1038" t="str">
            <v>diterima di lokasi pekerjaan</v>
          </cell>
          <cell r="L1038" t="str">
            <v>A.</v>
          </cell>
          <cell r="N1038" t="str">
            <v>TENAGA</v>
          </cell>
        </row>
        <row r="1040">
          <cell r="A1040" t="str">
            <v>II.</v>
          </cell>
          <cell r="C1040" t="str">
            <v>URUTAN KERJA</v>
          </cell>
          <cell r="L1040" t="str">
            <v>1.</v>
          </cell>
          <cell r="N1040" t="str">
            <v>Pekerja</v>
          </cell>
          <cell r="O1040" t="str">
            <v>(L01)</v>
          </cell>
          <cell r="P1040" t="str">
            <v>Jam</v>
          </cell>
          <cell r="Q1040">
            <v>2.8348688873139617E-2</v>
          </cell>
          <cell r="R1040">
            <v>2857.14</v>
          </cell>
          <cell r="U1040">
            <v>80.996172927002121</v>
          </cell>
        </row>
        <row r="1041">
          <cell r="A1041">
            <v>1</v>
          </cell>
          <cell r="C1041" t="str">
            <v>Aspal dan Minyak Flux dicampur dan dipanaskan</v>
          </cell>
          <cell r="L1041" t="str">
            <v>2.</v>
          </cell>
          <cell r="N1041" t="str">
            <v>Mandor</v>
          </cell>
          <cell r="O1041" t="str">
            <v>(L03)</v>
          </cell>
          <cell r="P1041" t="str">
            <v>Jam</v>
          </cell>
          <cell r="Q1041">
            <v>5.6697377746279237E-3</v>
          </cell>
          <cell r="R1041">
            <v>3214.29</v>
          </cell>
          <cell r="U1041">
            <v>18.224181431608788</v>
          </cell>
        </row>
        <row r="1042">
          <cell r="C1042" t="str">
            <v>sehingga menjadi campuran aspal cair</v>
          </cell>
        </row>
        <row r="1043">
          <cell r="A1043">
            <v>2</v>
          </cell>
          <cell r="C1043" t="str">
            <v>Permukaan yang akan dilapis dibersihkan dari debu</v>
          </cell>
        </row>
        <row r="1044">
          <cell r="C1044" t="str">
            <v>dan kotoran dengan Air Compressor</v>
          </cell>
          <cell r="Q1044" t="str">
            <v xml:space="preserve">JUMLAH HARGA TENAGA   </v>
          </cell>
          <cell r="U1044">
            <v>99.220354358610905</v>
          </cell>
        </row>
        <row r="1045">
          <cell r="A1045">
            <v>3</v>
          </cell>
          <cell r="C1045" t="str">
            <v>Campuran aspal cair disemprotkan dengan Asphalt</v>
          </cell>
        </row>
        <row r="1046">
          <cell r="C1046" t="str">
            <v>Sprayer ke atas permukaan yang akan dilapis.</v>
          </cell>
          <cell r="L1046" t="str">
            <v>B.</v>
          </cell>
          <cell r="N1046" t="str">
            <v>BAHAN</v>
          </cell>
        </row>
        <row r="1047">
          <cell r="A1047">
            <v>4</v>
          </cell>
          <cell r="C1047" t="str">
            <v>Angkutan Aspal &amp; Minyak Flux menggunakan Dump</v>
          </cell>
        </row>
        <row r="1048">
          <cell r="C1048" t="str">
            <v>Truck</v>
          </cell>
          <cell r="L1048" t="str">
            <v>1.</v>
          </cell>
          <cell r="N1048" t="str">
            <v>Aspal</v>
          </cell>
          <cell r="O1048" t="str">
            <v>(M10)</v>
          </cell>
          <cell r="P1048" t="str">
            <v>Kg</v>
          </cell>
          <cell r="Q1048">
            <v>0.63448000000000015</v>
          </cell>
          <cell r="R1048">
            <v>2086.6280000000002</v>
          </cell>
          <cell r="U1048">
            <v>1323.9237334400004</v>
          </cell>
        </row>
        <row r="1049">
          <cell r="L1049" t="str">
            <v>2.</v>
          </cell>
          <cell r="N1049" t="str">
            <v>Kerosene</v>
          </cell>
          <cell r="O1049" t="str">
            <v>(M11)</v>
          </cell>
          <cell r="P1049" t="str">
            <v>liter</v>
          </cell>
          <cell r="Q1049">
            <v>0.48400000000000004</v>
          </cell>
          <cell r="R1049">
            <v>1650</v>
          </cell>
          <cell r="U1049">
            <v>798.6</v>
          </cell>
        </row>
        <row r="1050">
          <cell r="A1050" t="str">
            <v>III.</v>
          </cell>
          <cell r="C1050" t="str">
            <v>PEMAKAIAN BAHAN, ALAT DAN TENAGA</v>
          </cell>
        </row>
        <row r="1052">
          <cell r="A1052" t="str">
            <v xml:space="preserve">   1.</v>
          </cell>
          <cell r="C1052" t="str">
            <v>BAHAN</v>
          </cell>
        </row>
        <row r="1053">
          <cell r="C1053" t="str">
            <v>Untuk mendapatkan 1 liter Lapis Resap Pengikat</v>
          </cell>
        </row>
        <row r="1054">
          <cell r="C1054" t="str">
            <v>diperlukan :</v>
          </cell>
          <cell r="D1054" t="str">
            <v>( 1 liter x Fh )</v>
          </cell>
          <cell r="G1054" t="str">
            <v>PC</v>
          </cell>
          <cell r="H1054">
            <v>1.1000000000000001</v>
          </cell>
          <cell r="I1054" t="str">
            <v>liter</v>
          </cell>
          <cell r="J1054" t="str">
            <v xml:space="preserve"> Campuran</v>
          </cell>
          <cell r="Q1054" t="str">
            <v xml:space="preserve">JUMLAH HARGA BAHAN   </v>
          </cell>
          <cell r="U1054">
            <v>2122.5237334400003</v>
          </cell>
        </row>
        <row r="1056">
          <cell r="A1056" t="str">
            <v xml:space="preserve">   1.a.</v>
          </cell>
          <cell r="C1056" t="str">
            <v>Aspal</v>
          </cell>
          <cell r="D1056" t="str">
            <v>=   As x PC x D1</v>
          </cell>
          <cell r="G1056" t="str">
            <v>(M10)</v>
          </cell>
          <cell r="H1056">
            <v>0.63448000000000015</v>
          </cell>
          <cell r="I1056" t="str">
            <v>Kg.</v>
          </cell>
          <cell r="L1056" t="str">
            <v>C.</v>
          </cell>
          <cell r="N1056" t="str">
            <v>PERALATAN</v>
          </cell>
        </row>
        <row r="1057">
          <cell r="A1057" t="str">
            <v xml:space="preserve">   1.b.</v>
          </cell>
          <cell r="C1057" t="str">
            <v>Minyak Flux</v>
          </cell>
          <cell r="D1057" t="str">
            <v>=   K x PC</v>
          </cell>
          <cell r="G1057" t="str">
            <v>(M11)</v>
          </cell>
          <cell r="H1057">
            <v>0.48400000000000004</v>
          </cell>
          <cell r="I1057" t="str">
            <v>liter</v>
          </cell>
        </row>
        <row r="1058">
          <cell r="L1058" t="str">
            <v>1.</v>
          </cell>
          <cell r="N1058" t="str">
            <v>Asphalt Sprayer  (E03)</v>
          </cell>
          <cell r="P1058" t="str">
            <v>Jam</v>
          </cell>
          <cell r="Q1058">
            <v>2.8348688873139618E-3</v>
          </cell>
          <cell r="R1058">
            <v>30575.535383788432</v>
          </cell>
          <cell r="U1058">
            <v>86.677633972468982</v>
          </cell>
        </row>
        <row r="1059">
          <cell r="A1059" t="str">
            <v xml:space="preserve">   2.</v>
          </cell>
          <cell r="C1059" t="str">
            <v>ALAT</v>
          </cell>
          <cell r="L1059" t="str">
            <v>2.</v>
          </cell>
          <cell r="N1059" t="str">
            <v>Air Compresor    (E05)</v>
          </cell>
          <cell r="P1059" t="str">
            <v>Jam</v>
          </cell>
          <cell r="Q1059">
            <v>2.0833333333333333E-3</v>
          </cell>
          <cell r="R1059">
            <v>53840.365312835944</v>
          </cell>
          <cell r="U1059">
            <v>112.16742773507488</v>
          </cell>
        </row>
        <row r="1060">
          <cell r="A1060" t="str">
            <v xml:space="preserve">   2.a.</v>
          </cell>
          <cell r="C1060" t="str">
            <v>ASPHALT SPRAYER</v>
          </cell>
          <cell r="G1060" t="str">
            <v>(E03)</v>
          </cell>
          <cell r="L1060" t="str">
            <v>3.</v>
          </cell>
          <cell r="N1060" t="str">
            <v>Dump Truck</v>
          </cell>
          <cell r="O1060" t="str">
            <v>(E08)</v>
          </cell>
          <cell r="P1060" t="str">
            <v>Jam</v>
          </cell>
          <cell r="Q1060">
            <v>2.8348688873139618E-3</v>
          </cell>
          <cell r="R1060">
            <v>153645.58193291764</v>
          </cell>
          <cell r="U1060">
            <v>435.56507989487642</v>
          </cell>
        </row>
        <row r="1061">
          <cell r="C1061" t="str">
            <v>Kapasitas alat</v>
          </cell>
          <cell r="G1061" t="str">
            <v>V</v>
          </cell>
          <cell r="H1061">
            <v>850</v>
          </cell>
          <cell r="I1061" t="str">
            <v>liter</v>
          </cell>
        </row>
        <row r="1062">
          <cell r="C1062" t="str">
            <v>Faktor efisiensi alat</v>
          </cell>
          <cell r="G1062" t="str">
            <v>Fa</v>
          </cell>
          <cell r="H1062">
            <v>0.83</v>
          </cell>
          <cell r="I1062" t="str">
            <v>-</v>
          </cell>
        </row>
        <row r="1063">
          <cell r="C1063" t="str">
            <v>Waktu Siklus (termasuk proses pemanasan)</v>
          </cell>
          <cell r="G1063" t="str">
            <v>Ts</v>
          </cell>
          <cell r="H1063">
            <v>2</v>
          </cell>
          <cell r="I1063" t="str">
            <v>Jam</v>
          </cell>
        </row>
        <row r="1065">
          <cell r="C1065" t="str">
            <v>Kap. Prod. / jam =</v>
          </cell>
          <cell r="D1065" t="str">
            <v>V x Fa</v>
          </cell>
          <cell r="G1065" t="str">
            <v>Q1</v>
          </cell>
          <cell r="H1065">
            <v>352.75</v>
          </cell>
          <cell r="I1065" t="str">
            <v>liter</v>
          </cell>
        </row>
        <row r="1066">
          <cell r="D1066" t="str">
            <v>Ts</v>
          </cell>
          <cell r="Q1066" t="str">
            <v xml:space="preserve">JUMLAH HARGA PERALATAN   </v>
          </cell>
          <cell r="U1066">
            <v>634.41014160242025</v>
          </cell>
        </row>
        <row r="1067">
          <cell r="C1067" t="str">
            <v>Koefisien Alat / Ltr</v>
          </cell>
          <cell r="D1067" t="str">
            <v xml:space="preserve"> =  1  :  Q1</v>
          </cell>
          <cell r="G1067" t="str">
            <v>(E03)</v>
          </cell>
          <cell r="H1067">
            <v>2.8348688873139618E-3</v>
          </cell>
          <cell r="I1067" t="str">
            <v>Jam</v>
          </cell>
        </row>
        <row r="1068">
          <cell r="L1068" t="str">
            <v>D.</v>
          </cell>
          <cell r="N1068" t="str">
            <v>JUMLAH HARGA TENAGA, BAHAN DAN PERALATAN  ( A + B + C )</v>
          </cell>
          <cell r="U1068">
            <v>2856.1542294010314</v>
          </cell>
        </row>
        <row r="1069">
          <cell r="A1069" t="str">
            <v xml:space="preserve">   2.b.</v>
          </cell>
          <cell r="C1069" t="str">
            <v>AIR COMPRESSOR</v>
          </cell>
          <cell r="G1069" t="str">
            <v>(E05)</v>
          </cell>
          <cell r="L1069" t="str">
            <v>E.</v>
          </cell>
          <cell r="N1069" t="str">
            <v>OVERHEAD &amp; PROFIT</v>
          </cell>
          <cell r="P1069">
            <v>10</v>
          </cell>
          <cell r="Q1069" t="str">
            <v>%  x  D</v>
          </cell>
          <cell r="U1069">
            <v>285.61542294010314</v>
          </cell>
        </row>
        <row r="1070">
          <cell r="C1070" t="str">
            <v xml:space="preserve">Kapasitas alat   -----&gt;&gt;   diambil </v>
          </cell>
          <cell r="G1070" t="str">
            <v>V</v>
          </cell>
          <cell r="H1070">
            <v>600</v>
          </cell>
          <cell r="I1070" t="str">
            <v>M2 / Jam</v>
          </cell>
          <cell r="L1070" t="str">
            <v>F.</v>
          </cell>
          <cell r="N1070" t="str">
            <v>HARGA SATUAN PEKERJAAN  ( D + E )</v>
          </cell>
          <cell r="U1070">
            <v>3141.7696523411346</v>
          </cell>
        </row>
        <row r="1071">
          <cell r="C1071" t="str">
            <v>Aplikasi Lapis Resap Pengikat rata-rata (Spesifikasi)</v>
          </cell>
          <cell r="G1071" t="str">
            <v>Ap</v>
          </cell>
          <cell r="H1071">
            <v>0.8</v>
          </cell>
          <cell r="I1071" t="str">
            <v>liter / M2</v>
          </cell>
          <cell r="L1071" t="str">
            <v>Note: 1</v>
          </cell>
          <cell r="N1071" t="str">
            <v>SATUAN dapat berdasarkan atas jam operasi untuk Tenaga Kerja dan Peralatan, volume dan/atau ukuran</v>
          </cell>
        </row>
        <row r="1072">
          <cell r="N1072" t="str">
            <v>berat untuk bahan-bahan.</v>
          </cell>
        </row>
        <row r="1073">
          <cell r="C1073" t="str">
            <v>Kap. Prod. / jam =</v>
          </cell>
          <cell r="D1073" t="str">
            <v>( V x Ap )</v>
          </cell>
          <cell r="G1073" t="str">
            <v>Q2</v>
          </cell>
          <cell r="H1073">
            <v>480</v>
          </cell>
          <cell r="I1073" t="str">
            <v>liter</v>
          </cell>
          <cell r="L1073">
            <v>2</v>
          </cell>
          <cell r="N1073" t="str">
            <v>Kuantitas satuan adalah kuantitas setiap komponen untuk menyelesaikan satu satuan pekerjaan dari nomor</v>
          </cell>
        </row>
        <row r="1074">
          <cell r="N1074" t="str">
            <v>mata pembayaran.</v>
          </cell>
        </row>
        <row r="1075">
          <cell r="C1075" t="str">
            <v>Koefisien Alat / Ltr</v>
          </cell>
          <cell r="D1075" t="str">
            <v xml:space="preserve"> =  1  :  Q2</v>
          </cell>
          <cell r="G1075" t="str">
            <v>(E05)</v>
          </cell>
          <cell r="H1075">
            <v>2.0833333333333333E-3</v>
          </cell>
          <cell r="I1075" t="str">
            <v>Jam</v>
          </cell>
          <cell r="L1075">
            <v>3</v>
          </cell>
          <cell r="N1075" t="str">
            <v>Biaya satuan untuk peralatan sudah termasuk bahan bakar, bahan habis dipakai dan operator.</v>
          </cell>
        </row>
        <row r="1076">
          <cell r="L1076">
            <v>4</v>
          </cell>
          <cell r="N1076" t="str">
            <v>Biaya satuan sudah termasuk pengeluaran untuk seluruh pajak yang berkaitan (tetapi tidak termasuk PPN</v>
          </cell>
        </row>
        <row r="1077">
          <cell r="J1077" t="str">
            <v>Berlanjut ke halaman berikut</v>
          </cell>
          <cell r="N1077" t="str">
            <v>yang dibayar dari kontrak) dan biaya-biaya lainnya.</v>
          </cell>
        </row>
        <row r="1078">
          <cell r="A1078" t="str">
            <v>ITEM PEMBAYARAN NO.</v>
          </cell>
          <cell r="D1078" t="str">
            <v>:  4.2 (7)</v>
          </cell>
          <cell r="J1078" t="str">
            <v>Analisa EI-427</v>
          </cell>
        </row>
        <row r="1079">
          <cell r="A1079" t="str">
            <v>JENIS PEKERJAAN</v>
          </cell>
          <cell r="D1079" t="str">
            <v>:  Lapis Resap Pengikat</v>
          </cell>
        </row>
        <row r="1080">
          <cell r="A1080" t="str">
            <v>SATUAN PEMBAYARAN</v>
          </cell>
          <cell r="D1080" t="str">
            <v>:  LITER</v>
          </cell>
          <cell r="J1080" t="str">
            <v xml:space="preserve">         URAIAN ANALISA HARGA SATUAN</v>
          </cell>
        </row>
        <row r="1081">
          <cell r="J1081" t="str">
            <v>Lanjutan</v>
          </cell>
        </row>
        <row r="1083">
          <cell r="A1083" t="str">
            <v>No.</v>
          </cell>
          <cell r="C1083" t="str">
            <v>U R A I A N</v>
          </cell>
          <cell r="G1083" t="str">
            <v>KODE</v>
          </cell>
          <cell r="H1083" t="str">
            <v>KOEF.</v>
          </cell>
          <cell r="I1083" t="str">
            <v>SATUAN</v>
          </cell>
          <cell r="J1083" t="str">
            <v>KETERANGAN</v>
          </cell>
        </row>
        <row r="1086">
          <cell r="A1086" t="str">
            <v xml:space="preserve">   2.c.</v>
          </cell>
          <cell r="C1086" t="str">
            <v>DUMP TRUCK</v>
          </cell>
          <cell r="G1086" t="str">
            <v>(E08)</v>
          </cell>
        </row>
        <row r="1087">
          <cell r="C1087" t="str">
            <v>Sebagai alat pengangkut bahan di lokasi pekerjaan,</v>
          </cell>
        </row>
        <row r="1088">
          <cell r="C1088" t="str">
            <v>Dump Truck melayani alat Asphalt Sprayer.</v>
          </cell>
        </row>
        <row r="1089">
          <cell r="C1089" t="str">
            <v>Kap. Prod. / jam =</v>
          </cell>
          <cell r="D1089" t="str">
            <v>sama dengan Asphalt Sprayer</v>
          </cell>
          <cell r="G1089" t="str">
            <v>Q3</v>
          </cell>
          <cell r="H1089">
            <v>352.75</v>
          </cell>
          <cell r="I1089" t="str">
            <v>liter</v>
          </cell>
        </row>
        <row r="1091">
          <cell r="C1091" t="str">
            <v>Koefisien Alat / Ltr</v>
          </cell>
          <cell r="D1091" t="str">
            <v xml:space="preserve"> =  1  :  Q3</v>
          </cell>
          <cell r="G1091" t="str">
            <v>(E08)</v>
          </cell>
          <cell r="H1091">
            <v>2.8348688873139618E-3</v>
          </cell>
          <cell r="I1091" t="str">
            <v>Jam</v>
          </cell>
        </row>
        <row r="1093">
          <cell r="A1093" t="str">
            <v xml:space="preserve">   3.</v>
          </cell>
          <cell r="C1093" t="str">
            <v>TENAGA</v>
          </cell>
        </row>
        <row r="1094">
          <cell r="C1094" t="str">
            <v>Produksi menentukan : ASPHALT SPRAYER</v>
          </cell>
          <cell r="G1094" t="str">
            <v>Q4</v>
          </cell>
          <cell r="H1094">
            <v>352.75</v>
          </cell>
          <cell r="I1094" t="str">
            <v>liter</v>
          </cell>
        </row>
        <row r="1095">
          <cell r="C1095" t="str">
            <v>Produksi Lapis Resap Pengikat / hari  =  Tk x Q4</v>
          </cell>
          <cell r="G1095" t="str">
            <v>Qt</v>
          </cell>
          <cell r="H1095">
            <v>2469.25</v>
          </cell>
          <cell r="I1095" t="str">
            <v>liter</v>
          </cell>
        </row>
        <row r="1096">
          <cell r="C1096" t="str">
            <v>Kebutuhan tenaga :</v>
          </cell>
        </row>
        <row r="1097">
          <cell r="D1097" t="str">
            <v>- Pekerja</v>
          </cell>
          <cell r="G1097" t="str">
            <v>P</v>
          </cell>
          <cell r="H1097">
            <v>10</v>
          </cell>
          <cell r="I1097" t="str">
            <v>orang</v>
          </cell>
        </row>
        <row r="1098">
          <cell r="D1098" t="str">
            <v>- Mandor</v>
          </cell>
          <cell r="G1098" t="str">
            <v>M</v>
          </cell>
          <cell r="H1098">
            <v>2</v>
          </cell>
          <cell r="I1098" t="str">
            <v>orang</v>
          </cell>
        </row>
        <row r="1100">
          <cell r="C1100" t="str">
            <v>Koefisien tenaga / liter   :</v>
          </cell>
        </row>
        <row r="1101">
          <cell r="D1101" t="str">
            <v>- Pekerja</v>
          </cell>
          <cell r="E1101" t="str">
            <v>= (Tk x P) : Qt</v>
          </cell>
          <cell r="G1101" t="str">
            <v>(L01)</v>
          </cell>
          <cell r="H1101">
            <v>2.8348688873139617E-2</v>
          </cell>
          <cell r="I1101" t="str">
            <v>Jam</v>
          </cell>
        </row>
        <row r="1102">
          <cell r="D1102" t="str">
            <v>- Mandor</v>
          </cell>
          <cell r="E1102" t="str">
            <v>= (Tk x M) : Qt</v>
          </cell>
          <cell r="G1102" t="str">
            <v>(L03)</v>
          </cell>
          <cell r="H1102">
            <v>5.6697377746279237E-3</v>
          </cell>
          <cell r="I1102" t="str">
            <v>Jam</v>
          </cell>
        </row>
        <row r="1104">
          <cell r="A1104" t="str">
            <v>4.</v>
          </cell>
          <cell r="C1104" t="str">
            <v>HARGA DASAR SATUAN UPAH, BAHAN DAN ALAT</v>
          </cell>
        </row>
        <row r="1105">
          <cell r="C1105" t="str">
            <v>Lihat lampiran.</v>
          </cell>
        </row>
        <row r="1107">
          <cell r="A1107" t="str">
            <v>5.</v>
          </cell>
          <cell r="C1107" t="str">
            <v>ANALISA HARGA SATUAN PEKERJAAN</v>
          </cell>
        </row>
        <row r="1108">
          <cell r="C1108" t="str">
            <v>Lihat perhitungan dalam FORMULIR STANDAR UNTUK</v>
          </cell>
        </row>
        <row r="1109">
          <cell r="C1109" t="str">
            <v>PEREKEMAN ANALISA MASING-MASING HARGA</v>
          </cell>
        </row>
        <row r="1110">
          <cell r="C1110" t="str">
            <v>SATUAN.</v>
          </cell>
        </row>
        <row r="1111">
          <cell r="C1111" t="str">
            <v>Didapat Harga Satuan Pekerjaan :</v>
          </cell>
        </row>
        <row r="1113">
          <cell r="C1113" t="str">
            <v xml:space="preserve">Rp.  </v>
          </cell>
          <cell r="D1113">
            <v>3141.7696523411346</v>
          </cell>
          <cell r="E1113" t="str">
            <v xml:space="preserve"> / liter.</v>
          </cell>
        </row>
        <row r="1116">
          <cell r="A1116" t="str">
            <v>6.</v>
          </cell>
          <cell r="C1116" t="str">
            <v>WAKTU PELAKSANAAN YANG DIPERLUKAN</v>
          </cell>
        </row>
        <row r="1117">
          <cell r="C1117" t="str">
            <v>Waktu pelaksanaan</v>
          </cell>
          <cell r="D1117" t="str">
            <v>:  . . . . . . .  bulan</v>
          </cell>
        </row>
        <row r="1119">
          <cell r="A1119" t="str">
            <v>7.</v>
          </cell>
          <cell r="C1119" t="str">
            <v>VOLUME PEKERJAAN YANG DIPERLUKAN</v>
          </cell>
        </row>
        <row r="1120">
          <cell r="C1120" t="str">
            <v>Volume pekerjaan  :</v>
          </cell>
          <cell r="D1120">
            <v>1</v>
          </cell>
          <cell r="E1120" t="str">
            <v>Liter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KB"/>
      <sheetName val="Rekap"/>
      <sheetName val="HrgBahan&amp;Analisa"/>
    </sheetNames>
    <sheetDataSet>
      <sheetData sheetId="0" refreshError="1"/>
      <sheetData sheetId="1" refreshError="1"/>
      <sheetData sheetId="2" refreshError="1">
        <row r="806">
          <cell r="W806">
            <v>69178.399999999994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Dasar"/>
      <sheetName val="REKAP total"/>
      <sheetName val="REKAP"/>
      <sheetName val="RAB"/>
      <sheetName val="Antek"/>
      <sheetName val="Analisa"/>
      <sheetName val="Analisa SNI"/>
      <sheetName val="Anmob"/>
      <sheetName val="Analisa LS"/>
      <sheetName val="Peralatan"/>
      <sheetName val="AN. SNI"/>
      <sheetName val="TERBILANG"/>
    </sheetNames>
    <sheetDataSet>
      <sheetData sheetId="0">
        <row r="17">
          <cell r="D17" t="str">
            <v>Pekerja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BO26" t="str">
            <v xml:space="preserve"> Alat Baru</v>
          </cell>
        </row>
        <row r="27">
          <cell r="BO27">
            <v>1341125891</v>
          </cell>
        </row>
        <row r="46">
          <cell r="BO46" t="str">
            <v xml:space="preserve"> Alat Baru</v>
          </cell>
        </row>
        <row r="47">
          <cell r="BO47">
            <v>247812175</v>
          </cell>
        </row>
        <row r="66">
          <cell r="BO66" t="str">
            <v xml:space="preserve"> Alat Baru</v>
          </cell>
        </row>
        <row r="67">
          <cell r="BO67">
            <v>55862745</v>
          </cell>
        </row>
        <row r="86">
          <cell r="BO86" t="str">
            <v xml:space="preserve"> Alat Baru</v>
          </cell>
        </row>
        <row r="87">
          <cell r="BO87">
            <v>888028890</v>
          </cell>
        </row>
        <row r="106">
          <cell r="BO106" t="str">
            <v xml:space="preserve"> Alat Baru</v>
          </cell>
        </row>
        <row r="107">
          <cell r="BO107">
            <v>54602683</v>
          </cell>
        </row>
        <row r="126">
          <cell r="BO126" t="str">
            <v xml:space="preserve"> Alat Baru</v>
          </cell>
        </row>
        <row r="127">
          <cell r="BO127">
            <v>117605778</v>
          </cell>
        </row>
        <row r="146">
          <cell r="BO146" t="str">
            <v xml:space="preserve"> Alat Baru</v>
          </cell>
        </row>
        <row r="147">
          <cell r="BO147">
            <v>777038177</v>
          </cell>
        </row>
        <row r="166">
          <cell r="BO166" t="str">
            <v xml:space="preserve"> Alat Baru</v>
          </cell>
        </row>
        <row r="167">
          <cell r="BO167">
            <v>92404540</v>
          </cell>
        </row>
        <row r="186">
          <cell r="BO186" t="str">
            <v xml:space="preserve"> Alat Baru</v>
          </cell>
        </row>
        <row r="187">
          <cell r="BO187">
            <v>285614032</v>
          </cell>
        </row>
        <row r="206">
          <cell r="BO206" t="str">
            <v xml:space="preserve"> Alat Baru</v>
          </cell>
        </row>
        <row r="207">
          <cell r="BO207">
            <v>1404024763</v>
          </cell>
        </row>
        <row r="226">
          <cell r="BO226" t="str">
            <v xml:space="preserve"> Alat Baru</v>
          </cell>
        </row>
        <row r="227">
          <cell r="BO227">
            <v>105005159</v>
          </cell>
        </row>
        <row r="266">
          <cell r="BO266" t="str">
            <v xml:space="preserve"> Alat Baru</v>
          </cell>
        </row>
        <row r="267">
          <cell r="BO267">
            <v>1224220842</v>
          </cell>
        </row>
        <row r="286">
          <cell r="BO286" t="str">
            <v xml:space="preserve"> Alat Baru</v>
          </cell>
        </row>
        <row r="287">
          <cell r="BO287">
            <v>504024763</v>
          </cell>
        </row>
        <row r="306">
          <cell r="BO306" t="str">
            <v xml:space="preserve"> Alat Baru</v>
          </cell>
        </row>
        <row r="307">
          <cell r="BO307">
            <v>1099019604</v>
          </cell>
        </row>
        <row r="326">
          <cell r="BO326" t="str">
            <v xml:space="preserve"> Alat Baru</v>
          </cell>
        </row>
        <row r="327">
          <cell r="BO327">
            <v>155407635</v>
          </cell>
        </row>
        <row r="346">
          <cell r="BO346" t="str">
            <v xml:space="preserve"> Alat Baru</v>
          </cell>
        </row>
        <row r="347">
          <cell r="BO347">
            <v>155407635</v>
          </cell>
        </row>
        <row r="366">
          <cell r="BO366" t="str">
            <v xml:space="preserve"> Alat Baru</v>
          </cell>
        </row>
        <row r="367">
          <cell r="BO367">
            <v>176408667</v>
          </cell>
        </row>
        <row r="386">
          <cell r="BO386" t="str">
            <v xml:space="preserve"> Alat Baru</v>
          </cell>
        </row>
        <row r="387">
          <cell r="BO387">
            <v>1297409699</v>
          </cell>
        </row>
        <row r="406">
          <cell r="BO406" t="str">
            <v xml:space="preserve"> Alat Baru</v>
          </cell>
        </row>
        <row r="407">
          <cell r="BO407">
            <v>35854386</v>
          </cell>
        </row>
        <row r="426">
          <cell r="BO426" t="str">
            <v xml:space="preserve"> Alat Baru</v>
          </cell>
        </row>
        <row r="427">
          <cell r="BO427">
            <v>1310989671</v>
          </cell>
        </row>
        <row r="446">
          <cell r="BO446" t="str">
            <v xml:space="preserve"> Alat Baru</v>
          </cell>
        </row>
        <row r="447">
          <cell r="BO447">
            <v>20450464</v>
          </cell>
        </row>
        <row r="466">
          <cell r="BO466" t="str">
            <v xml:space="preserve"> Alat Baru</v>
          </cell>
        </row>
        <row r="467">
          <cell r="BO467">
            <v>105005159</v>
          </cell>
        </row>
        <row r="486">
          <cell r="BO486" t="str">
            <v xml:space="preserve"> Alat Baru</v>
          </cell>
        </row>
        <row r="487">
          <cell r="BO487">
            <v>71403508</v>
          </cell>
        </row>
        <row r="506">
          <cell r="BO506" t="str">
            <v xml:space="preserve"> Alat Baru</v>
          </cell>
        </row>
        <row r="507">
          <cell r="BO507">
            <v>6720330</v>
          </cell>
        </row>
        <row r="546">
          <cell r="BO546" t="str">
            <v xml:space="preserve"> Alat Baru</v>
          </cell>
        </row>
        <row r="547">
          <cell r="BO547">
            <v>46000000</v>
          </cell>
        </row>
        <row r="566">
          <cell r="BO566" t="str">
            <v xml:space="preserve"> Alat Baru</v>
          </cell>
        </row>
        <row r="567">
          <cell r="BO567">
            <v>112500000</v>
          </cell>
        </row>
        <row r="586">
          <cell r="BO586" t="str">
            <v xml:space="preserve"> Alat Baru</v>
          </cell>
        </row>
        <row r="587">
          <cell r="BO587">
            <v>166250000</v>
          </cell>
        </row>
        <row r="606">
          <cell r="BO606" t="str">
            <v xml:space="preserve"> Alat Baru</v>
          </cell>
        </row>
        <row r="607">
          <cell r="BO607">
            <v>70000000</v>
          </cell>
        </row>
        <row r="626">
          <cell r="BO626" t="str">
            <v xml:space="preserve"> Alat Baru</v>
          </cell>
        </row>
        <row r="627">
          <cell r="BO627">
            <v>350000000</v>
          </cell>
        </row>
        <row r="646">
          <cell r="BO646" t="str">
            <v xml:space="preserve"> Alat Baru</v>
          </cell>
        </row>
        <row r="647">
          <cell r="BO647">
            <v>17500000</v>
          </cell>
        </row>
        <row r="666">
          <cell r="BO666" t="str">
            <v xml:space="preserve"> Alat Baru</v>
          </cell>
        </row>
        <row r="667">
          <cell r="BO667">
            <v>2250000000</v>
          </cell>
        </row>
        <row r="697">
          <cell r="BO697" t="str">
            <v xml:space="preserve"> Alat Baru</v>
          </cell>
        </row>
        <row r="698">
          <cell r="BO698">
            <v>15000000</v>
          </cell>
        </row>
      </sheetData>
      <sheetData sheetId="10"/>
      <sheetData sheetId="1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-SNI"/>
      <sheetName val="lap-2"/>
      <sheetName val="lap-1"/>
      <sheetName val="rekap pang+me"/>
      <sheetName val="penda"/>
      <sheetName val="K-Depan A1-A2"/>
      <sheetName val="K-BL Brt B1-B2"/>
      <sheetName val="Lods B1`-B2` MUSHALLAH"/>
      <sheetName val="rK-KU C1"/>
      <sheetName val="K-KR Utr C2"/>
      <sheetName val="K-KR Utr C3"/>
      <sheetName val="K-KN Slt D1"/>
      <sheetName val="K-KN Slt D2"/>
      <sheetName val="K-KN Slt D3"/>
      <sheetName val="LK A1"/>
      <sheetName val="LK A5"/>
      <sheetName val="LK B1"/>
      <sheetName val="LK B5"/>
      <sheetName val="LK C1"/>
      <sheetName val="LK C2"/>
      <sheetName val="LK D1"/>
      <sheetName val="LB D2"/>
      <sheetName val="LK E1"/>
      <sheetName val="LK F1"/>
      <sheetName val="rLK A2"/>
      <sheetName val="rLK A3"/>
      <sheetName val="rLK A4"/>
      <sheetName val="rLK B2-B3"/>
      <sheetName val="rLK B4"/>
      <sheetName val="rLK C3-C4"/>
      <sheetName val="rLK C5-C6"/>
      <sheetName val="rLK D3-D4"/>
      <sheetName val="rLK D5-D6"/>
      <sheetName val="rLK E2"/>
      <sheetName val="rLB E3"/>
      <sheetName val="rLK F2-F3"/>
      <sheetName val="Pelataran"/>
      <sheetName val="Sls Utama-1"/>
      <sheetName val="WC"/>
      <sheetName val="PAVING"/>
      <sheetName val="MEK.ELEK"/>
      <sheetName val="3"/>
      <sheetName val="2"/>
      <sheetName val="1"/>
      <sheetName val="REKAP JENE"/>
    </sheetNames>
    <sheetDataSet>
      <sheetData sheetId="0">
        <row r="1575">
          <cell r="J1575" t="str">
            <v>PEK. PONDASI DAN TANAH</v>
          </cell>
        </row>
        <row r="1576">
          <cell r="J1576" t="str">
            <v>Galian Tanah</v>
          </cell>
          <cell r="S1576">
            <v>19960.289999999997</v>
          </cell>
        </row>
        <row r="1577">
          <cell r="J1577" t="str">
            <v>Pasir Urug Pondasi</v>
          </cell>
          <cell r="S1577">
            <v>105128.55</v>
          </cell>
        </row>
        <row r="1578">
          <cell r="J1578" t="str">
            <v>Pasir Urug Alas Pondasi</v>
          </cell>
          <cell r="S1578">
            <v>105128.55</v>
          </cell>
        </row>
        <row r="1579">
          <cell r="J1579" t="str">
            <v>Urugan Tanah</v>
          </cell>
          <cell r="S1579">
            <v>63332.55</v>
          </cell>
        </row>
        <row r="1580">
          <cell r="J1580" t="str">
            <v>Pas. Batu Kosong</v>
          </cell>
          <cell r="S1580">
            <v>149347.48500000002</v>
          </cell>
        </row>
        <row r="1581">
          <cell r="J1581" t="str">
            <v>Pas. Pondasi Batu Gunung 1 :  4</v>
          </cell>
          <cell r="S1581">
            <v>322685.83499999996</v>
          </cell>
        </row>
        <row r="1582">
          <cell r="J1582" t="str">
            <v>Pas. Pondasi Trasram (1pc : 2ps)</v>
          </cell>
          <cell r="S1582">
            <v>111137.21999999999</v>
          </cell>
        </row>
        <row r="1583">
          <cell r="J1583" t="str">
            <v>Urugan Kembali</v>
          </cell>
          <cell r="S1583">
            <v>5212.2150000000001</v>
          </cell>
        </row>
        <row r="1584">
          <cell r="J1584" t="str">
            <v>Lantai Kerja t = 7 cm</v>
          </cell>
          <cell r="S1584">
            <v>58888.368000000002</v>
          </cell>
        </row>
        <row r="1585">
          <cell r="J1585" t="str">
            <v>Pas. Pondasi Poer</v>
          </cell>
          <cell r="S1585">
            <v>2579856.1050285008</v>
          </cell>
        </row>
        <row r="1586">
          <cell r="J1586" t="str">
            <v>Membongkar Atap Existing</v>
          </cell>
          <cell r="S1586">
            <v>5500</v>
          </cell>
        </row>
        <row r="1587">
          <cell r="J1587" t="str">
            <v>Lantai Kerja Poer</v>
          </cell>
          <cell r="S1587">
            <v>58888.368000000002</v>
          </cell>
        </row>
        <row r="1588">
          <cell r="J1588" t="str">
            <v>Pondasi Beton Cor (1pc : 2ps : 3kr)</v>
          </cell>
        </row>
        <row r="1589">
          <cell r="J1589" t="str">
            <v>Pondasi Trasram (1pc : 2ps)</v>
          </cell>
          <cell r="S1589">
            <v>52943.318999999996</v>
          </cell>
        </row>
        <row r="1590">
          <cell r="J1590" t="str">
            <v>PEK. STRUKTUR BETON</v>
          </cell>
        </row>
        <row r="1591">
          <cell r="J1591" t="str">
            <v>Sloof  20/30</v>
          </cell>
          <cell r="S1591">
            <v>3273876.8711240003</v>
          </cell>
        </row>
        <row r="1592">
          <cell r="J1592" t="str">
            <v>Sloof  Praktis</v>
          </cell>
          <cell r="S1592">
            <v>2864480.0574400001</v>
          </cell>
        </row>
        <row r="1593">
          <cell r="J1593" t="str">
            <v>Kolom Utama 25/35</v>
          </cell>
          <cell r="S1593">
            <v>3715073.8863524003</v>
          </cell>
        </row>
        <row r="1594">
          <cell r="J1594" t="str">
            <v>Plat Level Kosen</v>
          </cell>
          <cell r="S1594">
            <v>2662612.8750000005</v>
          </cell>
        </row>
        <row r="1595">
          <cell r="J1595" t="str">
            <v>Ringbalk Praktis + Balok Latei</v>
          </cell>
          <cell r="S1595">
            <v>3315177.2382666664</v>
          </cell>
        </row>
        <row r="1596">
          <cell r="J1596" t="str">
            <v>Sloof Beton</v>
          </cell>
          <cell r="S1596">
            <v>2864480.0574400001</v>
          </cell>
        </row>
        <row r="1597">
          <cell r="J1597" t="str">
            <v>Ringbalk Beton</v>
          </cell>
          <cell r="S1597">
            <v>3315177.2382666664</v>
          </cell>
        </row>
        <row r="1598">
          <cell r="J1598" t="str">
            <v>Kolom Beton</v>
          </cell>
          <cell r="S1598">
            <v>3589311.8208666667</v>
          </cell>
        </row>
        <row r="1599">
          <cell r="J1599" t="str">
            <v>Sloof Praktis</v>
          </cell>
          <cell r="S1599">
            <v>2864480.0574400001</v>
          </cell>
        </row>
        <row r="1600">
          <cell r="J1600" t="str">
            <v>Kolom Utama</v>
          </cell>
          <cell r="S1600">
            <v>3715073.8863524003</v>
          </cell>
        </row>
        <row r="1601">
          <cell r="J1601" t="str">
            <v>Kolom Praktis</v>
          </cell>
          <cell r="S1601">
            <v>3589311.8208666667</v>
          </cell>
        </row>
        <row r="1602">
          <cell r="J1602" t="str">
            <v>Balok Lantai Induk</v>
          </cell>
          <cell r="S1602">
            <v>3170264.4519199999</v>
          </cell>
        </row>
        <row r="1603">
          <cell r="J1603" t="str">
            <v>Plat Lantai</v>
          </cell>
          <cell r="S1603">
            <v>2754283.9540000004</v>
          </cell>
        </row>
        <row r="1604">
          <cell r="J1604" t="str">
            <v>Lesplank Beton</v>
          </cell>
          <cell r="S1604">
            <v>3430848.9447999997</v>
          </cell>
        </row>
        <row r="1605">
          <cell r="J1605" t="str">
            <v>Tangga Beton</v>
          </cell>
          <cell r="S1605">
            <v>2561199.6269999999</v>
          </cell>
        </row>
        <row r="1607">
          <cell r="J1607" t="str">
            <v>PEK. PASANGAN &amp; PLESTERAN</v>
          </cell>
        </row>
        <row r="1608">
          <cell r="J1608" t="str">
            <v>Pas. Batu Trasram (1pc : 2ps)</v>
          </cell>
          <cell r="S1608">
            <v>19454.828400000002</v>
          </cell>
        </row>
        <row r="1609">
          <cell r="J1609" t="str">
            <v>Pas. Batu Biasa (1pc :  5ps)</v>
          </cell>
          <cell r="S1609">
            <v>45763.230599999995</v>
          </cell>
        </row>
        <row r="1610">
          <cell r="J1610" t="str">
            <v>Plesteran Trasram (1pc : 2ps)</v>
          </cell>
          <cell r="S1610">
            <v>19454.828400000002</v>
          </cell>
        </row>
        <row r="1611">
          <cell r="J1611" t="str">
            <v>Plesteran Biasa (1pc :  5ps)</v>
          </cell>
          <cell r="S1611">
            <v>16350.314399999997</v>
          </cell>
        </row>
        <row r="1612">
          <cell r="J1612" t="str">
            <v>Plesteran Beton (1pc : 3ps)</v>
          </cell>
          <cell r="S1612">
            <v>17912.0916</v>
          </cell>
        </row>
        <row r="1613">
          <cell r="J1613" t="str">
            <v>Acian Tembok &amp; Beton</v>
          </cell>
          <cell r="S1613">
            <v>9079.3643399999983</v>
          </cell>
        </row>
        <row r="1614">
          <cell r="J1614" t="str">
            <v xml:space="preserve">Acian </v>
          </cell>
          <cell r="S1614">
            <v>9079.3643399999983</v>
          </cell>
        </row>
        <row r="1615">
          <cell r="J1615" t="str">
            <v>Pek. Lobang-Lobang</v>
          </cell>
          <cell r="S1615">
            <v>21500</v>
          </cell>
        </row>
        <row r="1616">
          <cell r="J1616" t="str">
            <v>Plesteran Bawah Plat (1pc : 3ps)</v>
          </cell>
          <cell r="S1616">
            <v>17912.0916</v>
          </cell>
        </row>
        <row r="1617">
          <cell r="J1617" t="str">
            <v>Pek. Profil Topi</v>
          </cell>
          <cell r="S1617">
            <v>25000</v>
          </cell>
        </row>
        <row r="1618">
          <cell r="J1618" t="str">
            <v>Plesteran Trasram + Beton (1pc : 2ps)</v>
          </cell>
          <cell r="S1618">
            <v>17912.0916</v>
          </cell>
        </row>
        <row r="1619">
          <cell r="J1619" t="str">
            <v>Plat Meja Beton</v>
          </cell>
          <cell r="S1619">
            <v>2754283.9540000004</v>
          </cell>
        </row>
        <row r="1621">
          <cell r="J1621" t="str">
            <v>PEK. KOSEN, PINTU &amp; JENDELA</v>
          </cell>
        </row>
        <row r="1622">
          <cell r="J1622" t="str">
            <v>Kosen Kayu Kelas I</v>
          </cell>
          <cell r="S1622">
            <v>5715976.5</v>
          </cell>
        </row>
        <row r="1623">
          <cell r="J1623" t="str">
            <v>Pek. Daun Pintu Panil</v>
          </cell>
          <cell r="S1623">
            <v>338253.75</v>
          </cell>
        </row>
        <row r="1624">
          <cell r="J1624" t="str">
            <v>Pek. Jalusi Papan</v>
          </cell>
          <cell r="S1624">
            <v>353419.42499999999</v>
          </cell>
        </row>
        <row r="1625">
          <cell r="J1625" t="str">
            <v>Engsel Pintu Kupu-kupu Ex.Lokal</v>
          </cell>
          <cell r="S1625">
            <v>28927.228749999998</v>
          </cell>
        </row>
        <row r="1626">
          <cell r="J1626" t="str">
            <v>Pintu WC PVC Lengkap</v>
          </cell>
          <cell r="S1626" t="e">
            <v>#REF!</v>
          </cell>
        </row>
        <row r="1627">
          <cell r="J1627" t="str">
            <v>Engsel Pintu T Ex.Lokal</v>
          </cell>
          <cell r="S1627">
            <v>36327.228750000002</v>
          </cell>
        </row>
        <row r="1628">
          <cell r="J1628" t="str">
            <v>Jendela Kaca</v>
          </cell>
          <cell r="S1628">
            <v>286798.95</v>
          </cell>
        </row>
        <row r="1629">
          <cell r="J1629" t="str">
            <v>Pek. Kaca Mati Bening 5 mm</v>
          </cell>
          <cell r="S1629">
            <v>89139.228749999995</v>
          </cell>
        </row>
        <row r="1630">
          <cell r="J1630" t="str">
            <v>Engsel Pintu Biasa (Kuningan)</v>
          </cell>
          <cell r="S1630">
            <v>10744.953750000001</v>
          </cell>
        </row>
        <row r="1631">
          <cell r="J1631" t="str">
            <v>Engsel Pintu Kupu-kupu Ex.Lokal</v>
          </cell>
          <cell r="S1631">
            <v>28927.228749999998</v>
          </cell>
        </row>
        <row r="1632">
          <cell r="J1632" t="str">
            <v>Engsel Pintu T Ex.Lokal</v>
          </cell>
          <cell r="S1632">
            <v>36327.228750000002</v>
          </cell>
        </row>
        <row r="1633">
          <cell r="J1633" t="str">
            <v>Engsel Jendela</v>
          </cell>
          <cell r="S1633">
            <v>6730.4025000000011</v>
          </cell>
        </row>
        <row r="1634">
          <cell r="J1634" t="str">
            <v>Tarikan Jendela</v>
          </cell>
          <cell r="S1634">
            <v>5522.2537499999999</v>
          </cell>
        </row>
        <row r="1635">
          <cell r="J1635" t="str">
            <v xml:space="preserve">Grendel Pintu Utama / Pintu WC </v>
          </cell>
          <cell r="S1635">
            <v>11140.053749999999</v>
          </cell>
        </row>
        <row r="1636">
          <cell r="J1636" t="str">
            <v>Grendel Jendela</v>
          </cell>
          <cell r="S1636">
            <v>11036.553749999999</v>
          </cell>
        </row>
        <row r="1637">
          <cell r="J1637" t="str">
            <v>Hak Angin</v>
          </cell>
          <cell r="S1637">
            <v>7309.42875</v>
          </cell>
        </row>
        <row r="1638">
          <cell r="J1638" t="str">
            <v>Expanyolet Tempel / Dor Closer</v>
          </cell>
          <cell r="S1638">
            <v>73490.762499999997</v>
          </cell>
        </row>
        <row r="1639">
          <cell r="J1639" t="str">
            <v>Kunci Pintu 2 x Putar</v>
          </cell>
          <cell r="S1639">
            <v>87170.737500000003</v>
          </cell>
        </row>
        <row r="1640">
          <cell r="J1640" t="str">
            <v>Realing Tangga</v>
          </cell>
          <cell r="S1640">
            <v>536730.95713119989</v>
          </cell>
        </row>
        <row r="1641">
          <cell r="J1641" t="str">
            <v>Realing Balkon</v>
          </cell>
          <cell r="S1641">
            <v>566048.45713119989</v>
          </cell>
        </row>
        <row r="1642">
          <cell r="J1642" t="str">
            <v xml:space="preserve">Grendel Pintu Utama / Pintu WC </v>
          </cell>
          <cell r="S1642">
            <v>11140.053749999999</v>
          </cell>
        </row>
        <row r="1643">
          <cell r="J1643" t="str">
            <v>Kunci Pintu Overval</v>
          </cell>
          <cell r="S1643">
            <v>112210.7375</v>
          </cell>
        </row>
        <row r="1644">
          <cell r="J1644" t="str">
            <v>Palang Siku</v>
          </cell>
        </row>
        <row r="1645">
          <cell r="J1645" t="str">
            <v>Gembok</v>
          </cell>
          <cell r="S1645" t="e">
            <v>#REF!</v>
          </cell>
        </row>
        <row r="1646">
          <cell r="J1646" t="str">
            <v>Pintu Masuk</v>
          </cell>
        </row>
        <row r="1647">
          <cell r="J1647" t="str">
            <v>Pintu  Masuk</v>
          </cell>
          <cell r="S1647">
            <v>625000</v>
          </cell>
        </row>
        <row r="1648">
          <cell r="J1648" t="str">
            <v>Kosen Kayu Kls II Timpalaja</v>
          </cell>
          <cell r="S1648">
            <v>5715976.5</v>
          </cell>
        </row>
        <row r="1650">
          <cell r="J1650" t="str">
            <v>PEK. KONSTRUKSI ATAP ENTRANCE</v>
          </cell>
        </row>
        <row r="1651">
          <cell r="J1651" t="str">
            <v>Kuda-kuda Pipa Dia. 2" MB</v>
          </cell>
          <cell r="S1651">
            <v>94945.709249999985</v>
          </cell>
        </row>
        <row r="1652">
          <cell r="J1652" t="str">
            <v>Kuda-kuda Pipa Dia. 1,5" MB</v>
          </cell>
          <cell r="S1652">
            <v>67206.226500000004</v>
          </cell>
        </row>
        <row r="1653">
          <cell r="J1653" t="str">
            <v>Gording Dia. 1" MB</v>
          </cell>
          <cell r="S1653">
            <v>36297.922500000001</v>
          </cell>
        </row>
        <row r="1654">
          <cell r="J1654" t="str">
            <v>Atap Polycarbonat</v>
          </cell>
          <cell r="S1654">
            <v>89566.3125</v>
          </cell>
        </row>
        <row r="1656">
          <cell r="J1656" t="str">
            <v>PEK. PENGECATAN</v>
          </cell>
        </row>
        <row r="1657">
          <cell r="J1657" t="str">
            <v>Pengecetan Dinding</v>
          </cell>
          <cell r="S1657">
            <v>19038.401999999998</v>
          </cell>
        </row>
        <row r="1658">
          <cell r="J1658" t="str">
            <v>Pengecetan Plafond</v>
          </cell>
          <cell r="S1658">
            <v>19038.401999999998</v>
          </cell>
        </row>
        <row r="1659">
          <cell r="J1659" t="str">
            <v xml:space="preserve">Pengecetan Kayu / Kusen </v>
          </cell>
          <cell r="S1659">
            <v>24994.359</v>
          </cell>
        </row>
        <row r="1660">
          <cell r="J1660" t="str">
            <v>Pengecetan Balok dan Plat Beton</v>
          </cell>
          <cell r="S1660">
            <v>19038.401999999998</v>
          </cell>
        </row>
        <row r="1661">
          <cell r="J1661" t="str">
            <v>Cat Tembok</v>
          </cell>
          <cell r="S1661">
            <v>19038.401999999998</v>
          </cell>
        </row>
        <row r="1662">
          <cell r="J1662" t="str">
            <v>Cat Plafond</v>
          </cell>
          <cell r="S1662">
            <v>19038.401999999998</v>
          </cell>
        </row>
        <row r="1663">
          <cell r="J1663" t="str">
            <v>Cat Kayu</v>
          </cell>
          <cell r="S1663">
            <v>24994.359</v>
          </cell>
        </row>
        <row r="1664">
          <cell r="J1664" t="str">
            <v>Pengacatan Atap Seng</v>
          </cell>
          <cell r="S1664">
            <v>13931.19</v>
          </cell>
        </row>
        <row r="1665">
          <cell r="J1665" t="str">
            <v>Cat Konstruksi Besi</v>
          </cell>
          <cell r="S1665">
            <v>17704.440000000002</v>
          </cell>
        </row>
        <row r="1667">
          <cell r="J1667" t="str">
            <v>PEK. LANTAI</v>
          </cell>
        </row>
        <row r="1668">
          <cell r="J1668" t="str">
            <v>Lantai Keramik 30/30 cm</v>
          </cell>
          <cell r="S1668">
            <v>76139.979599999991</v>
          </cell>
        </row>
        <row r="1669">
          <cell r="J1669" t="str">
            <v>Lantai Keramik 20/20 cm</v>
          </cell>
          <cell r="S1669">
            <v>95695.809599999993</v>
          </cell>
        </row>
        <row r="1670">
          <cell r="J1670" t="str">
            <v>Lantai Rabat Beton  t = 7 cm (1pc : 3ps : 5kr)</v>
          </cell>
          <cell r="S1670">
            <v>58888.368000000002</v>
          </cell>
        </row>
        <row r="1671">
          <cell r="J1671" t="str">
            <v>Saluran Air Terbuka</v>
          </cell>
          <cell r="S1671">
            <v>62157.542643000001</v>
          </cell>
        </row>
        <row r="1672">
          <cell r="J1672" t="str">
            <v>Saluran Air Tertutup</v>
          </cell>
          <cell r="S1672">
            <v>254957.41942300004</v>
          </cell>
        </row>
        <row r="1673">
          <cell r="J1673" t="str">
            <v>Urugan Tanah</v>
          </cell>
          <cell r="S1673">
            <v>63332.55</v>
          </cell>
        </row>
        <row r="1674">
          <cell r="J1674" t="str">
            <v>Urugan Pasir</v>
          </cell>
          <cell r="S1674">
            <v>105128.55</v>
          </cell>
        </row>
        <row r="1675">
          <cell r="J1675" t="str">
            <v>Lantai Keramik 30/30 cm (Teras)</v>
          </cell>
          <cell r="S1675">
            <v>76139.979599999991</v>
          </cell>
        </row>
        <row r="1677">
          <cell r="J1677" t="str">
            <v>PEK. INSTALASI LISTRIK</v>
          </cell>
        </row>
        <row r="1678">
          <cell r="J1678" t="str">
            <v>Titik Mata Lampu</v>
          </cell>
          <cell r="S1678">
            <v>61280</v>
          </cell>
        </row>
        <row r="1679">
          <cell r="J1679" t="str">
            <v>Lampu TL 2 x 20 Watt</v>
          </cell>
          <cell r="S1679" t="e">
            <v>#REF!</v>
          </cell>
        </row>
        <row r="1680">
          <cell r="J1680" t="str">
            <v>Lampu Pijar 40 Watt</v>
          </cell>
          <cell r="S1680">
            <v>2902.5</v>
          </cell>
        </row>
        <row r="1681">
          <cell r="J1681" t="str">
            <v>Fitting</v>
          </cell>
          <cell r="S1681">
            <v>8000</v>
          </cell>
        </row>
        <row r="1682">
          <cell r="J1682" t="str">
            <v>Stop Kontak</v>
          </cell>
          <cell r="S1682">
            <v>104624.5</v>
          </cell>
        </row>
        <row r="1683">
          <cell r="J1683" t="str">
            <v>Saklar Tunggal</v>
          </cell>
          <cell r="S1683">
            <v>9288</v>
          </cell>
        </row>
        <row r="1684">
          <cell r="J1684" t="str">
            <v>Saklar Ganda</v>
          </cell>
          <cell r="S1684">
            <v>15093</v>
          </cell>
        </row>
        <row r="1686">
          <cell r="J1686" t="str">
            <v>PEK. STRUKTUR BETON</v>
          </cell>
        </row>
        <row r="1687">
          <cell r="J1687" t="str">
            <v>Balok Lantai/Induk 25/35</v>
          </cell>
          <cell r="S1687">
            <v>3170264.4519199999</v>
          </cell>
        </row>
        <row r="1688">
          <cell r="J1688" t="str">
            <v>Balok Lantai/Anak 20/35</v>
          </cell>
          <cell r="S1688">
            <v>3672718.3947480004</v>
          </cell>
        </row>
        <row r="1689">
          <cell r="J1689" t="str">
            <v>Listplank Beton</v>
          </cell>
          <cell r="S1689">
            <v>3430848.9447999997</v>
          </cell>
        </row>
        <row r="1690">
          <cell r="J1690" t="str">
            <v>Plat Lantai t = 12 cm</v>
          </cell>
          <cell r="S1690">
            <v>2754283.9540000004</v>
          </cell>
        </row>
        <row r="1691">
          <cell r="J1691" t="str">
            <v>Kolom Utama 25/35</v>
          </cell>
          <cell r="S1691">
            <v>3715073.8863524003</v>
          </cell>
        </row>
        <row r="1692">
          <cell r="J1692" t="str">
            <v>Kolom Praktis 12/15</v>
          </cell>
          <cell r="S1692">
            <v>3589311.8208666667</v>
          </cell>
        </row>
        <row r="1694">
          <cell r="J1694" t="str">
            <v>Plat Atap t = 12 cm</v>
          </cell>
          <cell r="S1694">
            <v>2754283.9540000004</v>
          </cell>
        </row>
        <row r="1695">
          <cell r="J1695" t="str">
            <v>Tangga Beton + Balok</v>
          </cell>
          <cell r="S1695">
            <v>2561199.6269999999</v>
          </cell>
        </row>
        <row r="1697">
          <cell r="J1697" t="str">
            <v>PEK. PLAFOND</v>
          </cell>
        </row>
        <row r="1698">
          <cell r="J1698" t="str">
            <v>Plafond Eternit</v>
          </cell>
          <cell r="S1698">
            <v>16386.547500000001</v>
          </cell>
        </row>
        <row r="1699">
          <cell r="J1699" t="str">
            <v>Rangka Plafond Kayu Kls. II</v>
          </cell>
          <cell r="S1699">
            <v>43234.875</v>
          </cell>
        </row>
        <row r="1700">
          <cell r="J1700" t="str">
            <v>Plafond Eternit</v>
          </cell>
          <cell r="S1700">
            <v>16386.547500000001</v>
          </cell>
        </row>
        <row r="1701">
          <cell r="J1701" t="str">
            <v>List Plafond</v>
          </cell>
          <cell r="S1701">
            <v>7624.665</v>
          </cell>
        </row>
        <row r="1702">
          <cell r="J1702" t="str">
            <v>Rangka Plafond Kayu Kls. II (50%)</v>
          </cell>
          <cell r="S1702">
            <v>16386.547500000001</v>
          </cell>
        </row>
        <row r="1703">
          <cell r="J1703" t="str">
            <v>Plafond Eternit (100%)</v>
          </cell>
          <cell r="S1703">
            <v>16386.547500000001</v>
          </cell>
        </row>
        <row r="1704">
          <cell r="J1704" t="str">
            <v>Plafond GRC</v>
          </cell>
          <cell r="S1704" t="e">
            <v>#REF!</v>
          </cell>
        </row>
        <row r="1706">
          <cell r="J1706" t="str">
            <v>PEK. KONSTRUKSI KAP &amp; ATAP</v>
          </cell>
        </row>
        <row r="1707">
          <cell r="J1707" t="str">
            <v>Kuda-kuda + Konsol Kayu Kls.I</v>
          </cell>
          <cell r="S1707">
            <v>5524203.5999999996</v>
          </cell>
        </row>
        <row r="1708">
          <cell r="J1708" t="str">
            <v>Gording Kayu Kls I</v>
          </cell>
          <cell r="S1708">
            <v>5090453.0999999996</v>
          </cell>
        </row>
        <row r="1709">
          <cell r="J1709" t="str">
            <v>Listplank Papan Kls. I</v>
          </cell>
          <cell r="S1709">
            <v>56017.89</v>
          </cell>
        </row>
        <row r="1710">
          <cell r="J1710" t="str">
            <v>Pek. Atap Baja (Ex. Indodek, Spandek)</v>
          </cell>
          <cell r="S1710">
            <v>122776.15375</v>
          </cell>
        </row>
        <row r="1711">
          <cell r="J1711" t="str">
            <v>Pek. Nok Atap Baja</v>
          </cell>
          <cell r="S1711">
            <v>110289.50000000001</v>
          </cell>
        </row>
        <row r="1712">
          <cell r="J1712" t="str">
            <v>Talang Jurai</v>
          </cell>
          <cell r="S1712">
            <v>77011.166250000009</v>
          </cell>
        </row>
        <row r="1713">
          <cell r="J1713" t="str">
            <v>Kuda-kuda + Konsol</v>
          </cell>
          <cell r="S1713">
            <v>5524203.5999999996</v>
          </cell>
        </row>
        <row r="1714">
          <cell r="J1714" t="str">
            <v>Gording Kayu Kls II + Skor Angin</v>
          </cell>
          <cell r="S1714">
            <v>5090453.0999999996</v>
          </cell>
        </row>
        <row r="1715">
          <cell r="J1715" t="str">
            <v>Listplank Spandek</v>
          </cell>
          <cell r="S1715">
            <v>118163.44875000001</v>
          </cell>
        </row>
        <row r="1716">
          <cell r="J1716" t="str">
            <v>Rangka Lisplank Kayu Kls.I</v>
          </cell>
          <cell r="S1716">
            <v>4931293.5</v>
          </cell>
        </row>
        <row r="1717">
          <cell r="J1717" t="str">
            <v>Kuda-kuda + Skor Angin + Konsol</v>
          </cell>
          <cell r="S1717">
            <v>5524203.5999999996</v>
          </cell>
        </row>
        <row r="1718">
          <cell r="J1718" t="str">
            <v>Rangka Timpalaja Kls II</v>
          </cell>
          <cell r="S1718">
            <v>5090453.0999999996</v>
          </cell>
        </row>
        <row r="1719">
          <cell r="J1719" t="str">
            <v xml:space="preserve">Pek. Atap Baja Timpalaja </v>
          </cell>
          <cell r="S1719">
            <v>122776.15375</v>
          </cell>
        </row>
        <row r="1720">
          <cell r="J1720" t="str">
            <v>Gording Kayu Kls II (100%)</v>
          </cell>
          <cell r="S1720">
            <v>5090453.0999999996</v>
          </cell>
        </row>
        <row r="1721">
          <cell r="J1721" t="str">
            <v>Listplank Papan Kls. I (100%)</v>
          </cell>
          <cell r="S1721">
            <v>56017.89</v>
          </cell>
        </row>
        <row r="1722">
          <cell r="J1722" t="str">
            <v>Tiang Pipa Dia 3"</v>
          </cell>
          <cell r="S1722">
            <v>107776.21049999999</v>
          </cell>
        </row>
        <row r="1723">
          <cell r="J1723" t="str">
            <v>Tiang Kuda-Kuda Dia 1 1/2"</v>
          </cell>
          <cell r="S1723">
            <v>54491.535000000003</v>
          </cell>
        </row>
        <row r="1724">
          <cell r="J1724" t="str">
            <v>Skor Angin Pipa Dia 1 1/2"</v>
          </cell>
          <cell r="S1724">
            <v>54491.535000000003</v>
          </cell>
        </row>
        <row r="1725">
          <cell r="J1725" t="str">
            <v>Kuda-Kuda Pipa 1 1/4"</v>
          </cell>
          <cell r="S1725">
            <v>55986.832125000008</v>
          </cell>
        </row>
        <row r="1726">
          <cell r="J1726" t="str">
            <v>Besi Beton Dia. 16 mm</v>
          </cell>
          <cell r="S1726">
            <v>18779.465250000001</v>
          </cell>
        </row>
        <row r="1727">
          <cell r="J1727" t="str">
            <v>Baut Angkur Dia. 16 mm</v>
          </cell>
        </row>
        <row r="1729">
          <cell r="J1729" t="str">
            <v>Gordin Pipa Dia 1"</v>
          </cell>
          <cell r="S1729">
            <v>36297.922500000001</v>
          </cell>
        </row>
        <row r="1730">
          <cell r="J1730" t="str">
            <v>Landasan Gording Dia 1 1/2"</v>
          </cell>
          <cell r="S1730">
            <v>54491.535000000003</v>
          </cell>
        </row>
        <row r="1732">
          <cell r="J1732" t="str">
            <v>PEK. PENGECATAN</v>
          </cell>
        </row>
        <row r="1733">
          <cell r="J1733" t="str">
            <v>Residu Rangka Plafond</v>
          </cell>
          <cell r="S1733">
            <v>8820.6749999999993</v>
          </cell>
        </row>
        <row r="1734">
          <cell r="J1734" t="str">
            <v>Water Profing Atap Plat (Coating) + Cat Finish</v>
          </cell>
          <cell r="S1734">
            <v>96416.405999999988</v>
          </cell>
        </row>
        <row r="1735">
          <cell r="J1735" t="str">
            <v>Pengacatan Atap Seng / Spandek</v>
          </cell>
          <cell r="S1735">
            <v>13931.19</v>
          </cell>
        </row>
        <row r="1736">
          <cell r="J1736" t="str">
            <v>Residu Rangka Plafond + Timpalaja</v>
          </cell>
          <cell r="S1736">
            <v>8820.6749999999993</v>
          </cell>
        </row>
        <row r="1737">
          <cell r="J1737" t="str">
            <v>Residu Rangka Kap (100%)</v>
          </cell>
          <cell r="S1737">
            <v>8820.6749999999993</v>
          </cell>
        </row>
        <row r="1738">
          <cell r="J1738" t="str">
            <v>PEK. LANTAI</v>
          </cell>
        </row>
        <row r="1739">
          <cell r="J1739" t="str">
            <v>Lantai Keramik 30/30 cm + Tangga</v>
          </cell>
          <cell r="S1739">
            <v>76139.979599999991</v>
          </cell>
        </row>
        <row r="1740">
          <cell r="J1740" t="str">
            <v>Lantai Keramik 20/20 cm (Kasar)</v>
          </cell>
          <cell r="S1740">
            <v>95695.809599999993</v>
          </cell>
        </row>
        <row r="1741">
          <cell r="J1741" t="str">
            <v>Dinding Keramik 20/25 cm (KM)</v>
          </cell>
          <cell r="S1741">
            <v>88992.516000000003</v>
          </cell>
        </row>
        <row r="1743">
          <cell r="J1743" t="str">
            <v>Urugan Sirtu t = 15 cm</v>
          </cell>
          <cell r="S1743">
            <v>111283.875</v>
          </cell>
        </row>
        <row r="1744">
          <cell r="J1744" t="str">
            <v>Urugan Tanah T. 10 cm</v>
          </cell>
          <cell r="S1744">
            <v>63332.55</v>
          </cell>
        </row>
        <row r="1745">
          <cell r="J1745" t="str">
            <v>Pek. Paving Block (K225) T.8cm + Pasir T.10 cm</v>
          </cell>
          <cell r="S1745">
            <v>91080.135000000009</v>
          </cell>
        </row>
        <row r="1746">
          <cell r="J1746" t="str">
            <v>Pek. Cansteen</v>
          </cell>
        </row>
        <row r="1747">
          <cell r="J1747" t="str">
            <v xml:space="preserve"> - Galian Tanah Cansteen</v>
          </cell>
          <cell r="S1747">
            <v>19960.289999999997</v>
          </cell>
        </row>
        <row r="1748">
          <cell r="J1748" t="str">
            <v xml:space="preserve"> - Pasir Urug Alas Cansteen</v>
          </cell>
          <cell r="S1748">
            <v>105128.55</v>
          </cell>
        </row>
        <row r="1749">
          <cell r="J1749" t="str">
            <v xml:space="preserve"> - Urugan Kembali</v>
          </cell>
          <cell r="S1749">
            <v>5212.2150000000001</v>
          </cell>
        </row>
        <row r="1750">
          <cell r="J1750" t="str">
            <v xml:space="preserve"> - Pas. Cansteen Beton 1:2:3</v>
          </cell>
          <cell r="S1750">
            <v>535171.58100000001</v>
          </cell>
        </row>
        <row r="1751">
          <cell r="J1751" t="str">
            <v xml:space="preserve"> - Plesteran (1pc : 3ps)</v>
          </cell>
          <cell r="S1751">
            <v>17912.0916</v>
          </cell>
        </row>
        <row r="1752">
          <cell r="J1752" t="str">
            <v xml:space="preserve"> - Cat Cansteen</v>
          </cell>
          <cell r="S1752">
            <v>13931.19</v>
          </cell>
        </row>
        <row r="1754">
          <cell r="J1754" t="str">
            <v>Baut Angkur Dia. 16 mm</v>
          </cell>
          <cell r="S1754">
            <v>11500</v>
          </cell>
        </row>
        <row r="1755">
          <cell r="J1755" t="str">
            <v>Plat Landasan/Simpul T.4mm</v>
          </cell>
          <cell r="S1755">
            <v>93500</v>
          </cell>
        </row>
        <row r="1762">
          <cell r="J1762" t="str">
            <v>Kloset Jongkok Ex. TOTO/KIA + Pasang</v>
          </cell>
          <cell r="S1762">
            <v>262513.17</v>
          </cell>
        </row>
        <row r="1763">
          <cell r="J1763" t="str">
            <v>Floor Drine</v>
          </cell>
          <cell r="S1763">
            <v>29741.474999999999</v>
          </cell>
        </row>
        <row r="1764">
          <cell r="J1764" t="str">
            <v>Pipa PVC Dia 3 + Perlengkapan + Pemasangan</v>
          </cell>
          <cell r="S1764">
            <v>50147.518500000006</v>
          </cell>
        </row>
        <row r="1765">
          <cell r="J1765" t="str">
            <v>Pipa PVC Dia 3/4" + Perlengkapan + Pemasangan</v>
          </cell>
          <cell r="S1765">
            <v>8737.3349999999991</v>
          </cell>
        </row>
        <row r="1766">
          <cell r="J1766" t="str">
            <v>Kran Air</v>
          </cell>
          <cell r="S1766">
            <v>18210.974999999999</v>
          </cell>
        </row>
        <row r="1767">
          <cell r="J1767" t="str">
            <v>Urinoir Ex. KIA/TOTO (Lengkap) + Pasang</v>
          </cell>
          <cell r="S1767">
            <v>875989.84000000008</v>
          </cell>
        </row>
        <row r="1768">
          <cell r="J1768" t="str">
            <v>Partisi Urinoir</v>
          </cell>
          <cell r="S1768" t="e">
            <v>#REF!</v>
          </cell>
        </row>
        <row r="1769">
          <cell r="J1769" t="str">
            <v>Washtafel Ex. KIA Lengkap</v>
          </cell>
          <cell r="S1769">
            <v>322324.04592000006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 K"/>
      <sheetName val="JALAN"/>
      <sheetName val="Harga Bahan"/>
      <sheetName val="Analisa SNI"/>
      <sheetName val="K122"/>
      <sheetName val="K 124"/>
      <sheetName val="K 410A"/>
      <sheetName val="K 902"/>
      <sheetName val="H.SD"/>
      <sheetName val="HARGA SATUAN"/>
      <sheetName val="Sheet1"/>
      <sheetName val="Rab"/>
      <sheetName val="ANAL.HRG.SAT"/>
      <sheetName val="HARGA.SAT"/>
      <sheetName val="REKAP DAN RAB"/>
      <sheetName val="Rekap"/>
      <sheetName val="H.Satuan"/>
      <sheetName val="Analisa"/>
      <sheetName val="Cover"/>
      <sheetName val="anal.K"/>
      <sheetName val="Koef"/>
      <sheetName val="HRG BHN"/>
      <sheetName val="harga"/>
      <sheetName val="SCHEDULE (2)"/>
      <sheetName val="ANALIS"/>
      <sheetName val="UPAH"/>
      <sheetName val="NP"/>
      <sheetName val="PENGADAAN"/>
      <sheetName val="mg1"/>
      <sheetName val="DAFTAR HARGA BAHAN "/>
      <sheetName val="REKAP."/>
      <sheetName val="PHU 05"/>
      <sheetName val="Bahan-Non Lokal"/>
      <sheetName val="INFO"/>
      <sheetName val="Penwrn"/>
      <sheetName val="Scd_RAB"/>
      <sheetName val="Daf Peralatan"/>
      <sheetName val="Daf Upah &amp; Bahan"/>
      <sheetName val="Rek-Analisa"/>
      <sheetName val="Lamp. 3.Analisa"/>
      <sheetName val="TENES"/>
      <sheetName val="Kuantitas &amp; Harga"/>
      <sheetName val="DATA"/>
    </sheetNames>
    <sheetDataSet>
      <sheetData sheetId="0">
        <row r="621">
          <cell r="J621">
            <v>62149.995416666665</v>
          </cell>
        </row>
        <row r="691">
          <cell r="J691">
            <v>62211.686583333343</v>
          </cell>
        </row>
        <row r="1181">
          <cell r="J1181">
            <v>125289.94749999999</v>
          </cell>
        </row>
        <row r="1739">
          <cell r="J1739">
            <v>45837.285416666673</v>
          </cell>
        </row>
        <row r="1879">
          <cell r="J1879">
            <v>11530.379192337301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 K"/>
      <sheetName val="JALAN"/>
    </sheetNames>
    <sheetDataSet>
      <sheetData sheetId="0">
        <row r="621">
          <cell r="J621">
            <v>62149.995416666665</v>
          </cell>
        </row>
        <row r="3559">
          <cell r="J3559">
            <v>48872.398974074073</v>
          </cell>
        </row>
      </sheetData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 PANGKEP"/>
      <sheetName val="rab dipakai"/>
      <sheetName val="SAMPUL"/>
      <sheetName val="link"/>
      <sheetName val="Analisa Alat"/>
      <sheetName val="Daft.Sewa Alat"/>
      <sheetName val="analisa-K"/>
      <sheetName val="rab tot"/>
    </sheetNames>
    <sheetDataSet>
      <sheetData sheetId="0">
        <row r="5">
          <cell r="B5" t="str">
            <v>Batu Pecah 1-2</v>
          </cell>
        </row>
        <row r="420">
          <cell r="B420" t="str">
            <v>Ijuk</v>
          </cell>
        </row>
        <row r="421">
          <cell r="B421" t="str">
            <v>Electroda 6 mm</v>
          </cell>
        </row>
        <row r="422">
          <cell r="B422" t="str">
            <v>Karung (Kasar)</v>
          </cell>
        </row>
        <row r="423">
          <cell r="B423" t="str">
            <v>Formtie/penjaga jarak bekisting/spacer</v>
          </cell>
        </row>
        <row r="424">
          <cell r="B424" t="str">
            <v>Minyak Bekisting</v>
          </cell>
        </row>
        <row r="425">
          <cell r="B425" t="str">
            <v>Pohon Palem Raja (Tinggi min 2,5 m)</v>
          </cell>
        </row>
        <row r="426">
          <cell r="B426" t="str">
            <v xml:space="preserve">Rumput Veking  </v>
          </cell>
        </row>
        <row r="427">
          <cell r="B427" t="str">
            <v xml:space="preserve">Rumput Gajah Pendek </v>
          </cell>
        </row>
        <row r="428">
          <cell r="B428" t="str">
            <v>Glodogan Tiang   (Tinggo min. 2,00 mtr)</v>
          </cell>
        </row>
        <row r="429">
          <cell r="B429" t="str">
            <v>Filizium</v>
          </cell>
        </row>
        <row r="430">
          <cell r="B430" t="str">
            <v>Sekop</v>
          </cell>
        </row>
        <row r="431">
          <cell r="B431" t="str">
            <v>Pacul</v>
          </cell>
        </row>
        <row r="432">
          <cell r="B432" t="str">
            <v>Pupuk Kandang</v>
          </cell>
        </row>
        <row r="433">
          <cell r="B433" t="str">
            <v>Pupuk Anorganik</v>
          </cell>
        </row>
        <row r="434">
          <cell r="B434" t="str">
            <v>Geotextil</v>
          </cell>
        </row>
        <row r="435">
          <cell r="B435" t="str">
            <v>Benang Polypropylane</v>
          </cell>
        </row>
        <row r="436">
          <cell r="B436" t="str">
            <v xml:space="preserve"> Minyak Diesel/Solar</v>
          </cell>
          <cell r="G436" t="str">
            <v>M.183</v>
          </cell>
        </row>
        <row r="437">
          <cell r="B437" t="str">
            <v xml:space="preserve"> Bensin Premium</v>
          </cell>
          <cell r="G437" t="str">
            <v>M.184</v>
          </cell>
        </row>
        <row r="438">
          <cell r="B438" t="str">
            <v xml:space="preserve"> Minyak Pelumas</v>
          </cell>
          <cell r="G438" t="str">
            <v>M.185</v>
          </cell>
        </row>
        <row r="439">
          <cell r="B439" t="str">
            <v>F i l l e r</v>
          </cell>
          <cell r="G439" t="str">
            <v>M05</v>
          </cell>
        </row>
        <row r="440">
          <cell r="B440" t="str">
            <v>Aspal Cement</v>
          </cell>
          <cell r="G440" t="str">
            <v>M10</v>
          </cell>
        </row>
        <row r="441">
          <cell r="B441" t="str">
            <v>Kerosen / Minyak Tanah</v>
          </cell>
          <cell r="G441" t="str">
            <v>M11</v>
          </cell>
        </row>
        <row r="442">
          <cell r="B442" t="str">
            <v>Plastik Filter</v>
          </cell>
          <cell r="G442" t="str">
            <v>M23</v>
          </cell>
        </row>
        <row r="443">
          <cell r="B443" t="str">
            <v>Bahan Agr.Base Kelas A</v>
          </cell>
          <cell r="G443" t="str">
            <v>M26</v>
          </cell>
        </row>
        <row r="444">
          <cell r="B444" t="str">
            <v>Bahan Agr.Base Kelas B</v>
          </cell>
          <cell r="G444" t="str">
            <v>M27</v>
          </cell>
        </row>
        <row r="445">
          <cell r="B445" t="str">
            <v>Bahan Agr.Base Kelas C</v>
          </cell>
          <cell r="G445" t="str">
            <v>M28</v>
          </cell>
        </row>
        <row r="446">
          <cell r="B446" t="str">
            <v>Bahan Agr.Base Kelas C2</v>
          </cell>
          <cell r="G446" t="str">
            <v>M29</v>
          </cell>
        </row>
        <row r="447">
          <cell r="B447" t="str">
            <v>Aspal Emulsi</v>
          </cell>
          <cell r="G447" t="str">
            <v>M31</v>
          </cell>
        </row>
        <row r="448">
          <cell r="B448" t="str">
            <v>Gebalan Rumput</v>
          </cell>
          <cell r="G448" t="str">
            <v>M32</v>
          </cell>
        </row>
        <row r="449">
          <cell r="B449" t="str">
            <v>Arbocell</v>
          </cell>
          <cell r="G449" t="str">
            <v>M45</v>
          </cell>
        </row>
        <row r="450">
          <cell r="B450" t="str">
            <v>Minyak Fluks</v>
          </cell>
          <cell r="G450" t="str">
            <v>M53</v>
          </cell>
        </row>
        <row r="451">
          <cell r="B451" t="str">
            <v>Bunker Oil</v>
          </cell>
          <cell r="G451" t="str">
            <v>M54</v>
          </cell>
        </row>
        <row r="452">
          <cell r="B452" t="str">
            <v>Asbuton Halus</v>
          </cell>
          <cell r="G452" t="str">
            <v>M55</v>
          </cell>
        </row>
        <row r="454">
          <cell r="B454" t="str">
            <v>TENAGA KERJA:</v>
          </cell>
        </row>
        <row r="455">
          <cell r="B455" t="str">
            <v>(Pekerjaan Bangunan Gedung)</v>
          </cell>
        </row>
        <row r="456">
          <cell r="B456" t="str">
            <v>Tukang Cat</v>
          </cell>
          <cell r="G456" t="str">
            <v>L.079</v>
          </cell>
        </row>
        <row r="457">
          <cell r="B457" t="str">
            <v>Tukang Pipa</v>
          </cell>
          <cell r="G457" t="str">
            <v>L.079</v>
          </cell>
        </row>
        <row r="458">
          <cell r="B458" t="str">
            <v>Tukang Besi</v>
          </cell>
          <cell r="G458" t="str">
            <v>L.079</v>
          </cell>
        </row>
        <row r="459">
          <cell r="B459" t="str">
            <v>Tukang Batu</v>
          </cell>
          <cell r="G459" t="str">
            <v>L.079</v>
          </cell>
        </row>
        <row r="460">
          <cell r="B460" t="str">
            <v>Tukang Kayu</v>
          </cell>
          <cell r="G460" t="str">
            <v>L.079</v>
          </cell>
        </row>
        <row r="461">
          <cell r="B461" t="str">
            <v>Tukang Listrik</v>
          </cell>
          <cell r="G461" t="str">
            <v>L.079</v>
          </cell>
        </row>
        <row r="462">
          <cell r="B462" t="str">
            <v>Tukang Taman</v>
          </cell>
          <cell r="G462" t="str">
            <v>L.079</v>
          </cell>
        </row>
        <row r="463">
          <cell r="B463" t="str">
            <v>Tukang Las</v>
          </cell>
          <cell r="G463" t="str">
            <v>L.079</v>
          </cell>
        </row>
        <row r="464">
          <cell r="B464" t="str">
            <v>Kepala Tukang Cat</v>
          </cell>
          <cell r="G464" t="str">
            <v>L.073</v>
          </cell>
        </row>
        <row r="465">
          <cell r="B465" t="str">
            <v>Kepala Tukang Pipa</v>
          </cell>
          <cell r="G465" t="str">
            <v>L.073</v>
          </cell>
        </row>
        <row r="466">
          <cell r="B466" t="str">
            <v>Kepala Tukang Besi</v>
          </cell>
          <cell r="G466" t="str">
            <v>L.073</v>
          </cell>
        </row>
        <row r="467">
          <cell r="B467" t="str">
            <v>Kepala Tukang Batu</v>
          </cell>
          <cell r="G467" t="str">
            <v>L.073</v>
          </cell>
        </row>
        <row r="468">
          <cell r="B468" t="str">
            <v>Kepala Tukang Kayu</v>
          </cell>
          <cell r="G468" t="str">
            <v>L.073</v>
          </cell>
        </row>
        <row r="469">
          <cell r="B469" t="str">
            <v>Kepala Tukang Listrik</v>
          </cell>
          <cell r="G469" t="str">
            <v>L.073</v>
          </cell>
        </row>
        <row r="470">
          <cell r="B470" t="str">
            <v>Kepala Tukang Taman</v>
          </cell>
          <cell r="G470" t="str">
            <v>L.073</v>
          </cell>
        </row>
        <row r="471">
          <cell r="B471" t="str">
            <v>Pekerja</v>
          </cell>
          <cell r="G471" t="str">
            <v>L.106</v>
          </cell>
        </row>
        <row r="472">
          <cell r="B472" t="str">
            <v>Mandor</v>
          </cell>
          <cell r="G472" t="str">
            <v>L.061</v>
          </cell>
        </row>
        <row r="473">
          <cell r="B473" t="str">
            <v>Alat Bantu</v>
          </cell>
          <cell r="G473" t="str">
            <v>M.170</v>
          </cell>
        </row>
        <row r="474">
          <cell r="B474" t="str">
            <v>(Pekerjaan Jalan)</v>
          </cell>
        </row>
        <row r="475">
          <cell r="B475" t="str">
            <v>Buruh tak terlatih</v>
          </cell>
          <cell r="G475" t="str">
            <v>L.101</v>
          </cell>
        </row>
        <row r="476">
          <cell r="B476" t="str">
            <v>Buruh terlatih</v>
          </cell>
          <cell r="G476" t="str">
            <v>L.106</v>
          </cell>
        </row>
        <row r="477">
          <cell r="B477" t="str">
            <v>Mekanik</v>
          </cell>
          <cell r="G477" t="str">
            <v>L.071</v>
          </cell>
        </row>
        <row r="478">
          <cell r="B478" t="str">
            <v>Mekanik Pembantu</v>
          </cell>
          <cell r="G478" t="str">
            <v>L.072</v>
          </cell>
        </row>
        <row r="479">
          <cell r="B479" t="str">
            <v>Operator</v>
          </cell>
          <cell r="G479" t="str">
            <v>L.081</v>
          </cell>
        </row>
        <row r="480">
          <cell r="B480" t="str">
            <v>Operator tak terlatih</v>
          </cell>
          <cell r="G480" t="str">
            <v>L.082</v>
          </cell>
        </row>
        <row r="481">
          <cell r="B481" t="str">
            <v>Pemb.Operator</v>
          </cell>
          <cell r="G481" t="str">
            <v>L.083</v>
          </cell>
        </row>
        <row r="482">
          <cell r="B482" t="str">
            <v>Supir</v>
          </cell>
          <cell r="G482" t="str">
            <v>L.091</v>
          </cell>
        </row>
        <row r="483">
          <cell r="B483" t="str">
            <v>Sopir Personil</v>
          </cell>
          <cell r="G483" t="str">
            <v>L.092</v>
          </cell>
        </row>
        <row r="484">
          <cell r="B484" t="str">
            <v>Pemb.Supir</v>
          </cell>
          <cell r="G484" t="str">
            <v>L.099</v>
          </cell>
        </row>
        <row r="486">
          <cell r="B486" t="str">
            <v>(Pekerjaan Pemancangan)</v>
          </cell>
        </row>
        <row r="487">
          <cell r="B487" t="str">
            <v>Pilling  Crew</v>
          </cell>
        </row>
        <row r="488">
          <cell r="B488" t="str">
            <v>Pilling  Master</v>
          </cell>
        </row>
        <row r="489">
          <cell r="B489" t="str">
            <v>Surveyor</v>
          </cell>
        </row>
        <row r="490">
          <cell r="B490" t="str">
            <v>Ass.  Surveyor</v>
          </cell>
        </row>
        <row r="491">
          <cell r="B491" t="str">
            <v>Recorder</v>
          </cell>
        </row>
      </sheetData>
      <sheetData sheetId="1" refreshError="1"/>
      <sheetData sheetId="2" refreshError="1"/>
      <sheetData sheetId="3">
        <row r="3">
          <cell r="B3" t="str">
            <v>BAHAN DASAR:</v>
          </cell>
        </row>
      </sheetData>
      <sheetData sheetId="4" refreshError="1"/>
      <sheetData sheetId="5">
        <row r="6">
          <cell r="C6" t="str">
            <v>Bulldozer 100HP</v>
          </cell>
        </row>
      </sheetData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.PUL (2)"/>
      <sheetName val="UPAH"/>
      <sheetName val="Sheet1"/>
      <sheetName val="SAMPUL"/>
      <sheetName val="rekap  perubahan (2)"/>
      <sheetName val="rekap  perubahan"/>
      <sheetName val="PERHIT"/>
      <sheetName val="rab KANTOR"/>
      <sheetName val="rekap total"/>
      <sheetName val="SHELTER A"/>
      <sheetName val="Rekap  SHELTER a"/>
      <sheetName val="SHELTER  b"/>
      <sheetName val="Rekap shelter  b"/>
      <sheetName val="PERJITU. PINTU GRB"/>
      <sheetName val="PINTU GERBANG"/>
      <sheetName val="Rekap GERBANG"/>
      <sheetName val="SHELTER c  JADI"/>
      <sheetName val="REKAP SHELTER c  JADI "/>
      <sheetName val="perhitungan pgr"/>
      <sheetName val="pagar  (2)"/>
      <sheetName val="Rekap  pagar (2)"/>
      <sheetName val="pagar "/>
      <sheetName val="Rekap  pagar"/>
      <sheetName val="pengadaaan "/>
      <sheetName val="PEKAP PENGADAAN"/>
      <sheetName val="rab BUNGORO 2014"/>
      <sheetName val="time"/>
      <sheetName val="rekap BUNGOR"/>
      <sheetName val="BAHAN"/>
      <sheetName val="BOBOT"/>
      <sheetName val="BOBOT (2)"/>
      <sheetName val="rincian"/>
      <sheetName val="MC"/>
      <sheetName val="timeer"/>
      <sheetName val="perhi halte misten"/>
      <sheetName val="AN. SNI"/>
      <sheetName val="Sheet4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8">
          <cell r="B8" t="str">
            <v>PEKERJAAN PERSIAPAN</v>
          </cell>
        </row>
      </sheetData>
      <sheetData sheetId="26"/>
      <sheetData sheetId="27">
        <row r="20">
          <cell r="G20">
            <v>131450000</v>
          </cell>
        </row>
      </sheetData>
      <sheetData sheetId="28"/>
      <sheetData sheetId="29"/>
      <sheetData sheetId="30"/>
      <sheetData sheetId="31"/>
      <sheetData sheetId="32"/>
      <sheetData sheetId="33"/>
      <sheetData sheetId="34">
        <row r="79">
          <cell r="K79">
            <v>30.080000000000002</v>
          </cell>
        </row>
      </sheetData>
      <sheetData sheetId="35"/>
      <sheetData sheetId="36"/>
      <sheetData sheetId="3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Rekap"/>
      <sheetName val="RAB "/>
      <sheetName val="Bahan"/>
      <sheetName val="Analisa"/>
      <sheetName val="Rekap_Kantor_Camat"/>
      <sheetName val="RAB_Camat"/>
      <sheetName val="Vol_Camat"/>
      <sheetName val="Besi_Camat"/>
      <sheetName val="Bil_Camat"/>
      <sheetName val="Rekap_Mushallah"/>
      <sheetName val="RAB_Mushallah"/>
      <sheetName val="Vol_Mushallah"/>
      <sheetName val="Besi_Mushallah"/>
      <sheetName val="Bil_Mushallah"/>
      <sheetName val="MVC"/>
      <sheetName val="HRG"/>
      <sheetName val="AN"/>
      <sheetName val="RAB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"/>
      <sheetName val="Additional"/>
      <sheetName val="Gal_Cold Milling"/>
      <sheetName val="Gal_Jack Hammer"/>
    </sheetNames>
    <sheetDataSet>
      <sheetData sheetId="0" refreshError="1">
        <row r="841">
          <cell r="T841" t="str">
            <v>Analisa EI-322</v>
          </cell>
        </row>
        <row r="843">
          <cell r="L843" t="str">
            <v>FORMULIR STANDAR UNTUK</v>
          </cell>
        </row>
        <row r="844">
          <cell r="L844" t="str">
            <v>PEREKAMAN ANALISA MASING-MASING HARGA SATUAN</v>
          </cell>
        </row>
        <row r="845">
          <cell r="L845" t="str">
            <v/>
          </cell>
        </row>
        <row r="848">
          <cell r="L848" t="str">
            <v>PROYEK</v>
          </cell>
          <cell r="O848" t="str">
            <v>: Proyek Pembangunan Jalan Pantai Utara  Jawa Barat</v>
          </cell>
        </row>
        <row r="849">
          <cell r="L849" t="str">
            <v>No. PAKET KONTRAK</v>
          </cell>
          <cell r="O849" t="str">
            <v xml:space="preserve">: </v>
          </cell>
        </row>
        <row r="850">
          <cell r="L850" t="str">
            <v>NAMA PAKET</v>
          </cell>
          <cell r="O850" t="str">
            <v>:  Flyover  Pamanukan</v>
          </cell>
        </row>
        <row r="851">
          <cell r="L851" t="str">
            <v>PROP / KAB / KODYA</v>
          </cell>
          <cell r="O851" t="str">
            <v>: Jawa Barat</v>
          </cell>
        </row>
        <row r="852">
          <cell r="L852" t="str">
            <v>ITEM PEMBAYARAN NO.</v>
          </cell>
          <cell r="O852" t="str">
            <v>:  3.2 (2)</v>
          </cell>
          <cell r="R852" t="str">
            <v>PERKIRAAN VOL. PEK.</v>
          </cell>
          <cell r="T852" t="str">
            <v>:</v>
          </cell>
          <cell r="U852">
            <v>6571.2013500000003</v>
          </cell>
        </row>
        <row r="853">
          <cell r="L853" t="str">
            <v>JENIS PEKERJAAN</v>
          </cell>
          <cell r="O853" t="str">
            <v>:  Timbunan Pilihan</v>
          </cell>
          <cell r="R853" t="str">
            <v>TOTAL HARGA (Rp.)</v>
          </cell>
          <cell r="T853" t="str">
            <v>:</v>
          </cell>
          <cell r="U853">
            <v>359628773.19481355</v>
          </cell>
        </row>
        <row r="854">
          <cell r="L854" t="str">
            <v>SATUAN PEMBAYARAN</v>
          </cell>
          <cell r="O854" t="str">
            <v>:  M3</v>
          </cell>
          <cell r="R854" t="str">
            <v>% THD. BIAYA PROYEK</v>
          </cell>
          <cell r="T854" t="str">
            <v>:</v>
          </cell>
          <cell r="U854">
            <v>0.70465720727372594</v>
          </cell>
        </row>
        <row r="857">
          <cell r="Q857" t="str">
            <v>PERKIRAAN</v>
          </cell>
          <cell r="R857" t="str">
            <v>HARGA</v>
          </cell>
          <cell r="S857" t="str">
            <v>JUMLAH</v>
          </cell>
        </row>
        <row r="858">
          <cell r="L858" t="str">
            <v>NO.</v>
          </cell>
          <cell r="N858" t="str">
            <v>KOMPONEN</v>
          </cell>
          <cell r="P858" t="str">
            <v>SATUAN</v>
          </cell>
          <cell r="Q858" t="str">
            <v>KUANTITAS</v>
          </cell>
          <cell r="R858" t="str">
            <v>SATUAN</v>
          </cell>
          <cell r="S858" t="str">
            <v>HARGA</v>
          </cell>
        </row>
        <row r="859">
          <cell r="R859" t="str">
            <v>(Rp.)</v>
          </cell>
          <cell r="S859" t="str">
            <v>(Rp.)</v>
          </cell>
        </row>
        <row r="862">
          <cell r="L862" t="str">
            <v>A.</v>
          </cell>
          <cell r="N862" t="str">
            <v>TENAGA</v>
          </cell>
        </row>
        <row r="864">
          <cell r="L864" t="str">
            <v>1.</v>
          </cell>
          <cell r="N864" t="str">
            <v>Pekerja</v>
          </cell>
          <cell r="O864" t="str">
            <v>(L01)</v>
          </cell>
          <cell r="P864" t="str">
            <v>Jam</v>
          </cell>
          <cell r="Q864">
            <v>7.1396697902721989E-2</v>
          </cell>
          <cell r="R864">
            <v>2750</v>
          </cell>
          <cell r="U864">
            <v>196.34091923248548</v>
          </cell>
        </row>
        <row r="865">
          <cell r="L865" t="str">
            <v>2.</v>
          </cell>
          <cell r="N865" t="str">
            <v>Mandor</v>
          </cell>
          <cell r="O865" t="str">
            <v>(L03)</v>
          </cell>
          <cell r="P865" t="str">
            <v>Jam</v>
          </cell>
          <cell r="Q865">
            <v>1.7849174475680497E-2</v>
          </cell>
          <cell r="R865">
            <v>4000</v>
          </cell>
          <cell r="U865">
            <v>71.396697902721996</v>
          </cell>
        </row>
        <row r="868">
          <cell r="Q868" t="str">
            <v xml:space="preserve">JUMLAH HARGA TENAGA   </v>
          </cell>
          <cell r="U868">
            <v>267.73761713520747</v>
          </cell>
        </row>
        <row r="870">
          <cell r="L870" t="str">
            <v>B.</v>
          </cell>
          <cell r="N870" t="str">
            <v>BAHAN</v>
          </cell>
        </row>
        <row r="872">
          <cell r="L872" t="str">
            <v>1.</v>
          </cell>
          <cell r="N872" t="str">
            <v>Bahan pilihan   (M09)</v>
          </cell>
          <cell r="O872" t="str">
            <v>(M09)</v>
          </cell>
          <cell r="P872" t="str">
            <v>M3</v>
          </cell>
          <cell r="Q872">
            <v>1.2</v>
          </cell>
          <cell r="R872">
            <v>21000</v>
          </cell>
          <cell r="U872">
            <v>25200</v>
          </cell>
        </row>
        <row r="878">
          <cell r="Q878" t="str">
            <v xml:space="preserve">JUMLAH HARGA BAHAN   </v>
          </cell>
          <cell r="U878">
            <v>25200</v>
          </cell>
        </row>
        <row r="880">
          <cell r="L880" t="str">
            <v>C.</v>
          </cell>
          <cell r="N880" t="str">
            <v>PERALATAN</v>
          </cell>
        </row>
        <row r="881">
          <cell r="L881" t="str">
            <v>1.</v>
          </cell>
          <cell r="N881" t="str">
            <v>Wheel  Loader</v>
          </cell>
          <cell r="O881" t="str">
            <v>(E15)</v>
          </cell>
          <cell r="P881" t="str">
            <v>Jam</v>
          </cell>
          <cell r="Q881">
            <v>1.7849174475680497E-2</v>
          </cell>
          <cell r="R881">
            <v>181182.97084330328</v>
          </cell>
          <cell r="U881">
            <v>3233.9664586042527</v>
          </cell>
        </row>
        <row r="882">
          <cell r="L882" t="str">
            <v>2.</v>
          </cell>
          <cell r="N882" t="str">
            <v>Dump Truck</v>
          </cell>
          <cell r="O882" t="str">
            <v>(E08)</v>
          </cell>
          <cell r="P882" t="str">
            <v>Jam</v>
          </cell>
          <cell r="Q882">
            <v>0.16265060240963855</v>
          </cell>
          <cell r="R882">
            <v>90902.327191025077</v>
          </cell>
          <cell r="U882">
            <v>14785.318278058296</v>
          </cell>
        </row>
        <row r="883">
          <cell r="L883" t="str">
            <v>3.</v>
          </cell>
          <cell r="N883" t="str">
            <v>Motor Grader</v>
          </cell>
          <cell r="O883" t="str">
            <v>(E13)</v>
          </cell>
          <cell r="P883" t="str">
            <v>Jam</v>
          </cell>
          <cell r="Q883">
            <v>1.5618027666220438E-2</v>
          </cell>
          <cell r="R883">
            <v>249349.23784774702</v>
          </cell>
          <cell r="U883">
            <v>3894.3432952570934</v>
          </cell>
        </row>
        <row r="884">
          <cell r="L884" t="str">
            <v>3.</v>
          </cell>
          <cell r="N884" t="str">
            <v>Vibro Roller</v>
          </cell>
          <cell r="O884" t="str">
            <v>(E19)</v>
          </cell>
          <cell r="P884" t="str">
            <v>Jam</v>
          </cell>
          <cell r="Q884">
            <v>1.6064257028112448E-2</v>
          </cell>
          <cell r="R884">
            <v>105030.97519263501</v>
          </cell>
          <cell r="U884">
            <v>1687.2445814077912</v>
          </cell>
        </row>
        <row r="885">
          <cell r="L885" t="str">
            <v>4.</v>
          </cell>
          <cell r="N885" t="str">
            <v>Water Tanker</v>
          </cell>
          <cell r="O885" t="str">
            <v>(E23)</v>
          </cell>
          <cell r="P885" t="str">
            <v>Jam</v>
          </cell>
          <cell r="Q885">
            <v>7.0281124497991983E-3</v>
          </cell>
          <cell r="R885">
            <v>85958.879632794691</v>
          </cell>
          <cell r="U885">
            <v>604.12867211803507</v>
          </cell>
        </row>
        <row r="886">
          <cell r="L886" t="str">
            <v>5.</v>
          </cell>
          <cell r="N886" t="str">
            <v>Alat  Bantu</v>
          </cell>
          <cell r="P886" t="str">
            <v>Ls</v>
          </cell>
          <cell r="Q886">
            <v>1</v>
          </cell>
          <cell r="R886">
            <v>80</v>
          </cell>
          <cell r="U886">
            <v>80</v>
          </cell>
        </row>
        <row r="890">
          <cell r="Q890" t="str">
            <v xml:space="preserve">JUMLAH HARGA PERALATAN   </v>
          </cell>
          <cell r="U890">
            <v>24285.001285445473</v>
          </cell>
        </row>
        <row r="892">
          <cell r="L892" t="str">
            <v>D.</v>
          </cell>
          <cell r="N892" t="str">
            <v>JUMLAH HARGA TENAGA, BAHAN DAN PERALATAN  ( A + B + C )</v>
          </cell>
          <cell r="U892">
            <v>49752.738902580677</v>
          </cell>
        </row>
        <row r="893">
          <cell r="L893" t="str">
            <v>E.</v>
          </cell>
          <cell r="N893" t="str">
            <v>OVERHEAD &amp; PROFIT</v>
          </cell>
          <cell r="P893">
            <v>10</v>
          </cell>
          <cell r="Q893" t="str">
            <v>%  x  D</v>
          </cell>
          <cell r="U893">
            <v>4975.2738902580677</v>
          </cell>
        </row>
        <row r="894">
          <cell r="L894" t="str">
            <v>F.</v>
          </cell>
          <cell r="N894" t="str">
            <v>HARGA SATUAN PEKERJAAN  ( D + E )</v>
          </cell>
          <cell r="U894">
            <v>54728.012792838745</v>
          </cell>
        </row>
        <row r="895">
          <cell r="L895" t="str">
            <v>Note: 1</v>
          </cell>
          <cell r="N895" t="str">
            <v>SATUAN dapat berdasarkan atas jam operasi untuk Tenaga Kerja dan Peralatan, volume dan/atau ukuran</v>
          </cell>
        </row>
        <row r="896">
          <cell r="N896" t="str">
            <v>berat untuk bahan-bahan.</v>
          </cell>
        </row>
        <row r="897">
          <cell r="L897">
            <v>2</v>
          </cell>
          <cell r="N897" t="str">
            <v>Kuantitas satuan adalah kuantitas setiap komponen untuk menyelesaikan satu satuan pekerjaan dari nomor</v>
          </cell>
        </row>
        <row r="898">
          <cell r="N898" t="str">
            <v>mata pembayaran.</v>
          </cell>
        </row>
        <row r="899">
          <cell r="L899">
            <v>3</v>
          </cell>
          <cell r="N899" t="str">
            <v>Biaya satuan untuk peralatan sudah termasuk bahan bakar, bahan habis dipakai dan operator.</v>
          </cell>
        </row>
        <row r="900">
          <cell r="L900">
            <v>4</v>
          </cell>
          <cell r="N900" t="str">
            <v>Biaya satuan sudah termasuk pengeluaran untuk seluruh pajak yang berkaitan (tetapi tidak termasuk PPN</v>
          </cell>
        </row>
        <row r="901">
          <cell r="N901" t="str">
            <v>yang dibayar dari kontrak) dan biaya-biaya lainnya.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"/>
      <sheetName val="REKAP"/>
      <sheetName val="RAB"/>
      <sheetName val="ANALAISA"/>
      <sheetName val="D. HARGA"/>
    </sheetNames>
    <sheetDataSet>
      <sheetData sheetId="0"/>
      <sheetData sheetId="1"/>
      <sheetData sheetId="2"/>
      <sheetData sheetId="3">
        <row r="1">
          <cell r="A1" t="str">
            <v>DAFTAR ANALISA</v>
          </cell>
        </row>
        <row r="3">
          <cell r="A3" t="str">
            <v>Kode</v>
          </cell>
          <cell r="B3" t="str">
            <v>Jenis Pekerjaan</v>
          </cell>
          <cell r="C3" t="str">
            <v>Satuan</v>
          </cell>
          <cell r="D3" t="str">
            <v>Volume</v>
          </cell>
          <cell r="E3" t="str">
            <v>Harga Satuan</v>
          </cell>
          <cell r="F3" t="str">
            <v>Jumlah Harga</v>
          </cell>
        </row>
        <row r="4">
          <cell r="A4" t="str">
            <v>Analisa</v>
          </cell>
          <cell r="E4" t="str">
            <v>Rp</v>
          </cell>
          <cell r="F4" t="str">
            <v>Rp</v>
          </cell>
        </row>
        <row r="6">
          <cell r="A6" t="str">
            <v>A.1</v>
          </cell>
          <cell r="B6" t="str">
            <v>1 M3 GALIAN TANAH PONDASI</v>
          </cell>
        </row>
        <row r="7">
          <cell r="B7" t="str">
            <v>Pekerja</v>
          </cell>
          <cell r="C7" t="str">
            <v>hr</v>
          </cell>
          <cell r="D7">
            <v>0.8</v>
          </cell>
          <cell r="E7">
            <v>15000</v>
          </cell>
          <cell r="F7">
            <v>12000</v>
          </cell>
        </row>
        <row r="8">
          <cell r="B8" t="str">
            <v>Mandor</v>
          </cell>
          <cell r="C8" t="str">
            <v>hr</v>
          </cell>
          <cell r="D8">
            <v>2.7E-2</v>
          </cell>
          <cell r="E8">
            <v>30000</v>
          </cell>
          <cell r="F8">
            <v>810</v>
          </cell>
        </row>
        <row r="9">
          <cell r="F9">
            <v>12810</v>
          </cell>
        </row>
        <row r="10">
          <cell r="A10" t="str">
            <v>1/4(A.1)</v>
          </cell>
          <cell r="B10" t="str">
            <v>1 M3 URUGAN TANAH KEMBALI</v>
          </cell>
        </row>
        <row r="11">
          <cell r="B11" t="str">
            <v>Analisa Galian Tanah</v>
          </cell>
          <cell r="D11">
            <v>0.25</v>
          </cell>
          <cell r="E11">
            <v>12810</v>
          </cell>
          <cell r="F11">
            <v>3202.5</v>
          </cell>
        </row>
        <row r="12">
          <cell r="A12" t="str">
            <v>A.12</v>
          </cell>
          <cell r="B12" t="str">
            <v>1 M3 TIMBUNAN TANAH</v>
          </cell>
        </row>
        <row r="13">
          <cell r="B13" t="str">
            <v>Tanah Urug</v>
          </cell>
          <cell r="C13" t="str">
            <v>m3</v>
          </cell>
          <cell r="D13">
            <v>1.2</v>
          </cell>
          <cell r="E13">
            <v>36000</v>
          </cell>
          <cell r="F13">
            <v>43200</v>
          </cell>
        </row>
        <row r="14">
          <cell r="B14" t="str">
            <v>Pekerja</v>
          </cell>
          <cell r="C14" t="str">
            <v>hr</v>
          </cell>
          <cell r="D14">
            <v>0.3</v>
          </cell>
          <cell r="E14">
            <v>15000</v>
          </cell>
          <cell r="F14">
            <v>4500</v>
          </cell>
        </row>
        <row r="15">
          <cell r="B15" t="str">
            <v>Mandor</v>
          </cell>
          <cell r="C15" t="str">
            <v>hr</v>
          </cell>
          <cell r="D15">
            <v>0.01</v>
          </cell>
          <cell r="E15">
            <v>30000</v>
          </cell>
          <cell r="F15">
            <v>300</v>
          </cell>
        </row>
        <row r="16">
          <cell r="F16">
            <v>48000</v>
          </cell>
        </row>
        <row r="17">
          <cell r="A17" t="str">
            <v>A.12</v>
          </cell>
          <cell r="B17" t="str">
            <v>1 M3 URUGAN PASIR</v>
          </cell>
        </row>
        <row r="18">
          <cell r="B18" t="str">
            <v>Pasir Urug</v>
          </cell>
          <cell r="C18" t="str">
            <v>m3</v>
          </cell>
          <cell r="D18">
            <v>1.2</v>
          </cell>
          <cell r="E18">
            <v>38500</v>
          </cell>
          <cell r="F18">
            <v>46200</v>
          </cell>
        </row>
        <row r="19">
          <cell r="B19" t="str">
            <v>Pekerja</v>
          </cell>
          <cell r="C19" t="str">
            <v>hr</v>
          </cell>
          <cell r="D19">
            <v>0.3</v>
          </cell>
          <cell r="E19">
            <v>15000</v>
          </cell>
          <cell r="F19">
            <v>4500</v>
          </cell>
        </row>
        <row r="20">
          <cell r="B20" t="str">
            <v>Mandor</v>
          </cell>
          <cell r="C20" t="str">
            <v>hr</v>
          </cell>
          <cell r="D20">
            <v>0.01</v>
          </cell>
          <cell r="E20">
            <v>30000</v>
          </cell>
          <cell r="F20">
            <v>300</v>
          </cell>
        </row>
        <row r="21">
          <cell r="F21">
            <v>51000</v>
          </cell>
        </row>
        <row r="22">
          <cell r="A22" t="str">
            <v>A.12</v>
          </cell>
          <cell r="B22" t="str">
            <v>1 M3 URUGAN KERIKIL</v>
          </cell>
        </row>
        <row r="23">
          <cell r="B23" t="str">
            <v>Kerikil</v>
          </cell>
          <cell r="C23" t="str">
            <v>m3</v>
          </cell>
          <cell r="D23">
            <v>1.2</v>
          </cell>
          <cell r="E23">
            <v>47850</v>
          </cell>
          <cell r="F23">
            <v>57420</v>
          </cell>
        </row>
        <row r="24">
          <cell r="B24" t="str">
            <v>Pekerja</v>
          </cell>
          <cell r="C24" t="str">
            <v>hr</v>
          </cell>
          <cell r="D24">
            <v>0.3</v>
          </cell>
          <cell r="E24">
            <v>15000</v>
          </cell>
          <cell r="F24">
            <v>4500</v>
          </cell>
        </row>
        <row r="25">
          <cell r="B25" t="str">
            <v>Mandor</v>
          </cell>
          <cell r="C25" t="str">
            <v>hr</v>
          </cell>
          <cell r="D25">
            <v>0.01</v>
          </cell>
          <cell r="E25">
            <v>30000</v>
          </cell>
          <cell r="F25">
            <v>300</v>
          </cell>
        </row>
        <row r="26">
          <cell r="F26">
            <v>62220</v>
          </cell>
        </row>
        <row r="27">
          <cell r="A27" t="str">
            <v>G.1</v>
          </cell>
          <cell r="B27" t="str">
            <v>1 M3 PAS. BATU KOSONG</v>
          </cell>
        </row>
        <row r="28">
          <cell r="B28" t="str">
            <v>Batu Kali</v>
          </cell>
          <cell r="C28" t="str">
            <v>m3</v>
          </cell>
          <cell r="D28">
            <v>1.2</v>
          </cell>
          <cell r="E28">
            <v>45500</v>
          </cell>
          <cell r="F28">
            <v>54600</v>
          </cell>
        </row>
        <row r="29">
          <cell r="B29" t="str">
            <v>Pekerja</v>
          </cell>
          <cell r="C29" t="str">
            <v>hr</v>
          </cell>
          <cell r="D29">
            <v>5</v>
          </cell>
          <cell r="E29">
            <v>15000</v>
          </cell>
          <cell r="F29">
            <v>75000</v>
          </cell>
        </row>
        <row r="30">
          <cell r="B30" t="str">
            <v>Mandor</v>
          </cell>
          <cell r="C30" t="str">
            <v>hr</v>
          </cell>
          <cell r="D30">
            <v>0.25</v>
          </cell>
          <cell r="E30">
            <v>30000</v>
          </cell>
          <cell r="F30">
            <v>7500</v>
          </cell>
        </row>
        <row r="31">
          <cell r="F31">
            <v>137100</v>
          </cell>
        </row>
        <row r="32">
          <cell r="A32" t="str">
            <v>G.I.14</v>
          </cell>
          <cell r="B32" t="str">
            <v>1 M3 PONDASI BATU KALI 1 : 4</v>
          </cell>
        </row>
        <row r="33">
          <cell r="B33" t="str">
            <v>Batu Kali</v>
          </cell>
          <cell r="C33" t="str">
            <v>m3</v>
          </cell>
          <cell r="D33">
            <v>1.2</v>
          </cell>
          <cell r="E33">
            <v>45500</v>
          </cell>
          <cell r="F33">
            <v>54600</v>
          </cell>
        </row>
        <row r="34">
          <cell r="B34" t="str">
            <v>Pasir Pasang</v>
          </cell>
          <cell r="C34" t="str">
            <v>m3</v>
          </cell>
          <cell r="D34">
            <v>0.68</v>
          </cell>
          <cell r="E34">
            <v>45000</v>
          </cell>
          <cell r="F34">
            <v>30600.000000000004</v>
          </cell>
        </row>
        <row r="35">
          <cell r="B35" t="str">
            <v>Semen PC</v>
          </cell>
          <cell r="C35" t="str">
            <v>zak</v>
          </cell>
          <cell r="D35">
            <v>4.28</v>
          </cell>
          <cell r="E35">
            <v>30000</v>
          </cell>
          <cell r="F35">
            <v>128400.00000000001</v>
          </cell>
        </row>
        <row r="36">
          <cell r="B36" t="str">
            <v xml:space="preserve">Kepala Tukang </v>
          </cell>
          <cell r="C36" t="str">
            <v>hr</v>
          </cell>
          <cell r="D36">
            <v>3.5999999999999997E-2</v>
          </cell>
          <cell r="E36">
            <v>35000</v>
          </cell>
          <cell r="F36">
            <v>1260</v>
          </cell>
        </row>
        <row r="37">
          <cell r="B37" t="str">
            <v>Tukang Batu</v>
          </cell>
          <cell r="C37" t="str">
            <v>hr</v>
          </cell>
          <cell r="D37">
            <v>0.36</v>
          </cell>
          <cell r="E37">
            <v>30000</v>
          </cell>
          <cell r="F37">
            <v>10800</v>
          </cell>
        </row>
        <row r="38">
          <cell r="B38" t="str">
            <v>Pekerja</v>
          </cell>
          <cell r="C38" t="str">
            <v>hr</v>
          </cell>
          <cell r="D38">
            <v>2.7</v>
          </cell>
          <cell r="E38">
            <v>15000</v>
          </cell>
          <cell r="F38">
            <v>40500</v>
          </cell>
        </row>
        <row r="39">
          <cell r="B39" t="str">
            <v>Mandor</v>
          </cell>
          <cell r="C39" t="str">
            <v>hr</v>
          </cell>
          <cell r="D39">
            <v>0.13500000000000001</v>
          </cell>
          <cell r="E39">
            <v>30000</v>
          </cell>
          <cell r="F39">
            <v>4050.0000000000005</v>
          </cell>
        </row>
        <row r="40">
          <cell r="F40">
            <v>270210</v>
          </cell>
        </row>
        <row r="41">
          <cell r="A41" t="str">
            <v>G.II.2</v>
          </cell>
          <cell r="B41" t="str">
            <v>1 M3 PAS. TRASRAM BATU</v>
          </cell>
        </row>
        <row r="42">
          <cell r="B42" t="str">
            <v>BATA 1 : 2</v>
          </cell>
        </row>
        <row r="43">
          <cell r="B43" t="str">
            <v>Batu Bata</v>
          </cell>
          <cell r="C43" t="str">
            <v>bh</v>
          </cell>
          <cell r="D43">
            <v>450</v>
          </cell>
          <cell r="E43">
            <v>350</v>
          </cell>
          <cell r="F43">
            <v>157500</v>
          </cell>
        </row>
        <row r="44">
          <cell r="B44" t="str">
            <v>Pasir Pasang</v>
          </cell>
          <cell r="C44" t="str">
            <v>m3</v>
          </cell>
          <cell r="D44">
            <v>0.61</v>
          </cell>
          <cell r="E44">
            <v>45000</v>
          </cell>
          <cell r="F44">
            <v>27450</v>
          </cell>
        </row>
        <row r="45">
          <cell r="B45" t="str">
            <v>Semen PC</v>
          </cell>
          <cell r="C45" t="str">
            <v>zak</v>
          </cell>
          <cell r="D45">
            <v>7.78</v>
          </cell>
          <cell r="E45">
            <v>30000</v>
          </cell>
          <cell r="F45">
            <v>233400</v>
          </cell>
        </row>
        <row r="46">
          <cell r="B46" t="str">
            <v xml:space="preserve">Kepala Tukang </v>
          </cell>
          <cell r="C46" t="str">
            <v>hr</v>
          </cell>
          <cell r="D46">
            <v>0.17499999999999999</v>
          </cell>
          <cell r="E46">
            <v>35000</v>
          </cell>
          <cell r="F46">
            <v>6125</v>
          </cell>
        </row>
        <row r="47">
          <cell r="B47" t="str">
            <v>Tukang Batu</v>
          </cell>
          <cell r="C47" t="str">
            <v>hr</v>
          </cell>
          <cell r="D47">
            <v>1.75</v>
          </cell>
          <cell r="E47">
            <v>30000</v>
          </cell>
          <cell r="F47">
            <v>52500</v>
          </cell>
        </row>
        <row r="48">
          <cell r="B48" t="str">
            <v>Pekerja</v>
          </cell>
          <cell r="C48" t="str">
            <v>hr</v>
          </cell>
          <cell r="D48">
            <v>5.25</v>
          </cell>
          <cell r="E48">
            <v>15000</v>
          </cell>
          <cell r="F48">
            <v>78750</v>
          </cell>
        </row>
        <row r="49">
          <cell r="B49" t="str">
            <v>Mandor</v>
          </cell>
          <cell r="C49" t="str">
            <v>hr</v>
          </cell>
          <cell r="D49">
            <v>0.26300000000000001</v>
          </cell>
          <cell r="E49">
            <v>30000</v>
          </cell>
          <cell r="F49">
            <v>7890</v>
          </cell>
        </row>
        <row r="50">
          <cell r="F50">
            <v>563615</v>
          </cell>
        </row>
        <row r="51">
          <cell r="A51" t="str">
            <v>G.II.5</v>
          </cell>
          <cell r="B51" t="str">
            <v xml:space="preserve">1 M3 PASANGAN BATU BATA 1 : 5 </v>
          </cell>
        </row>
        <row r="52">
          <cell r="B52" t="str">
            <v>Batu Bata</v>
          </cell>
          <cell r="C52" t="str">
            <v>bh</v>
          </cell>
          <cell r="D52">
            <v>450</v>
          </cell>
          <cell r="E52">
            <v>350</v>
          </cell>
          <cell r="F52">
            <v>157500</v>
          </cell>
        </row>
        <row r="53">
          <cell r="B53" t="str">
            <v>Roster Beton</v>
          </cell>
          <cell r="C53" t="str">
            <v>bh</v>
          </cell>
          <cell r="D53">
            <v>167</v>
          </cell>
          <cell r="E53" t="e">
            <v>#REF!</v>
          </cell>
          <cell r="F53" t="e">
            <v>#REF!</v>
          </cell>
        </row>
        <row r="54">
          <cell r="B54" t="str">
            <v>Pasir Pasang</v>
          </cell>
          <cell r="C54" t="str">
            <v>m3</v>
          </cell>
          <cell r="D54">
            <v>7.8E-2</v>
          </cell>
          <cell r="E54">
            <v>45000</v>
          </cell>
          <cell r="F54">
            <v>3510</v>
          </cell>
        </row>
        <row r="55">
          <cell r="B55" t="str">
            <v>Semen PC</v>
          </cell>
          <cell r="C55" t="str">
            <v>zak</v>
          </cell>
          <cell r="D55">
            <v>0.23599999999999999</v>
          </cell>
          <cell r="E55">
            <v>30000</v>
          </cell>
          <cell r="F55">
            <v>7080</v>
          </cell>
        </row>
        <row r="56">
          <cell r="B56" t="str">
            <v xml:space="preserve">Kepala Tukang </v>
          </cell>
          <cell r="C56" t="str">
            <v>hr</v>
          </cell>
          <cell r="D56">
            <v>1.4999999999999999E-2</v>
          </cell>
          <cell r="E56">
            <v>35000</v>
          </cell>
          <cell r="F56">
            <v>525</v>
          </cell>
        </row>
        <row r="57">
          <cell r="B57" t="str">
            <v>Tukang Batu</v>
          </cell>
          <cell r="C57" t="str">
            <v>hr</v>
          </cell>
          <cell r="D57">
            <v>0.14499999999999999</v>
          </cell>
          <cell r="E57">
            <v>30000</v>
          </cell>
          <cell r="F57">
            <v>4350</v>
          </cell>
        </row>
        <row r="58">
          <cell r="B58" t="str">
            <v>Pekerja</v>
          </cell>
          <cell r="C58" t="str">
            <v>hr</v>
          </cell>
          <cell r="D58">
            <v>0.29399999999999998</v>
          </cell>
          <cell r="E58">
            <v>15000</v>
          </cell>
          <cell r="F58">
            <v>4410</v>
          </cell>
        </row>
        <row r="59">
          <cell r="B59" t="str">
            <v>Mandor</v>
          </cell>
          <cell r="C59" t="str">
            <v>hr</v>
          </cell>
          <cell r="D59">
            <v>2.5999999999999999E-2</v>
          </cell>
          <cell r="E59">
            <v>30000</v>
          </cell>
          <cell r="F59">
            <v>780</v>
          </cell>
        </row>
        <row r="60">
          <cell r="F60">
            <v>178155</v>
          </cell>
        </row>
        <row r="61">
          <cell r="A61" t="str">
            <v>G.X.2</v>
          </cell>
          <cell r="B61" t="str">
            <v>1 M2 PLESTERAN 1 : 2 + ACIAN</v>
          </cell>
        </row>
        <row r="62">
          <cell r="B62" t="str">
            <v>Pasir Plesteran</v>
          </cell>
          <cell r="C62" t="str">
            <v>m3</v>
          </cell>
          <cell r="D62">
            <v>1.7999999999999999E-2</v>
          </cell>
          <cell r="E62">
            <v>45000</v>
          </cell>
          <cell r="F62">
            <v>809.99999999999989</v>
          </cell>
        </row>
        <row r="63">
          <cell r="B63" t="str">
            <v>Semen PC</v>
          </cell>
          <cell r="C63" t="str">
            <v>zak</v>
          </cell>
          <cell r="D63">
            <v>0.32</v>
          </cell>
          <cell r="E63">
            <v>30000</v>
          </cell>
          <cell r="F63">
            <v>9600</v>
          </cell>
        </row>
        <row r="64">
          <cell r="B64" t="str">
            <v xml:space="preserve">Kepala Tukang </v>
          </cell>
          <cell r="C64" t="str">
            <v>hr</v>
          </cell>
          <cell r="D64">
            <v>1.7000000000000001E-2</v>
          </cell>
          <cell r="E64">
            <v>35000</v>
          </cell>
          <cell r="F64">
            <v>595</v>
          </cell>
        </row>
        <row r="65">
          <cell r="B65" t="str">
            <v>Tukang Batu</v>
          </cell>
          <cell r="C65" t="str">
            <v>hr</v>
          </cell>
          <cell r="D65">
            <v>0.16500000000000001</v>
          </cell>
          <cell r="E65">
            <v>30000</v>
          </cell>
          <cell r="F65">
            <v>4950</v>
          </cell>
        </row>
        <row r="66">
          <cell r="B66" t="str">
            <v>Pekerja</v>
          </cell>
          <cell r="C66" t="str">
            <v>hr</v>
          </cell>
          <cell r="D66">
            <v>0.33</v>
          </cell>
          <cell r="E66">
            <v>15000</v>
          </cell>
          <cell r="F66">
            <v>4950</v>
          </cell>
        </row>
        <row r="67">
          <cell r="B67" t="str">
            <v>Mandor</v>
          </cell>
          <cell r="C67" t="str">
            <v>hr</v>
          </cell>
          <cell r="D67">
            <v>1.7000000000000001E-2</v>
          </cell>
          <cell r="E67">
            <v>30000</v>
          </cell>
          <cell r="F67">
            <v>510.00000000000006</v>
          </cell>
        </row>
        <row r="68">
          <cell r="F68">
            <v>21415</v>
          </cell>
        </row>
        <row r="69">
          <cell r="A69" t="str">
            <v>G.X.13</v>
          </cell>
          <cell r="B69" t="str">
            <v>1 M2 PLESTERAN 1 : 5 + ACIAN</v>
          </cell>
        </row>
        <row r="70">
          <cell r="B70" t="str">
            <v>Pasir Plesteran</v>
          </cell>
          <cell r="C70" t="str">
            <v>m3</v>
          </cell>
          <cell r="D70">
            <v>0.22</v>
          </cell>
          <cell r="E70">
            <v>45000</v>
          </cell>
          <cell r="F70">
            <v>9900</v>
          </cell>
        </row>
        <row r="71">
          <cell r="B71" t="str">
            <v>Semen PC</v>
          </cell>
          <cell r="C71" t="str">
            <v>zak</v>
          </cell>
          <cell r="D71">
            <v>0.2</v>
          </cell>
          <cell r="E71">
            <v>30000</v>
          </cell>
          <cell r="F71">
            <v>6000</v>
          </cell>
        </row>
        <row r="72">
          <cell r="B72" t="str">
            <v xml:space="preserve">Kepala Tukang </v>
          </cell>
          <cell r="C72" t="str">
            <v>hr</v>
          </cell>
          <cell r="D72">
            <v>1.7000000000000001E-2</v>
          </cell>
          <cell r="E72">
            <v>35000</v>
          </cell>
          <cell r="F72">
            <v>595</v>
          </cell>
        </row>
        <row r="73">
          <cell r="B73" t="str">
            <v>Tukang Batu</v>
          </cell>
          <cell r="C73" t="str">
            <v>hr</v>
          </cell>
          <cell r="D73">
            <v>0.16500000000000001</v>
          </cell>
          <cell r="E73">
            <v>30000</v>
          </cell>
          <cell r="F73">
            <v>4950</v>
          </cell>
        </row>
        <row r="74">
          <cell r="B74" t="str">
            <v>Pekerja</v>
          </cell>
          <cell r="C74" t="str">
            <v>hr</v>
          </cell>
          <cell r="D74">
            <v>0.33</v>
          </cell>
          <cell r="E74">
            <v>15000</v>
          </cell>
          <cell r="F74">
            <v>4950</v>
          </cell>
        </row>
        <row r="75">
          <cell r="B75" t="str">
            <v>Mandor</v>
          </cell>
          <cell r="C75" t="str">
            <v>hr</v>
          </cell>
          <cell r="D75">
            <v>1.7000000000000001E-2</v>
          </cell>
          <cell r="E75">
            <v>30000</v>
          </cell>
          <cell r="F75">
            <v>510.00000000000006</v>
          </cell>
        </row>
        <row r="76">
          <cell r="F76">
            <v>26905</v>
          </cell>
        </row>
        <row r="77">
          <cell r="A77" t="str">
            <v>G.XIII.19</v>
          </cell>
          <cell r="B77" t="str">
            <v>1 M3 RABAT BETON 1 : 3 : 6</v>
          </cell>
        </row>
        <row r="78">
          <cell r="B78" t="str">
            <v>Pasir Beton</v>
          </cell>
          <cell r="C78" t="str">
            <v>m3</v>
          </cell>
          <cell r="D78">
            <v>0.61</v>
          </cell>
          <cell r="E78">
            <v>45000</v>
          </cell>
          <cell r="F78">
            <v>27450</v>
          </cell>
        </row>
        <row r="79">
          <cell r="B79" t="str">
            <v>Batu Split/kerikil beton</v>
          </cell>
          <cell r="C79" t="str">
            <v>m3</v>
          </cell>
          <cell r="D79">
            <v>1.1299999999999999</v>
          </cell>
          <cell r="E79">
            <v>47850</v>
          </cell>
          <cell r="F79">
            <v>54070.499999999993</v>
          </cell>
        </row>
        <row r="80">
          <cell r="B80" t="str">
            <v>Semen</v>
          </cell>
          <cell r="C80" t="str">
            <v>zak</v>
          </cell>
          <cell r="D80">
            <v>5.15</v>
          </cell>
          <cell r="E80">
            <v>30000</v>
          </cell>
          <cell r="F80">
            <v>154500</v>
          </cell>
        </row>
        <row r="81">
          <cell r="B81" t="str">
            <v>Kepala Tukang</v>
          </cell>
          <cell r="C81" t="str">
            <v>hr</v>
          </cell>
          <cell r="D81">
            <v>7.0000000000000007E-2</v>
          </cell>
          <cell r="E81">
            <v>35000</v>
          </cell>
          <cell r="F81">
            <v>2450.0000000000005</v>
          </cell>
        </row>
        <row r="82">
          <cell r="B82" t="str">
            <v>Tukang Batu</v>
          </cell>
          <cell r="C82" t="str">
            <v>hr</v>
          </cell>
          <cell r="D82">
            <v>0.7</v>
          </cell>
          <cell r="E82">
            <v>30000</v>
          </cell>
          <cell r="F82">
            <v>21000</v>
          </cell>
        </row>
        <row r="83">
          <cell r="B83" t="str">
            <v>Pekerja</v>
          </cell>
          <cell r="C83" t="str">
            <v>hr</v>
          </cell>
          <cell r="D83">
            <v>0.41</v>
          </cell>
          <cell r="E83">
            <v>15000</v>
          </cell>
          <cell r="F83">
            <v>6150</v>
          </cell>
        </row>
        <row r="84">
          <cell r="B84" t="str">
            <v>Mandor</v>
          </cell>
          <cell r="C84" t="str">
            <v>hr</v>
          </cell>
          <cell r="D84">
            <v>2.1000000000000001E-2</v>
          </cell>
          <cell r="E84">
            <v>30000</v>
          </cell>
          <cell r="F84">
            <v>630</v>
          </cell>
        </row>
        <row r="85">
          <cell r="F85">
            <v>266250.5</v>
          </cell>
        </row>
        <row r="86">
          <cell r="B86" t="str">
            <v>1 M3 PEREKAT PC 1 : 3</v>
          </cell>
        </row>
        <row r="87">
          <cell r="B87" t="str">
            <v>Pasir Pasangan</v>
          </cell>
          <cell r="C87" t="str">
            <v>m3</v>
          </cell>
          <cell r="D87">
            <v>3.3000000000000002E-2</v>
          </cell>
          <cell r="E87">
            <v>45000</v>
          </cell>
          <cell r="F87">
            <v>1485</v>
          </cell>
        </row>
        <row r="88">
          <cell r="B88" t="str">
            <v>Semen PC</v>
          </cell>
          <cell r="C88" t="str">
            <v>zak</v>
          </cell>
          <cell r="D88">
            <v>2.72</v>
          </cell>
          <cell r="E88">
            <v>30000</v>
          </cell>
          <cell r="F88">
            <v>81600</v>
          </cell>
        </row>
        <row r="89">
          <cell r="F89">
            <v>83085</v>
          </cell>
        </row>
        <row r="90">
          <cell r="B90" t="str">
            <v>1 M2 UPAH KERJA PEK. TEGEL KERAMIK</v>
          </cell>
        </row>
        <row r="91">
          <cell r="B91" t="str">
            <v>Kepala Tukang</v>
          </cell>
          <cell r="C91" t="str">
            <v>hr</v>
          </cell>
          <cell r="D91">
            <v>2.5000000000000001E-2</v>
          </cell>
          <cell r="E91">
            <v>35000</v>
          </cell>
          <cell r="F91">
            <v>875</v>
          </cell>
        </row>
        <row r="92">
          <cell r="B92" t="str">
            <v>Tukang Batu</v>
          </cell>
          <cell r="C92" t="str">
            <v>hr</v>
          </cell>
          <cell r="D92">
            <v>0.25</v>
          </cell>
          <cell r="E92">
            <v>30000</v>
          </cell>
          <cell r="F92">
            <v>7500</v>
          </cell>
        </row>
        <row r="93">
          <cell r="B93" t="str">
            <v>Pekerja</v>
          </cell>
          <cell r="C93" t="str">
            <v>hr</v>
          </cell>
          <cell r="D93">
            <v>0.5</v>
          </cell>
          <cell r="E93">
            <v>15000</v>
          </cell>
          <cell r="F93">
            <v>7500</v>
          </cell>
        </row>
        <row r="94">
          <cell r="B94" t="str">
            <v>Mandor</v>
          </cell>
          <cell r="C94" t="str">
            <v>hr</v>
          </cell>
          <cell r="D94">
            <v>2.5000000000000001E-2</v>
          </cell>
          <cell r="E94">
            <v>30000</v>
          </cell>
          <cell r="F94">
            <v>750</v>
          </cell>
        </row>
        <row r="95">
          <cell r="F95">
            <v>16625</v>
          </cell>
        </row>
        <row r="96">
          <cell r="A96" t="str">
            <v>G.72</v>
          </cell>
          <cell r="B96" t="str">
            <v>1 M2 PAS. KERAMIK 30/30</v>
          </cell>
        </row>
        <row r="97">
          <cell r="B97" t="str">
            <v>Tegel Keramik Putih 30/30</v>
          </cell>
          <cell r="C97" t="str">
            <v>bh</v>
          </cell>
          <cell r="D97">
            <v>11</v>
          </cell>
          <cell r="E97">
            <v>3000</v>
          </cell>
          <cell r="F97">
            <v>33000</v>
          </cell>
        </row>
        <row r="98">
          <cell r="B98" t="str">
            <v>Semen Warna</v>
          </cell>
          <cell r="C98" t="str">
            <v>kg</v>
          </cell>
          <cell r="D98">
            <v>0.8</v>
          </cell>
          <cell r="E98">
            <v>4900</v>
          </cell>
          <cell r="F98">
            <v>3920</v>
          </cell>
        </row>
        <row r="99">
          <cell r="B99" t="str">
            <v>Perekat 1 : 3</v>
          </cell>
          <cell r="C99" t="str">
            <v>m3</v>
          </cell>
          <cell r="D99">
            <v>0.03</v>
          </cell>
          <cell r="E99">
            <v>83085</v>
          </cell>
          <cell r="F99">
            <v>2492.5499999999997</v>
          </cell>
        </row>
        <row r="100">
          <cell r="B100" t="str">
            <v>Upah Kerja</v>
          </cell>
          <cell r="D100">
            <v>1</v>
          </cell>
          <cell r="E100">
            <v>16625</v>
          </cell>
          <cell r="F100">
            <v>16625</v>
          </cell>
        </row>
        <row r="101">
          <cell r="F101">
            <v>56037.55</v>
          </cell>
        </row>
        <row r="102">
          <cell r="B102" t="str">
            <v>1 M2 PAS. LANTAI PC ABU-ABU 20/20</v>
          </cell>
        </row>
        <row r="103">
          <cell r="B103" t="str">
            <v>Tegel PC Abu-abu 20/20</v>
          </cell>
          <cell r="C103" t="str">
            <v>bh</v>
          </cell>
          <cell r="D103">
            <v>25</v>
          </cell>
          <cell r="E103">
            <v>1000</v>
          </cell>
          <cell r="F103">
            <v>25000</v>
          </cell>
        </row>
        <row r="104">
          <cell r="B104" t="str">
            <v>Semen Warna</v>
          </cell>
          <cell r="C104" t="str">
            <v>kg</v>
          </cell>
          <cell r="D104">
            <v>7.4999999999999997E-2</v>
          </cell>
          <cell r="E104">
            <v>4900</v>
          </cell>
          <cell r="F104">
            <v>367.5</v>
          </cell>
        </row>
        <row r="105">
          <cell r="B105" t="str">
            <v>Perekat 1 : 3</v>
          </cell>
          <cell r="C105" t="str">
            <v>m3</v>
          </cell>
          <cell r="D105">
            <v>2.5000000000000001E-2</v>
          </cell>
          <cell r="E105">
            <v>83085</v>
          </cell>
          <cell r="F105">
            <v>2077.125</v>
          </cell>
        </row>
        <row r="106">
          <cell r="B106" t="str">
            <v>Upah Kerja</v>
          </cell>
          <cell r="D106">
            <v>1</v>
          </cell>
          <cell r="E106">
            <v>16625</v>
          </cell>
          <cell r="F106">
            <v>16625</v>
          </cell>
        </row>
        <row r="107">
          <cell r="F107">
            <v>44069.625</v>
          </cell>
        </row>
        <row r="108">
          <cell r="A108" t="str">
            <v>G.XIV</v>
          </cell>
          <cell r="B108" t="str">
            <v>1 M3 BETON BERTULANG 1 : 2 : 3</v>
          </cell>
        </row>
        <row r="109">
          <cell r="B109" t="str">
            <v>A. BAHAN</v>
          </cell>
        </row>
        <row r="110">
          <cell r="B110" t="str">
            <v>Beton Cor :</v>
          </cell>
        </row>
        <row r="111">
          <cell r="B111" t="str">
            <v>Pasir Beton</v>
          </cell>
          <cell r="C111" t="str">
            <v>m3</v>
          </cell>
          <cell r="D111">
            <v>0.68</v>
          </cell>
          <cell r="E111">
            <v>45000</v>
          </cell>
          <cell r="F111">
            <v>30600.000000000004</v>
          </cell>
        </row>
        <row r="112">
          <cell r="B112" t="str">
            <v>Split</v>
          </cell>
          <cell r="C112" t="str">
            <v>m3</v>
          </cell>
          <cell r="D112">
            <v>0.94</v>
          </cell>
          <cell r="E112">
            <v>47850</v>
          </cell>
          <cell r="F112">
            <v>44979</v>
          </cell>
        </row>
        <row r="113">
          <cell r="B113" t="str">
            <v>Semen</v>
          </cell>
          <cell r="C113" t="str">
            <v>zak</v>
          </cell>
          <cell r="D113">
            <v>8.75</v>
          </cell>
          <cell r="E113">
            <v>30000</v>
          </cell>
          <cell r="F113">
            <v>262500</v>
          </cell>
        </row>
        <row r="114">
          <cell r="F114">
            <v>338079</v>
          </cell>
        </row>
        <row r="115">
          <cell r="B115" t="str">
            <v xml:space="preserve">B.  UPAH KERJA </v>
          </cell>
        </row>
        <row r="116">
          <cell r="B116" t="str">
            <v>Kepala Tukang</v>
          </cell>
          <cell r="C116" t="str">
            <v>hr</v>
          </cell>
          <cell r="D116">
            <v>7.0000000000000007E-2</v>
          </cell>
          <cell r="E116">
            <v>35000</v>
          </cell>
          <cell r="F116">
            <v>2450.0000000000005</v>
          </cell>
        </row>
        <row r="117">
          <cell r="B117" t="str">
            <v>Tukang Batu</v>
          </cell>
          <cell r="C117" t="str">
            <v>hr</v>
          </cell>
          <cell r="D117">
            <v>0.7</v>
          </cell>
          <cell r="E117">
            <v>30000</v>
          </cell>
          <cell r="F117">
            <v>21000</v>
          </cell>
        </row>
        <row r="118">
          <cell r="B118" t="str">
            <v>Pekerja</v>
          </cell>
          <cell r="C118" t="str">
            <v>hr</v>
          </cell>
          <cell r="D118">
            <v>0.41</v>
          </cell>
          <cell r="E118">
            <v>15000</v>
          </cell>
          <cell r="F118">
            <v>6150</v>
          </cell>
        </row>
        <row r="119">
          <cell r="B119" t="str">
            <v>Mandor</v>
          </cell>
          <cell r="C119" t="str">
            <v>hr</v>
          </cell>
          <cell r="D119">
            <v>0.21</v>
          </cell>
          <cell r="E119">
            <v>30000</v>
          </cell>
          <cell r="F119">
            <v>6300</v>
          </cell>
        </row>
        <row r="120">
          <cell r="F120">
            <v>35900</v>
          </cell>
        </row>
        <row r="121">
          <cell r="B121" t="str">
            <v>C. PEMBESIAN</v>
          </cell>
        </row>
        <row r="122">
          <cell r="B122" t="str">
            <v>Besi Beton</v>
          </cell>
          <cell r="C122" t="str">
            <v>kg</v>
          </cell>
          <cell r="D122">
            <v>125</v>
          </cell>
          <cell r="E122">
            <v>6850</v>
          </cell>
          <cell r="F122">
            <v>856250</v>
          </cell>
        </row>
        <row r="123">
          <cell r="B123" t="str">
            <v>Kawat Beton</v>
          </cell>
          <cell r="C123" t="str">
            <v>kg</v>
          </cell>
          <cell r="D123">
            <v>2.2999999999999998</v>
          </cell>
          <cell r="E123">
            <v>6000</v>
          </cell>
          <cell r="F123">
            <v>13799.999999999998</v>
          </cell>
        </row>
        <row r="124">
          <cell r="B124" t="str">
            <v>Kepala Tukang</v>
          </cell>
          <cell r="C124" t="str">
            <v>hr</v>
          </cell>
          <cell r="D124">
            <v>1.62</v>
          </cell>
          <cell r="E124">
            <v>35000</v>
          </cell>
          <cell r="F124">
            <v>56700.000000000007</v>
          </cell>
        </row>
        <row r="125">
          <cell r="B125" t="str">
            <v>Tukang Besi</v>
          </cell>
          <cell r="C125" t="str">
            <v>hr</v>
          </cell>
          <cell r="D125">
            <v>4.8600000000000003</v>
          </cell>
          <cell r="E125">
            <v>30000</v>
          </cell>
          <cell r="F125">
            <v>145800</v>
          </cell>
        </row>
        <row r="126">
          <cell r="B126" t="str">
            <v>Pekerja</v>
          </cell>
          <cell r="C126" t="str">
            <v>hr</v>
          </cell>
          <cell r="D126">
            <v>4.8600000000000003</v>
          </cell>
          <cell r="E126">
            <v>15000</v>
          </cell>
          <cell r="F126">
            <v>72900</v>
          </cell>
        </row>
        <row r="127">
          <cell r="F127">
            <v>1145450</v>
          </cell>
        </row>
        <row r="128">
          <cell r="B128" t="str">
            <v>D. BEKISTING</v>
          </cell>
        </row>
        <row r="129">
          <cell r="B129" t="str">
            <v>Kayu Klas II</v>
          </cell>
          <cell r="C129" t="str">
            <v>m3</v>
          </cell>
          <cell r="D129">
            <v>5.1999999999999998E-2</v>
          </cell>
          <cell r="E129">
            <v>1300000</v>
          </cell>
          <cell r="F129">
            <v>67600</v>
          </cell>
        </row>
        <row r="130">
          <cell r="B130" t="str">
            <v>Bongkar/siram</v>
          </cell>
          <cell r="C130" t="str">
            <v>hr</v>
          </cell>
          <cell r="D130">
            <v>3</v>
          </cell>
          <cell r="E130">
            <v>15000</v>
          </cell>
          <cell r="F130">
            <v>45000</v>
          </cell>
        </row>
        <row r="131">
          <cell r="B131" t="str">
            <v>Paku Campuran</v>
          </cell>
          <cell r="C131" t="str">
            <v>kg</v>
          </cell>
          <cell r="D131">
            <v>0.25</v>
          </cell>
          <cell r="E131">
            <v>8800</v>
          </cell>
          <cell r="F131">
            <v>2200</v>
          </cell>
        </row>
        <row r="132">
          <cell r="B132" t="str">
            <v>Kepala Tukang</v>
          </cell>
          <cell r="C132" t="str">
            <v>hr</v>
          </cell>
          <cell r="D132">
            <v>0.05</v>
          </cell>
          <cell r="E132">
            <v>35000</v>
          </cell>
          <cell r="F132">
            <v>1750</v>
          </cell>
        </row>
        <row r="133">
          <cell r="B133" t="str">
            <v>Tukang Kayu</v>
          </cell>
          <cell r="C133" t="str">
            <v>hr</v>
          </cell>
          <cell r="D133">
            <v>0.5</v>
          </cell>
          <cell r="E133">
            <v>30000</v>
          </cell>
          <cell r="F133">
            <v>15000</v>
          </cell>
        </row>
        <row r="134">
          <cell r="B134" t="str">
            <v>Pekerja</v>
          </cell>
          <cell r="C134" t="str">
            <v>hr</v>
          </cell>
          <cell r="D134">
            <v>0.22</v>
          </cell>
          <cell r="E134">
            <v>15000</v>
          </cell>
          <cell r="F134">
            <v>3300</v>
          </cell>
        </row>
        <row r="135">
          <cell r="B135" t="str">
            <v>Mandor</v>
          </cell>
          <cell r="C135" t="str">
            <v>hr</v>
          </cell>
          <cell r="D135">
            <v>1.0999999999999999E-2</v>
          </cell>
          <cell r="E135">
            <v>30000</v>
          </cell>
          <cell r="F135">
            <v>330</v>
          </cell>
        </row>
        <row r="136">
          <cell r="F136">
            <v>135180</v>
          </cell>
        </row>
        <row r="137">
          <cell r="E137" t="str">
            <v>(A+B+C+D)</v>
          </cell>
          <cell r="F137">
            <v>1654609</v>
          </cell>
        </row>
        <row r="138">
          <cell r="A138" t="str">
            <v>F.IV.16</v>
          </cell>
          <cell r="B138" t="str">
            <v>1 M3 KOSEN PINTU/JENDELA/VENTILASI</v>
          </cell>
        </row>
        <row r="139">
          <cell r="B139" t="str">
            <v>Kayu Kelas I Lokal</v>
          </cell>
          <cell r="C139" t="str">
            <v>Lokal</v>
          </cell>
          <cell r="D139">
            <v>1.1000000000000001</v>
          </cell>
          <cell r="E139">
            <v>1750000</v>
          </cell>
          <cell r="F139">
            <v>1925000.0000000002</v>
          </cell>
        </row>
        <row r="140">
          <cell r="B140" t="str">
            <v>Kepala Tukang</v>
          </cell>
          <cell r="C140" t="str">
            <v>hr</v>
          </cell>
          <cell r="D140">
            <v>1.44</v>
          </cell>
          <cell r="E140">
            <v>35000</v>
          </cell>
          <cell r="F140">
            <v>50400</v>
          </cell>
        </row>
        <row r="141">
          <cell r="B141" t="str">
            <v>Tukang Kayu</v>
          </cell>
          <cell r="C141" t="str">
            <v>hr</v>
          </cell>
          <cell r="D141">
            <v>14.4</v>
          </cell>
          <cell r="E141">
            <v>30000</v>
          </cell>
          <cell r="F141">
            <v>432000</v>
          </cell>
        </row>
        <row r="142">
          <cell r="B142" t="str">
            <v>Pekerja</v>
          </cell>
          <cell r="C142" t="str">
            <v>hr</v>
          </cell>
          <cell r="D142">
            <v>4.8</v>
          </cell>
          <cell r="E142">
            <v>15000</v>
          </cell>
          <cell r="F142">
            <v>72000</v>
          </cell>
        </row>
        <row r="143">
          <cell r="B143" t="str">
            <v>Mandor</v>
          </cell>
          <cell r="C143" t="str">
            <v>hr</v>
          </cell>
          <cell r="D143">
            <v>0.24</v>
          </cell>
          <cell r="E143">
            <v>30000</v>
          </cell>
          <cell r="F143">
            <v>7200</v>
          </cell>
        </row>
        <row r="144">
          <cell r="F144">
            <v>2486600</v>
          </cell>
        </row>
        <row r="145">
          <cell r="A145" t="str">
            <v>F.IV.22</v>
          </cell>
          <cell r="B145" t="str">
            <v>1 M2 MENGERJAKAN JALUSI PAPAN KAYU KLS I LOKAL</v>
          </cell>
        </row>
        <row r="146">
          <cell r="B146" t="str">
            <v>Kayu Kelas I Lokal</v>
          </cell>
          <cell r="C146" t="str">
            <v>m3</v>
          </cell>
          <cell r="D146">
            <v>1.7000000000000001E-2</v>
          </cell>
          <cell r="E146">
            <v>1750000</v>
          </cell>
          <cell r="F146">
            <v>29750.000000000004</v>
          </cell>
        </row>
        <row r="147">
          <cell r="B147" t="str">
            <v>Kepala Tukang</v>
          </cell>
          <cell r="C147" t="str">
            <v>hr</v>
          </cell>
          <cell r="D147">
            <v>0.41399999999999998</v>
          </cell>
          <cell r="E147">
            <v>35000</v>
          </cell>
          <cell r="F147">
            <v>14490</v>
          </cell>
        </row>
        <row r="148">
          <cell r="B148" t="str">
            <v>Tukang Kayu</v>
          </cell>
          <cell r="C148" t="str">
            <v>hr</v>
          </cell>
          <cell r="D148">
            <v>4.1399999999999997</v>
          </cell>
          <cell r="E148">
            <v>30000</v>
          </cell>
          <cell r="F148">
            <v>124199.99999999999</v>
          </cell>
        </row>
        <row r="149">
          <cell r="B149" t="str">
            <v>Pekerja</v>
          </cell>
          <cell r="C149" t="str">
            <v>hr</v>
          </cell>
          <cell r="D149">
            <v>1.4</v>
          </cell>
          <cell r="E149">
            <v>15000</v>
          </cell>
          <cell r="F149">
            <v>21000</v>
          </cell>
        </row>
        <row r="150">
          <cell r="B150" t="str">
            <v>Mandor</v>
          </cell>
          <cell r="C150" t="str">
            <v>hr</v>
          </cell>
          <cell r="D150">
            <v>7.0000000000000007E-2</v>
          </cell>
          <cell r="E150">
            <v>30000</v>
          </cell>
          <cell r="F150">
            <v>2100</v>
          </cell>
        </row>
        <row r="151">
          <cell r="F151">
            <v>191540</v>
          </cell>
        </row>
        <row r="152">
          <cell r="A152" t="str">
            <v>F.IV.24</v>
          </cell>
          <cell r="B152" t="str">
            <v>1 M2 MENGERJAKAN  KACA MATI</v>
          </cell>
        </row>
        <row r="153">
          <cell r="B153" t="str">
            <v>Kaca 3 mm</v>
          </cell>
          <cell r="C153" t="str">
            <v>m2</v>
          </cell>
          <cell r="D153">
            <v>1.08</v>
          </cell>
          <cell r="E153">
            <v>52000</v>
          </cell>
          <cell r="F153">
            <v>56160.000000000007</v>
          </cell>
        </row>
        <row r="154">
          <cell r="B154" t="str">
            <v>Kaca 5 mm</v>
          </cell>
          <cell r="C154" t="str">
            <v>m2</v>
          </cell>
          <cell r="D154">
            <v>1.08</v>
          </cell>
          <cell r="E154">
            <v>62000</v>
          </cell>
          <cell r="F154">
            <v>66960</v>
          </cell>
        </row>
        <row r="155">
          <cell r="B155" t="str">
            <v>Tukang Kayu</v>
          </cell>
          <cell r="C155" t="str">
            <v>hr</v>
          </cell>
          <cell r="D155">
            <v>1</v>
          </cell>
          <cell r="E155">
            <v>30000</v>
          </cell>
          <cell r="F155">
            <v>30000</v>
          </cell>
        </row>
        <row r="156">
          <cell r="B156" t="str">
            <v>Pekerja</v>
          </cell>
          <cell r="C156" t="str">
            <v>hr</v>
          </cell>
          <cell r="D156">
            <v>1.5</v>
          </cell>
          <cell r="E156">
            <v>15000</v>
          </cell>
          <cell r="F156">
            <v>22500</v>
          </cell>
        </row>
        <row r="157">
          <cell r="E157" t="str">
            <v>Kaca Polos 3 mm</v>
          </cell>
          <cell r="F157">
            <v>108660</v>
          </cell>
        </row>
        <row r="158">
          <cell r="E158" t="str">
            <v>Kaca Polos 5 mm</v>
          </cell>
          <cell r="F158">
            <v>119460</v>
          </cell>
        </row>
        <row r="159">
          <cell r="A159" t="str">
            <v>F.IV.19</v>
          </cell>
          <cell r="B159" t="str">
            <v>1 M2  MEMBUAT PINTU / JENDELA PANIL KACA 5 MM</v>
          </cell>
        </row>
        <row r="160">
          <cell r="B160" t="str">
            <v>Kayu Kelas I Lokal</v>
          </cell>
          <cell r="C160" t="str">
            <v>m3</v>
          </cell>
          <cell r="D160">
            <v>0.09</v>
          </cell>
          <cell r="E160">
            <v>1800000</v>
          </cell>
          <cell r="F160">
            <v>162000</v>
          </cell>
        </row>
        <row r="161">
          <cell r="B161" t="str">
            <v>Kaca 5 mm</v>
          </cell>
          <cell r="C161" t="str">
            <v>m2</v>
          </cell>
          <cell r="D161">
            <v>1.08</v>
          </cell>
          <cell r="E161">
            <v>62000</v>
          </cell>
          <cell r="F161">
            <v>66960</v>
          </cell>
        </row>
        <row r="162">
          <cell r="B162" t="str">
            <v>Kepala Tukang</v>
          </cell>
          <cell r="C162" t="str">
            <v>hr</v>
          </cell>
          <cell r="D162">
            <v>0.182</v>
          </cell>
          <cell r="E162">
            <v>35000</v>
          </cell>
          <cell r="F162">
            <v>6370</v>
          </cell>
        </row>
        <row r="163">
          <cell r="B163" t="str">
            <v>Tukang Kayu</v>
          </cell>
          <cell r="C163" t="str">
            <v>hr</v>
          </cell>
          <cell r="D163">
            <v>1.82</v>
          </cell>
          <cell r="E163">
            <v>30000</v>
          </cell>
          <cell r="F163">
            <v>54600</v>
          </cell>
        </row>
        <row r="164">
          <cell r="B164" t="str">
            <v>Pekerja</v>
          </cell>
          <cell r="C164" t="str">
            <v>hr</v>
          </cell>
          <cell r="D164">
            <v>0.59</v>
          </cell>
          <cell r="E164">
            <v>15000</v>
          </cell>
          <cell r="F164">
            <v>8850</v>
          </cell>
        </row>
        <row r="165">
          <cell r="B165" t="str">
            <v>Mandor</v>
          </cell>
          <cell r="C165" t="str">
            <v>hr</v>
          </cell>
          <cell r="D165">
            <v>0.03</v>
          </cell>
          <cell r="E165">
            <v>30000</v>
          </cell>
          <cell r="F165">
            <v>900</v>
          </cell>
        </row>
        <row r="166">
          <cell r="F166">
            <v>299680</v>
          </cell>
        </row>
        <row r="167">
          <cell r="A167" t="str">
            <v>F.IV.21</v>
          </cell>
          <cell r="B167" t="str">
            <v>1 M2 MEMBUAT PINTU PANIL PAPAN KALAPI</v>
          </cell>
        </row>
        <row r="168">
          <cell r="B168" t="str">
            <v>Kayu Kelas I Lokal</v>
          </cell>
          <cell r="C168" t="str">
            <v>m3</v>
          </cell>
          <cell r="D168">
            <v>4.3999999999999997E-2</v>
          </cell>
          <cell r="E168">
            <v>1800000</v>
          </cell>
          <cell r="F168">
            <v>79200</v>
          </cell>
        </row>
        <row r="169">
          <cell r="B169" t="str">
            <v>Kepala Tukang</v>
          </cell>
          <cell r="C169" t="str">
            <v>hr</v>
          </cell>
          <cell r="D169">
            <v>0.34499999999999997</v>
          </cell>
          <cell r="E169">
            <v>35000</v>
          </cell>
          <cell r="F169">
            <v>12074.999999999998</v>
          </cell>
        </row>
        <row r="170">
          <cell r="B170" t="str">
            <v>Tukang Kayu</v>
          </cell>
          <cell r="C170" t="str">
            <v>hr</v>
          </cell>
          <cell r="D170">
            <v>3.45</v>
          </cell>
          <cell r="E170">
            <v>30000</v>
          </cell>
          <cell r="F170">
            <v>103500</v>
          </cell>
        </row>
        <row r="171">
          <cell r="B171" t="str">
            <v>Pekerja</v>
          </cell>
          <cell r="C171" t="str">
            <v>hr</v>
          </cell>
          <cell r="D171">
            <v>1.1599999999999999</v>
          </cell>
          <cell r="E171">
            <v>15000</v>
          </cell>
          <cell r="F171">
            <v>17400</v>
          </cell>
        </row>
        <row r="172">
          <cell r="B172" t="str">
            <v>Mandor</v>
          </cell>
          <cell r="C172" t="str">
            <v>hr</v>
          </cell>
          <cell r="D172">
            <v>0.53400000000000003</v>
          </cell>
          <cell r="E172">
            <v>30000</v>
          </cell>
          <cell r="F172">
            <v>16020</v>
          </cell>
        </row>
        <row r="173">
          <cell r="F173">
            <v>228195</v>
          </cell>
        </row>
        <row r="175">
          <cell r="B175" t="str">
            <v>1 M2 PINTU DOUBLE TEAKWOOD LAPIS SENG PLAT</v>
          </cell>
        </row>
        <row r="176">
          <cell r="B176" t="str">
            <v>Kayu Bayam</v>
          </cell>
          <cell r="C176" t="str">
            <v>m3</v>
          </cell>
          <cell r="D176">
            <v>1.4999999999999999E-2</v>
          </cell>
          <cell r="E176">
            <v>1750000</v>
          </cell>
          <cell r="F176">
            <v>26250</v>
          </cell>
        </row>
        <row r="177">
          <cell r="B177" t="str">
            <v>Teakwood</v>
          </cell>
          <cell r="C177" t="str">
            <v>lbr</v>
          </cell>
          <cell r="D177">
            <v>0.8</v>
          </cell>
          <cell r="E177" t="e">
            <v>#REF!</v>
          </cell>
          <cell r="F177" t="e">
            <v>#REF!</v>
          </cell>
        </row>
        <row r="178">
          <cell r="B178" t="str">
            <v>Seng Plat</v>
          </cell>
          <cell r="C178" t="str">
            <v>lbr</v>
          </cell>
          <cell r="D178">
            <v>0.5</v>
          </cell>
          <cell r="E178" t="e">
            <v>#REF!</v>
          </cell>
          <cell r="F178" t="e">
            <v>#REF!</v>
          </cell>
        </row>
        <row r="179">
          <cell r="B179" t="str">
            <v>Kepala Tukang</v>
          </cell>
          <cell r="C179" t="str">
            <v>hr</v>
          </cell>
          <cell r="D179">
            <v>0.2</v>
          </cell>
          <cell r="E179">
            <v>35000</v>
          </cell>
          <cell r="F179">
            <v>7000</v>
          </cell>
        </row>
        <row r="180">
          <cell r="B180" t="str">
            <v>Tukang Kayu</v>
          </cell>
          <cell r="C180" t="str">
            <v>hr</v>
          </cell>
          <cell r="D180">
            <v>2</v>
          </cell>
          <cell r="E180">
            <v>30000</v>
          </cell>
          <cell r="F180">
            <v>60000</v>
          </cell>
        </row>
        <row r="181">
          <cell r="B181" t="str">
            <v>Pekerja</v>
          </cell>
          <cell r="C181" t="str">
            <v>hr</v>
          </cell>
          <cell r="D181">
            <v>0.6</v>
          </cell>
          <cell r="E181">
            <v>15000</v>
          </cell>
          <cell r="F181">
            <v>9000</v>
          </cell>
        </row>
        <row r="182">
          <cell r="B182" t="str">
            <v>Mandor</v>
          </cell>
          <cell r="C182" t="str">
            <v>hr</v>
          </cell>
          <cell r="D182">
            <v>0.03</v>
          </cell>
          <cell r="E182">
            <v>30000</v>
          </cell>
          <cell r="F182">
            <v>900</v>
          </cell>
        </row>
        <row r="183">
          <cell r="F183" t="e">
            <v>#REF!</v>
          </cell>
        </row>
        <row r="184">
          <cell r="A184" t="str">
            <v>F.I.1</v>
          </cell>
          <cell r="B184" t="str">
            <v>1 M3 RANGKA PLAFOND</v>
          </cell>
        </row>
        <row r="185">
          <cell r="B185" t="str">
            <v>Kayu Kelas I Lokal</v>
          </cell>
          <cell r="C185" t="str">
            <v>m3</v>
          </cell>
          <cell r="D185">
            <v>1.1000000000000001</v>
          </cell>
          <cell r="E185">
            <v>1350000</v>
          </cell>
          <cell r="F185">
            <v>1485000.0000000002</v>
          </cell>
        </row>
        <row r="186">
          <cell r="B186" t="str">
            <v>Paku</v>
          </cell>
          <cell r="C186" t="str">
            <v>kg</v>
          </cell>
          <cell r="D186">
            <v>6</v>
          </cell>
          <cell r="E186">
            <v>8800</v>
          </cell>
          <cell r="F186">
            <v>52800</v>
          </cell>
        </row>
        <row r="187">
          <cell r="B187" t="str">
            <v>Kepala Tukang</v>
          </cell>
          <cell r="C187" t="str">
            <v>hr</v>
          </cell>
          <cell r="D187">
            <v>0.45</v>
          </cell>
          <cell r="E187">
            <v>35000</v>
          </cell>
          <cell r="F187">
            <v>15750</v>
          </cell>
        </row>
        <row r="188">
          <cell r="B188" t="str">
            <v>Tukang Kayu</v>
          </cell>
          <cell r="C188" t="str">
            <v>hr</v>
          </cell>
          <cell r="D188">
            <v>4.5</v>
          </cell>
          <cell r="E188">
            <v>30000</v>
          </cell>
          <cell r="F188">
            <v>135000</v>
          </cell>
        </row>
        <row r="189">
          <cell r="B189" t="str">
            <v>Pekerja</v>
          </cell>
          <cell r="C189" t="str">
            <v>hr</v>
          </cell>
          <cell r="D189">
            <v>2</v>
          </cell>
          <cell r="E189">
            <v>15000</v>
          </cell>
          <cell r="F189">
            <v>30000</v>
          </cell>
        </row>
        <row r="190">
          <cell r="B190" t="str">
            <v>Mandor</v>
          </cell>
          <cell r="C190" t="str">
            <v>hr</v>
          </cell>
          <cell r="D190">
            <v>0.1</v>
          </cell>
          <cell r="E190">
            <v>30000</v>
          </cell>
          <cell r="F190">
            <v>3000</v>
          </cell>
        </row>
        <row r="191">
          <cell r="F191">
            <v>1721550.0000000002</v>
          </cell>
        </row>
        <row r="192">
          <cell r="A192" t="str">
            <v>F.21</v>
          </cell>
          <cell r="B192" t="str">
            <v>1 M' LIST PROFIL PLAFOND</v>
          </cell>
        </row>
        <row r="193">
          <cell r="B193" t="str">
            <v>Kayu Kls I Lokal (3 X 3 cm)</v>
          </cell>
          <cell r="C193" t="str">
            <v>m'</v>
          </cell>
          <cell r="D193">
            <v>1.08</v>
          </cell>
          <cell r="E193">
            <v>3150</v>
          </cell>
          <cell r="F193">
            <v>3402</v>
          </cell>
        </row>
        <row r="194">
          <cell r="B194" t="str">
            <v>Paku</v>
          </cell>
          <cell r="C194" t="str">
            <v>kg</v>
          </cell>
          <cell r="D194">
            <v>0.1</v>
          </cell>
          <cell r="E194">
            <v>8800</v>
          </cell>
          <cell r="F194">
            <v>880</v>
          </cell>
        </row>
        <row r="195">
          <cell r="B195" t="str">
            <v>Kepala Tukang</v>
          </cell>
          <cell r="C195" t="str">
            <v>hr</v>
          </cell>
          <cell r="D195">
            <v>4.0000000000000001E-3</v>
          </cell>
          <cell r="E195">
            <v>35000</v>
          </cell>
          <cell r="F195">
            <v>140</v>
          </cell>
        </row>
        <row r="196">
          <cell r="B196" t="str">
            <v>Tukang Kayu</v>
          </cell>
          <cell r="C196" t="str">
            <v>hr</v>
          </cell>
          <cell r="D196">
            <v>0.04</v>
          </cell>
          <cell r="E196">
            <v>30000</v>
          </cell>
          <cell r="F196">
            <v>1200</v>
          </cell>
        </row>
        <row r="197">
          <cell r="B197" t="str">
            <v>Pekerja</v>
          </cell>
          <cell r="C197" t="str">
            <v>hr</v>
          </cell>
          <cell r="D197">
            <v>2.8000000000000001E-2</v>
          </cell>
          <cell r="E197">
            <v>15000</v>
          </cell>
          <cell r="F197">
            <v>420</v>
          </cell>
        </row>
        <row r="198">
          <cell r="B198" t="str">
            <v>Mandor</v>
          </cell>
          <cell r="C198" t="str">
            <v>hr</v>
          </cell>
          <cell r="D198">
            <v>1E-3</v>
          </cell>
          <cell r="E198">
            <v>30000</v>
          </cell>
          <cell r="F198">
            <v>30</v>
          </cell>
        </row>
        <row r="199">
          <cell r="F199">
            <v>6072</v>
          </cell>
        </row>
        <row r="200">
          <cell r="A200" t="str">
            <v>F.V.28</v>
          </cell>
          <cell r="B200" t="str">
            <v>1 M2 PLAFOND</v>
          </cell>
        </row>
        <row r="201">
          <cell r="B201" t="str">
            <v>Eternit</v>
          </cell>
          <cell r="C201" t="str">
            <v>m2</v>
          </cell>
          <cell r="D201">
            <v>1</v>
          </cell>
          <cell r="E201">
            <v>10000</v>
          </cell>
          <cell r="F201">
            <v>10000</v>
          </cell>
        </row>
        <row r="202">
          <cell r="B202" t="str">
            <v>Paku</v>
          </cell>
          <cell r="C202" t="str">
            <v>kg</v>
          </cell>
          <cell r="D202">
            <v>2.5000000000000001E-2</v>
          </cell>
          <cell r="E202">
            <v>8800</v>
          </cell>
          <cell r="F202">
            <v>220</v>
          </cell>
        </row>
        <row r="203">
          <cell r="B203" t="str">
            <v>Tukang Kayu</v>
          </cell>
          <cell r="C203" t="str">
            <v>hr</v>
          </cell>
          <cell r="D203">
            <v>0.38400000000000001</v>
          </cell>
          <cell r="E203">
            <v>30000</v>
          </cell>
          <cell r="F203">
            <v>11520</v>
          </cell>
        </row>
        <row r="204">
          <cell r="B204" t="str">
            <v>Pekerja</v>
          </cell>
          <cell r="C204" t="str">
            <v>hr</v>
          </cell>
          <cell r="D204">
            <v>0.13600000000000001</v>
          </cell>
          <cell r="E204">
            <v>15000</v>
          </cell>
          <cell r="F204">
            <v>2040.0000000000002</v>
          </cell>
        </row>
        <row r="205">
          <cell r="B205" t="str">
            <v>Mandor</v>
          </cell>
          <cell r="C205" t="str">
            <v>hr</v>
          </cell>
          <cell r="D205">
            <v>7.0000000000000001E-3</v>
          </cell>
          <cell r="E205">
            <v>30000</v>
          </cell>
          <cell r="F205">
            <v>210</v>
          </cell>
        </row>
        <row r="206">
          <cell r="B206" t="str">
            <v>Kepala Tukang</v>
          </cell>
          <cell r="C206" t="str">
            <v>hr</v>
          </cell>
          <cell r="D206">
            <v>3.7999999999999999E-2</v>
          </cell>
          <cell r="E206">
            <v>35000</v>
          </cell>
          <cell r="F206">
            <v>1330</v>
          </cell>
        </row>
        <row r="207">
          <cell r="F207">
            <v>25320</v>
          </cell>
        </row>
        <row r="208">
          <cell r="A208" t="str">
            <v>I.5</v>
          </cell>
          <cell r="B208" t="str">
            <v>1 M2 CAT KAYU</v>
          </cell>
        </row>
        <row r="209">
          <cell r="B209" t="str">
            <v>Cat Dasar</v>
          </cell>
          <cell r="C209" t="str">
            <v>kg</v>
          </cell>
          <cell r="D209">
            <v>0.75</v>
          </cell>
          <cell r="E209">
            <v>21000</v>
          </cell>
          <cell r="F209">
            <v>15750</v>
          </cell>
        </row>
        <row r="210">
          <cell r="B210" t="str">
            <v>Cat Kayu</v>
          </cell>
          <cell r="C210" t="str">
            <v>kg</v>
          </cell>
          <cell r="D210">
            <v>0.35</v>
          </cell>
          <cell r="E210">
            <v>27500</v>
          </cell>
          <cell r="F210">
            <v>9625</v>
          </cell>
        </row>
        <row r="211">
          <cell r="B211" t="str">
            <v>Minyak Cat</v>
          </cell>
          <cell r="C211" t="str">
            <v>kg</v>
          </cell>
          <cell r="D211">
            <v>0.08</v>
          </cell>
          <cell r="E211">
            <v>3500</v>
          </cell>
          <cell r="F211">
            <v>280</v>
          </cell>
        </row>
        <row r="212">
          <cell r="B212" t="str">
            <v>Kertas Gosok</v>
          </cell>
          <cell r="C212" t="str">
            <v>lbr</v>
          </cell>
          <cell r="D212">
            <v>0.1</v>
          </cell>
          <cell r="E212">
            <v>2050</v>
          </cell>
          <cell r="F212">
            <v>205</v>
          </cell>
        </row>
        <row r="213">
          <cell r="B213" t="str">
            <v>Tukang Cat</v>
          </cell>
          <cell r="C213" t="str">
            <v>hr</v>
          </cell>
          <cell r="D213">
            <v>0.188</v>
          </cell>
          <cell r="E213">
            <v>30000</v>
          </cell>
          <cell r="F213">
            <v>5640</v>
          </cell>
        </row>
        <row r="214">
          <cell r="B214" t="str">
            <v>Pekerja</v>
          </cell>
          <cell r="C214" t="str">
            <v>hr</v>
          </cell>
          <cell r="D214">
            <v>0.24</v>
          </cell>
          <cell r="E214">
            <v>15000</v>
          </cell>
          <cell r="F214">
            <v>3600</v>
          </cell>
        </row>
        <row r="215">
          <cell r="B215" t="str">
            <v>Mandor</v>
          </cell>
          <cell r="C215" t="str">
            <v>hr</v>
          </cell>
          <cell r="D215">
            <v>1.2E-2</v>
          </cell>
          <cell r="E215">
            <v>30000</v>
          </cell>
          <cell r="F215">
            <v>360</v>
          </cell>
        </row>
        <row r="216">
          <cell r="B216" t="str">
            <v>Kepala Tukang</v>
          </cell>
          <cell r="C216" t="str">
            <v>hr</v>
          </cell>
          <cell r="D216">
            <v>1.9E-2</v>
          </cell>
          <cell r="E216">
            <v>35000</v>
          </cell>
          <cell r="F216">
            <v>665</v>
          </cell>
        </row>
        <row r="217">
          <cell r="E217" t="str">
            <v>1 M2 Cat Dasar</v>
          </cell>
          <cell r="F217">
            <v>26500</v>
          </cell>
        </row>
        <row r="218">
          <cell r="E218" t="str">
            <v>1 M2 Cat Kayu</v>
          </cell>
          <cell r="F218">
            <v>20375</v>
          </cell>
        </row>
        <row r="219">
          <cell r="B219" t="str">
            <v>10 M2 CAT RESIDU</v>
          </cell>
        </row>
        <row r="220">
          <cell r="B220" t="str">
            <v>Cat Residu</v>
          </cell>
          <cell r="C220" t="str">
            <v>kg</v>
          </cell>
          <cell r="D220">
            <v>0.75</v>
          </cell>
          <cell r="E220">
            <v>2750</v>
          </cell>
          <cell r="F220">
            <v>2062.5</v>
          </cell>
        </row>
        <row r="221">
          <cell r="B221" t="str">
            <v>Minyak Cat</v>
          </cell>
          <cell r="C221" t="str">
            <v>kg</v>
          </cell>
          <cell r="D221">
            <v>1</v>
          </cell>
          <cell r="E221">
            <v>3500</v>
          </cell>
          <cell r="F221">
            <v>3500</v>
          </cell>
        </row>
        <row r="222">
          <cell r="B222" t="str">
            <v>Kertas Gosok</v>
          </cell>
          <cell r="C222" t="str">
            <v>lbr</v>
          </cell>
          <cell r="D222">
            <v>10</v>
          </cell>
          <cell r="E222">
            <v>2050</v>
          </cell>
          <cell r="F222">
            <v>20500</v>
          </cell>
        </row>
        <row r="223">
          <cell r="B223" t="str">
            <v>Tukang Cat</v>
          </cell>
          <cell r="C223" t="str">
            <v>hr</v>
          </cell>
          <cell r="D223">
            <v>0.75</v>
          </cell>
          <cell r="E223">
            <v>30000</v>
          </cell>
          <cell r="F223">
            <v>22500</v>
          </cell>
        </row>
        <row r="224">
          <cell r="B224" t="str">
            <v>Pekerja</v>
          </cell>
          <cell r="C224" t="str">
            <v>hr</v>
          </cell>
          <cell r="D224">
            <v>0.75</v>
          </cell>
          <cell r="E224">
            <v>15000</v>
          </cell>
          <cell r="F224">
            <v>11250</v>
          </cell>
        </row>
        <row r="225">
          <cell r="B225" t="str">
            <v>Mandor</v>
          </cell>
          <cell r="C225" t="str">
            <v>hr</v>
          </cell>
          <cell r="D225">
            <v>0.1</v>
          </cell>
          <cell r="E225">
            <v>30000</v>
          </cell>
          <cell r="F225">
            <v>3000</v>
          </cell>
        </row>
        <row r="226">
          <cell r="B226" t="str">
            <v>Kepala Tukang</v>
          </cell>
          <cell r="C226" t="str">
            <v>hr</v>
          </cell>
          <cell r="D226">
            <v>0.1</v>
          </cell>
          <cell r="E226">
            <v>35000</v>
          </cell>
          <cell r="F226">
            <v>3500</v>
          </cell>
        </row>
        <row r="227">
          <cell r="E227" t="str">
            <v>10 M2 Cat Residu</v>
          </cell>
          <cell r="F227">
            <v>66312.5</v>
          </cell>
        </row>
        <row r="228">
          <cell r="E228" t="str">
            <v>1 M2 Cat Residu</v>
          </cell>
          <cell r="F228">
            <v>6631.25</v>
          </cell>
        </row>
        <row r="229">
          <cell r="A229" t="str">
            <v>I.6</v>
          </cell>
          <cell r="B229" t="str">
            <v>1 M2 CAT ATAP</v>
          </cell>
        </row>
        <row r="230">
          <cell r="B230" t="str">
            <v>Cat Atap</v>
          </cell>
          <cell r="C230" t="str">
            <v>kg</v>
          </cell>
          <cell r="D230">
            <v>0.18</v>
          </cell>
          <cell r="E230">
            <v>11000</v>
          </cell>
          <cell r="F230">
            <v>1980</v>
          </cell>
        </row>
        <row r="231">
          <cell r="B231" t="str">
            <v>Minyak Cat</v>
          </cell>
          <cell r="C231" t="str">
            <v>kg</v>
          </cell>
          <cell r="D231">
            <v>0.05</v>
          </cell>
          <cell r="E231">
            <v>3500</v>
          </cell>
          <cell r="F231">
            <v>175</v>
          </cell>
        </row>
        <row r="232">
          <cell r="B232" t="str">
            <v>Tukang Cat</v>
          </cell>
          <cell r="C232" t="str">
            <v>hr</v>
          </cell>
          <cell r="D232">
            <v>0.14000000000000001</v>
          </cell>
          <cell r="E232">
            <v>30000</v>
          </cell>
          <cell r="F232">
            <v>4200</v>
          </cell>
        </row>
        <row r="233">
          <cell r="B233" t="str">
            <v>Pekerja</v>
          </cell>
          <cell r="C233" t="str">
            <v>hr</v>
          </cell>
          <cell r="D233">
            <v>0.16800000000000001</v>
          </cell>
          <cell r="E233">
            <v>15000</v>
          </cell>
          <cell r="F233">
            <v>2520</v>
          </cell>
        </row>
        <row r="234">
          <cell r="B234" t="str">
            <v>Mandor</v>
          </cell>
          <cell r="C234" t="str">
            <v>hr</v>
          </cell>
          <cell r="D234">
            <v>8.0000000000000002E-3</v>
          </cell>
          <cell r="E234">
            <v>30000</v>
          </cell>
          <cell r="F234">
            <v>240</v>
          </cell>
        </row>
        <row r="235">
          <cell r="B235" t="str">
            <v>Kepala Tukang</v>
          </cell>
          <cell r="C235" t="str">
            <v>hr</v>
          </cell>
          <cell r="D235">
            <v>1.4E-2</v>
          </cell>
          <cell r="E235">
            <v>35000</v>
          </cell>
          <cell r="F235">
            <v>490</v>
          </cell>
        </row>
        <row r="236">
          <cell r="F236">
            <v>9605</v>
          </cell>
        </row>
        <row r="237">
          <cell r="A237" t="str">
            <v>I.3</v>
          </cell>
          <cell r="B237" t="str">
            <v>1 M2 CAT TEMBOK</v>
          </cell>
        </row>
        <row r="238">
          <cell r="B238" t="str">
            <v>Cat Tembok</v>
          </cell>
          <cell r="C238" t="str">
            <v>kg</v>
          </cell>
          <cell r="D238">
            <v>0.3</v>
          </cell>
          <cell r="E238">
            <v>14300</v>
          </cell>
          <cell r="F238">
            <v>4290</v>
          </cell>
        </row>
        <row r="239">
          <cell r="B239" t="str">
            <v>Tukang Cat</v>
          </cell>
          <cell r="C239" t="str">
            <v>hr</v>
          </cell>
          <cell r="D239">
            <v>0.12</v>
          </cell>
          <cell r="E239">
            <v>30000</v>
          </cell>
          <cell r="F239">
            <v>3600</v>
          </cell>
        </row>
        <row r="240">
          <cell r="B240" t="str">
            <v>Pekerja</v>
          </cell>
          <cell r="C240" t="str">
            <v>hr</v>
          </cell>
          <cell r="D240">
            <v>0.188</v>
          </cell>
          <cell r="E240">
            <v>15000</v>
          </cell>
          <cell r="F240">
            <v>2820</v>
          </cell>
        </row>
        <row r="241">
          <cell r="B241" t="str">
            <v>Mandor</v>
          </cell>
          <cell r="C241" t="str">
            <v>hr</v>
          </cell>
          <cell r="D241">
            <v>8.9999999999999993E-3</v>
          </cell>
          <cell r="E241">
            <v>30000</v>
          </cell>
          <cell r="F241">
            <v>270</v>
          </cell>
        </row>
        <row r="242">
          <cell r="B242" t="str">
            <v>Kepala Tukang</v>
          </cell>
          <cell r="C242" t="str">
            <v>hr</v>
          </cell>
          <cell r="D242">
            <v>1.2E-2</v>
          </cell>
          <cell r="E242">
            <v>35000</v>
          </cell>
          <cell r="F242">
            <v>420</v>
          </cell>
        </row>
        <row r="243">
          <cell r="F243">
            <v>11400</v>
          </cell>
        </row>
        <row r="244">
          <cell r="A244" t="str">
            <v>F.III.13</v>
          </cell>
          <cell r="B244" t="str">
            <v>1 M3 KUDA-KUDA KLS. I LOKAL</v>
          </cell>
        </row>
        <row r="245">
          <cell r="B245" t="str">
            <v>Kayu Kelas I Lokal</v>
          </cell>
          <cell r="C245" t="str">
            <v>m3</v>
          </cell>
          <cell r="D245">
            <v>1.1000000000000001</v>
          </cell>
          <cell r="E245">
            <v>1350000</v>
          </cell>
          <cell r="F245">
            <v>1485000.0000000002</v>
          </cell>
        </row>
        <row r="246">
          <cell r="B246" t="str">
            <v>Tukang Kayu</v>
          </cell>
          <cell r="C246" t="str">
            <v>hr</v>
          </cell>
          <cell r="D246">
            <v>15.6</v>
          </cell>
          <cell r="E246">
            <v>30000</v>
          </cell>
          <cell r="F246">
            <v>468000</v>
          </cell>
        </row>
        <row r="247">
          <cell r="B247" t="str">
            <v>Pekerja</v>
          </cell>
          <cell r="C247" t="str">
            <v>hr</v>
          </cell>
          <cell r="D247">
            <v>5.2</v>
          </cell>
          <cell r="E247">
            <v>15000</v>
          </cell>
          <cell r="F247">
            <v>78000</v>
          </cell>
        </row>
        <row r="248">
          <cell r="B248" t="str">
            <v>Mandor</v>
          </cell>
          <cell r="C248" t="str">
            <v>hr</v>
          </cell>
          <cell r="D248">
            <v>0.26</v>
          </cell>
          <cell r="E248">
            <v>30000</v>
          </cell>
          <cell r="F248">
            <v>7800</v>
          </cell>
        </row>
        <row r="249">
          <cell r="B249" t="str">
            <v>Kepala Tukang</v>
          </cell>
          <cell r="C249" t="str">
            <v>hr</v>
          </cell>
          <cell r="D249">
            <v>1.56</v>
          </cell>
          <cell r="E249">
            <v>35000</v>
          </cell>
          <cell r="F249">
            <v>54600</v>
          </cell>
        </row>
        <row r="250">
          <cell r="F250">
            <v>2093400.0000000002</v>
          </cell>
        </row>
        <row r="251">
          <cell r="A251" t="str">
            <v>F.I.2</v>
          </cell>
          <cell r="B251" t="str">
            <v>1 M3 GORDING KLS. I LOKAL</v>
          </cell>
        </row>
        <row r="252">
          <cell r="B252" t="str">
            <v>Kayu Kelas I Lokal</v>
          </cell>
          <cell r="C252" t="str">
            <v>m3</v>
          </cell>
          <cell r="D252">
            <v>1.1000000000000001</v>
          </cell>
          <cell r="E252">
            <v>1350000</v>
          </cell>
          <cell r="F252">
            <v>1485000.0000000002</v>
          </cell>
        </row>
        <row r="253">
          <cell r="B253" t="str">
            <v>Paku Biasa</v>
          </cell>
          <cell r="C253" t="str">
            <v>kg</v>
          </cell>
          <cell r="D253">
            <v>6</v>
          </cell>
          <cell r="E253">
            <v>8800</v>
          </cell>
          <cell r="F253">
            <v>52800</v>
          </cell>
        </row>
        <row r="254">
          <cell r="B254" t="str">
            <v>Tukang Kayu</v>
          </cell>
          <cell r="C254" t="str">
            <v>hr</v>
          </cell>
          <cell r="D254">
            <v>5.4</v>
          </cell>
          <cell r="E254">
            <v>30000</v>
          </cell>
          <cell r="F254">
            <v>180000</v>
          </cell>
        </row>
        <row r="255">
          <cell r="B255" t="str">
            <v>Pekerja</v>
          </cell>
          <cell r="C255" t="str">
            <v>hr</v>
          </cell>
          <cell r="D255">
            <v>2</v>
          </cell>
          <cell r="E255">
            <v>15000</v>
          </cell>
          <cell r="F255">
            <v>81000</v>
          </cell>
        </row>
        <row r="256">
          <cell r="B256" t="str">
            <v>Mandor</v>
          </cell>
          <cell r="C256" t="str">
            <v>hr</v>
          </cell>
          <cell r="D256">
            <v>0.1</v>
          </cell>
          <cell r="E256">
            <v>30000</v>
          </cell>
          <cell r="F256">
            <v>60000</v>
          </cell>
        </row>
        <row r="257">
          <cell r="B257" t="str">
            <v>Kepala Tukang</v>
          </cell>
          <cell r="C257" t="str">
            <v>hr</v>
          </cell>
          <cell r="D257">
            <v>0.54</v>
          </cell>
          <cell r="E257">
            <v>35000</v>
          </cell>
          <cell r="F257">
            <v>3500</v>
          </cell>
        </row>
        <row r="258">
          <cell r="F258">
            <v>1862300.0000000002</v>
          </cell>
        </row>
        <row r="259">
          <cell r="A259" t="str">
            <v>F.II.12</v>
          </cell>
          <cell r="B259" t="str">
            <v>1 M2 LISPLANK PAPAN T=2 CM</v>
          </cell>
        </row>
        <row r="260">
          <cell r="B260" t="str">
            <v>Kayu Kelas I Lokal</v>
          </cell>
          <cell r="C260" t="str">
            <v>m3</v>
          </cell>
          <cell r="D260">
            <v>2.1999999999999999E-2</v>
          </cell>
          <cell r="E260">
            <v>1800000</v>
          </cell>
          <cell r="F260">
            <v>39600</v>
          </cell>
        </row>
        <row r="261">
          <cell r="B261" t="str">
            <v>Paku Biasa</v>
          </cell>
          <cell r="C261" t="str">
            <v>kg</v>
          </cell>
          <cell r="D261">
            <v>0.1</v>
          </cell>
          <cell r="E261">
            <v>8800</v>
          </cell>
          <cell r="F261">
            <v>880</v>
          </cell>
        </row>
        <row r="262">
          <cell r="B262" t="str">
            <v>Tukang Kayu</v>
          </cell>
          <cell r="C262" t="str">
            <v>hr</v>
          </cell>
          <cell r="D262">
            <v>0.52</v>
          </cell>
          <cell r="E262">
            <v>30000</v>
          </cell>
          <cell r="F262">
            <v>15600</v>
          </cell>
        </row>
        <row r="263">
          <cell r="B263" t="str">
            <v>Pekerja</v>
          </cell>
          <cell r="C263" t="str">
            <v>hr</v>
          </cell>
          <cell r="D263">
            <v>0.19</v>
          </cell>
          <cell r="E263">
            <v>15000</v>
          </cell>
          <cell r="F263">
            <v>2850</v>
          </cell>
        </row>
        <row r="264">
          <cell r="B264" t="str">
            <v>Mandor</v>
          </cell>
          <cell r="C264" t="str">
            <v>hr</v>
          </cell>
          <cell r="D264">
            <v>0.01</v>
          </cell>
          <cell r="E264">
            <v>30000</v>
          </cell>
          <cell r="F264">
            <v>300</v>
          </cell>
        </row>
        <row r="265">
          <cell r="B265" t="str">
            <v>Kepala Tukang</v>
          </cell>
          <cell r="C265" t="str">
            <v>hr</v>
          </cell>
          <cell r="D265">
            <v>5.1999999999999998E-2</v>
          </cell>
          <cell r="E265">
            <v>35000</v>
          </cell>
          <cell r="F265">
            <v>1820</v>
          </cell>
        </row>
        <row r="266">
          <cell r="F266">
            <v>61050</v>
          </cell>
        </row>
        <row r="267">
          <cell r="A267" t="str">
            <v>J.3</v>
          </cell>
          <cell r="B267" t="str">
            <v>1 M2 ATAP SENG GELOMBANG</v>
          </cell>
        </row>
        <row r="268">
          <cell r="B268" t="str">
            <v>Seng Gel. BWG 32" BJLS 0.30 mm</v>
          </cell>
          <cell r="C268" t="str">
            <v>kk</v>
          </cell>
          <cell r="D268">
            <v>5.5</v>
          </cell>
          <cell r="E268">
            <v>7500</v>
          </cell>
          <cell r="F268">
            <v>41250</v>
          </cell>
        </row>
        <row r="269">
          <cell r="B269" t="str">
            <v>Paku Seng</v>
          </cell>
          <cell r="C269" t="str">
            <v>kg</v>
          </cell>
          <cell r="D269">
            <v>4.4999999999999998E-2</v>
          </cell>
          <cell r="E269">
            <v>19450</v>
          </cell>
          <cell r="F269">
            <v>875.25</v>
          </cell>
        </row>
        <row r="270">
          <cell r="B270" t="str">
            <v>Tukang Kayu</v>
          </cell>
          <cell r="C270" t="str">
            <v>hr</v>
          </cell>
          <cell r="D270">
            <v>0.15</v>
          </cell>
          <cell r="E270">
            <v>30000</v>
          </cell>
          <cell r="F270">
            <v>4500</v>
          </cell>
        </row>
        <row r="271">
          <cell r="B271" t="str">
            <v>Pekerja</v>
          </cell>
          <cell r="C271" t="str">
            <v>hr</v>
          </cell>
          <cell r="D271">
            <v>7.4999999999999997E-2</v>
          </cell>
          <cell r="E271">
            <v>15000</v>
          </cell>
          <cell r="F271">
            <v>1125</v>
          </cell>
        </row>
        <row r="272">
          <cell r="B272" t="str">
            <v>Mandor</v>
          </cell>
          <cell r="C272" t="str">
            <v>hr</v>
          </cell>
          <cell r="D272">
            <v>4.0000000000000001E-3</v>
          </cell>
          <cell r="E272">
            <v>30000</v>
          </cell>
          <cell r="F272">
            <v>120</v>
          </cell>
        </row>
        <row r="273">
          <cell r="B273" t="str">
            <v>Kepala Tukang</v>
          </cell>
          <cell r="C273" t="str">
            <v>hr</v>
          </cell>
          <cell r="D273">
            <v>1.4999999999999999E-2</v>
          </cell>
          <cell r="E273">
            <v>35000</v>
          </cell>
          <cell r="F273">
            <v>525</v>
          </cell>
        </row>
        <row r="274">
          <cell r="F274">
            <v>48395.25</v>
          </cell>
        </row>
        <row r="275">
          <cell r="A275" t="str">
            <v>H.10</v>
          </cell>
          <cell r="B275" t="str">
            <v>1 M' NOK SENG PLAT</v>
          </cell>
        </row>
        <row r="276">
          <cell r="B276" t="str">
            <v>Seng Plat. BWG 28 BJLS 0.35 mm</v>
          </cell>
          <cell r="C276" t="str">
            <v>kk</v>
          </cell>
          <cell r="D276">
            <v>0.5</v>
          </cell>
          <cell r="E276">
            <v>3500</v>
          </cell>
          <cell r="F276">
            <v>1750</v>
          </cell>
        </row>
        <row r="277">
          <cell r="B277" t="str">
            <v>Paku Seng</v>
          </cell>
          <cell r="C277" t="str">
            <v>kg</v>
          </cell>
          <cell r="D277">
            <v>4.4999999999999998E-2</v>
          </cell>
          <cell r="E277">
            <v>19450</v>
          </cell>
          <cell r="F277">
            <v>875.25</v>
          </cell>
        </row>
        <row r="278">
          <cell r="B278" t="str">
            <v>Tukang Kayu</v>
          </cell>
          <cell r="C278" t="str">
            <v>hr</v>
          </cell>
          <cell r="D278">
            <v>1.9E-2</v>
          </cell>
          <cell r="E278">
            <v>30000</v>
          </cell>
          <cell r="F278">
            <v>570</v>
          </cell>
        </row>
        <row r="279">
          <cell r="B279" t="str">
            <v>Pekerja</v>
          </cell>
          <cell r="C279" t="str">
            <v>hr</v>
          </cell>
          <cell r="D279">
            <v>1.9E-2</v>
          </cell>
          <cell r="E279">
            <v>15000</v>
          </cell>
          <cell r="F279">
            <v>285</v>
          </cell>
        </row>
        <row r="280">
          <cell r="F280">
            <v>3480.25</v>
          </cell>
        </row>
        <row r="281">
          <cell r="B281" t="str">
            <v>1 M' BESI DIA. 10 mm (PINTU BESI GUA)</v>
          </cell>
        </row>
        <row r="282">
          <cell r="B282" t="str">
            <v>Besi 10 mm</v>
          </cell>
          <cell r="C282" t="str">
            <v>btg</v>
          </cell>
          <cell r="D282">
            <v>8.3299999999999999E-2</v>
          </cell>
          <cell r="E282" t="e">
            <v>#REF!</v>
          </cell>
          <cell r="F282" t="e">
            <v>#REF!</v>
          </cell>
        </row>
        <row r="283">
          <cell r="B283" t="str">
            <v>Elektroda Las</v>
          </cell>
          <cell r="C283" t="str">
            <v>bh</v>
          </cell>
          <cell r="D283">
            <v>1</v>
          </cell>
          <cell r="E283">
            <v>0</v>
          </cell>
          <cell r="F283">
            <v>0</v>
          </cell>
        </row>
        <row r="284">
          <cell r="B284" t="str">
            <v>Pekerja</v>
          </cell>
          <cell r="C284" t="str">
            <v>hr</v>
          </cell>
          <cell r="D284">
            <v>0.1</v>
          </cell>
          <cell r="E284">
            <v>15000</v>
          </cell>
          <cell r="F284">
            <v>1500</v>
          </cell>
        </row>
        <row r="285">
          <cell r="B285" t="str">
            <v>Mandor</v>
          </cell>
          <cell r="C285" t="str">
            <v>hr</v>
          </cell>
          <cell r="D285">
            <v>0.05</v>
          </cell>
          <cell r="E285">
            <v>30000</v>
          </cell>
          <cell r="F285">
            <v>1500</v>
          </cell>
        </row>
        <row r="286">
          <cell r="B286" t="str">
            <v>Kepala Tukang</v>
          </cell>
          <cell r="C286" t="str">
            <v>hr</v>
          </cell>
          <cell r="D286">
            <v>1.4999999999999999E-2</v>
          </cell>
          <cell r="E286">
            <v>35000</v>
          </cell>
          <cell r="F286">
            <v>525</v>
          </cell>
        </row>
        <row r="287">
          <cell r="B287" t="str">
            <v>Tukang Las</v>
          </cell>
          <cell r="C287" t="str">
            <v>ls</v>
          </cell>
          <cell r="D287">
            <v>0.75</v>
          </cell>
          <cell r="E287">
            <v>30000</v>
          </cell>
          <cell r="F287">
            <v>22500</v>
          </cell>
        </row>
        <row r="288">
          <cell r="F288" t="e">
            <v>#REF!</v>
          </cell>
        </row>
        <row r="289">
          <cell r="B289" t="str">
            <v>1 M' TIANG BESI SIKU</v>
          </cell>
        </row>
        <row r="290">
          <cell r="B290" t="str">
            <v>Besi  L 3,5X3,5X0,35</v>
          </cell>
          <cell r="C290" t="str">
            <v>m'</v>
          </cell>
          <cell r="D290">
            <v>2.6</v>
          </cell>
          <cell r="E290">
            <v>0</v>
          </cell>
          <cell r="F290">
            <v>0</v>
          </cell>
        </row>
        <row r="291">
          <cell r="B291" t="str">
            <v>Elektroda Las</v>
          </cell>
          <cell r="C291" t="str">
            <v>bh</v>
          </cell>
          <cell r="D291">
            <v>1</v>
          </cell>
          <cell r="E291">
            <v>0</v>
          </cell>
          <cell r="F291">
            <v>0</v>
          </cell>
        </row>
        <row r="292">
          <cell r="B292" t="str">
            <v>Pekerja</v>
          </cell>
          <cell r="C292" t="str">
            <v>hr</v>
          </cell>
          <cell r="D292">
            <v>0.1</v>
          </cell>
          <cell r="E292">
            <v>15000</v>
          </cell>
          <cell r="F292">
            <v>1500</v>
          </cell>
        </row>
        <row r="293">
          <cell r="B293" t="str">
            <v>Mandor</v>
          </cell>
          <cell r="C293" t="str">
            <v>hr</v>
          </cell>
          <cell r="D293">
            <v>0.05</v>
          </cell>
          <cell r="E293">
            <v>30000</v>
          </cell>
          <cell r="F293">
            <v>1500</v>
          </cell>
        </row>
        <row r="294">
          <cell r="B294" t="str">
            <v>Kepala Tukang</v>
          </cell>
          <cell r="C294" t="str">
            <v>hr</v>
          </cell>
          <cell r="D294">
            <v>1.4999999999999999E-2</v>
          </cell>
          <cell r="E294">
            <v>35000</v>
          </cell>
          <cell r="F294">
            <v>525</v>
          </cell>
        </row>
        <row r="295">
          <cell r="B295" t="str">
            <v>Tukang Las</v>
          </cell>
          <cell r="C295" t="str">
            <v>ls</v>
          </cell>
          <cell r="D295">
            <v>0.75</v>
          </cell>
          <cell r="E295">
            <v>30000</v>
          </cell>
          <cell r="F295">
            <v>22500</v>
          </cell>
        </row>
        <row r="296">
          <cell r="F296">
            <v>26025</v>
          </cell>
        </row>
        <row r="297">
          <cell r="B297" t="str">
            <v>1 M' PIPA BESI DIA. 2 INCHI</v>
          </cell>
        </row>
        <row r="298">
          <cell r="B298" t="str">
            <v>Pipa Besi dia. 2 inchi</v>
          </cell>
          <cell r="C298" t="str">
            <v>btg</v>
          </cell>
          <cell r="D298">
            <v>0.16</v>
          </cell>
          <cell r="E298" t="e">
            <v>#REF!</v>
          </cell>
          <cell r="F298" t="e">
            <v>#REF!</v>
          </cell>
        </row>
        <row r="299">
          <cell r="B299" t="str">
            <v>Elektroda Las</v>
          </cell>
          <cell r="C299" t="str">
            <v>bh</v>
          </cell>
          <cell r="D299">
            <v>1</v>
          </cell>
          <cell r="E299">
            <v>0</v>
          </cell>
          <cell r="F299">
            <v>0</v>
          </cell>
        </row>
        <row r="300">
          <cell r="B300" t="str">
            <v>Pekerja</v>
          </cell>
          <cell r="C300" t="str">
            <v>hr</v>
          </cell>
          <cell r="D300">
            <v>0.1</v>
          </cell>
          <cell r="E300">
            <v>15000</v>
          </cell>
          <cell r="F300">
            <v>1500</v>
          </cell>
        </row>
        <row r="301">
          <cell r="B301" t="str">
            <v>Mandor</v>
          </cell>
          <cell r="C301" t="str">
            <v>hr</v>
          </cell>
          <cell r="D301">
            <v>0.05</v>
          </cell>
          <cell r="E301">
            <v>30000</v>
          </cell>
          <cell r="F301">
            <v>1500</v>
          </cell>
        </row>
        <row r="302">
          <cell r="B302" t="str">
            <v>Kepala Tukang</v>
          </cell>
          <cell r="C302" t="str">
            <v>hr</v>
          </cell>
          <cell r="D302">
            <v>1.4999999999999999E-2</v>
          </cell>
          <cell r="E302">
            <v>35000</v>
          </cell>
          <cell r="F302">
            <v>525</v>
          </cell>
        </row>
        <row r="303">
          <cell r="B303" t="str">
            <v>Tukang Las</v>
          </cell>
          <cell r="C303" t="str">
            <v>ls</v>
          </cell>
          <cell r="D303">
            <v>0.75</v>
          </cell>
          <cell r="E303">
            <v>30000</v>
          </cell>
          <cell r="F303">
            <v>22500</v>
          </cell>
        </row>
        <row r="304">
          <cell r="F304" t="e">
            <v>#REF!</v>
          </cell>
        </row>
        <row r="305">
          <cell r="B305" t="str">
            <v>1 M' KAWAT DURI</v>
          </cell>
        </row>
        <row r="306">
          <cell r="B306" t="str">
            <v>Kawat Duri</v>
          </cell>
          <cell r="C306" t="str">
            <v>roll</v>
          </cell>
          <cell r="D306">
            <v>0.02</v>
          </cell>
          <cell r="E306" t="e">
            <v>#REF!</v>
          </cell>
          <cell r="F306" t="e">
            <v>#REF!</v>
          </cell>
        </row>
        <row r="307">
          <cell r="B307" t="str">
            <v>Elektroda Las</v>
          </cell>
          <cell r="C307" t="str">
            <v>bh</v>
          </cell>
          <cell r="D307">
            <v>1</v>
          </cell>
          <cell r="E307">
            <v>0</v>
          </cell>
          <cell r="F307">
            <v>0</v>
          </cell>
        </row>
        <row r="308">
          <cell r="B308" t="str">
            <v>Pekerja</v>
          </cell>
          <cell r="C308" t="str">
            <v>hr</v>
          </cell>
          <cell r="D308">
            <v>0.1</v>
          </cell>
          <cell r="E308">
            <v>15000</v>
          </cell>
          <cell r="F308">
            <v>1500</v>
          </cell>
        </row>
        <row r="309">
          <cell r="B309" t="str">
            <v>Mandor</v>
          </cell>
          <cell r="C309" t="str">
            <v>hr</v>
          </cell>
          <cell r="D309">
            <v>0.05</v>
          </cell>
          <cell r="E309">
            <v>30000</v>
          </cell>
          <cell r="F309">
            <v>1500</v>
          </cell>
        </row>
        <row r="310">
          <cell r="B310" t="str">
            <v>Kepala Tukang</v>
          </cell>
          <cell r="C310" t="str">
            <v>hr</v>
          </cell>
          <cell r="D310">
            <v>1.4999999999999999E-2</v>
          </cell>
          <cell r="E310">
            <v>35000</v>
          </cell>
          <cell r="F310">
            <v>525</v>
          </cell>
        </row>
        <row r="311">
          <cell r="B311" t="str">
            <v>Tukang Las</v>
          </cell>
          <cell r="C311" t="str">
            <v>ls</v>
          </cell>
          <cell r="D311">
            <v>0.75</v>
          </cell>
          <cell r="E311">
            <v>30000</v>
          </cell>
          <cell r="F311">
            <v>22500</v>
          </cell>
        </row>
        <row r="312">
          <cell r="F312" t="e">
            <v>#REF!</v>
          </cell>
        </row>
        <row r="313">
          <cell r="B313" t="str">
            <v>10 M2 CAT ATAP</v>
          </cell>
        </row>
        <row r="314">
          <cell r="B314" t="str">
            <v>Cat  Asbes</v>
          </cell>
          <cell r="C314" t="str">
            <v>kg</v>
          </cell>
          <cell r="D314">
            <v>1.1000000000000001</v>
          </cell>
          <cell r="E314">
            <v>0</v>
          </cell>
          <cell r="F314">
            <v>0</v>
          </cell>
        </row>
        <row r="315">
          <cell r="B315" t="str">
            <v>Tukang Cat</v>
          </cell>
          <cell r="C315" t="str">
            <v>hr</v>
          </cell>
          <cell r="D315">
            <v>2.4</v>
          </cell>
          <cell r="E315">
            <v>30000</v>
          </cell>
          <cell r="F315">
            <v>72000</v>
          </cell>
        </row>
        <row r="316">
          <cell r="B316" t="str">
            <v>Pekerja</v>
          </cell>
          <cell r="C316" t="str">
            <v>hr</v>
          </cell>
          <cell r="D316">
            <v>1.2</v>
          </cell>
          <cell r="E316">
            <v>15000</v>
          </cell>
          <cell r="F316">
            <v>18000</v>
          </cell>
        </row>
        <row r="317">
          <cell r="B317" t="str">
            <v>Mandor</v>
          </cell>
          <cell r="C317" t="str">
            <v>hr</v>
          </cell>
          <cell r="D317">
            <v>0.12</v>
          </cell>
          <cell r="E317">
            <v>30000</v>
          </cell>
          <cell r="F317">
            <v>3600</v>
          </cell>
        </row>
        <row r="318">
          <cell r="B318" t="str">
            <v>Kepala Tukang</v>
          </cell>
          <cell r="C318" t="str">
            <v>hr</v>
          </cell>
          <cell r="D318">
            <v>0.12</v>
          </cell>
          <cell r="E318">
            <v>35000</v>
          </cell>
          <cell r="F318">
            <v>4200</v>
          </cell>
        </row>
        <row r="319">
          <cell r="E319" t="str">
            <v>10 M2</v>
          </cell>
          <cell r="F319">
            <v>97800</v>
          </cell>
        </row>
        <row r="320">
          <cell r="E320" t="str">
            <v xml:space="preserve">1 M2 Cat Atap </v>
          </cell>
          <cell r="F320">
            <v>9780</v>
          </cell>
        </row>
        <row r="321">
          <cell r="B321" t="str">
            <v>1 M' SALURAN AIR HUJAN KELILING BANGUNAN</v>
          </cell>
        </row>
        <row r="322">
          <cell r="B322" t="str">
            <v>Galian tanah</v>
          </cell>
          <cell r="C322" t="str">
            <v>m3</v>
          </cell>
          <cell r="D322">
            <v>0.3</v>
          </cell>
          <cell r="E322">
            <v>12810</v>
          </cell>
          <cell r="F322">
            <v>3843</v>
          </cell>
        </row>
        <row r="323">
          <cell r="B323" t="str">
            <v>Pas. Batu Bata Trasraam</v>
          </cell>
          <cell r="C323" t="str">
            <v>m3</v>
          </cell>
          <cell r="D323">
            <v>9.5699999999999993E-2</v>
          </cell>
          <cell r="E323">
            <v>563615</v>
          </cell>
          <cell r="F323">
            <v>53937.955499999996</v>
          </cell>
        </row>
        <row r="324">
          <cell r="B324" t="str">
            <v>Plesteran Trasraam</v>
          </cell>
          <cell r="C324" t="str">
            <v>m2</v>
          </cell>
          <cell r="D324">
            <v>1.1499999999999999</v>
          </cell>
          <cell r="E324">
            <v>21415</v>
          </cell>
          <cell r="F324">
            <v>24627.249999999996</v>
          </cell>
        </row>
        <row r="325">
          <cell r="B325" t="str">
            <v>Pas. Batu Kosong</v>
          </cell>
          <cell r="C325" t="str">
            <v>m3</v>
          </cell>
          <cell r="D325">
            <v>5.5E-2</v>
          </cell>
          <cell r="E325">
            <v>137100</v>
          </cell>
          <cell r="F325">
            <v>7540.5</v>
          </cell>
        </row>
        <row r="326">
          <cell r="F326">
            <v>89948.705499999996</v>
          </cell>
        </row>
        <row r="327">
          <cell r="B327" t="str">
            <v xml:space="preserve">1 BUAH BAK KONTROL </v>
          </cell>
        </row>
        <row r="328">
          <cell r="B328" t="str">
            <v>Galian Tanah</v>
          </cell>
          <cell r="C328" t="str">
            <v>m3</v>
          </cell>
          <cell r="D328">
            <v>0.53900000000000003</v>
          </cell>
          <cell r="E328">
            <v>12810</v>
          </cell>
          <cell r="F328">
            <v>6904.59</v>
          </cell>
        </row>
        <row r="329">
          <cell r="B329" t="str">
            <v>Pas. Bata Trasraam</v>
          </cell>
          <cell r="C329" t="str">
            <v>m3</v>
          </cell>
          <cell r="D329">
            <v>0.25</v>
          </cell>
          <cell r="E329">
            <v>563615</v>
          </cell>
          <cell r="F329">
            <v>140903.75</v>
          </cell>
        </row>
        <row r="330">
          <cell r="B330" t="str">
            <v>Plesteran Trasraam</v>
          </cell>
          <cell r="C330" t="str">
            <v>m2</v>
          </cell>
          <cell r="D330">
            <v>1.75</v>
          </cell>
          <cell r="E330">
            <v>21415</v>
          </cell>
          <cell r="F330">
            <v>37476.25</v>
          </cell>
        </row>
        <row r="331">
          <cell r="B331" t="str">
            <v>Urugan Pasir</v>
          </cell>
          <cell r="C331" t="str">
            <v>m3</v>
          </cell>
          <cell r="D331">
            <v>0.32</v>
          </cell>
          <cell r="E331">
            <v>51000</v>
          </cell>
          <cell r="F331">
            <v>16320</v>
          </cell>
        </row>
        <row r="332">
          <cell r="B332" t="str">
            <v>Urugan Kerikil</v>
          </cell>
          <cell r="C332" t="str">
            <v>m3</v>
          </cell>
          <cell r="D332">
            <v>2.5000000000000001E-2</v>
          </cell>
          <cell r="E332">
            <v>62220</v>
          </cell>
          <cell r="F332">
            <v>1555.5</v>
          </cell>
        </row>
        <row r="333">
          <cell r="F333">
            <v>203160.09</v>
          </cell>
        </row>
        <row r="334">
          <cell r="A334" t="str">
            <v>F.IV.24</v>
          </cell>
          <cell r="B334" t="str">
            <v>1 M2 PASANGAN RAM HARMONIKA</v>
          </cell>
        </row>
        <row r="335">
          <cell r="B335" t="str">
            <v>Kawat Ram Harmonika # 4 cm</v>
          </cell>
          <cell r="C335" t="str">
            <v>m2</v>
          </cell>
          <cell r="D335">
            <v>1.1499999999999999</v>
          </cell>
          <cell r="E335">
            <v>16200</v>
          </cell>
          <cell r="F335">
            <v>18630</v>
          </cell>
        </row>
        <row r="336">
          <cell r="B336" t="str">
            <v>Paku</v>
          </cell>
          <cell r="C336" t="str">
            <v>m2</v>
          </cell>
          <cell r="D336">
            <v>0.1</v>
          </cell>
          <cell r="E336">
            <v>8800</v>
          </cell>
          <cell r="F336">
            <v>880</v>
          </cell>
        </row>
        <row r="337">
          <cell r="B337" t="str">
            <v>Tukang Kayu</v>
          </cell>
          <cell r="C337" t="str">
            <v>hr</v>
          </cell>
          <cell r="D337">
            <v>0.25</v>
          </cell>
          <cell r="E337">
            <v>30000</v>
          </cell>
          <cell r="F337">
            <v>7500</v>
          </cell>
        </row>
        <row r="338">
          <cell r="B338" t="str">
            <v>Pekerja</v>
          </cell>
          <cell r="C338" t="str">
            <v>hr</v>
          </cell>
          <cell r="D338">
            <v>0.1</v>
          </cell>
          <cell r="E338">
            <v>15000</v>
          </cell>
          <cell r="F338">
            <v>1500</v>
          </cell>
        </row>
        <row r="339">
          <cell r="F339">
            <v>28510</v>
          </cell>
        </row>
      </sheetData>
      <sheetData sheetId="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"/>
      <sheetName val="TRIBUN"/>
      <sheetName val="Rekap"/>
      <sheetName val="ana"/>
    </sheetNames>
    <sheetDataSet>
      <sheetData sheetId="0">
        <row r="7">
          <cell r="C7" t="str">
            <v>Batu Gunung</v>
          </cell>
          <cell r="D7" t="str">
            <v>Rp</v>
          </cell>
          <cell r="E7">
            <v>16500</v>
          </cell>
        </row>
        <row r="8">
          <cell r="C8" t="str">
            <v>Pasir Timbunan</v>
          </cell>
          <cell r="D8" t="str">
            <v>Rp</v>
          </cell>
          <cell r="E8">
            <v>15000</v>
          </cell>
        </row>
        <row r="9">
          <cell r="C9" t="str">
            <v>Tanah Timbunan</v>
          </cell>
          <cell r="D9" t="str">
            <v>Rp</v>
          </cell>
          <cell r="E9">
            <v>16000</v>
          </cell>
        </row>
        <row r="10">
          <cell r="C10" t="str">
            <v>Pasir Pasangan</v>
          </cell>
          <cell r="D10" t="str">
            <v>Rp</v>
          </cell>
          <cell r="E10">
            <v>33750</v>
          </cell>
        </row>
        <row r="11">
          <cell r="C11" t="str">
            <v>Pasir Beton</v>
          </cell>
          <cell r="D11" t="str">
            <v>Rp</v>
          </cell>
          <cell r="E11">
            <v>30000</v>
          </cell>
        </row>
        <row r="12">
          <cell r="C12" t="str">
            <v>Batu Pecah 2-3 cm</v>
          </cell>
          <cell r="D12" t="str">
            <v>Rp</v>
          </cell>
          <cell r="E12">
            <v>54500</v>
          </cell>
        </row>
        <row r="13">
          <cell r="C13" t="str">
            <v>Krikil Sungai</v>
          </cell>
          <cell r="D13" t="str">
            <v>Rp</v>
          </cell>
          <cell r="E13">
            <v>17500</v>
          </cell>
        </row>
        <row r="14">
          <cell r="C14" t="str">
            <v>Kapur</v>
          </cell>
          <cell r="D14" t="str">
            <v>Rp</v>
          </cell>
          <cell r="E14">
            <v>50000</v>
          </cell>
        </row>
        <row r="15">
          <cell r="C15" t="str">
            <v>Semen</v>
          </cell>
          <cell r="D15" t="str">
            <v>Rp</v>
          </cell>
          <cell r="E15">
            <v>19500</v>
          </cell>
        </row>
        <row r="16">
          <cell r="C16" t="str">
            <v>Bata Merah</v>
          </cell>
          <cell r="D16" t="str">
            <v>Rp</v>
          </cell>
          <cell r="E16">
            <v>185</v>
          </cell>
        </row>
        <row r="17">
          <cell r="C17" t="str">
            <v>Besi Beton U-24</v>
          </cell>
          <cell r="D17" t="str">
            <v>Rp</v>
          </cell>
          <cell r="E17">
            <v>3500</v>
          </cell>
        </row>
        <row r="18">
          <cell r="C18" t="str">
            <v>Kawat Beton</v>
          </cell>
          <cell r="D18" t="str">
            <v>Rp</v>
          </cell>
          <cell r="E18">
            <v>8000</v>
          </cell>
        </row>
        <row r="19">
          <cell r="C19" t="str">
            <v>Paku 2,5 - 4 cm</v>
          </cell>
          <cell r="D19" t="str">
            <v>Rp</v>
          </cell>
          <cell r="E19">
            <v>6000</v>
          </cell>
        </row>
        <row r="20">
          <cell r="C20" t="str">
            <v>Paku 5 - 10 cm</v>
          </cell>
          <cell r="D20" t="str">
            <v>Rp</v>
          </cell>
          <cell r="E20">
            <v>5000</v>
          </cell>
        </row>
        <row r="21">
          <cell r="C21" t="str">
            <v>Tegel Porselin 20x25</v>
          </cell>
          <cell r="D21" t="str">
            <v>Rp</v>
          </cell>
          <cell r="E21">
            <v>32000</v>
          </cell>
        </row>
        <row r="22">
          <cell r="C22" t="str">
            <v>Tegel Keramik 30x30</v>
          </cell>
          <cell r="D22" t="str">
            <v>Rp</v>
          </cell>
          <cell r="E22">
            <v>18000</v>
          </cell>
        </row>
        <row r="23">
          <cell r="C23" t="str">
            <v>Tegel Mozaik 20x20 cm</v>
          </cell>
          <cell r="D23" t="str">
            <v>Rp</v>
          </cell>
          <cell r="E23">
            <v>32000</v>
          </cell>
        </row>
        <row r="24">
          <cell r="C24" t="str">
            <v>Tripleks 6mm</v>
          </cell>
          <cell r="D24" t="str">
            <v>Rp</v>
          </cell>
          <cell r="E24">
            <v>15000</v>
          </cell>
        </row>
        <row r="25">
          <cell r="C25" t="str">
            <v>Kaca Rayband 5mm</v>
          </cell>
          <cell r="D25" t="str">
            <v>Rp</v>
          </cell>
          <cell r="E25">
            <v>55000</v>
          </cell>
        </row>
        <row r="26">
          <cell r="C26" t="str">
            <v>Kaca / Cermin</v>
          </cell>
          <cell r="D26" t="str">
            <v>Rp</v>
          </cell>
          <cell r="E26">
            <v>60000</v>
          </cell>
        </row>
        <row r="27">
          <cell r="C27" t="str">
            <v>Kayu Kls I (Balok Somil)</v>
          </cell>
          <cell r="D27" t="str">
            <v>Rp</v>
          </cell>
          <cell r="E27">
            <v>2675000</v>
          </cell>
        </row>
        <row r="28">
          <cell r="C28" t="str">
            <v>Kayu Kls I (Papan Somil)</v>
          </cell>
          <cell r="D28" t="str">
            <v>Rp</v>
          </cell>
          <cell r="E28">
            <v>3250000</v>
          </cell>
        </row>
        <row r="29">
          <cell r="C29" t="str">
            <v>Kayu Kls I (Balok Senso)</v>
          </cell>
          <cell r="D29" t="str">
            <v>Rp</v>
          </cell>
          <cell r="E29">
            <v>1800000</v>
          </cell>
        </row>
        <row r="30">
          <cell r="C30" t="str">
            <v>Kayu Kelas II (Balok)</v>
          </cell>
          <cell r="D30" t="str">
            <v>Rp</v>
          </cell>
          <cell r="E30">
            <v>900000</v>
          </cell>
        </row>
        <row r="31">
          <cell r="C31" t="str">
            <v>Kayu Kelas II (Papan)</v>
          </cell>
          <cell r="D31" t="str">
            <v>Rp</v>
          </cell>
          <cell r="E31">
            <v>1000000</v>
          </cell>
        </row>
        <row r="32">
          <cell r="C32" t="str">
            <v>Cat Tembok Kls B (Ex Metrolite)</v>
          </cell>
          <cell r="D32" t="str">
            <v>Rp</v>
          </cell>
          <cell r="E32">
            <v>27500</v>
          </cell>
        </row>
        <row r="33">
          <cell r="C33" t="str">
            <v>Cat Kayu Kls B</v>
          </cell>
          <cell r="D33" t="str">
            <v>Rp</v>
          </cell>
          <cell r="E33">
            <v>18500</v>
          </cell>
        </row>
        <row r="34">
          <cell r="C34" t="str">
            <v>Cat Dasar / Meni</v>
          </cell>
          <cell r="D34" t="str">
            <v>Rp</v>
          </cell>
          <cell r="E34">
            <v>13500</v>
          </cell>
        </row>
        <row r="35">
          <cell r="C35" t="str">
            <v>Kloset Jongkok</v>
          </cell>
          <cell r="D35" t="str">
            <v>Rp</v>
          </cell>
          <cell r="E35">
            <v>75000</v>
          </cell>
        </row>
        <row r="36">
          <cell r="C36" t="str">
            <v>Kran Air</v>
          </cell>
          <cell r="D36" t="str">
            <v>Rp</v>
          </cell>
          <cell r="E36">
            <v>80000</v>
          </cell>
        </row>
        <row r="37">
          <cell r="C37" t="str">
            <v xml:space="preserve">Washtafel EX.Lokal Warna </v>
          </cell>
          <cell r="D37" t="str">
            <v>Rp</v>
          </cell>
          <cell r="E37">
            <v>180000</v>
          </cell>
        </row>
        <row r="38">
          <cell r="C38" t="str">
            <v>Floor Drine</v>
          </cell>
          <cell r="D38" t="str">
            <v>Rp</v>
          </cell>
          <cell r="E38">
            <v>20000</v>
          </cell>
        </row>
        <row r="39">
          <cell r="C39" t="str">
            <v>Urinoir</v>
          </cell>
          <cell r="D39" t="str">
            <v>Rp</v>
          </cell>
          <cell r="E39">
            <v>500000</v>
          </cell>
        </row>
        <row r="40">
          <cell r="C40" t="str">
            <v>PVC D @ 10 cm Medium</v>
          </cell>
          <cell r="D40" t="str">
            <v>Rp</v>
          </cell>
          <cell r="E40">
            <v>11250</v>
          </cell>
        </row>
        <row r="41">
          <cell r="C41" t="str">
            <v>PVC D @ 7,5 cm Medium</v>
          </cell>
          <cell r="D41" t="str">
            <v>Rp</v>
          </cell>
          <cell r="E41">
            <v>6250</v>
          </cell>
        </row>
        <row r="42">
          <cell r="C42" t="str">
            <v>Gip  1/2" MB</v>
          </cell>
          <cell r="D42" t="str">
            <v>Rp</v>
          </cell>
          <cell r="E42">
            <v>7800</v>
          </cell>
        </row>
        <row r="43">
          <cell r="C43" t="str">
            <v>Baut D. 12 mm</v>
          </cell>
          <cell r="D43" t="str">
            <v>Rp</v>
          </cell>
          <cell r="E43">
            <v>3750</v>
          </cell>
        </row>
        <row r="44">
          <cell r="C44" t="str">
            <v>Engsel Pintu</v>
          </cell>
          <cell r="D44" t="str">
            <v>Rp</v>
          </cell>
          <cell r="E44">
            <v>3500</v>
          </cell>
        </row>
        <row r="45">
          <cell r="C45" t="str">
            <v>Engsel Jendela</v>
          </cell>
          <cell r="D45" t="str">
            <v>Rp</v>
          </cell>
          <cell r="E45">
            <v>2500</v>
          </cell>
        </row>
        <row r="46">
          <cell r="C46" t="str">
            <v>Grendel Jendela / Pintu</v>
          </cell>
          <cell r="D46" t="str">
            <v>Rp</v>
          </cell>
          <cell r="E46">
            <v>1000</v>
          </cell>
        </row>
        <row r="47">
          <cell r="C47" t="str">
            <v>Kunci Pintu 2 x Putar</v>
          </cell>
          <cell r="D47" t="str">
            <v>Rp</v>
          </cell>
          <cell r="E47">
            <v>75000</v>
          </cell>
        </row>
        <row r="48">
          <cell r="C48" t="str">
            <v>Hak Angin</v>
          </cell>
          <cell r="D48" t="str">
            <v>Rp</v>
          </cell>
          <cell r="E48">
            <v>5000</v>
          </cell>
        </row>
        <row r="49">
          <cell r="C49" t="str">
            <v>Lampu SL-25 Waat</v>
          </cell>
          <cell r="D49" t="str">
            <v>Rp</v>
          </cell>
          <cell r="E49">
            <v>62500</v>
          </cell>
        </row>
        <row r="50">
          <cell r="C50" t="str">
            <v>Mercury 100 Watt</v>
          </cell>
          <cell r="D50" t="str">
            <v>Rp</v>
          </cell>
          <cell r="E50">
            <v>125000</v>
          </cell>
        </row>
        <row r="51">
          <cell r="C51" t="str">
            <v>Lampu TL 2 x 36 Watt</v>
          </cell>
          <cell r="D51" t="str">
            <v>Rp</v>
          </cell>
          <cell r="E51">
            <v>93500</v>
          </cell>
        </row>
        <row r="52">
          <cell r="C52" t="str">
            <v>Lampu Pijar 40 Watt</v>
          </cell>
          <cell r="D52" t="str">
            <v>Rp</v>
          </cell>
          <cell r="E52">
            <v>2500</v>
          </cell>
        </row>
        <row r="53">
          <cell r="C53" t="str">
            <v>Stop Kontak</v>
          </cell>
          <cell r="D53" t="str">
            <v>Rp</v>
          </cell>
          <cell r="E53">
            <v>9000</v>
          </cell>
        </row>
        <row r="54">
          <cell r="C54" t="str">
            <v>Saklar Tunggal</v>
          </cell>
          <cell r="D54" t="str">
            <v>Rp</v>
          </cell>
          <cell r="E54">
            <v>8500</v>
          </cell>
        </row>
        <row r="55">
          <cell r="C55" t="str">
            <v>Saklar Ganda</v>
          </cell>
          <cell r="D55" t="str">
            <v>Rp</v>
          </cell>
          <cell r="E55">
            <v>11500</v>
          </cell>
        </row>
        <row r="61">
          <cell r="C61" t="str">
            <v>NAMA  TENAGA KERJA</v>
          </cell>
          <cell r="E61" t="str">
            <v>UPAH    &amp;</v>
          </cell>
        </row>
        <row r="63">
          <cell r="C63" t="str">
            <v>Tukang</v>
          </cell>
          <cell r="D63" t="str">
            <v>Rp</v>
          </cell>
          <cell r="E63">
            <v>20000</v>
          </cell>
        </row>
        <row r="64">
          <cell r="C64" t="str">
            <v>Kepala tukang</v>
          </cell>
          <cell r="D64" t="str">
            <v>Rp</v>
          </cell>
          <cell r="E64">
            <v>22500</v>
          </cell>
        </row>
        <row r="65">
          <cell r="C65" t="str">
            <v>Pekerja</v>
          </cell>
          <cell r="D65" t="str">
            <v>Rp</v>
          </cell>
          <cell r="E65">
            <v>12000</v>
          </cell>
        </row>
        <row r="66">
          <cell r="C66" t="str">
            <v>Mandor</v>
          </cell>
          <cell r="D66" t="str">
            <v>Rp</v>
          </cell>
          <cell r="E66">
            <v>17500</v>
          </cell>
        </row>
        <row r="69">
          <cell r="D69" t="str">
            <v>Makassar,   9 Desember 2000.</v>
          </cell>
        </row>
        <row r="71">
          <cell r="D71" t="str">
            <v>Konsultan Perencana</v>
          </cell>
        </row>
        <row r="72">
          <cell r="D72" t="str">
            <v>CV. PRAPRIMADANI PRATAMA</v>
          </cell>
        </row>
        <row r="139">
          <cell r="C139" t="str">
            <v>Semen Putih</v>
          </cell>
          <cell r="D139" t="str">
            <v>Rp</v>
          </cell>
          <cell r="E139">
            <v>50000</v>
          </cell>
        </row>
        <row r="140">
          <cell r="C140" t="str">
            <v>Genteng Beton Warna</v>
          </cell>
          <cell r="D140" t="str">
            <v>Rp</v>
          </cell>
          <cell r="E140">
            <v>3000</v>
          </cell>
        </row>
        <row r="141">
          <cell r="C141" t="str">
            <v>Bubungan Genteng Beton</v>
          </cell>
          <cell r="D141" t="str">
            <v>Rp</v>
          </cell>
          <cell r="E141">
            <v>3000</v>
          </cell>
        </row>
        <row r="142">
          <cell r="C142" t="str">
            <v>Karet Pelapis Genteng</v>
          </cell>
          <cell r="D142" t="str">
            <v>Rp</v>
          </cell>
          <cell r="E142">
            <v>7500</v>
          </cell>
        </row>
        <row r="143">
          <cell r="C143" t="str">
            <v>Seng Plat BWG 0,28</v>
          </cell>
          <cell r="D143" t="str">
            <v>Rp</v>
          </cell>
          <cell r="E143">
            <v>24299.995555555553</v>
          </cell>
        </row>
        <row r="144">
          <cell r="C144" t="str">
            <v>Seng Gelombang BJLS 0,28</v>
          </cell>
          <cell r="D144" t="str">
            <v>Rp</v>
          </cell>
          <cell r="E144">
            <v>23250</v>
          </cell>
        </row>
        <row r="145">
          <cell r="C145" t="str">
            <v>Asbes Gelombang 5 mm</v>
          </cell>
          <cell r="D145" t="str">
            <v>Rp</v>
          </cell>
          <cell r="E145">
            <v>17900</v>
          </cell>
        </row>
        <row r="146">
          <cell r="C146" t="str">
            <v>Asbes Genteng Harflex</v>
          </cell>
          <cell r="D146" t="str">
            <v>Rp</v>
          </cell>
          <cell r="E146">
            <v>18000</v>
          </cell>
        </row>
        <row r="147">
          <cell r="C147" t="str">
            <v>Tegel 30x30 (Ex. Platinium)</v>
          </cell>
          <cell r="D147" t="str">
            <v>Rp</v>
          </cell>
          <cell r="E147">
            <v>35000</v>
          </cell>
        </row>
        <row r="148">
          <cell r="C148" t="str">
            <v>Marmer Maros 100x100 cm</v>
          </cell>
          <cell r="D148" t="str">
            <v>Rp</v>
          </cell>
          <cell r="E148">
            <v>224000</v>
          </cell>
        </row>
        <row r="149">
          <cell r="C149" t="str">
            <v>Marmer Maros 60x60 cm</v>
          </cell>
          <cell r="D149" t="str">
            <v>Rp</v>
          </cell>
          <cell r="E149">
            <v>174000</v>
          </cell>
        </row>
        <row r="150">
          <cell r="C150" t="str">
            <v>Marmer Maros 30x30 cm</v>
          </cell>
          <cell r="D150" t="str">
            <v>Rp</v>
          </cell>
          <cell r="E150">
            <v>156000</v>
          </cell>
        </row>
        <row r="151">
          <cell r="C151" t="str">
            <v>Tegel Ezensa 60x60 cm</v>
          </cell>
          <cell r="D151" t="str">
            <v>Rp</v>
          </cell>
          <cell r="E151">
            <v>200000</v>
          </cell>
        </row>
        <row r="152">
          <cell r="C152" t="str">
            <v>Tegel Ezensa 40x40 cm</v>
          </cell>
          <cell r="D152" t="str">
            <v>Rp</v>
          </cell>
          <cell r="E152">
            <v>135000</v>
          </cell>
        </row>
        <row r="153">
          <cell r="C153" t="str">
            <v>Tegel Ezensa 30x30 cm</v>
          </cell>
          <cell r="D153" t="str">
            <v>Rp</v>
          </cell>
          <cell r="E153">
            <v>120000</v>
          </cell>
        </row>
        <row r="154">
          <cell r="C154" t="str">
            <v>Tripleks 4mm</v>
          </cell>
          <cell r="D154" t="str">
            <v>Rp</v>
          </cell>
          <cell r="E154">
            <v>9550</v>
          </cell>
        </row>
        <row r="155">
          <cell r="C155" t="str">
            <v>Tripleks 9mm</v>
          </cell>
          <cell r="D155" t="str">
            <v>Rp</v>
          </cell>
          <cell r="E155">
            <v>24500</v>
          </cell>
        </row>
        <row r="156">
          <cell r="C156" t="str">
            <v>Gypsum Board</v>
          </cell>
          <cell r="D156" t="str">
            <v>Rp</v>
          </cell>
          <cell r="E156">
            <v>11150</v>
          </cell>
        </row>
        <row r="157">
          <cell r="C157" t="str">
            <v>Eternit 1 x 1 M</v>
          </cell>
          <cell r="D157" t="str">
            <v>Rp</v>
          </cell>
          <cell r="E157">
            <v>6500</v>
          </cell>
        </row>
        <row r="158">
          <cell r="C158" t="str">
            <v>Kaca Buram  5 mm</v>
          </cell>
          <cell r="D158" t="str">
            <v>Rp</v>
          </cell>
          <cell r="E158">
            <v>55000</v>
          </cell>
        </row>
        <row r="159">
          <cell r="C159" t="str">
            <v>Kayu Kelas III (Balok)</v>
          </cell>
          <cell r="D159" t="str">
            <v>Rp</v>
          </cell>
          <cell r="E159">
            <v>500000</v>
          </cell>
        </row>
        <row r="160">
          <cell r="C160" t="str">
            <v>Kayu Kelas III (Papan)</v>
          </cell>
          <cell r="D160" t="str">
            <v>Rp</v>
          </cell>
          <cell r="E160">
            <v>550000</v>
          </cell>
        </row>
        <row r="161">
          <cell r="C161" t="str">
            <v>List Plafond (Kayu Profil 3x4)</v>
          </cell>
          <cell r="D161" t="str">
            <v>Rp</v>
          </cell>
          <cell r="E161">
            <v>2500</v>
          </cell>
        </row>
        <row r="162">
          <cell r="C162" t="str">
            <v>Lambiserin Kls II 1x9x400</v>
          </cell>
          <cell r="D162" t="str">
            <v>Rp</v>
          </cell>
          <cell r="E162">
            <v>2800</v>
          </cell>
        </row>
        <row r="163">
          <cell r="C163" t="str">
            <v>Teakwood Pintu</v>
          </cell>
          <cell r="D163" t="str">
            <v>Rp</v>
          </cell>
          <cell r="E163">
            <v>45000</v>
          </cell>
        </row>
        <row r="164">
          <cell r="C164" t="str">
            <v>Cat Teak Oil/Politur</v>
          </cell>
          <cell r="D164" t="str">
            <v>Rp</v>
          </cell>
          <cell r="E164">
            <v>10000</v>
          </cell>
        </row>
        <row r="165">
          <cell r="C165" t="str">
            <v>Minyak Cat</v>
          </cell>
          <cell r="D165" t="str">
            <v>Rp</v>
          </cell>
          <cell r="E165">
            <v>1750</v>
          </cell>
        </row>
        <row r="173">
          <cell r="C173" t="str">
            <v>Kloset Duduk</v>
          </cell>
          <cell r="D173" t="str">
            <v>Rp</v>
          </cell>
          <cell r="E173">
            <v>650000</v>
          </cell>
        </row>
        <row r="174">
          <cell r="C174" t="str">
            <v>Kloset Duduk KIA Warna (dud Blok)</v>
          </cell>
          <cell r="D174" t="str">
            <v>Rp</v>
          </cell>
          <cell r="E174">
            <v>1000000</v>
          </cell>
        </row>
        <row r="175">
          <cell r="C175" t="str">
            <v>Washbasin</v>
          </cell>
          <cell r="D175" t="str">
            <v>Rp</v>
          </cell>
          <cell r="E175">
            <v>220000</v>
          </cell>
        </row>
        <row r="176">
          <cell r="C176" t="str">
            <v>Tempat Sabun</v>
          </cell>
          <cell r="D176" t="str">
            <v>Rp</v>
          </cell>
          <cell r="E176">
            <v>25000</v>
          </cell>
        </row>
        <row r="177">
          <cell r="C177" t="str">
            <v>Hand Shower Ex. San Ei</v>
          </cell>
          <cell r="D177" t="str">
            <v>Rp</v>
          </cell>
          <cell r="E177">
            <v>175000</v>
          </cell>
        </row>
        <row r="178">
          <cell r="C178" t="str">
            <v>PVC D @ 15 cm Medium</v>
          </cell>
          <cell r="D178" t="str">
            <v>Rp</v>
          </cell>
          <cell r="E178">
            <v>12375.000000000002</v>
          </cell>
        </row>
        <row r="179">
          <cell r="C179" t="str">
            <v>Gip 3/4" MB</v>
          </cell>
          <cell r="D179" t="str">
            <v>Rp</v>
          </cell>
          <cell r="E179">
            <v>9000</v>
          </cell>
        </row>
        <row r="180">
          <cell r="C180" t="str">
            <v>Gip 2" MB</v>
          </cell>
          <cell r="D180" t="str">
            <v>Rp</v>
          </cell>
          <cell r="E180">
            <v>16600</v>
          </cell>
        </row>
        <row r="181">
          <cell r="C181" t="str">
            <v>PVC 3/4" MB</v>
          </cell>
          <cell r="D181" t="str">
            <v>Rp</v>
          </cell>
          <cell r="E181">
            <v>2125</v>
          </cell>
        </row>
        <row r="182">
          <cell r="C182" t="str">
            <v>Expanyolet Tempel</v>
          </cell>
          <cell r="D182" t="str">
            <v>Rp</v>
          </cell>
          <cell r="E182">
            <v>385000</v>
          </cell>
        </row>
        <row r="183">
          <cell r="C183" t="str">
            <v>Lampu Sanex SL-14</v>
          </cell>
          <cell r="D183" t="str">
            <v>Rp</v>
          </cell>
          <cell r="E183">
            <v>32000</v>
          </cell>
        </row>
        <row r="184">
          <cell r="C184" t="str">
            <v>Lampu TL 2 x 20 Watt</v>
          </cell>
          <cell r="D184" t="str">
            <v>Rp</v>
          </cell>
          <cell r="E184">
            <v>60000</v>
          </cell>
        </row>
        <row r="185">
          <cell r="C185" t="str">
            <v>Lampu TL 1 x 20 Watt</v>
          </cell>
          <cell r="D185" t="str">
            <v>Rp</v>
          </cell>
          <cell r="E185">
            <v>30000</v>
          </cell>
        </row>
        <row r="186">
          <cell r="C186" t="str">
            <v>Lampu Downlight Besar</v>
          </cell>
          <cell r="D186" t="str">
            <v>Rp</v>
          </cell>
          <cell r="E186">
            <v>132000</v>
          </cell>
        </row>
        <row r="187">
          <cell r="C187" t="str">
            <v>Lampu Pijar 15 Watt</v>
          </cell>
          <cell r="D187" t="str">
            <v>Rp</v>
          </cell>
          <cell r="E187">
            <v>2500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HBU"/>
      <sheetName val="UP"/>
      <sheetName val="pabrikasi kayu"/>
    </sheetNames>
    <sheetDataSet>
      <sheetData sheetId="0"/>
      <sheetData sheetId="1">
        <row r="444">
          <cell r="E444" t="str">
            <v>Tukang kayu</v>
          </cell>
        </row>
        <row r="445">
          <cell r="E445" t="str">
            <v>Tukang las</v>
          </cell>
        </row>
        <row r="446">
          <cell r="E446" t="str">
            <v>Tukang</v>
          </cell>
        </row>
        <row r="447">
          <cell r="E447" t="str">
            <v>Tukang gali</v>
          </cell>
        </row>
        <row r="448">
          <cell r="E448" t="str">
            <v>Tukang batu</v>
          </cell>
        </row>
        <row r="449">
          <cell r="E449" t="str">
            <v>Tukang besi</v>
          </cell>
        </row>
        <row r="450">
          <cell r="E450" t="str">
            <v>Tukang cat</v>
          </cell>
        </row>
        <row r="451">
          <cell r="E451" t="str">
            <v>Tukang listrik</v>
          </cell>
        </row>
        <row r="452">
          <cell r="E452" t="str">
            <v>Kepala tukang</v>
          </cell>
        </row>
        <row r="453">
          <cell r="E453" t="str">
            <v>Mandor</v>
          </cell>
        </row>
        <row r="458">
          <cell r="F458" t="str">
            <v>M3</v>
          </cell>
        </row>
        <row r="459">
          <cell r="F459" t="str">
            <v>M2</v>
          </cell>
        </row>
        <row r="460">
          <cell r="F460" t="str">
            <v>M'</v>
          </cell>
        </row>
        <row r="461">
          <cell r="F461" t="str">
            <v>Bh</v>
          </cell>
        </row>
        <row r="462">
          <cell r="F462" t="str">
            <v>Btg</v>
          </cell>
        </row>
        <row r="463">
          <cell r="F463" t="str">
            <v>Roll</v>
          </cell>
        </row>
        <row r="464">
          <cell r="F464" t="str">
            <v>Kg</v>
          </cell>
        </row>
        <row r="465">
          <cell r="F465" t="str">
            <v>Gln</v>
          </cell>
        </row>
        <row r="466">
          <cell r="F466" t="str">
            <v>Zak</v>
          </cell>
        </row>
        <row r="467">
          <cell r="F467" t="str">
            <v>Btl</v>
          </cell>
        </row>
        <row r="468">
          <cell r="F468" t="str">
            <v>Klng</v>
          </cell>
        </row>
        <row r="469">
          <cell r="F469" t="str">
            <v>Ltr</v>
          </cell>
        </row>
        <row r="470">
          <cell r="F470" t="str">
            <v>Dos</v>
          </cell>
        </row>
        <row r="471">
          <cell r="F471" t="str">
            <v>Lbr</v>
          </cell>
        </row>
        <row r="472">
          <cell r="F472" t="str">
            <v>Set</v>
          </cell>
        </row>
      </sheetData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la"/>
      <sheetName val="REKAP Tala"/>
      <sheetName val="TERBILANG"/>
      <sheetName val="dimensi saluran"/>
      <sheetName val="Mobilisasi"/>
      <sheetName val="HARGA"/>
      <sheetName val="AN.HARGA SATUAN"/>
      <sheetName val="AN. ALAT"/>
      <sheetName val="Sheet1"/>
      <sheetName val="APBD"/>
      <sheetName val="Sheet2"/>
      <sheetName val="time"/>
      <sheetName val="APBN"/>
      <sheetName val="BOBOT  ok"/>
      <sheetName val="RINCIAN ok"/>
      <sheetName val="mc (ok"/>
      <sheetName val="BOBOT (no"/>
      <sheetName val="RINCIAN no"/>
      <sheetName val="mc np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bilang"/>
      <sheetName val="Type 232"/>
      <sheetName val="Type 90"/>
      <sheetName val="Type 54"/>
      <sheetName val="Type 45"/>
      <sheetName val="SLTPN 3 Asrama TRU"/>
      <sheetName val="Upah &amp; Bahan"/>
      <sheetName val="Analisa-SMU &amp; SLTP"/>
      <sheetName val="Recap Anggaran"/>
      <sheetName val="ANALISA"/>
    </sheetNames>
    <sheetDataSet>
      <sheetData sheetId="0"/>
      <sheetData sheetId="1">
        <row r="187">
          <cell r="X187">
            <v>292836000</v>
          </cell>
        </row>
      </sheetData>
      <sheetData sheetId="2">
        <row r="183">
          <cell r="X183">
            <v>160358000</v>
          </cell>
        </row>
      </sheetData>
      <sheetData sheetId="3">
        <row r="156">
          <cell r="X156">
            <v>83053000</v>
          </cell>
        </row>
      </sheetData>
      <sheetData sheetId="4">
        <row r="155">
          <cell r="X155">
            <v>72576000</v>
          </cell>
        </row>
      </sheetData>
      <sheetData sheetId="5"/>
      <sheetData sheetId="6"/>
      <sheetData sheetId="7"/>
      <sheetData sheetId="8"/>
      <sheetData sheetId="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RAB"/>
      <sheetName val="Rekap Masamba"/>
      <sheetName val="RAB Masamba"/>
      <sheetName val="Daftar Harga"/>
      <sheetName val="Analisa K"/>
      <sheetName val="Analisa E"/>
      <sheetName val="Analisa F"/>
      <sheetName val="Times (2)"/>
      <sheetName val="Harga Alat"/>
      <sheetName val="Huruf"/>
      <sheetName val="Date"/>
      <sheetName val="REKAP BQ"/>
      <sheetName val="REKAP HPS "/>
      <sheetName val="R E K A P"/>
      <sheetName val="39"/>
      <sheetName val="40"/>
      <sheetName val="41"/>
      <sheetName val="42"/>
      <sheetName val="44"/>
      <sheetName val="45"/>
      <sheetName val="MC"/>
      <sheetName val="INFO"/>
      <sheetName val="Sheet4"/>
      <sheetName val="rabtawar"/>
      <sheetName val="rekaptawar"/>
      <sheetName val="Elektrikal"/>
      <sheetName val="TIME SCHEDULE"/>
      <sheetName val="Pipe"/>
      <sheetName val="VEN"/>
      <sheetName val="RAB.SEKRETARIAT (1)"/>
      <sheetName val="metode"/>
      <sheetName val="Har Sat"/>
      <sheetName val="URTEK"/>
      <sheetName val="NP"/>
      <sheetName val="lisa-baru"/>
      <sheetName val="Posisi Biaya"/>
      <sheetName val="C_Flow"/>
      <sheetName val="HRG BHN"/>
      <sheetName val="BOQ_ELEKTRIKAL"/>
      <sheetName val="Q3komp1_Satker"/>
      <sheetName val="Q3komp4_satker"/>
      <sheetName val="UBA"/>
      <sheetName val="VOLUME PEKERJAAN"/>
      <sheetName val="Upah-Bahan"/>
      <sheetName val="bhn_Non Lokal"/>
      <sheetName val="DAFTAR HARGA BAHAN "/>
      <sheetName val="A"/>
      <sheetName val="1. Rekap A"/>
      <sheetName val="1. Rekap B"/>
      <sheetName val="Bendung"/>
      <sheetName val="001"/>
      <sheetName val="3-DIV4"/>
      <sheetName val="Format Report-for analysis only"/>
      <sheetName val="XREF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A"/>
      <sheetName val="Sheet3"/>
      <sheetName val="Sheet1"/>
      <sheetName val="RAB"/>
      <sheetName val="Mingguan"/>
      <sheetName val="Bulanan"/>
      <sheetName val="MC"/>
      <sheetName val="Recab MC"/>
      <sheetName val="Schedule"/>
      <sheetName val="Sampul &amp; BA CCO"/>
      <sheetName val="Sheet2"/>
    </sheetNames>
    <sheetDataSet>
      <sheetData sheetId="0"/>
      <sheetData sheetId="1"/>
      <sheetData sheetId="2">
        <row r="8">
          <cell r="H8" t="str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6"/>
    </sheetNames>
    <sheetDataSet>
      <sheetData sheetId="0">
        <row r="193">
          <cell r="K193">
            <v>0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UMDES."/>
      <sheetName val="bumdes"/>
      <sheetName val="KEU"/>
      <sheetName val="PEMBIYAAN "/>
      <sheetName val="REN"/>
      <sheetName val="UMUM"/>
      <sheetName val="KESRA"/>
      <sheetName val="PEMER"/>
      <sheetName val="YAN"/>
      <sheetName val="REK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2">
          <cell r="C42">
            <v>107502516</v>
          </cell>
          <cell r="D42">
            <v>138474107</v>
          </cell>
          <cell r="E42">
            <v>13973280</v>
          </cell>
          <cell r="F42">
            <v>0</v>
          </cell>
          <cell r="G42">
            <v>104109723</v>
          </cell>
          <cell r="H42">
            <v>549108</v>
          </cell>
          <cell r="I42">
            <v>34457712</v>
          </cell>
          <cell r="K42">
            <v>31100000</v>
          </cell>
          <cell r="L42">
            <v>13436000</v>
          </cell>
          <cell r="M42">
            <v>950000</v>
          </cell>
          <cell r="O42">
            <v>72694723</v>
          </cell>
          <cell r="P42">
            <v>540000</v>
          </cell>
          <cell r="Q42">
            <v>1078000</v>
          </cell>
          <cell r="S42">
            <v>4354000</v>
          </cell>
          <cell r="T42">
            <v>597440</v>
          </cell>
          <cell r="U42">
            <v>0</v>
          </cell>
          <cell r="V42">
            <v>0</v>
          </cell>
          <cell r="W42">
            <v>4153200</v>
          </cell>
          <cell r="X42">
            <v>0</v>
          </cell>
          <cell r="Y42">
            <v>40800</v>
          </cell>
          <cell r="AA42">
            <v>8598042</v>
          </cell>
          <cell r="AB42">
            <v>252472241</v>
          </cell>
          <cell r="AC42">
            <v>261070283</v>
          </cell>
          <cell r="AD42">
            <v>0.50884124588004032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Dasar"/>
      <sheetName val="REKAP total"/>
      <sheetName val="Antek"/>
      <sheetName val="Analisa"/>
      <sheetName val="Analisa SNI"/>
      <sheetName val="Anmob"/>
      <sheetName val="Analisa LS"/>
      <sheetName val="Peralatan"/>
      <sheetName val="AN. SNI"/>
      <sheetName val="TERBILANG"/>
    </sheetNames>
    <sheetDataSet>
      <sheetData sheetId="0">
        <row r="17">
          <cell r="D17" t="str">
            <v>Pekerja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6">
          <cell r="BO26" t="str">
            <v xml:space="preserve"> Alat Baru</v>
          </cell>
        </row>
        <row r="27">
          <cell r="BO27">
            <v>1341125891</v>
          </cell>
        </row>
        <row r="46">
          <cell r="BO46" t="str">
            <v xml:space="preserve"> Alat Baru</v>
          </cell>
        </row>
        <row r="47">
          <cell r="BO47">
            <v>247812175</v>
          </cell>
        </row>
        <row r="66">
          <cell r="BO66" t="str">
            <v xml:space="preserve"> Alat Baru</v>
          </cell>
        </row>
        <row r="67">
          <cell r="BO67">
            <v>55862745</v>
          </cell>
        </row>
        <row r="86">
          <cell r="BO86" t="str">
            <v xml:space="preserve"> Alat Baru</v>
          </cell>
        </row>
        <row r="87">
          <cell r="BO87">
            <v>888028890</v>
          </cell>
        </row>
        <row r="106">
          <cell r="BO106" t="str">
            <v xml:space="preserve"> Alat Baru</v>
          </cell>
        </row>
        <row r="107">
          <cell r="BO107">
            <v>54602683</v>
          </cell>
        </row>
        <row r="126">
          <cell r="BO126" t="str">
            <v xml:space="preserve"> Alat Baru</v>
          </cell>
        </row>
        <row r="127">
          <cell r="BO127">
            <v>117605778</v>
          </cell>
        </row>
        <row r="146">
          <cell r="BO146" t="str">
            <v xml:space="preserve"> Alat Baru</v>
          </cell>
        </row>
        <row r="147">
          <cell r="BO147">
            <v>777038177</v>
          </cell>
        </row>
        <row r="166">
          <cell r="BO166" t="str">
            <v xml:space="preserve"> Alat Baru</v>
          </cell>
        </row>
        <row r="167">
          <cell r="BO167">
            <v>92404540</v>
          </cell>
        </row>
        <row r="246">
          <cell r="BO246" t="str">
            <v xml:space="preserve"> Alat Baru</v>
          </cell>
        </row>
        <row r="247">
          <cell r="BO247">
            <v>46006191</v>
          </cell>
        </row>
        <row r="266">
          <cell r="BO266" t="str">
            <v xml:space="preserve"> Alat Baru</v>
          </cell>
        </row>
        <row r="267">
          <cell r="BO267">
            <v>1224220842</v>
          </cell>
        </row>
        <row r="286">
          <cell r="BO286" t="str">
            <v xml:space="preserve"> Alat Baru</v>
          </cell>
        </row>
        <row r="287">
          <cell r="BO287">
            <v>504024763</v>
          </cell>
        </row>
        <row r="306">
          <cell r="BO306" t="str">
            <v xml:space="preserve"> Alat Baru</v>
          </cell>
        </row>
        <row r="307">
          <cell r="BO307">
            <v>1099019604</v>
          </cell>
        </row>
        <row r="326">
          <cell r="BO326" t="str">
            <v xml:space="preserve"> Alat Baru</v>
          </cell>
        </row>
        <row r="327">
          <cell r="BO327">
            <v>155407635</v>
          </cell>
        </row>
        <row r="346">
          <cell r="BO346" t="str">
            <v xml:space="preserve"> Alat Baru</v>
          </cell>
        </row>
        <row r="347">
          <cell r="BO347">
            <v>155407635</v>
          </cell>
        </row>
        <row r="366">
          <cell r="BO366" t="str">
            <v xml:space="preserve"> Alat Baru</v>
          </cell>
        </row>
        <row r="367">
          <cell r="BO367">
            <v>176408667</v>
          </cell>
        </row>
        <row r="386">
          <cell r="BO386" t="str">
            <v xml:space="preserve"> Alat Baru</v>
          </cell>
        </row>
        <row r="387">
          <cell r="BO387">
            <v>1297409699</v>
          </cell>
        </row>
        <row r="406">
          <cell r="BO406" t="str">
            <v xml:space="preserve"> Alat Baru</v>
          </cell>
        </row>
        <row r="407">
          <cell r="BO407">
            <v>35854386</v>
          </cell>
        </row>
        <row r="426">
          <cell r="BO426" t="str">
            <v xml:space="preserve"> Alat Baru</v>
          </cell>
        </row>
        <row r="427">
          <cell r="BO427">
            <v>1310989671</v>
          </cell>
        </row>
        <row r="446">
          <cell r="BO446" t="str">
            <v xml:space="preserve"> Alat Baru</v>
          </cell>
        </row>
        <row r="447">
          <cell r="BO447">
            <v>20450464</v>
          </cell>
        </row>
        <row r="466">
          <cell r="BO466" t="str">
            <v xml:space="preserve"> Alat Baru</v>
          </cell>
        </row>
        <row r="467">
          <cell r="BO467">
            <v>105005159</v>
          </cell>
        </row>
        <row r="486">
          <cell r="BO486" t="str">
            <v xml:space="preserve"> Alat Baru</v>
          </cell>
        </row>
        <row r="487">
          <cell r="BO487">
            <v>71403508</v>
          </cell>
        </row>
        <row r="546">
          <cell r="BO546" t="str">
            <v xml:space="preserve"> Alat Baru</v>
          </cell>
        </row>
        <row r="547">
          <cell r="BO547">
            <v>46000000</v>
          </cell>
        </row>
        <row r="566">
          <cell r="BO566" t="str">
            <v xml:space="preserve"> Alat Baru</v>
          </cell>
        </row>
        <row r="567">
          <cell r="BO567">
            <v>112500000</v>
          </cell>
        </row>
        <row r="586">
          <cell r="BO586" t="str">
            <v xml:space="preserve"> Alat Baru</v>
          </cell>
        </row>
        <row r="587">
          <cell r="BO587">
            <v>166250000</v>
          </cell>
        </row>
        <row r="606">
          <cell r="BO606" t="str">
            <v xml:space="preserve"> Alat Baru</v>
          </cell>
        </row>
        <row r="607">
          <cell r="BO607">
            <v>70000000</v>
          </cell>
        </row>
        <row r="626">
          <cell r="BO626" t="str">
            <v xml:space="preserve"> Alat Baru</v>
          </cell>
        </row>
        <row r="627">
          <cell r="BO627">
            <v>350000000</v>
          </cell>
        </row>
        <row r="646">
          <cell r="BO646" t="str">
            <v xml:space="preserve"> Alat Baru</v>
          </cell>
        </row>
        <row r="647">
          <cell r="BO647">
            <v>17500000</v>
          </cell>
        </row>
        <row r="666">
          <cell r="BO666" t="str">
            <v xml:space="preserve"> Alat Baru</v>
          </cell>
        </row>
        <row r="667">
          <cell r="BO667">
            <v>2250000000</v>
          </cell>
        </row>
        <row r="697">
          <cell r="BO697" t="str">
            <v xml:space="preserve"> Alat Baru</v>
          </cell>
        </row>
        <row r="698">
          <cell r="BO698">
            <v>15000000</v>
          </cell>
        </row>
      </sheetData>
      <sheetData sheetId="8"/>
      <sheetData sheetId="9">
        <row r="8">
          <cell r="I8" t="str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bilisasi (2)"/>
      <sheetName val="Div2"/>
      <sheetName val="Div3"/>
      <sheetName val="Div4"/>
      <sheetName val="Div5"/>
      <sheetName val="Div6"/>
      <sheetName val="Div7"/>
      <sheetName val="Div8"/>
      <sheetName val="Div9"/>
      <sheetName val="Sheet3"/>
      <sheetName val="Sheet2"/>
      <sheetName val="Sheet1"/>
    </sheetNames>
    <sheetDataSet>
      <sheetData sheetId="0" refreshError="1"/>
      <sheetData sheetId="1">
        <row r="13">
          <cell r="G13" t="str">
            <v>Tk</v>
          </cell>
          <cell r="H13">
            <v>7</v>
          </cell>
          <cell r="I13" t="str">
            <v>jam</v>
          </cell>
        </row>
        <row r="14">
          <cell r="G14" t="str">
            <v>Fk</v>
          </cell>
          <cell r="H14">
            <v>1.2</v>
          </cell>
          <cell r="I14" t="str">
            <v>-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_Suramadu"/>
      <sheetName val="ANALIS"/>
      <sheetName val="hrg bhn"/>
    </sheetNames>
    <sheetDataSet>
      <sheetData sheetId="0"/>
      <sheetData sheetId="1">
        <row r="72">
          <cell r="H72">
            <v>0</v>
          </cell>
        </row>
        <row r="74">
          <cell r="H74">
            <v>0</v>
          </cell>
        </row>
      </sheetData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N_BIA"/>
      <sheetName val="HRG-SAT"/>
      <sheetName val="BRK-DWN"/>
      <sheetName val="VENDOR"/>
      <sheetName val="REKAP"/>
      <sheetName val="BQ"/>
      <sheetName val="JAD-PEL"/>
      <sheetName val="JDW-ALAT"/>
      <sheetName val="JAD-ALAT"/>
      <sheetName val="PP"/>
      <sheetName val="RUPA2"/>
      <sheetName val="BU"/>
      <sheetName val="Bi-BANK"/>
      <sheetName val="TOT-TUA"/>
      <sheetName val="PRLTN"/>
      <sheetName val="PRLTN (2)"/>
      <sheetName val="REK-MAT"/>
      <sheetName val="R_PRLT"/>
      <sheetName val="UPAH"/>
      <sheetName val="MTRL"/>
      <sheetName val="Sheet10 (5)"/>
      <sheetName val="Sheet5"/>
      <sheetName val="Sheet10"/>
      <sheetName val="SUBKON"/>
      <sheetName val="SKAT"/>
      <sheetName val="SURAT"/>
      <sheetName val="COVER"/>
      <sheetName val="RBP"/>
      <sheetName val="DISBIA"/>
      <sheetName val="AKP"/>
      <sheetName val="BBM"/>
      <sheetName val="Sheet2"/>
      <sheetName val="RBP_1"/>
      <sheetName val="RBP-SKON"/>
      <sheetName val="R_BOS"/>
      <sheetName val="R_UPH"/>
      <sheetName val="RBP-MAT"/>
      <sheetName val="R_BANK"/>
      <sheetName val="UP_GAJ"/>
      <sheetName val="R_BU"/>
      <sheetName val="R_RUPA"/>
      <sheetName val="R_PP"/>
      <sheetName val="FINAL"/>
      <sheetName val="BOQ"/>
      <sheetName val="SATUAN"/>
      <sheetName val="PRICE"/>
      <sheetName val="SCHEDUL"/>
      <sheetName val="Sheet3"/>
      <sheetName val="ANALISA"/>
      <sheetName val="ANALTEK"/>
      <sheetName val="TENAGA"/>
      <sheetName val="ALAT"/>
      <sheetName val="Skn"/>
      <sheetName val="minat"/>
      <sheetName val="astek"/>
      <sheetName val="Sheet1"/>
      <sheetName val="B.UMUM"/>
      <sheetName val="METHOD"/>
      <sheetName val="SUMMARY"/>
      <sheetName val="SU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3">
          <cell r="I13">
            <v>2.4589925145147018E-2</v>
          </cell>
        </row>
        <row r="173">
          <cell r="L173">
            <v>4.9179850290294036E-3</v>
          </cell>
          <cell r="M173">
            <v>5.7411311949826039E-3</v>
          </cell>
          <cell r="N173">
            <v>2.8384926796663348E-2</v>
          </cell>
          <cell r="O173">
            <v>2.9200370446442917E-2</v>
          </cell>
          <cell r="P173">
            <v>2.5494372383795774E-2</v>
          </cell>
          <cell r="Q173">
            <v>2.470929387897634E-2</v>
          </cell>
          <cell r="R173">
            <v>2.3488946540523491E-2</v>
          </cell>
          <cell r="S173">
            <v>3.9365852441924226E-2</v>
          </cell>
          <cell r="T173">
            <v>6.9974118106029382E-2</v>
          </cell>
          <cell r="U173">
            <v>3.6666177848223971E-2</v>
          </cell>
          <cell r="V173">
            <v>3.6666177848223971E-2</v>
          </cell>
          <cell r="W173">
            <v>2.0858433838299179E-2</v>
          </cell>
          <cell r="X173">
            <v>1.977470177465631E-2</v>
          </cell>
          <cell r="Y173">
            <v>1.8637102499625902E-2</v>
          </cell>
          <cell r="Z173">
            <v>2.3250826215158536E-2</v>
          </cell>
          <cell r="AA173">
            <v>2.1113408975701929E-2</v>
          </cell>
          <cell r="AB173">
            <v>2.6887122684837676E-2</v>
          </cell>
          <cell r="AC173">
            <v>2.4023502153326659E-2</v>
          </cell>
          <cell r="AD173">
            <v>2.4023502153326659E-2</v>
          </cell>
          <cell r="AE173">
            <v>2.4023502153326659E-2</v>
          </cell>
          <cell r="AF173">
            <v>2.0783726947227441E-2</v>
          </cell>
          <cell r="AG173">
            <v>1.7316022457526673E-2</v>
          </cell>
          <cell r="AH173">
            <v>1.7718633307650392E-2</v>
          </cell>
          <cell r="AI173">
            <v>1.7748945258585447E-2</v>
          </cell>
          <cell r="AJ173">
            <v>3.2489658501443711E-2</v>
          </cell>
          <cell r="AK173">
            <v>3.3077205235768056E-2</v>
          </cell>
          <cell r="AL173">
            <v>1.8484295833252336E-2</v>
          </cell>
          <cell r="AM173">
            <v>1.8203774981137576E-2</v>
          </cell>
          <cell r="AN173">
            <v>1.4396042731947545E-2</v>
          </cell>
          <cell r="AO173">
            <v>1.3365178273081115E-2</v>
          </cell>
          <cell r="AP173">
            <v>2.1110206770087663E-2</v>
          </cell>
          <cell r="AQ173">
            <v>1.5254929680577225E-2</v>
          </cell>
          <cell r="AR173">
            <v>1.9851042945885165E-2</v>
          </cell>
          <cell r="AS173">
            <v>1.729737557747826E-2</v>
          </cell>
          <cell r="AT173">
            <v>1.7998748401930893E-2</v>
          </cell>
          <cell r="AU173">
            <v>1.7216509721764476E-2</v>
          </cell>
          <cell r="AV173">
            <v>2.2766138798371003E-2</v>
          </cell>
          <cell r="AW173">
            <v>1.627283123038235E-2</v>
          </cell>
          <cell r="AX173">
            <v>1.7655953886211238E-2</v>
          </cell>
          <cell r="AY173">
            <v>1.3365178273081115E-2</v>
          </cell>
          <cell r="AZ173">
            <v>1.3365178273081115E-2</v>
          </cell>
          <cell r="BA173">
            <v>1.3365178273081115E-2</v>
          </cell>
          <cell r="BB173">
            <v>1.3365178273081115E-2</v>
          </cell>
          <cell r="BC173">
            <v>1.4765646235997633E-2</v>
          </cell>
          <cell r="BD173">
            <v>1.4634835885890773E-2</v>
          </cell>
          <cell r="BE173">
            <v>1.5092723864729511E-2</v>
          </cell>
          <cell r="BF173">
            <v>5.8534888585294034E-3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.PEN"/>
      <sheetName val="Rekap Biaya"/>
      <sheetName val="RAB"/>
      <sheetName val="Sheet3"/>
      <sheetName val="Perhit Volume"/>
      <sheetName val="Pekerjaan Utama"/>
      <sheetName val="Sheet2"/>
      <sheetName val="REKAP-0"/>
      <sheetName val="RAB-0"/>
      <sheetName val="Ringkasan"/>
      <sheetName val="%"/>
    </sheetNames>
    <sheetDataSet>
      <sheetData sheetId="0" refreshError="1"/>
      <sheetData sheetId="1" refreshError="1"/>
      <sheetData sheetId="2" refreshError="1">
        <row r="29">
          <cell r="J29">
            <v>10500000</v>
          </cell>
        </row>
        <row r="85">
          <cell r="J85">
            <v>155513337.43441498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-0.249977111117893"/>
  </sheetPr>
  <dimension ref="A1:BN10"/>
  <sheetViews>
    <sheetView topLeftCell="O1" zoomScale="70" zoomScaleNormal="70" zoomScaleSheetLayoutView="120" workbookViewId="0">
      <selection activeCell="Q5" sqref="Q5"/>
    </sheetView>
  </sheetViews>
  <sheetFormatPr defaultRowHeight="15" x14ac:dyDescent="0.2"/>
  <cols>
    <col min="1" max="1" width="9.33203125" style="1"/>
    <col min="2" max="2" width="53.1640625" customWidth="1"/>
    <col min="3" max="3" width="8.33203125" customWidth="1"/>
    <col min="4" max="8" width="9.33203125" style="4"/>
    <col min="9" max="9" width="9.33203125" style="15"/>
    <col min="10" max="10" width="9.33203125" style="1"/>
    <col min="11" max="11" width="20" customWidth="1"/>
    <col min="12" max="12" width="21" customWidth="1"/>
    <col min="13" max="13" width="16.33203125" customWidth="1"/>
    <col min="15" max="15" width="9.33203125" style="2"/>
    <col min="16" max="16" width="18.33203125" customWidth="1"/>
    <col min="17" max="17" width="20.33203125" customWidth="1"/>
    <col min="18" max="18" width="19" customWidth="1"/>
    <col min="21" max="21" width="18.5" style="13" customWidth="1"/>
    <col min="26" max="26" width="20.5" style="12" customWidth="1"/>
    <col min="27" max="27" width="17.83203125" style="12" customWidth="1"/>
    <col min="28" max="28" width="17.6640625" style="14" customWidth="1"/>
    <col min="29" max="29" width="18.1640625" style="14" customWidth="1"/>
    <col min="30" max="31" width="9.33203125" style="13"/>
    <col min="32" max="36" width="9.33203125" style="3"/>
    <col min="37" max="37" width="9.33203125" style="5"/>
    <col min="38" max="49" width="9.33203125" style="3"/>
  </cols>
  <sheetData>
    <row r="1" spans="1:66" s="115" customFormat="1" ht="38.25" customHeight="1" x14ac:dyDescent="0.2">
      <c r="A1" s="1184" t="s">
        <v>8</v>
      </c>
      <c r="B1" s="1185"/>
      <c r="C1" s="107" t="s">
        <v>206</v>
      </c>
      <c r="D1" s="108"/>
      <c r="E1" s="108"/>
      <c r="F1" s="108"/>
      <c r="G1" s="108"/>
      <c r="H1" s="108"/>
      <c r="I1" s="108"/>
      <c r="J1" s="108"/>
      <c r="K1" s="108"/>
      <c r="L1" s="109"/>
      <c r="M1" s="109"/>
      <c r="N1" s="109"/>
      <c r="O1" s="110"/>
      <c r="P1" s="108"/>
      <c r="Q1" s="109"/>
      <c r="R1" s="109"/>
      <c r="S1" s="109"/>
      <c r="T1" s="109"/>
      <c r="U1" s="111"/>
      <c r="V1" s="109"/>
      <c r="W1" s="109"/>
      <c r="X1" s="109"/>
      <c r="Y1" s="109"/>
      <c r="Z1" s="111"/>
      <c r="AA1" s="111"/>
      <c r="AB1" s="106"/>
      <c r="AC1" s="112"/>
      <c r="AD1" s="108"/>
      <c r="AE1" s="109"/>
      <c r="AF1" s="109"/>
      <c r="AG1" s="109"/>
      <c r="AH1" s="109"/>
      <c r="AI1" s="109"/>
      <c r="AJ1" s="110"/>
      <c r="AK1" s="109"/>
      <c r="AL1" s="109"/>
      <c r="AM1" s="109"/>
      <c r="AN1" s="109"/>
      <c r="AO1" s="109"/>
      <c r="AP1" s="111"/>
      <c r="AQ1" s="111"/>
      <c r="AR1" s="111"/>
      <c r="AS1" s="106"/>
      <c r="AT1" s="112"/>
      <c r="AU1" s="111"/>
      <c r="AV1" s="111"/>
      <c r="AW1" s="113"/>
      <c r="AX1" s="113"/>
      <c r="AY1" s="113"/>
      <c r="AZ1" s="113"/>
      <c r="BA1" s="113"/>
      <c r="BB1" s="114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</row>
    <row r="2" spans="1:66" s="8" customFormat="1" ht="38.25" customHeight="1" x14ac:dyDescent="0.2">
      <c r="A2" s="1170" t="s">
        <v>9</v>
      </c>
      <c r="B2" s="1150" t="s">
        <v>10</v>
      </c>
      <c r="C2" s="1150" t="s">
        <v>21</v>
      </c>
      <c r="D2" s="1173" t="s">
        <v>11</v>
      </c>
      <c r="E2" s="1173"/>
      <c r="F2" s="1173"/>
      <c r="G2" s="1173"/>
      <c r="H2" s="1173"/>
      <c r="I2" s="1173"/>
      <c r="J2" s="1150" t="s">
        <v>19</v>
      </c>
      <c r="K2" s="1174" t="s">
        <v>16</v>
      </c>
      <c r="L2" s="1175"/>
      <c r="M2" s="1175"/>
      <c r="N2" s="1175"/>
      <c r="O2" s="1176"/>
      <c r="P2" s="1161" t="s">
        <v>6</v>
      </c>
      <c r="Q2" s="1161"/>
      <c r="R2" s="1161"/>
      <c r="S2" s="1161"/>
      <c r="T2" s="1161"/>
      <c r="U2" s="1161"/>
      <c r="V2" s="1162" t="s">
        <v>38</v>
      </c>
      <c r="W2" s="1163"/>
      <c r="X2" s="1163"/>
      <c r="Y2" s="1163"/>
      <c r="Z2" s="1164"/>
      <c r="AA2" s="1150" t="s">
        <v>35</v>
      </c>
      <c r="AB2" s="1150" t="s">
        <v>208</v>
      </c>
      <c r="AC2" s="1153" t="s">
        <v>36</v>
      </c>
      <c r="AD2" s="130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5"/>
      <c r="AV2" s="25"/>
    </row>
    <row r="3" spans="1:66" s="8" customFormat="1" ht="38.25" customHeight="1" x14ac:dyDescent="0.2">
      <c r="A3" s="1171"/>
      <c r="B3" s="1151"/>
      <c r="C3" s="1151"/>
      <c r="D3" s="1156" t="s">
        <v>17</v>
      </c>
      <c r="E3" s="1158" t="s">
        <v>18</v>
      </c>
      <c r="F3" s="1159"/>
      <c r="G3" s="1159"/>
      <c r="H3" s="1159"/>
      <c r="I3" s="1159"/>
      <c r="J3" s="1151"/>
      <c r="K3" s="1156" t="s">
        <v>17</v>
      </c>
      <c r="L3" s="1158" t="s">
        <v>18</v>
      </c>
      <c r="M3" s="1159"/>
      <c r="N3" s="1159"/>
      <c r="O3" s="1160"/>
      <c r="P3" s="1156" t="s">
        <v>17</v>
      </c>
      <c r="Q3" s="1158" t="s">
        <v>18</v>
      </c>
      <c r="R3" s="1159"/>
      <c r="S3" s="1159"/>
      <c r="T3" s="1159"/>
      <c r="U3" s="1160"/>
      <c r="V3" s="1165"/>
      <c r="W3" s="1166"/>
      <c r="X3" s="1166"/>
      <c r="Y3" s="1166"/>
      <c r="Z3" s="1167"/>
      <c r="AA3" s="1151"/>
      <c r="AB3" s="1151"/>
      <c r="AC3" s="1154"/>
      <c r="AD3" s="130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5"/>
      <c r="AV3" s="25"/>
    </row>
    <row r="4" spans="1:66" s="6" customFormat="1" ht="38.25" customHeight="1" x14ac:dyDescent="0.2">
      <c r="A4" s="1172"/>
      <c r="B4" s="1152"/>
      <c r="C4" s="1152"/>
      <c r="D4" s="1157"/>
      <c r="E4" s="26">
        <v>1</v>
      </c>
      <c r="F4" s="26">
        <v>2</v>
      </c>
      <c r="G4" s="26">
        <v>3</v>
      </c>
      <c r="H4" s="26">
        <v>4</v>
      </c>
      <c r="I4" s="26" t="s">
        <v>20</v>
      </c>
      <c r="J4" s="1152"/>
      <c r="K4" s="1157"/>
      <c r="L4" s="26">
        <v>1</v>
      </c>
      <c r="M4" s="26">
        <v>2</v>
      </c>
      <c r="N4" s="26">
        <v>3</v>
      </c>
      <c r="O4" s="26">
        <v>4</v>
      </c>
      <c r="P4" s="1157"/>
      <c r="Q4" s="26">
        <v>1</v>
      </c>
      <c r="R4" s="26">
        <v>2</v>
      </c>
      <c r="S4" s="26">
        <v>3</v>
      </c>
      <c r="T4" s="26">
        <v>4</v>
      </c>
      <c r="U4" s="26" t="s">
        <v>12</v>
      </c>
      <c r="V4" s="164">
        <v>1</v>
      </c>
      <c r="W4" s="164">
        <v>2</v>
      </c>
      <c r="X4" s="164">
        <v>3</v>
      </c>
      <c r="Y4" s="164">
        <v>4</v>
      </c>
      <c r="Z4" s="26" t="s">
        <v>12</v>
      </c>
      <c r="AA4" s="1152"/>
      <c r="AB4" s="1152"/>
      <c r="AC4" s="1155"/>
      <c r="AD4" s="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</row>
    <row r="5" spans="1:66" s="92" customFormat="1" ht="38.25" customHeight="1" thickBot="1" x14ac:dyDescent="0.25">
      <c r="A5" s="85"/>
      <c r="B5" s="138" t="s">
        <v>207</v>
      </c>
      <c r="C5" s="86" t="s">
        <v>104</v>
      </c>
      <c r="D5" s="140">
        <v>1</v>
      </c>
      <c r="E5" s="87">
        <v>1</v>
      </c>
      <c r="F5" s="88"/>
      <c r="G5" s="88"/>
      <c r="H5" s="88"/>
      <c r="I5" s="89">
        <f>SUM(E5:H5)</f>
        <v>1</v>
      </c>
      <c r="J5" s="151" t="s">
        <v>13</v>
      </c>
      <c r="K5" s="150">
        <v>55000000</v>
      </c>
      <c r="L5" s="93"/>
      <c r="M5" s="94"/>
      <c r="N5" s="94"/>
      <c r="O5" s="94"/>
      <c r="P5" s="69">
        <f>SUM(I5*K5)</f>
        <v>55000000</v>
      </c>
      <c r="Q5" s="150">
        <v>55000000</v>
      </c>
      <c r="R5" s="70">
        <f t="shared" ref="Q5:T5" si="0">M5*F5</f>
        <v>0</v>
      </c>
      <c r="S5" s="70">
        <f t="shared" si="0"/>
        <v>0</v>
      </c>
      <c r="T5" s="70">
        <f t="shared" si="0"/>
        <v>0</v>
      </c>
      <c r="U5" s="71">
        <f t="shared" ref="U5" si="1">SUM(Q5:T5)</f>
        <v>55000000</v>
      </c>
      <c r="V5" s="70"/>
      <c r="W5" s="70"/>
      <c r="X5" s="70">
        <f t="shared" ref="X5:Y5" si="2">SUM(S5*14%)</f>
        <v>0</v>
      </c>
      <c r="Y5" s="70">
        <f t="shared" si="2"/>
        <v>0</v>
      </c>
      <c r="Z5" s="72">
        <f t="shared" ref="Z5" si="3">SUM(V5:Y5)</f>
        <v>0</v>
      </c>
      <c r="AA5" s="99">
        <f>P5-U5</f>
        <v>0</v>
      </c>
      <c r="AB5" s="100">
        <f t="shared" ref="AB5" si="4">K5*D5</f>
        <v>55000000</v>
      </c>
      <c r="AC5" s="101">
        <f>AB5-U5</f>
        <v>0</v>
      </c>
      <c r="AD5" s="387">
        <v>1</v>
      </c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</row>
    <row r="6" spans="1:66" s="39" customFormat="1" ht="38.25" customHeight="1" thickBot="1" x14ac:dyDescent="0.25">
      <c r="A6" s="44"/>
      <c r="B6" s="45" t="s">
        <v>4</v>
      </c>
      <c r="C6" s="45"/>
      <c r="D6" s="46"/>
      <c r="E6" s="47"/>
      <c r="F6" s="47"/>
      <c r="G6" s="47"/>
      <c r="H6" s="47"/>
      <c r="I6" s="48"/>
      <c r="J6" s="77"/>
      <c r="K6" s="102"/>
      <c r="L6" s="103"/>
      <c r="M6" s="103"/>
      <c r="N6" s="103"/>
      <c r="O6" s="103"/>
      <c r="P6" s="104">
        <f t="shared" ref="P6:AC6" si="5">SUM(P5:P5)</f>
        <v>55000000</v>
      </c>
      <c r="Q6" s="104">
        <f t="shared" si="5"/>
        <v>55000000</v>
      </c>
      <c r="R6" s="104">
        <f t="shared" si="5"/>
        <v>0</v>
      </c>
      <c r="S6" s="104">
        <f t="shared" si="5"/>
        <v>0</v>
      </c>
      <c r="T6" s="104">
        <f t="shared" si="5"/>
        <v>0</v>
      </c>
      <c r="U6" s="104">
        <f t="shared" si="5"/>
        <v>55000000</v>
      </c>
      <c r="V6" s="104">
        <f t="shared" si="5"/>
        <v>0</v>
      </c>
      <c r="W6" s="104">
        <f t="shared" si="5"/>
        <v>0</v>
      </c>
      <c r="X6" s="104">
        <f t="shared" si="5"/>
        <v>0</v>
      </c>
      <c r="Y6" s="104">
        <f t="shared" si="5"/>
        <v>0</v>
      </c>
      <c r="Z6" s="104">
        <f t="shared" si="5"/>
        <v>0</v>
      </c>
      <c r="AA6" s="104">
        <f t="shared" si="5"/>
        <v>0</v>
      </c>
      <c r="AB6" s="104">
        <f t="shared" si="5"/>
        <v>55000000</v>
      </c>
      <c r="AC6" s="104">
        <f t="shared" si="5"/>
        <v>0</v>
      </c>
      <c r="AD6" s="398">
        <f>SUM(AD5)</f>
        <v>1</v>
      </c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</row>
    <row r="7" spans="1:66" s="20" customFormat="1" ht="24.75" customHeight="1" x14ac:dyDescent="0.2">
      <c r="A7" s="51"/>
      <c r="D7" s="51"/>
      <c r="E7" s="51"/>
      <c r="F7" s="51"/>
      <c r="G7" s="51"/>
      <c r="H7" s="51"/>
      <c r="I7" s="51"/>
      <c r="J7" s="51"/>
      <c r="O7" s="41"/>
      <c r="U7" s="52"/>
      <c r="Z7" s="53">
        <f>SUM(U6+Z6)</f>
        <v>55000000</v>
      </c>
      <c r="AA7" s="54">
        <f>P6-U6</f>
        <v>0</v>
      </c>
      <c r="AB7" s="55">
        <f>SUM(AC6+U6+Z6)</f>
        <v>55000000</v>
      </c>
      <c r="AC7" s="56">
        <f>SUM(AA6)</f>
        <v>0</v>
      </c>
      <c r="AD7" s="41" t="s">
        <v>35</v>
      </c>
      <c r="AE7" s="41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</row>
    <row r="8" spans="1:66" s="20" customFormat="1" ht="24.75" customHeight="1" x14ac:dyDescent="0.2">
      <c r="A8" s="51"/>
      <c r="D8" s="51"/>
      <c r="E8" s="51"/>
      <c r="F8" s="51"/>
      <c r="G8" s="51"/>
      <c r="H8" s="51"/>
      <c r="I8" s="51"/>
      <c r="J8" s="51"/>
      <c r="O8" s="41"/>
      <c r="U8" s="41"/>
      <c r="Z8" s="41"/>
      <c r="AA8" s="41"/>
      <c r="AB8" s="57"/>
      <c r="AC8" s="58">
        <f>SUM(AC6-AC7)</f>
        <v>0</v>
      </c>
      <c r="AD8" s="41" t="s">
        <v>34</v>
      </c>
      <c r="AE8" s="41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</row>
    <row r="9" spans="1:66" s="20" customFormat="1" ht="24.75" customHeight="1" x14ac:dyDescent="0.2">
      <c r="A9" s="51"/>
      <c r="D9" s="51"/>
      <c r="E9" s="51"/>
      <c r="F9" s="51"/>
      <c r="G9" s="51"/>
      <c r="H9" s="51"/>
      <c r="I9" s="51"/>
      <c r="J9" s="51"/>
      <c r="O9" s="41"/>
      <c r="U9" s="41"/>
      <c r="Z9" s="41"/>
      <c r="AA9" s="41"/>
      <c r="AB9" s="57"/>
      <c r="AC9" s="58"/>
      <c r="AD9" s="41"/>
      <c r="AE9" s="41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</row>
    <row r="10" spans="1:66" s="16" customFormat="1" ht="24.75" customHeight="1" x14ac:dyDescent="0.2">
      <c r="A10" s="1183" t="s">
        <v>14</v>
      </c>
      <c r="B10" s="1183"/>
      <c r="C10" s="1183"/>
      <c r="D10" s="1183"/>
      <c r="E10" s="60"/>
      <c r="F10" s="60"/>
      <c r="G10" s="60"/>
      <c r="H10" s="60"/>
      <c r="I10" s="61"/>
      <c r="J10" s="17"/>
      <c r="K10" s="65"/>
      <c r="L10" s="62"/>
      <c r="M10" s="62"/>
      <c r="N10" s="62"/>
      <c r="O10" s="62"/>
      <c r="P10" s="65"/>
      <c r="Q10" s="62"/>
      <c r="R10" s="62"/>
      <c r="S10" s="62"/>
      <c r="T10" s="894"/>
      <c r="U10" s="894"/>
      <c r="V10" s="895"/>
      <c r="W10" s="895"/>
      <c r="X10" s="895"/>
      <c r="Y10" s="894"/>
      <c r="Z10" s="894"/>
      <c r="AA10" s="894"/>
      <c r="AB10" s="896"/>
      <c r="AC10" s="64"/>
      <c r="AD10" s="66"/>
      <c r="AE10" s="80"/>
      <c r="AF10" s="81"/>
    </row>
  </sheetData>
  <mergeCells count="19">
    <mergeCell ref="A10:D10"/>
    <mergeCell ref="A1:B1"/>
    <mergeCell ref="A2:A4"/>
    <mergeCell ref="B2:B4"/>
    <mergeCell ref="C2:C4"/>
    <mergeCell ref="AC2:AC4"/>
    <mergeCell ref="D3:D4"/>
    <mergeCell ref="E3:I3"/>
    <mergeCell ref="K3:K4"/>
    <mergeCell ref="L3:O3"/>
    <mergeCell ref="P3:P4"/>
    <mergeCell ref="Q3:U3"/>
    <mergeCell ref="J2:J4"/>
    <mergeCell ref="K2:O2"/>
    <mergeCell ref="P2:U2"/>
    <mergeCell ref="AA2:AA4"/>
    <mergeCell ref="AB2:AB4"/>
    <mergeCell ref="D2:I2"/>
    <mergeCell ref="V2:Z3"/>
  </mergeCells>
  <pageMargins left="0.70866141732283472" right="0.70866141732283472" top="0.74803149606299213" bottom="1.5354330708661419" header="0.31496062992125984" footer="0.31496062992125984"/>
  <pageSetup paperSize="5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EN207"/>
  <sheetViews>
    <sheetView topLeftCell="A191" zoomScale="80" zoomScaleNormal="80" workbookViewId="0">
      <pane xSplit="11250" topLeftCell="BI1" activePane="topRight"/>
      <selection pane="topRight" activeCell="DO204" sqref="DO204"/>
    </sheetView>
  </sheetViews>
  <sheetFormatPr defaultRowHeight="15.75" x14ac:dyDescent="0.2"/>
  <cols>
    <col min="1" max="1" width="7.5" style="59" customWidth="1"/>
    <col min="2" max="2" width="78.6640625" style="6" customWidth="1"/>
    <col min="3" max="3" width="7.6640625" style="8" customWidth="1"/>
    <col min="4" max="4" width="10.83203125" style="543" customWidth="1"/>
    <col min="5" max="16" width="11.6640625" style="8" customWidth="1"/>
    <col min="17" max="17" width="11.6640625" style="51" customWidth="1"/>
    <col min="18" max="18" width="14.33203125" style="6" customWidth="1"/>
    <col min="19" max="19" width="15.83203125" style="6" customWidth="1"/>
    <col min="20" max="20" width="16.1640625" style="6" customWidth="1"/>
    <col min="21" max="30" width="11.6640625" style="6" customWidth="1"/>
    <col min="31" max="31" width="11.6640625" style="67" customWidth="1"/>
    <col min="32" max="32" width="20.5" style="63" customWidth="1"/>
    <col min="33" max="44" width="17.5" style="6" customWidth="1"/>
    <col min="45" max="45" width="17.5" style="68" customWidth="1"/>
    <col min="46" max="57" width="17.5" style="6" customWidth="1"/>
    <col min="58" max="59" width="17.5" style="68" customWidth="1"/>
    <col min="60" max="61" width="17.5" style="175" customWidth="1"/>
    <col min="62" max="62" width="27.33203125" style="7" customWidth="1"/>
    <col min="63" max="63" width="23.5" style="7" customWidth="1"/>
    <col min="64" max="64" width="16.1640625" style="7" customWidth="1"/>
    <col min="65" max="66" width="14.5" style="27" customWidth="1"/>
    <col min="67" max="67" width="16.83203125" style="27" customWidth="1"/>
    <col min="68" max="68" width="3.33203125" style="27" customWidth="1"/>
    <col min="69" max="71" width="14.5" style="3" customWidth="1"/>
    <col min="72" max="72" width="3.33203125" style="27" customWidth="1"/>
    <col min="73" max="75" width="14.5" style="3" customWidth="1"/>
    <col min="76" max="76" width="3.33203125" style="27" customWidth="1"/>
    <col min="77" max="79" width="14.5" style="3" customWidth="1"/>
    <col min="80" max="80" width="3.33203125" style="27" customWidth="1"/>
    <col min="81" max="83" width="14.5" style="3" customWidth="1"/>
    <col min="84" max="84" width="3.33203125" style="27" customWidth="1"/>
    <col min="85" max="87" width="14.5" style="3" customWidth="1"/>
    <col min="88" max="88" width="3.33203125" style="27" customWidth="1"/>
    <col min="89" max="91" width="14.5" style="3" customWidth="1"/>
    <col min="92" max="92" width="3.33203125" style="27" customWidth="1"/>
    <col min="93" max="95" width="14.5" style="3" customWidth="1"/>
    <col min="96" max="96" width="3.33203125" style="27" customWidth="1"/>
    <col min="97" max="99" width="14.5" style="3" customWidth="1"/>
    <col min="100" max="100" width="3.33203125" style="27" customWidth="1"/>
    <col min="101" max="103" width="14.5" style="3" customWidth="1"/>
    <col min="104" max="104" width="3.33203125" style="27" customWidth="1"/>
    <col min="105" max="107" width="14.5" style="3" customWidth="1"/>
    <col min="108" max="108" width="3.33203125" style="27" customWidth="1"/>
    <col min="109" max="111" width="14.5" style="3" customWidth="1"/>
    <col min="112" max="112" width="3.33203125" style="27" customWidth="1"/>
    <col min="113" max="114" width="20" style="3" customWidth="1"/>
    <col min="115" max="115" width="16.33203125" style="3" customWidth="1"/>
    <col min="116" max="126" width="9.33203125" style="3"/>
    <col min="127" max="127" width="28.5" bestFit="1" customWidth="1"/>
  </cols>
  <sheetData>
    <row r="1" spans="1:144" s="6" customFormat="1" ht="26.25" customHeight="1" x14ac:dyDescent="0.2">
      <c r="A1" s="542"/>
      <c r="C1" s="8"/>
      <c r="D1" s="543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51"/>
      <c r="AE1" s="67"/>
      <c r="AF1" s="63"/>
      <c r="AS1" s="68"/>
      <c r="BF1" s="68"/>
      <c r="BG1" s="68"/>
      <c r="BH1" s="175"/>
      <c r="BI1" s="175"/>
      <c r="BJ1" s="7"/>
      <c r="BK1" s="7"/>
      <c r="BL1" s="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</row>
    <row r="2" spans="1:144" s="20" customFormat="1" ht="26.25" customHeight="1" x14ac:dyDescent="0.2">
      <c r="A2" s="1168" t="s">
        <v>8</v>
      </c>
      <c r="B2" s="1169"/>
      <c r="C2" s="119" t="s">
        <v>360</v>
      </c>
      <c r="D2" s="198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2"/>
      <c r="AF2" s="23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3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3"/>
      <c r="BG2" s="133"/>
      <c r="BH2" s="130"/>
      <c r="BI2" s="134"/>
      <c r="BJ2" s="130"/>
      <c r="BK2" s="130"/>
      <c r="BL2" s="130"/>
      <c r="BM2" s="131"/>
      <c r="BN2" s="131"/>
      <c r="BO2" s="131"/>
      <c r="BP2" s="131"/>
      <c r="BQ2" s="131"/>
      <c r="BR2" s="132"/>
      <c r="BS2" s="131"/>
      <c r="BT2" s="131"/>
      <c r="BU2" s="131"/>
      <c r="BV2" s="132"/>
      <c r="BW2" s="131"/>
      <c r="BX2" s="131"/>
      <c r="BY2" s="131"/>
      <c r="BZ2" s="132"/>
      <c r="CA2" s="131"/>
      <c r="CB2" s="131"/>
      <c r="CC2" s="131"/>
      <c r="CD2" s="132"/>
      <c r="CE2" s="131"/>
      <c r="CF2" s="131"/>
      <c r="CG2" s="131"/>
      <c r="CH2" s="132"/>
      <c r="CI2" s="131"/>
      <c r="CJ2" s="131"/>
      <c r="CK2" s="131"/>
      <c r="CL2" s="132"/>
      <c r="CM2" s="131"/>
      <c r="CN2" s="131"/>
      <c r="CO2" s="131"/>
      <c r="CP2" s="132"/>
      <c r="CQ2" s="131"/>
      <c r="CR2" s="131"/>
      <c r="CS2" s="131"/>
      <c r="CT2" s="132"/>
      <c r="CU2" s="131"/>
      <c r="CV2" s="131"/>
      <c r="CW2" s="131"/>
      <c r="CX2" s="132"/>
      <c r="CY2" s="131"/>
      <c r="CZ2" s="131"/>
      <c r="DA2" s="131"/>
      <c r="DB2" s="132"/>
      <c r="DC2" s="131"/>
      <c r="DD2" s="131"/>
      <c r="DE2" s="131"/>
      <c r="DF2" s="132"/>
      <c r="DG2" s="131"/>
      <c r="DH2" s="131"/>
      <c r="DI2" s="131"/>
      <c r="DJ2" s="132"/>
      <c r="DK2" s="131"/>
      <c r="DL2" s="131"/>
      <c r="DM2" s="131"/>
      <c r="DN2" s="131"/>
      <c r="DO2" s="131"/>
      <c r="DP2" s="133"/>
      <c r="DQ2" s="133"/>
      <c r="DR2" s="133"/>
      <c r="DS2" s="130"/>
      <c r="DT2" s="134"/>
      <c r="DU2" s="133"/>
      <c r="DV2" s="133"/>
      <c r="DW2" s="24"/>
      <c r="DX2" s="24"/>
      <c r="DY2" s="24"/>
      <c r="DZ2" s="24"/>
      <c r="EA2" s="24"/>
      <c r="EB2" s="135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</row>
    <row r="3" spans="1:144" s="8" customFormat="1" ht="26.25" customHeight="1" x14ac:dyDescent="0.2">
      <c r="A3" s="1170" t="s">
        <v>9</v>
      </c>
      <c r="B3" s="1150" t="s">
        <v>10</v>
      </c>
      <c r="C3" s="1150" t="s">
        <v>21</v>
      </c>
      <c r="D3" s="1173" t="s">
        <v>11</v>
      </c>
      <c r="E3" s="1173"/>
      <c r="F3" s="1173"/>
      <c r="G3" s="1173"/>
      <c r="H3" s="1173"/>
      <c r="I3" s="1173"/>
      <c r="J3" s="1173"/>
      <c r="K3" s="1173"/>
      <c r="L3" s="1173"/>
      <c r="M3" s="1173"/>
      <c r="N3" s="1173"/>
      <c r="O3" s="1173"/>
      <c r="P3" s="1173"/>
      <c r="Q3" s="1173"/>
      <c r="R3" s="1150" t="s">
        <v>19</v>
      </c>
      <c r="S3" s="1174" t="s">
        <v>16</v>
      </c>
      <c r="T3" s="1175"/>
      <c r="U3" s="1175"/>
      <c r="V3" s="1175"/>
      <c r="W3" s="1175"/>
      <c r="X3" s="1175"/>
      <c r="Y3" s="1175"/>
      <c r="Z3" s="1175"/>
      <c r="AA3" s="1175"/>
      <c r="AB3" s="1175"/>
      <c r="AC3" s="1175"/>
      <c r="AD3" s="1175"/>
      <c r="AE3" s="1176"/>
      <c r="AF3" s="1161" t="s">
        <v>6</v>
      </c>
      <c r="AG3" s="1161"/>
      <c r="AH3" s="1161"/>
      <c r="AI3" s="1161"/>
      <c r="AJ3" s="1161"/>
      <c r="AK3" s="1161"/>
      <c r="AL3" s="1161"/>
      <c r="AM3" s="1161"/>
      <c r="AN3" s="1161"/>
      <c r="AO3" s="1161"/>
      <c r="AP3" s="1161"/>
      <c r="AQ3" s="1161"/>
      <c r="AR3" s="1161"/>
      <c r="AS3" s="1161"/>
      <c r="AT3" s="1162" t="s">
        <v>38</v>
      </c>
      <c r="AU3" s="1163"/>
      <c r="AV3" s="1163"/>
      <c r="AW3" s="1163"/>
      <c r="AX3" s="1163"/>
      <c r="AY3" s="1163"/>
      <c r="AZ3" s="1163"/>
      <c r="BA3" s="1163"/>
      <c r="BB3" s="1163"/>
      <c r="BC3" s="1163"/>
      <c r="BD3" s="1163"/>
      <c r="BE3" s="1163"/>
      <c r="BF3" s="1164"/>
      <c r="BG3" s="1150" t="s">
        <v>35</v>
      </c>
      <c r="BH3" s="1150" t="s">
        <v>208</v>
      </c>
      <c r="BI3" s="1153" t="s">
        <v>36</v>
      </c>
      <c r="BJ3" s="130"/>
      <c r="BK3" s="130"/>
      <c r="BL3" s="130"/>
      <c r="BM3" s="1149" t="s">
        <v>51</v>
      </c>
      <c r="BN3" s="1149"/>
      <c r="BO3" s="1149"/>
      <c r="BP3" s="23"/>
      <c r="BQ3" s="1149" t="s">
        <v>52</v>
      </c>
      <c r="BR3" s="1149"/>
      <c r="BS3" s="1149"/>
      <c r="BT3" s="23"/>
      <c r="BU3" s="1149" t="s">
        <v>56</v>
      </c>
      <c r="BV3" s="1149"/>
      <c r="BW3" s="1149"/>
      <c r="BX3" s="23"/>
      <c r="BY3" s="1149" t="s">
        <v>59</v>
      </c>
      <c r="BZ3" s="1149"/>
      <c r="CA3" s="1149"/>
      <c r="CB3" s="23"/>
      <c r="CC3" s="1149" t="s">
        <v>60</v>
      </c>
      <c r="CD3" s="1149"/>
      <c r="CE3" s="1149"/>
      <c r="CF3" s="23"/>
      <c r="CG3" s="1149" t="s">
        <v>61</v>
      </c>
      <c r="CH3" s="1149"/>
      <c r="CI3" s="1149"/>
      <c r="CJ3" s="23"/>
      <c r="CK3" s="1149" t="s">
        <v>204</v>
      </c>
      <c r="CL3" s="1149"/>
      <c r="CM3" s="1149"/>
      <c r="CN3" s="23"/>
      <c r="CO3" s="1149" t="s">
        <v>584</v>
      </c>
      <c r="CP3" s="1149"/>
      <c r="CQ3" s="1149"/>
      <c r="CR3" s="23"/>
      <c r="CS3" s="1149" t="s">
        <v>585</v>
      </c>
      <c r="CT3" s="1149"/>
      <c r="CU3" s="1149"/>
      <c r="CV3" s="23"/>
      <c r="CW3" s="1149" t="s">
        <v>586</v>
      </c>
      <c r="CX3" s="1149"/>
      <c r="CY3" s="1149"/>
      <c r="CZ3" s="23"/>
      <c r="DA3" s="1149" t="s">
        <v>587</v>
      </c>
      <c r="DB3" s="1149"/>
      <c r="DC3" s="1149"/>
      <c r="DD3" s="23"/>
      <c r="DE3" s="1149" t="s">
        <v>588</v>
      </c>
      <c r="DF3" s="1149"/>
      <c r="DG3" s="1149"/>
      <c r="DH3" s="23"/>
      <c r="DI3" s="1149" t="s">
        <v>12</v>
      </c>
      <c r="DJ3" s="1149"/>
      <c r="DK3" s="1149"/>
      <c r="DL3" s="23"/>
      <c r="DM3" s="23"/>
      <c r="DN3" s="23"/>
      <c r="DO3" s="23"/>
      <c r="DP3" s="23"/>
      <c r="DQ3" s="23"/>
      <c r="DR3" s="23"/>
      <c r="DS3" s="23"/>
      <c r="DT3" s="23"/>
      <c r="DU3" s="25"/>
      <c r="DV3" s="25"/>
    </row>
    <row r="4" spans="1:144" s="8" customFormat="1" ht="26.25" customHeight="1" x14ac:dyDescent="0.2">
      <c r="A4" s="1171"/>
      <c r="B4" s="1151"/>
      <c r="C4" s="1151"/>
      <c r="D4" s="1189" t="s">
        <v>17</v>
      </c>
      <c r="E4" s="1158" t="s">
        <v>18</v>
      </c>
      <c r="F4" s="1159"/>
      <c r="G4" s="1159"/>
      <c r="H4" s="1159"/>
      <c r="I4" s="1159"/>
      <c r="J4" s="1159"/>
      <c r="K4" s="1159"/>
      <c r="L4" s="1159"/>
      <c r="M4" s="1159"/>
      <c r="N4" s="1159"/>
      <c r="O4" s="1159"/>
      <c r="P4" s="1159"/>
      <c r="Q4" s="1159"/>
      <c r="R4" s="1151"/>
      <c r="S4" s="1156" t="s">
        <v>17</v>
      </c>
      <c r="T4" s="1158" t="s">
        <v>18</v>
      </c>
      <c r="U4" s="1159"/>
      <c r="V4" s="1159"/>
      <c r="W4" s="1159"/>
      <c r="X4" s="1159"/>
      <c r="Y4" s="1159"/>
      <c r="Z4" s="1159"/>
      <c r="AA4" s="1159"/>
      <c r="AB4" s="1159"/>
      <c r="AC4" s="1159"/>
      <c r="AD4" s="1159"/>
      <c r="AE4" s="1160"/>
      <c r="AF4" s="1156" t="s">
        <v>17</v>
      </c>
      <c r="AG4" s="1158" t="s">
        <v>18</v>
      </c>
      <c r="AH4" s="1159"/>
      <c r="AI4" s="1159"/>
      <c r="AJ4" s="1159"/>
      <c r="AK4" s="1159"/>
      <c r="AL4" s="1159"/>
      <c r="AM4" s="1159"/>
      <c r="AN4" s="1159"/>
      <c r="AO4" s="1159"/>
      <c r="AP4" s="1159"/>
      <c r="AQ4" s="1159"/>
      <c r="AR4" s="1159"/>
      <c r="AS4" s="1160"/>
      <c r="AT4" s="1165"/>
      <c r="AU4" s="1166"/>
      <c r="AV4" s="1166"/>
      <c r="AW4" s="1166"/>
      <c r="AX4" s="1166"/>
      <c r="AY4" s="1166"/>
      <c r="AZ4" s="1166"/>
      <c r="BA4" s="1166"/>
      <c r="BB4" s="1166"/>
      <c r="BC4" s="1166"/>
      <c r="BD4" s="1166"/>
      <c r="BE4" s="1166"/>
      <c r="BF4" s="1167"/>
      <c r="BG4" s="1151"/>
      <c r="BH4" s="1151"/>
      <c r="BI4" s="1154"/>
      <c r="BJ4" s="130"/>
      <c r="BK4" s="130"/>
      <c r="BL4" s="130"/>
      <c r="BM4" s="920">
        <v>1</v>
      </c>
      <c r="BN4" s="920">
        <v>2</v>
      </c>
      <c r="BO4" s="920"/>
      <c r="BP4" s="23"/>
      <c r="BQ4" s="920">
        <v>1</v>
      </c>
      <c r="BR4" s="920">
        <v>2</v>
      </c>
      <c r="BS4" s="920"/>
      <c r="BT4" s="23"/>
      <c r="BU4" s="920">
        <v>1</v>
      </c>
      <c r="BV4" s="920">
        <v>2</v>
      </c>
      <c r="BW4" s="920"/>
      <c r="BX4" s="23"/>
      <c r="BY4" s="920">
        <v>1</v>
      </c>
      <c r="BZ4" s="920">
        <v>2</v>
      </c>
      <c r="CA4" s="920"/>
      <c r="CB4" s="23"/>
      <c r="CC4" s="920">
        <v>1</v>
      </c>
      <c r="CD4" s="920">
        <v>2</v>
      </c>
      <c r="CE4" s="920"/>
      <c r="CF4" s="23"/>
      <c r="CG4" s="920">
        <v>1</v>
      </c>
      <c r="CH4" s="920">
        <v>2</v>
      </c>
      <c r="CI4" s="920"/>
      <c r="CJ4" s="23"/>
      <c r="CK4" s="920">
        <v>1</v>
      </c>
      <c r="CL4" s="920">
        <v>2</v>
      </c>
      <c r="CM4" s="920"/>
      <c r="CN4" s="23"/>
      <c r="CO4" s="920">
        <v>1</v>
      </c>
      <c r="CP4" s="920">
        <v>2</v>
      </c>
      <c r="CQ4" s="920"/>
      <c r="CR4" s="23"/>
      <c r="CS4" s="920">
        <v>1</v>
      </c>
      <c r="CT4" s="920">
        <v>2</v>
      </c>
      <c r="CU4" s="920"/>
      <c r="CV4" s="23"/>
      <c r="CW4" s="920">
        <v>1</v>
      </c>
      <c r="CX4" s="920">
        <v>2</v>
      </c>
      <c r="CY4" s="920"/>
      <c r="CZ4" s="23"/>
      <c r="DA4" s="920">
        <v>1</v>
      </c>
      <c r="DB4" s="920">
        <v>2</v>
      </c>
      <c r="DC4" s="920"/>
      <c r="DD4" s="23"/>
      <c r="DE4" s="920">
        <v>1</v>
      </c>
      <c r="DF4" s="920">
        <v>2</v>
      </c>
      <c r="DG4" s="920"/>
      <c r="DH4" s="23"/>
      <c r="DI4" s="920">
        <v>1</v>
      </c>
      <c r="DJ4" s="920">
        <v>2</v>
      </c>
      <c r="DK4" s="920"/>
      <c r="DL4" s="23"/>
      <c r="DM4" s="23"/>
      <c r="DN4" s="23"/>
      <c r="DO4" s="23"/>
      <c r="DP4" s="23"/>
      <c r="DQ4" s="23"/>
      <c r="DR4" s="23"/>
      <c r="DS4" s="23"/>
      <c r="DT4" s="23"/>
      <c r="DU4" s="25"/>
      <c r="DV4" s="25"/>
    </row>
    <row r="5" spans="1:144" s="6" customFormat="1" ht="26.25" customHeight="1" x14ac:dyDescent="0.2">
      <c r="A5" s="1172"/>
      <c r="B5" s="1152"/>
      <c r="C5" s="1152"/>
      <c r="D5" s="1191"/>
      <c r="E5" s="26">
        <v>1</v>
      </c>
      <c r="F5" s="26">
        <v>2</v>
      </c>
      <c r="G5" s="26">
        <v>3</v>
      </c>
      <c r="H5" s="26">
        <v>4</v>
      </c>
      <c r="I5" s="26">
        <v>5</v>
      </c>
      <c r="J5" s="26">
        <v>6</v>
      </c>
      <c r="K5" s="26">
        <v>7</v>
      </c>
      <c r="L5" s="26">
        <v>8</v>
      </c>
      <c r="M5" s="26">
        <v>9</v>
      </c>
      <c r="N5" s="26">
        <v>10</v>
      </c>
      <c r="O5" s="26">
        <v>11</v>
      </c>
      <c r="P5" s="26">
        <v>12</v>
      </c>
      <c r="Q5" s="26" t="s">
        <v>20</v>
      </c>
      <c r="R5" s="1152"/>
      <c r="S5" s="1157"/>
      <c r="T5" s="26">
        <v>1</v>
      </c>
      <c r="U5" s="26">
        <v>2</v>
      </c>
      <c r="V5" s="26">
        <v>3</v>
      </c>
      <c r="W5" s="26">
        <v>4</v>
      </c>
      <c r="X5" s="26">
        <v>5</v>
      </c>
      <c r="Y5" s="26">
        <v>6</v>
      </c>
      <c r="Z5" s="26">
        <v>7</v>
      </c>
      <c r="AA5" s="26">
        <v>8</v>
      </c>
      <c r="AB5" s="26">
        <v>9</v>
      </c>
      <c r="AC5" s="26">
        <v>10</v>
      </c>
      <c r="AD5" s="26">
        <v>11</v>
      </c>
      <c r="AE5" s="26">
        <v>12</v>
      </c>
      <c r="AF5" s="1157"/>
      <c r="AG5" s="26">
        <v>1</v>
      </c>
      <c r="AH5" s="26">
        <v>2</v>
      </c>
      <c r="AI5" s="26">
        <v>3</v>
      </c>
      <c r="AJ5" s="26">
        <v>4</v>
      </c>
      <c r="AK5" s="26">
        <v>5</v>
      </c>
      <c r="AL5" s="26">
        <v>6</v>
      </c>
      <c r="AM5" s="26">
        <v>7</v>
      </c>
      <c r="AN5" s="26">
        <v>8</v>
      </c>
      <c r="AO5" s="26">
        <v>9</v>
      </c>
      <c r="AP5" s="26">
        <v>10</v>
      </c>
      <c r="AQ5" s="26">
        <v>11</v>
      </c>
      <c r="AR5" s="26">
        <v>12</v>
      </c>
      <c r="AS5" s="26" t="s">
        <v>12</v>
      </c>
      <c r="AT5" s="164">
        <v>1</v>
      </c>
      <c r="AU5" s="164">
        <v>2</v>
      </c>
      <c r="AV5" s="164">
        <v>3</v>
      </c>
      <c r="AW5" s="164">
        <v>4</v>
      </c>
      <c r="AX5" s="164">
        <v>5</v>
      </c>
      <c r="AY5" s="164">
        <v>6</v>
      </c>
      <c r="AZ5" s="164">
        <v>7</v>
      </c>
      <c r="BA5" s="164">
        <v>8</v>
      </c>
      <c r="BB5" s="164">
        <v>9</v>
      </c>
      <c r="BC5" s="164">
        <v>10</v>
      </c>
      <c r="BD5" s="164">
        <v>11</v>
      </c>
      <c r="BE5" s="164">
        <v>12</v>
      </c>
      <c r="BF5" s="26" t="s">
        <v>12</v>
      </c>
      <c r="BG5" s="1152"/>
      <c r="BH5" s="1152"/>
      <c r="BI5" s="1155"/>
      <c r="BJ5" s="7"/>
      <c r="BK5" s="7"/>
      <c r="BL5" s="7"/>
      <c r="BM5" s="164" t="s">
        <v>581</v>
      </c>
      <c r="BN5" s="164" t="s">
        <v>582</v>
      </c>
      <c r="BO5" s="919" t="s">
        <v>583</v>
      </c>
      <c r="BP5" s="27"/>
      <c r="BQ5" s="164" t="s">
        <v>581</v>
      </c>
      <c r="BR5" s="164" t="s">
        <v>582</v>
      </c>
      <c r="BS5" s="919" t="s">
        <v>583</v>
      </c>
      <c r="BT5" s="27"/>
      <c r="BU5" s="164" t="s">
        <v>581</v>
      </c>
      <c r="BV5" s="164" t="s">
        <v>582</v>
      </c>
      <c r="BW5" s="919" t="s">
        <v>583</v>
      </c>
      <c r="BX5" s="27"/>
      <c r="BY5" s="164" t="s">
        <v>581</v>
      </c>
      <c r="BZ5" s="164" t="s">
        <v>582</v>
      </c>
      <c r="CA5" s="919" t="s">
        <v>583</v>
      </c>
      <c r="CB5" s="27"/>
      <c r="CC5" s="164" t="s">
        <v>581</v>
      </c>
      <c r="CD5" s="164" t="s">
        <v>582</v>
      </c>
      <c r="CE5" s="919" t="s">
        <v>583</v>
      </c>
      <c r="CF5" s="27"/>
      <c r="CG5" s="164" t="s">
        <v>581</v>
      </c>
      <c r="CH5" s="164" t="s">
        <v>582</v>
      </c>
      <c r="CI5" s="919" t="s">
        <v>583</v>
      </c>
      <c r="CJ5" s="27"/>
      <c r="CK5" s="164" t="s">
        <v>581</v>
      </c>
      <c r="CL5" s="164" t="s">
        <v>582</v>
      </c>
      <c r="CM5" s="919" t="s">
        <v>583</v>
      </c>
      <c r="CN5" s="27"/>
      <c r="CO5" s="164" t="s">
        <v>581</v>
      </c>
      <c r="CP5" s="164" t="s">
        <v>582</v>
      </c>
      <c r="CQ5" s="919" t="s">
        <v>583</v>
      </c>
      <c r="CR5" s="27"/>
      <c r="CS5" s="164" t="s">
        <v>581</v>
      </c>
      <c r="CT5" s="164" t="s">
        <v>582</v>
      </c>
      <c r="CU5" s="919" t="s">
        <v>583</v>
      </c>
      <c r="CV5" s="27"/>
      <c r="CW5" s="164" t="s">
        <v>581</v>
      </c>
      <c r="CX5" s="164" t="s">
        <v>582</v>
      </c>
      <c r="CY5" s="919" t="s">
        <v>583</v>
      </c>
      <c r="CZ5" s="27"/>
      <c r="DA5" s="164" t="s">
        <v>581</v>
      </c>
      <c r="DB5" s="164" t="s">
        <v>582</v>
      </c>
      <c r="DC5" s="919" t="s">
        <v>583</v>
      </c>
      <c r="DD5" s="27"/>
      <c r="DE5" s="164" t="s">
        <v>581</v>
      </c>
      <c r="DF5" s="164" t="s">
        <v>582</v>
      </c>
      <c r="DG5" s="919" t="s">
        <v>583</v>
      </c>
      <c r="DH5" s="27"/>
      <c r="DI5" s="164" t="s">
        <v>581</v>
      </c>
      <c r="DJ5" s="164" t="s">
        <v>582</v>
      </c>
      <c r="DK5" s="919" t="s">
        <v>583</v>
      </c>
      <c r="DL5" s="27"/>
      <c r="DM5" s="27"/>
      <c r="DN5" s="27"/>
      <c r="DO5" s="27"/>
      <c r="DP5" s="27"/>
      <c r="DQ5" s="27"/>
      <c r="DR5" s="27"/>
      <c r="DS5" s="27"/>
    </row>
    <row r="6" spans="1:144" s="38" customFormat="1" ht="26.25" customHeight="1" x14ac:dyDescent="0.2">
      <c r="A6" s="28"/>
      <c r="B6" s="601" t="s">
        <v>529</v>
      </c>
      <c r="C6" s="29"/>
      <c r="D6" s="544"/>
      <c r="E6" s="545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1"/>
      <c r="R6" s="83"/>
      <c r="S6" s="546"/>
      <c r="T6" s="385"/>
      <c r="U6" s="385"/>
      <c r="V6" s="385"/>
      <c r="W6" s="385"/>
      <c r="X6" s="385"/>
      <c r="Y6" s="385"/>
      <c r="Z6" s="385"/>
      <c r="AA6" s="385"/>
      <c r="AB6" s="385"/>
      <c r="AC6" s="385"/>
      <c r="AD6" s="385"/>
      <c r="AE6" s="385"/>
      <c r="AF6" s="386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1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2"/>
      <c r="BG6" s="73"/>
      <c r="BH6" s="74"/>
      <c r="BI6" s="75"/>
      <c r="BJ6" s="472"/>
      <c r="BK6" s="472"/>
      <c r="BL6" s="924"/>
      <c r="BM6" s="923"/>
      <c r="BN6" s="461"/>
      <c r="BO6" s="461"/>
      <c r="BP6" s="37"/>
      <c r="BQ6" s="461"/>
      <c r="BR6" s="461"/>
      <c r="BS6" s="461"/>
      <c r="BT6" s="37"/>
      <c r="BU6" s="461"/>
      <c r="BV6" s="461"/>
      <c r="BW6" s="461"/>
      <c r="BX6" s="37"/>
      <c r="BY6" s="461"/>
      <c r="BZ6" s="461"/>
      <c r="CA6" s="461"/>
      <c r="CB6" s="37"/>
      <c r="CC6" s="461"/>
      <c r="CD6" s="461"/>
      <c r="CE6" s="461"/>
      <c r="CF6" s="37"/>
      <c r="CG6" s="461"/>
      <c r="CH6" s="461"/>
      <c r="CI6" s="461"/>
      <c r="CJ6" s="37"/>
      <c r="CK6" s="461"/>
      <c r="CL6" s="461"/>
      <c r="CM6" s="461"/>
      <c r="CN6" s="37"/>
      <c r="CO6" s="461"/>
      <c r="CP6" s="461"/>
      <c r="CQ6" s="461"/>
      <c r="CR6" s="37"/>
      <c r="CS6" s="461"/>
      <c r="CT6" s="461"/>
      <c r="CU6" s="461"/>
      <c r="CV6" s="37"/>
      <c r="CW6" s="461"/>
      <c r="CX6" s="461"/>
      <c r="CY6" s="461"/>
      <c r="CZ6" s="37"/>
      <c r="DA6" s="461"/>
      <c r="DB6" s="461"/>
      <c r="DC6" s="461"/>
      <c r="DD6" s="37"/>
      <c r="DE6" s="461"/>
      <c r="DF6" s="461"/>
      <c r="DG6" s="461"/>
      <c r="DH6" s="37"/>
      <c r="DI6" s="461"/>
      <c r="DJ6" s="461"/>
      <c r="DK6" s="461"/>
      <c r="DL6" s="37"/>
      <c r="DM6" s="37"/>
      <c r="DN6" s="37"/>
      <c r="DO6" s="37"/>
      <c r="DP6" s="37"/>
      <c r="DQ6" s="37"/>
      <c r="DR6" s="37"/>
      <c r="DS6" s="37"/>
    </row>
    <row r="7" spans="1:144" s="38" customFormat="1" ht="26.25" customHeight="1" x14ac:dyDescent="0.2">
      <c r="A7" s="28">
        <v>1</v>
      </c>
      <c r="B7" s="426" t="s">
        <v>71</v>
      </c>
      <c r="C7" s="29" t="s">
        <v>23</v>
      </c>
      <c r="D7" s="544">
        <v>50</v>
      </c>
      <c r="E7" s="545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1">
        <f>SUM(E7:P7)</f>
        <v>0</v>
      </c>
      <c r="R7" s="83" t="s">
        <v>28</v>
      </c>
      <c r="S7" s="546">
        <v>10300</v>
      </c>
      <c r="T7" s="385"/>
      <c r="U7" s="385"/>
      <c r="V7" s="385"/>
      <c r="W7" s="385"/>
      <c r="X7" s="385"/>
      <c r="Y7" s="385"/>
      <c r="Z7" s="385"/>
      <c r="AA7" s="385"/>
      <c r="AB7" s="385"/>
      <c r="AC7" s="385"/>
      <c r="AD7" s="385"/>
      <c r="AE7" s="385"/>
      <c r="AF7" s="386">
        <f>SUM(Q7*S7)</f>
        <v>0</v>
      </c>
      <c r="AG7" s="461">
        <f>T7*E7</f>
        <v>0</v>
      </c>
      <c r="AH7" s="461">
        <f>U7*F7</f>
        <v>0</v>
      </c>
      <c r="AI7" s="461">
        <f t="shared" ref="AG7:AI10" si="0">V7*G7</f>
        <v>0</v>
      </c>
      <c r="AJ7" s="461">
        <f t="shared" ref="AJ7:AR10" si="1">W7*H7</f>
        <v>0</v>
      </c>
      <c r="AK7" s="461">
        <f t="shared" si="1"/>
        <v>0</v>
      </c>
      <c r="AL7" s="461">
        <f t="shared" si="1"/>
        <v>0</v>
      </c>
      <c r="AM7" s="461">
        <f t="shared" si="1"/>
        <v>0</v>
      </c>
      <c r="AN7" s="461">
        <f t="shared" si="1"/>
        <v>0</v>
      </c>
      <c r="AO7" s="461">
        <f t="shared" si="1"/>
        <v>0</v>
      </c>
      <c r="AP7" s="461">
        <f t="shared" si="1"/>
        <v>0</v>
      </c>
      <c r="AQ7" s="461">
        <f t="shared" si="1"/>
        <v>0</v>
      </c>
      <c r="AR7" s="461">
        <f t="shared" si="1"/>
        <v>0</v>
      </c>
      <c r="AS7" s="462">
        <f>SUM(AG7:AR7)</f>
        <v>0</v>
      </c>
      <c r="AT7" s="461">
        <f>SUM(AG7*4%)</f>
        <v>0</v>
      </c>
      <c r="AU7" s="461">
        <f t="shared" ref="AU7:AV10" si="2">SUM(AH7*14%)</f>
        <v>0</v>
      </c>
      <c r="AV7" s="461">
        <f t="shared" si="2"/>
        <v>0</v>
      </c>
      <c r="AW7" s="461">
        <f>SUM(AJ7*4%)</f>
        <v>0</v>
      </c>
      <c r="AX7" s="461">
        <f t="shared" ref="AX7:BE10" si="3">SUM(AK7*14%)</f>
        <v>0</v>
      </c>
      <c r="AY7" s="461">
        <f t="shared" si="3"/>
        <v>0</v>
      </c>
      <c r="AZ7" s="461">
        <f t="shared" si="3"/>
        <v>0</v>
      </c>
      <c r="BA7" s="461">
        <f t="shared" si="3"/>
        <v>0</v>
      </c>
      <c r="BB7" s="461">
        <f t="shared" si="3"/>
        <v>0</v>
      </c>
      <c r="BC7" s="461">
        <f t="shared" si="3"/>
        <v>0</v>
      </c>
      <c r="BD7" s="461">
        <f t="shared" si="3"/>
        <v>0</v>
      </c>
      <c r="BE7" s="461">
        <f t="shared" si="3"/>
        <v>0</v>
      </c>
      <c r="BF7" s="73">
        <f>SUM(AT7:BE7)</f>
        <v>0</v>
      </c>
      <c r="BG7" s="73">
        <f>AF7-AS7</f>
        <v>0</v>
      </c>
      <c r="BH7" s="74">
        <f>S7*D7</f>
        <v>515000</v>
      </c>
      <c r="BI7" s="75">
        <f>BH7-AS7</f>
        <v>515000</v>
      </c>
      <c r="BJ7" s="472">
        <f>SUM(Q7/D7)</f>
        <v>0</v>
      </c>
      <c r="BK7" s="472"/>
      <c r="BL7" s="461">
        <v>9000</v>
      </c>
      <c r="BM7" s="461">
        <f>AG7-AT7</f>
        <v>0</v>
      </c>
      <c r="BN7" s="461">
        <f>E7*BL7</f>
        <v>0</v>
      </c>
      <c r="BO7" s="461">
        <f>BM7-BN7</f>
        <v>0</v>
      </c>
      <c r="BP7" s="37"/>
      <c r="BQ7" s="461">
        <f>AH7-AU7</f>
        <v>0</v>
      </c>
      <c r="BR7" s="461">
        <f>F7*BL7</f>
        <v>0</v>
      </c>
      <c r="BS7" s="461">
        <f>BQ7-BR7</f>
        <v>0</v>
      </c>
      <c r="BT7" s="37"/>
      <c r="BU7" s="461">
        <f>AI7-AV7</f>
        <v>0</v>
      </c>
      <c r="BV7" s="461">
        <f>G7*BL7</f>
        <v>0</v>
      </c>
      <c r="BW7" s="461">
        <f>BU7-BV7</f>
        <v>0</v>
      </c>
      <c r="BX7" s="37"/>
      <c r="BY7" s="461">
        <f>AJ7-AW7</f>
        <v>0</v>
      </c>
      <c r="BZ7" s="461">
        <f>H7*BL7</f>
        <v>0</v>
      </c>
      <c r="CA7" s="461">
        <f>BY7-BZ7</f>
        <v>0</v>
      </c>
      <c r="CB7" s="37"/>
      <c r="CC7" s="461">
        <f>SUM(AK7-AX7)</f>
        <v>0</v>
      </c>
      <c r="CD7" s="461">
        <f>I7*BL7</f>
        <v>0</v>
      </c>
      <c r="CE7" s="461">
        <f>CC7-CD7</f>
        <v>0</v>
      </c>
      <c r="CF7" s="37"/>
      <c r="CG7" s="461">
        <f>AL7-AY7</f>
        <v>0</v>
      </c>
      <c r="CH7" s="461">
        <f>J7*BL7</f>
        <v>0</v>
      </c>
      <c r="CI7" s="461">
        <f>CG7-CH7</f>
        <v>0</v>
      </c>
      <c r="CJ7" s="37"/>
      <c r="CK7" s="461">
        <f>AM7-AZ7</f>
        <v>0</v>
      </c>
      <c r="CL7" s="461">
        <f>K7*BL7</f>
        <v>0</v>
      </c>
      <c r="CM7" s="461">
        <f>CK7-CL7</f>
        <v>0</v>
      </c>
      <c r="CN7" s="37"/>
      <c r="CO7" s="461">
        <f>AN7-BA7</f>
        <v>0</v>
      </c>
      <c r="CP7" s="461">
        <f>L7*BL7</f>
        <v>0</v>
      </c>
      <c r="CQ7" s="461">
        <f>CO7-CP7</f>
        <v>0</v>
      </c>
      <c r="CR7" s="37"/>
      <c r="CS7" s="461">
        <f>AO7-BB7</f>
        <v>0</v>
      </c>
      <c r="CT7" s="461">
        <f>M7*BL7</f>
        <v>0</v>
      </c>
      <c r="CU7" s="461">
        <f>CS7-CT7</f>
        <v>0</v>
      </c>
      <c r="CV7" s="37"/>
      <c r="CW7" s="461">
        <f>AP7-BC7</f>
        <v>0</v>
      </c>
      <c r="CX7" s="461">
        <f>N7*BL7</f>
        <v>0</v>
      </c>
      <c r="CY7" s="461">
        <f>CW7-CX7</f>
        <v>0</v>
      </c>
      <c r="CZ7" s="37"/>
      <c r="DA7" s="461">
        <f>AQ7-BD7</f>
        <v>0</v>
      </c>
      <c r="DB7" s="461">
        <f>O7*BL7</f>
        <v>0</v>
      </c>
      <c r="DC7" s="461">
        <f>DA7-DB7</f>
        <v>0</v>
      </c>
      <c r="DD7" s="37"/>
      <c r="DE7" s="461">
        <f>AR7-BE7</f>
        <v>0</v>
      </c>
      <c r="DF7" s="461">
        <f>P7*BL7</f>
        <v>0</v>
      </c>
      <c r="DG7" s="461">
        <f>DE7-DF7</f>
        <v>0</v>
      </c>
      <c r="DH7" s="37"/>
      <c r="DI7" s="461">
        <f t="shared" ref="DI7:DJ10" si="4">SUM(BM7+BQ7+BU7+BY7+CC7+CG7+CK7+CO7+CS7+CW7+DA7+DE7)</f>
        <v>0</v>
      </c>
      <c r="DJ7" s="461">
        <f t="shared" si="4"/>
        <v>0</v>
      </c>
      <c r="DK7" s="461">
        <f>DI7-DJ7</f>
        <v>0</v>
      </c>
      <c r="DL7" s="37"/>
      <c r="DM7" s="37"/>
      <c r="DN7" s="37"/>
      <c r="DO7" s="37"/>
      <c r="DP7" s="37"/>
      <c r="DQ7" s="37"/>
      <c r="DR7" s="37"/>
      <c r="DS7" s="37"/>
    </row>
    <row r="8" spans="1:144" s="38" customFormat="1" ht="26.25" customHeight="1" x14ac:dyDescent="0.2">
      <c r="A8" s="28">
        <v>2</v>
      </c>
      <c r="B8" s="426" t="s">
        <v>72</v>
      </c>
      <c r="C8" s="29" t="s">
        <v>23</v>
      </c>
      <c r="D8" s="544">
        <v>50</v>
      </c>
      <c r="E8" s="545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1">
        <f>SUM(E8:P8)</f>
        <v>0</v>
      </c>
      <c r="R8" s="83" t="s">
        <v>28</v>
      </c>
      <c r="S8" s="546">
        <v>28500</v>
      </c>
      <c r="T8" s="385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86">
        <f t="shared" ref="AF8:AF10" si="5">SUM(Q8*S8)</f>
        <v>0</v>
      </c>
      <c r="AG8" s="461">
        <f t="shared" si="0"/>
        <v>0</v>
      </c>
      <c r="AH8" s="461">
        <f t="shared" si="0"/>
        <v>0</v>
      </c>
      <c r="AI8" s="461">
        <f t="shared" si="0"/>
        <v>0</v>
      </c>
      <c r="AJ8" s="461">
        <f t="shared" si="1"/>
        <v>0</v>
      </c>
      <c r="AK8" s="461">
        <f t="shared" si="1"/>
        <v>0</v>
      </c>
      <c r="AL8" s="461">
        <f t="shared" si="1"/>
        <v>0</v>
      </c>
      <c r="AM8" s="461">
        <f t="shared" si="1"/>
        <v>0</v>
      </c>
      <c r="AN8" s="461">
        <f t="shared" si="1"/>
        <v>0</v>
      </c>
      <c r="AO8" s="461">
        <f t="shared" si="1"/>
        <v>0</v>
      </c>
      <c r="AP8" s="461">
        <f t="shared" si="1"/>
        <v>0</v>
      </c>
      <c r="AQ8" s="461">
        <f t="shared" si="1"/>
        <v>0</v>
      </c>
      <c r="AR8" s="461">
        <f t="shared" si="1"/>
        <v>0</v>
      </c>
      <c r="AS8" s="462">
        <f>SUM(AG8:AR8)</f>
        <v>0</v>
      </c>
      <c r="AT8" s="461">
        <f t="shared" ref="AT8:AT10" si="6">SUM(AG8*4%)</f>
        <v>0</v>
      </c>
      <c r="AU8" s="461">
        <f t="shared" si="2"/>
        <v>0</v>
      </c>
      <c r="AV8" s="461">
        <f t="shared" si="2"/>
        <v>0</v>
      </c>
      <c r="AW8" s="461">
        <f>SUM(AJ8*4%)</f>
        <v>0</v>
      </c>
      <c r="AX8" s="461">
        <f t="shared" si="3"/>
        <v>0</v>
      </c>
      <c r="AY8" s="461">
        <f t="shared" si="3"/>
        <v>0</v>
      </c>
      <c r="AZ8" s="461">
        <f t="shared" si="3"/>
        <v>0</v>
      </c>
      <c r="BA8" s="461">
        <f t="shared" si="3"/>
        <v>0</v>
      </c>
      <c r="BB8" s="461">
        <f t="shared" si="3"/>
        <v>0</v>
      </c>
      <c r="BC8" s="461">
        <f t="shared" si="3"/>
        <v>0</v>
      </c>
      <c r="BD8" s="461">
        <f t="shared" si="3"/>
        <v>0</v>
      </c>
      <c r="BE8" s="461">
        <f t="shared" si="3"/>
        <v>0</v>
      </c>
      <c r="BF8" s="73">
        <f>SUM(AT8:BE8)</f>
        <v>0</v>
      </c>
      <c r="BG8" s="73">
        <f t="shared" ref="BG8:BG10" si="7">AF8-AS8</f>
        <v>0</v>
      </c>
      <c r="BH8" s="74">
        <f>S8*D8</f>
        <v>1425000</v>
      </c>
      <c r="BI8" s="75">
        <f t="shared" ref="BI8:BI10" si="8">BH8-AS8</f>
        <v>1425000</v>
      </c>
      <c r="BJ8" s="472">
        <f>SUM(Q8/D8)</f>
        <v>0</v>
      </c>
      <c r="BK8" s="472"/>
      <c r="BL8" s="461">
        <v>20000</v>
      </c>
      <c r="BM8" s="461">
        <f>AG8-AT8</f>
        <v>0</v>
      </c>
      <c r="BN8" s="461">
        <f>E8*BL8</f>
        <v>0</v>
      </c>
      <c r="BO8" s="461">
        <f>BM8-BN8</f>
        <v>0</v>
      </c>
      <c r="BP8" s="37"/>
      <c r="BQ8" s="461">
        <f>AH8-AU8</f>
        <v>0</v>
      </c>
      <c r="BR8" s="461">
        <f>F8*BL8</f>
        <v>0</v>
      </c>
      <c r="BS8" s="461">
        <f t="shared" ref="BS8" si="9">BQ8-BR8</f>
        <v>0</v>
      </c>
      <c r="BT8" s="37"/>
      <c r="BU8" s="461">
        <f>AI8-AV8</f>
        <v>0</v>
      </c>
      <c r="BV8" s="461">
        <f>G8*BL8</f>
        <v>0</v>
      </c>
      <c r="BW8" s="461">
        <f>BU8-BV8</f>
        <v>0</v>
      </c>
      <c r="BX8" s="37"/>
      <c r="BY8" s="461">
        <f>AJ8-AW8</f>
        <v>0</v>
      </c>
      <c r="BZ8" s="461">
        <f>H8*BL8</f>
        <v>0</v>
      </c>
      <c r="CA8" s="461">
        <f t="shared" ref="CA8" si="10">BY8-BZ8</f>
        <v>0</v>
      </c>
      <c r="CB8" s="37"/>
      <c r="CC8" s="461">
        <f>SUM(AK8-AX8)</f>
        <v>0</v>
      </c>
      <c r="CD8" s="461">
        <f>I8*BL8</f>
        <v>0</v>
      </c>
      <c r="CE8" s="461">
        <f t="shared" ref="CE8" si="11">CC8-CD8</f>
        <v>0</v>
      </c>
      <c r="CF8" s="37"/>
      <c r="CG8" s="461">
        <f>AL8-AY8</f>
        <v>0</v>
      </c>
      <c r="CH8" s="461">
        <f>J8*BL8</f>
        <v>0</v>
      </c>
      <c r="CI8" s="461">
        <f>CG8-CH8</f>
        <v>0</v>
      </c>
      <c r="CJ8" s="37"/>
      <c r="CK8" s="461">
        <f>AM8-AZ8</f>
        <v>0</v>
      </c>
      <c r="CL8" s="461">
        <f>K8*BL8</f>
        <v>0</v>
      </c>
      <c r="CM8" s="461">
        <f t="shared" ref="CM8" si="12">CK8-CL8</f>
        <v>0</v>
      </c>
      <c r="CN8" s="37"/>
      <c r="CO8" s="461">
        <f>AN8-BA8</f>
        <v>0</v>
      </c>
      <c r="CP8" s="461">
        <f>L8*BL8</f>
        <v>0</v>
      </c>
      <c r="CQ8" s="461">
        <f t="shared" ref="CQ8" si="13">CO8-CP8</f>
        <v>0</v>
      </c>
      <c r="CR8" s="37"/>
      <c r="CS8" s="461">
        <f>AO8-BB8</f>
        <v>0</v>
      </c>
      <c r="CT8" s="461">
        <f>M8*BL8</f>
        <v>0</v>
      </c>
      <c r="CU8" s="461">
        <f t="shared" ref="CU8" si="14">CS8-CT8</f>
        <v>0</v>
      </c>
      <c r="CV8" s="37"/>
      <c r="CW8" s="461">
        <f>AP8-BC8</f>
        <v>0</v>
      </c>
      <c r="CX8" s="461">
        <f>N8*BL8</f>
        <v>0</v>
      </c>
      <c r="CY8" s="461">
        <f t="shared" ref="CY8" si="15">CW8-CX8</f>
        <v>0</v>
      </c>
      <c r="CZ8" s="37"/>
      <c r="DA8" s="461">
        <f>AQ8-BD8</f>
        <v>0</v>
      </c>
      <c r="DB8" s="461">
        <f>O8*BL8</f>
        <v>0</v>
      </c>
      <c r="DC8" s="461">
        <f t="shared" ref="DC8" si="16">DA8-DB8</f>
        <v>0</v>
      </c>
      <c r="DD8" s="37"/>
      <c r="DE8" s="461">
        <f>AR8-BE8</f>
        <v>0</v>
      </c>
      <c r="DF8" s="461">
        <f>P8*BL8</f>
        <v>0</v>
      </c>
      <c r="DG8" s="461">
        <f t="shared" ref="DG8" si="17">DE8-DF8</f>
        <v>0</v>
      </c>
      <c r="DH8" s="37"/>
      <c r="DI8" s="461">
        <f t="shared" si="4"/>
        <v>0</v>
      </c>
      <c r="DJ8" s="461">
        <f t="shared" si="4"/>
        <v>0</v>
      </c>
      <c r="DK8" s="461">
        <f>DI8-DJ8</f>
        <v>0</v>
      </c>
      <c r="DL8" s="37"/>
      <c r="DM8" s="37"/>
      <c r="DN8" s="37"/>
      <c r="DO8" s="37"/>
      <c r="DP8" s="37"/>
      <c r="DQ8" s="37"/>
      <c r="DR8" s="37"/>
      <c r="DS8" s="37"/>
    </row>
    <row r="9" spans="1:144" s="38" customFormat="1" ht="26.25" customHeight="1" x14ac:dyDescent="0.2">
      <c r="A9" s="28">
        <v>3</v>
      </c>
      <c r="B9" s="426" t="s">
        <v>73</v>
      </c>
      <c r="C9" s="29" t="s">
        <v>23</v>
      </c>
      <c r="D9" s="544">
        <v>6</v>
      </c>
      <c r="E9" s="545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1">
        <f>SUM(E9:P9)</f>
        <v>0</v>
      </c>
      <c r="R9" s="83" t="s">
        <v>2</v>
      </c>
      <c r="S9" s="546">
        <v>49900</v>
      </c>
      <c r="T9" s="385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86">
        <f t="shared" si="5"/>
        <v>0</v>
      </c>
      <c r="AG9" s="461">
        <f t="shared" si="0"/>
        <v>0</v>
      </c>
      <c r="AH9" s="461">
        <f t="shared" si="0"/>
        <v>0</v>
      </c>
      <c r="AI9" s="461">
        <f t="shared" si="0"/>
        <v>0</v>
      </c>
      <c r="AJ9" s="461">
        <f t="shared" si="1"/>
        <v>0</v>
      </c>
      <c r="AK9" s="461">
        <f t="shared" si="1"/>
        <v>0</v>
      </c>
      <c r="AL9" s="461">
        <f t="shared" si="1"/>
        <v>0</v>
      </c>
      <c r="AM9" s="461">
        <f t="shared" si="1"/>
        <v>0</v>
      </c>
      <c r="AN9" s="461">
        <f t="shared" si="1"/>
        <v>0</v>
      </c>
      <c r="AO9" s="461">
        <f t="shared" si="1"/>
        <v>0</v>
      </c>
      <c r="AP9" s="461">
        <f t="shared" si="1"/>
        <v>0</v>
      </c>
      <c r="AQ9" s="461">
        <f t="shared" si="1"/>
        <v>0</v>
      </c>
      <c r="AR9" s="461">
        <f t="shared" si="1"/>
        <v>0</v>
      </c>
      <c r="AS9" s="462">
        <f>SUM(AG9:AR9)</f>
        <v>0</v>
      </c>
      <c r="AT9" s="461">
        <f t="shared" si="6"/>
        <v>0</v>
      </c>
      <c r="AU9" s="461">
        <f t="shared" si="2"/>
        <v>0</v>
      </c>
      <c r="AV9" s="461">
        <f t="shared" si="2"/>
        <v>0</v>
      </c>
      <c r="AW9" s="461">
        <f>SUM(AJ9*4%)</f>
        <v>0</v>
      </c>
      <c r="AX9" s="461">
        <f t="shared" si="3"/>
        <v>0</v>
      </c>
      <c r="AY9" s="461">
        <f t="shared" si="3"/>
        <v>0</v>
      </c>
      <c r="AZ9" s="461">
        <f t="shared" si="3"/>
        <v>0</v>
      </c>
      <c r="BA9" s="461">
        <f t="shared" si="3"/>
        <v>0</v>
      </c>
      <c r="BB9" s="461">
        <f t="shared" si="3"/>
        <v>0</v>
      </c>
      <c r="BC9" s="461">
        <f t="shared" si="3"/>
        <v>0</v>
      </c>
      <c r="BD9" s="461">
        <f t="shared" si="3"/>
        <v>0</v>
      </c>
      <c r="BE9" s="461">
        <f t="shared" si="3"/>
        <v>0</v>
      </c>
      <c r="BF9" s="73">
        <f>SUM(AT9:BE9)</f>
        <v>0</v>
      </c>
      <c r="BG9" s="73">
        <f t="shared" si="7"/>
        <v>0</v>
      </c>
      <c r="BH9" s="74">
        <f>S9*D9</f>
        <v>299400</v>
      </c>
      <c r="BI9" s="75">
        <f t="shared" si="8"/>
        <v>299400</v>
      </c>
      <c r="BJ9" s="472">
        <f>SUM(Q9/D9)</f>
        <v>0</v>
      </c>
      <c r="BK9" s="472"/>
      <c r="BL9" s="461">
        <v>49000</v>
      </c>
      <c r="BM9" s="461">
        <f>AG9-AT9</f>
        <v>0</v>
      </c>
      <c r="BN9" s="461">
        <f>E9*BL9</f>
        <v>0</v>
      </c>
      <c r="BO9" s="461">
        <f>BM9-BN9</f>
        <v>0</v>
      </c>
      <c r="BP9" s="37"/>
      <c r="BQ9" s="461">
        <f>AH9-AU9</f>
        <v>0</v>
      </c>
      <c r="BR9" s="461">
        <f>F9*BL9</f>
        <v>0</v>
      </c>
      <c r="BS9" s="461">
        <f>BQ9-BR9</f>
        <v>0</v>
      </c>
      <c r="BT9" s="37"/>
      <c r="BU9" s="461">
        <f>AI9-AV9</f>
        <v>0</v>
      </c>
      <c r="BV9" s="461">
        <f>G9*BL9</f>
        <v>0</v>
      </c>
      <c r="BW9" s="461">
        <f>BU9-BV9</f>
        <v>0</v>
      </c>
      <c r="BX9" s="37"/>
      <c r="BY9" s="461">
        <f>AJ9-AW9</f>
        <v>0</v>
      </c>
      <c r="BZ9" s="461">
        <f>H9*BL9</f>
        <v>0</v>
      </c>
      <c r="CA9" s="461">
        <f>BY9-BZ9</f>
        <v>0</v>
      </c>
      <c r="CB9" s="37"/>
      <c r="CC9" s="461">
        <f>SUM(AK9-AX9)</f>
        <v>0</v>
      </c>
      <c r="CD9" s="461">
        <f>I9*BL9</f>
        <v>0</v>
      </c>
      <c r="CE9" s="461">
        <f>CC9-CD9</f>
        <v>0</v>
      </c>
      <c r="CF9" s="37"/>
      <c r="CG9" s="461">
        <f>AL9-AY9</f>
        <v>0</v>
      </c>
      <c r="CH9" s="461">
        <f>J9*BL9</f>
        <v>0</v>
      </c>
      <c r="CI9" s="461">
        <f>CG9-CH9</f>
        <v>0</v>
      </c>
      <c r="CJ9" s="37"/>
      <c r="CK9" s="461">
        <f>AM9-AZ9</f>
        <v>0</v>
      </c>
      <c r="CL9" s="461">
        <f>K9*BL9</f>
        <v>0</v>
      </c>
      <c r="CM9" s="461">
        <f>CK9-CL9</f>
        <v>0</v>
      </c>
      <c r="CN9" s="37"/>
      <c r="CO9" s="461">
        <f>AN9-BA9</f>
        <v>0</v>
      </c>
      <c r="CP9" s="461">
        <f>L9*BL9</f>
        <v>0</v>
      </c>
      <c r="CQ9" s="461">
        <f>CO9-CP9</f>
        <v>0</v>
      </c>
      <c r="CR9" s="37"/>
      <c r="CS9" s="461">
        <f>AO9-BB9</f>
        <v>0</v>
      </c>
      <c r="CT9" s="461">
        <f>M9*BL9</f>
        <v>0</v>
      </c>
      <c r="CU9" s="461">
        <f>CS9-CT9</f>
        <v>0</v>
      </c>
      <c r="CV9" s="37"/>
      <c r="CW9" s="461">
        <f>AP9-BC9</f>
        <v>0</v>
      </c>
      <c r="CX9" s="461">
        <f>N9*BL9</f>
        <v>0</v>
      </c>
      <c r="CY9" s="461">
        <f>CW9-CX9</f>
        <v>0</v>
      </c>
      <c r="CZ9" s="37"/>
      <c r="DA9" s="461">
        <f>AQ9-BD9</f>
        <v>0</v>
      </c>
      <c r="DB9" s="461">
        <f>O9*BL9</f>
        <v>0</v>
      </c>
      <c r="DC9" s="461">
        <f>DA9-DB9</f>
        <v>0</v>
      </c>
      <c r="DD9" s="37"/>
      <c r="DE9" s="461">
        <f>AR9-BE9</f>
        <v>0</v>
      </c>
      <c r="DF9" s="461">
        <f>P9*BL9</f>
        <v>0</v>
      </c>
      <c r="DG9" s="461">
        <f>DE9-DF9</f>
        <v>0</v>
      </c>
      <c r="DH9" s="37"/>
      <c r="DI9" s="461">
        <f t="shared" si="4"/>
        <v>0</v>
      </c>
      <c r="DJ9" s="461">
        <f t="shared" si="4"/>
        <v>0</v>
      </c>
      <c r="DK9" s="461">
        <f>DI9-DJ9</f>
        <v>0</v>
      </c>
      <c r="DL9" s="37"/>
      <c r="DM9" s="37"/>
      <c r="DN9" s="37"/>
      <c r="DO9" s="37"/>
      <c r="DP9" s="37"/>
      <c r="DQ9" s="37"/>
      <c r="DR9" s="37"/>
      <c r="DS9" s="37"/>
    </row>
    <row r="10" spans="1:144" s="38" customFormat="1" ht="26.25" customHeight="1" thickBot="1" x14ac:dyDescent="0.25">
      <c r="A10" s="28">
        <v>4</v>
      </c>
      <c r="B10" s="426" t="s">
        <v>74</v>
      </c>
      <c r="C10" s="29" t="s">
        <v>23</v>
      </c>
      <c r="D10" s="473">
        <v>2</v>
      </c>
      <c r="E10" s="473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1">
        <f>SUM(E10:P10)</f>
        <v>0</v>
      </c>
      <c r="R10" s="83" t="s">
        <v>15</v>
      </c>
      <c r="S10" s="546">
        <v>35000</v>
      </c>
      <c r="T10" s="385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86">
        <f t="shared" si="5"/>
        <v>0</v>
      </c>
      <c r="AG10" s="70">
        <f t="shared" si="0"/>
        <v>0</v>
      </c>
      <c r="AH10" s="70">
        <f t="shared" si="0"/>
        <v>0</v>
      </c>
      <c r="AI10" s="70">
        <f t="shared" si="0"/>
        <v>0</v>
      </c>
      <c r="AJ10" s="70">
        <f t="shared" si="1"/>
        <v>0</v>
      </c>
      <c r="AK10" s="70">
        <f t="shared" si="1"/>
        <v>0</v>
      </c>
      <c r="AL10" s="70">
        <f t="shared" si="1"/>
        <v>0</v>
      </c>
      <c r="AM10" s="70">
        <f t="shared" si="1"/>
        <v>0</v>
      </c>
      <c r="AN10" s="70">
        <f t="shared" si="1"/>
        <v>0</v>
      </c>
      <c r="AO10" s="70">
        <f t="shared" si="1"/>
        <v>0</v>
      </c>
      <c r="AP10" s="70">
        <f t="shared" si="1"/>
        <v>0</v>
      </c>
      <c r="AQ10" s="70">
        <f t="shared" si="1"/>
        <v>0</v>
      </c>
      <c r="AR10" s="70">
        <f t="shared" si="1"/>
        <v>0</v>
      </c>
      <c r="AS10" s="71">
        <f>SUM(AG10:AR10)</f>
        <v>0</v>
      </c>
      <c r="AT10" s="70">
        <f t="shared" si="6"/>
        <v>0</v>
      </c>
      <c r="AU10" s="70">
        <f t="shared" si="2"/>
        <v>0</v>
      </c>
      <c r="AV10" s="70">
        <f t="shared" si="2"/>
        <v>0</v>
      </c>
      <c r="AW10" s="70">
        <f>SUM(AJ10*4%)</f>
        <v>0</v>
      </c>
      <c r="AX10" s="70">
        <f t="shared" si="3"/>
        <v>0</v>
      </c>
      <c r="AY10" s="70">
        <f t="shared" si="3"/>
        <v>0</v>
      </c>
      <c r="AZ10" s="70">
        <f t="shared" si="3"/>
        <v>0</v>
      </c>
      <c r="BA10" s="70">
        <f t="shared" si="3"/>
        <v>0</v>
      </c>
      <c r="BB10" s="70">
        <f t="shared" si="3"/>
        <v>0</v>
      </c>
      <c r="BC10" s="70">
        <f t="shared" si="3"/>
        <v>0</v>
      </c>
      <c r="BD10" s="70">
        <f t="shared" si="3"/>
        <v>0</v>
      </c>
      <c r="BE10" s="70">
        <f t="shared" si="3"/>
        <v>0</v>
      </c>
      <c r="BF10" s="72">
        <f>SUM(AT10:BE10)</f>
        <v>0</v>
      </c>
      <c r="BG10" s="73">
        <f t="shared" si="7"/>
        <v>0</v>
      </c>
      <c r="BH10" s="74">
        <f>S10*D10</f>
        <v>70000</v>
      </c>
      <c r="BI10" s="75">
        <f t="shared" si="8"/>
        <v>70000</v>
      </c>
      <c r="BJ10" s="472">
        <f>SUM(Q10/D10)</f>
        <v>0</v>
      </c>
      <c r="BK10" s="472"/>
      <c r="BL10" s="461">
        <v>30000</v>
      </c>
      <c r="BM10" s="461">
        <f>AG10-AT10</f>
        <v>0</v>
      </c>
      <c r="BN10" s="461">
        <f>E10*BL10</f>
        <v>0</v>
      </c>
      <c r="BO10" s="461">
        <f>BM10-BN10</f>
        <v>0</v>
      </c>
      <c r="BP10" s="37"/>
      <c r="BQ10" s="461">
        <f>AH10-AU10</f>
        <v>0</v>
      </c>
      <c r="BR10" s="461">
        <f>F10*BL10</f>
        <v>0</v>
      </c>
      <c r="BS10" s="461">
        <f t="shared" ref="BS10" si="18">BQ10-BR10</f>
        <v>0</v>
      </c>
      <c r="BT10" s="37"/>
      <c r="BU10" s="461">
        <f>AI10-AV10</f>
        <v>0</v>
      </c>
      <c r="BV10" s="461">
        <f>G10*BL10</f>
        <v>0</v>
      </c>
      <c r="BW10" s="461">
        <f>BU10-BV10</f>
        <v>0</v>
      </c>
      <c r="BX10" s="37"/>
      <c r="BY10" s="461">
        <f>AJ10-AW10</f>
        <v>0</v>
      </c>
      <c r="BZ10" s="461">
        <f>H10*BL10</f>
        <v>0</v>
      </c>
      <c r="CA10" s="461">
        <f t="shared" ref="CA10" si="19">BY10-BZ10</f>
        <v>0</v>
      </c>
      <c r="CB10" s="37"/>
      <c r="CC10" s="461">
        <f>SUM(AK10-AX10)</f>
        <v>0</v>
      </c>
      <c r="CD10" s="461">
        <f>I10*BL10</f>
        <v>0</v>
      </c>
      <c r="CE10" s="461">
        <f t="shared" ref="CE10" si="20">CC10-CD10</f>
        <v>0</v>
      </c>
      <c r="CF10" s="37"/>
      <c r="CG10" s="461">
        <f>AL10-AY10</f>
        <v>0</v>
      </c>
      <c r="CH10" s="461">
        <f>J10*BL10</f>
        <v>0</v>
      </c>
      <c r="CI10" s="461">
        <f>CG10-CH10</f>
        <v>0</v>
      </c>
      <c r="CJ10" s="37"/>
      <c r="CK10" s="461">
        <f>AM10-AZ10</f>
        <v>0</v>
      </c>
      <c r="CL10" s="461">
        <f>K10*BL10</f>
        <v>0</v>
      </c>
      <c r="CM10" s="461">
        <f t="shared" ref="CM10" si="21">CK10-CL10</f>
        <v>0</v>
      </c>
      <c r="CN10" s="37"/>
      <c r="CO10" s="461">
        <f>AN10-BA10</f>
        <v>0</v>
      </c>
      <c r="CP10" s="461">
        <f>L10*BL10</f>
        <v>0</v>
      </c>
      <c r="CQ10" s="461">
        <f t="shared" ref="CQ10" si="22">CO10-CP10</f>
        <v>0</v>
      </c>
      <c r="CR10" s="37"/>
      <c r="CS10" s="461">
        <f>AO10-BB10</f>
        <v>0</v>
      </c>
      <c r="CT10" s="461">
        <f>M10*BL10</f>
        <v>0</v>
      </c>
      <c r="CU10" s="461">
        <f t="shared" ref="CU10" si="23">CS10-CT10</f>
        <v>0</v>
      </c>
      <c r="CV10" s="37"/>
      <c r="CW10" s="461">
        <f>AP10-BC10</f>
        <v>0</v>
      </c>
      <c r="CX10" s="461">
        <f>N10*BL10</f>
        <v>0</v>
      </c>
      <c r="CY10" s="461">
        <f t="shared" ref="CY10" si="24">CW10-CX10</f>
        <v>0</v>
      </c>
      <c r="CZ10" s="37"/>
      <c r="DA10" s="461">
        <f>AQ10-BD10</f>
        <v>0</v>
      </c>
      <c r="DB10" s="461">
        <f>O10*BL10</f>
        <v>0</v>
      </c>
      <c r="DC10" s="461">
        <f t="shared" ref="DC10" si="25">DA10-DB10</f>
        <v>0</v>
      </c>
      <c r="DD10" s="37"/>
      <c r="DE10" s="461">
        <f>AR10-BE10</f>
        <v>0</v>
      </c>
      <c r="DF10" s="461">
        <f>P10*BL10</f>
        <v>0</v>
      </c>
      <c r="DG10" s="461">
        <f t="shared" ref="DG10" si="26">DE10-DF10</f>
        <v>0</v>
      </c>
      <c r="DH10" s="37"/>
      <c r="DI10" s="461">
        <f t="shared" si="4"/>
        <v>0</v>
      </c>
      <c r="DJ10" s="461">
        <f t="shared" si="4"/>
        <v>0</v>
      </c>
      <c r="DK10" s="461">
        <f>DI10-DJ10</f>
        <v>0</v>
      </c>
      <c r="DL10" s="37"/>
      <c r="DM10" s="37"/>
      <c r="DN10" s="37"/>
      <c r="DO10" s="37"/>
      <c r="DP10" s="37"/>
      <c r="DQ10" s="37"/>
      <c r="DR10" s="37"/>
      <c r="DS10" s="37"/>
    </row>
    <row r="11" spans="1:144" s="39" customFormat="1" ht="26.25" customHeight="1" thickBot="1" x14ac:dyDescent="0.25">
      <c r="A11" s="45">
        <v>1</v>
      </c>
      <c r="B11" s="45" t="s">
        <v>4</v>
      </c>
      <c r="C11" s="45"/>
      <c r="D11" s="200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8"/>
      <c r="R11" s="77"/>
      <c r="S11" s="46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78">
        <f t="shared" ref="AF11:BI11" si="27">SUM(AF7:AF10)</f>
        <v>0</v>
      </c>
      <c r="AG11" s="78">
        <f t="shared" si="27"/>
        <v>0</v>
      </c>
      <c r="AH11" s="78">
        <f t="shared" si="27"/>
        <v>0</v>
      </c>
      <c r="AI11" s="78">
        <f t="shared" si="27"/>
        <v>0</v>
      </c>
      <c r="AJ11" s="78">
        <f t="shared" ref="AJ11:AR11" si="28">SUM(AJ7:AJ10)</f>
        <v>0</v>
      </c>
      <c r="AK11" s="78">
        <f t="shared" si="28"/>
        <v>0</v>
      </c>
      <c r="AL11" s="78">
        <f t="shared" si="28"/>
        <v>0</v>
      </c>
      <c r="AM11" s="78">
        <f t="shared" si="28"/>
        <v>0</v>
      </c>
      <c r="AN11" s="78">
        <f t="shared" si="28"/>
        <v>0</v>
      </c>
      <c r="AO11" s="78">
        <f t="shared" si="28"/>
        <v>0</v>
      </c>
      <c r="AP11" s="78">
        <f t="shared" si="28"/>
        <v>0</v>
      </c>
      <c r="AQ11" s="78">
        <f t="shared" si="28"/>
        <v>0</v>
      </c>
      <c r="AR11" s="78">
        <f t="shared" si="28"/>
        <v>0</v>
      </c>
      <c r="AS11" s="78">
        <f t="shared" si="27"/>
        <v>0</v>
      </c>
      <c r="AT11" s="78">
        <f t="shared" si="27"/>
        <v>0</v>
      </c>
      <c r="AU11" s="78">
        <f t="shared" si="27"/>
        <v>0</v>
      </c>
      <c r="AV11" s="78">
        <f t="shared" si="27"/>
        <v>0</v>
      </c>
      <c r="AW11" s="78">
        <f t="shared" ref="AW11:BE11" si="29">SUM(AW7:AW10)</f>
        <v>0</v>
      </c>
      <c r="AX11" s="78">
        <f t="shared" si="29"/>
        <v>0</v>
      </c>
      <c r="AY11" s="78">
        <f t="shared" si="29"/>
        <v>0</v>
      </c>
      <c r="AZ11" s="78">
        <f t="shared" si="29"/>
        <v>0</v>
      </c>
      <c r="BA11" s="78">
        <f t="shared" si="29"/>
        <v>0</v>
      </c>
      <c r="BB11" s="78">
        <f t="shared" si="29"/>
        <v>0</v>
      </c>
      <c r="BC11" s="78">
        <f t="shared" si="29"/>
        <v>0</v>
      </c>
      <c r="BD11" s="78">
        <f t="shared" si="29"/>
        <v>0</v>
      </c>
      <c r="BE11" s="78">
        <f t="shared" si="29"/>
        <v>0</v>
      </c>
      <c r="BF11" s="78">
        <f t="shared" si="27"/>
        <v>0</v>
      </c>
      <c r="BG11" s="78">
        <f t="shared" si="27"/>
        <v>0</v>
      </c>
      <c r="BH11" s="78">
        <f t="shared" si="27"/>
        <v>2309400</v>
      </c>
      <c r="BI11" s="78">
        <f t="shared" si="27"/>
        <v>2309400</v>
      </c>
      <c r="BJ11" s="541">
        <f>SUM(BJ7:BJ10)/4</f>
        <v>0</v>
      </c>
      <c r="BK11" s="541"/>
      <c r="BL11" s="541"/>
      <c r="BM11" s="922">
        <f>SUM(BM6:BM10)</f>
        <v>0</v>
      </c>
      <c r="BN11" s="922">
        <f>SUM(BN6:BN10)</f>
        <v>0</v>
      </c>
      <c r="BO11" s="922">
        <f t="shared" ref="BO11" si="30">SUM(BO6:BO10)</f>
        <v>0</v>
      </c>
      <c r="BP11" s="399"/>
      <c r="BQ11" s="922">
        <f>SUM(AH11-AU11)</f>
        <v>0</v>
      </c>
      <c r="BR11" s="922">
        <f>SUM(F11*20000)</f>
        <v>0</v>
      </c>
      <c r="BS11" s="922">
        <f t="shared" ref="BS11" si="31">BQ11-BR11</f>
        <v>0</v>
      </c>
      <c r="BT11" s="399"/>
      <c r="BU11" s="922">
        <f>SUM(AI11-AV11)</f>
        <v>0</v>
      </c>
      <c r="BV11" s="922">
        <f>SUM(G11*20000)</f>
        <v>0</v>
      </c>
      <c r="BW11" s="922">
        <f t="shared" ref="BW11" si="32">BU11-BV11</f>
        <v>0</v>
      </c>
      <c r="BX11" s="399"/>
      <c r="BY11" s="922">
        <f>SUM(AJ11-AW11)</f>
        <v>0</v>
      </c>
      <c r="BZ11" s="922">
        <f>SUM(H11*9000)</f>
        <v>0</v>
      </c>
      <c r="CA11" s="922">
        <f t="shared" ref="CA11" si="33">BY11-BZ11</f>
        <v>0</v>
      </c>
      <c r="CB11" s="399"/>
      <c r="CC11" s="922">
        <f>SUM(AK11-AX11)</f>
        <v>0</v>
      </c>
      <c r="CD11" s="922">
        <f>SUM(I11*9000)</f>
        <v>0</v>
      </c>
      <c r="CE11" s="922">
        <f t="shared" ref="CE11" si="34">CC11-CD11</f>
        <v>0</v>
      </c>
      <c r="CF11" s="399"/>
      <c r="CG11" s="922">
        <f>AL11-AY11</f>
        <v>0</v>
      </c>
      <c r="CH11" s="922">
        <f>J11*20000</f>
        <v>0</v>
      </c>
      <c r="CI11" s="922">
        <f t="shared" ref="CI11" si="35">CG11-CH11</f>
        <v>0</v>
      </c>
      <c r="CJ11" s="399"/>
      <c r="CK11" s="922">
        <f>AM11-AZ11</f>
        <v>0</v>
      </c>
      <c r="CL11" s="922">
        <f>K11*20000</f>
        <v>0</v>
      </c>
      <c r="CM11" s="922">
        <f t="shared" ref="CM11" si="36">CK11-CL11</f>
        <v>0</v>
      </c>
      <c r="CN11" s="399"/>
      <c r="CO11" s="922">
        <f>AN11-BA11</f>
        <v>0</v>
      </c>
      <c r="CP11" s="922">
        <f>L11*20000</f>
        <v>0</v>
      </c>
      <c r="CQ11" s="922">
        <f t="shared" ref="CQ11" si="37">CO11-CP11</f>
        <v>0</v>
      </c>
      <c r="CR11" s="399"/>
      <c r="CS11" s="922">
        <f>AO11-BB11</f>
        <v>0</v>
      </c>
      <c r="CT11" s="922">
        <f>AB11*20000</f>
        <v>0</v>
      </c>
      <c r="CU11" s="922">
        <f t="shared" ref="CU11" si="38">CS11-CT11</f>
        <v>0</v>
      </c>
      <c r="CV11" s="399"/>
      <c r="CW11" s="922">
        <f>AP11-BC11</f>
        <v>0</v>
      </c>
      <c r="CX11" s="922">
        <f>N11*20000</f>
        <v>0</v>
      </c>
      <c r="CY11" s="922">
        <f t="shared" ref="CY11" si="39">CW11-CX11</f>
        <v>0</v>
      </c>
      <c r="CZ11" s="399"/>
      <c r="DA11" s="922">
        <f>AQ11-BD11</f>
        <v>0</v>
      </c>
      <c r="DB11" s="922">
        <f>AD11*9000</f>
        <v>0</v>
      </c>
      <c r="DC11" s="922">
        <f t="shared" ref="DC11" si="40">DA11-DB11</f>
        <v>0</v>
      </c>
      <c r="DD11" s="399"/>
      <c r="DE11" s="922">
        <f>AR11-BE11</f>
        <v>0</v>
      </c>
      <c r="DF11" s="922">
        <f>P11*9000</f>
        <v>0</v>
      </c>
      <c r="DG11" s="922">
        <f t="shared" ref="DG11" si="41">DE11-DF11</f>
        <v>0</v>
      </c>
      <c r="DH11" s="399"/>
      <c r="DI11" s="922">
        <f t="shared" ref="DI11" si="42">SUM(BM11+BQ11+BU11+BY11+CC11+CG11+CK11+CO11+CS11+CW11+DA11+DE11)</f>
        <v>0</v>
      </c>
      <c r="DJ11" s="922">
        <f t="shared" ref="DJ11" si="43">SUM(BN11+BR11+BV11+BZ11+CD11+CH11+CL11+CP11+CT11+CX11+DB11+DF11)</f>
        <v>0</v>
      </c>
      <c r="DK11" s="922">
        <f t="shared" ref="DK11" si="44">DI11-DJ11</f>
        <v>0</v>
      </c>
      <c r="DL11" s="50"/>
      <c r="DM11" s="50"/>
      <c r="DN11" s="50"/>
      <c r="DO11" s="50"/>
      <c r="DP11" s="50"/>
      <c r="DQ11" s="50"/>
      <c r="DR11" s="50"/>
      <c r="DS11" s="50"/>
    </row>
    <row r="12" spans="1:144" s="20" customFormat="1" ht="26.25" customHeight="1" x14ac:dyDescent="0.2">
      <c r="A12" s="51"/>
      <c r="D12" s="20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AE12" s="41"/>
      <c r="AS12" s="52"/>
      <c r="BF12" s="53">
        <f>SUM(AS11+BF11)</f>
        <v>0</v>
      </c>
      <c r="BG12" s="54">
        <f>AF11-AS11</f>
        <v>0</v>
      </c>
      <c r="BH12" s="55">
        <f>SUM(BI11+AS11)</f>
        <v>2309400</v>
      </c>
      <c r="BI12" s="56">
        <f>SUM(BG11)</f>
        <v>0</v>
      </c>
      <c r="BJ12" s="41" t="s">
        <v>35</v>
      </c>
      <c r="BK12" s="41"/>
      <c r="BL12" s="41"/>
      <c r="BM12" s="41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5"/>
      <c r="CM12" s="135"/>
      <c r="CN12" s="135"/>
      <c r="CO12" s="135"/>
      <c r="CP12" s="135"/>
      <c r="CQ12" s="135"/>
      <c r="CR12" s="135"/>
      <c r="CS12" s="135"/>
      <c r="CT12" s="135"/>
      <c r="CU12" s="135"/>
      <c r="CV12" s="135"/>
      <c r="CW12" s="135"/>
      <c r="CX12" s="135"/>
      <c r="CY12" s="135"/>
      <c r="CZ12" s="135"/>
      <c r="DA12" s="135"/>
      <c r="DB12" s="135"/>
      <c r="DC12" s="135"/>
      <c r="DD12" s="135"/>
      <c r="DE12" s="135"/>
      <c r="DF12" s="135"/>
      <c r="DG12" s="135"/>
      <c r="DH12" s="135"/>
      <c r="DI12" s="135"/>
      <c r="DJ12" s="135"/>
      <c r="DK12" s="135"/>
      <c r="DL12" s="135"/>
      <c r="DM12" s="135"/>
      <c r="DN12" s="135"/>
      <c r="DO12" s="135"/>
      <c r="DP12" s="135"/>
      <c r="DQ12" s="135"/>
      <c r="DR12" s="24"/>
      <c r="DS12" s="24"/>
      <c r="DT12" s="24"/>
    </row>
    <row r="13" spans="1:144" s="20" customFormat="1" ht="26.25" customHeight="1" x14ac:dyDescent="0.2">
      <c r="A13" s="542"/>
      <c r="D13" s="20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T13" s="165"/>
      <c r="AE13" s="41"/>
      <c r="AS13" s="41"/>
      <c r="AT13" s="118">
        <f>SUM(AG11+AT11)</f>
        <v>0</v>
      </c>
      <c r="AU13" s="118">
        <f t="shared" ref="AU13:BE13" si="45">SUM(AH11+AU11)</f>
        <v>0</v>
      </c>
      <c r="AV13" s="118">
        <f t="shared" si="45"/>
        <v>0</v>
      </c>
      <c r="AW13" s="118">
        <f t="shared" si="45"/>
        <v>0</v>
      </c>
      <c r="AX13" s="118">
        <f t="shared" si="45"/>
        <v>0</v>
      </c>
      <c r="AY13" s="118">
        <f t="shared" si="45"/>
        <v>0</v>
      </c>
      <c r="AZ13" s="118">
        <f t="shared" si="45"/>
        <v>0</v>
      </c>
      <c r="BA13" s="118">
        <f t="shared" si="45"/>
        <v>0</v>
      </c>
      <c r="BB13" s="118">
        <f t="shared" si="45"/>
        <v>0</v>
      </c>
      <c r="BC13" s="118">
        <f t="shared" si="45"/>
        <v>0</v>
      </c>
      <c r="BD13" s="118">
        <f t="shared" si="45"/>
        <v>0</v>
      </c>
      <c r="BE13" s="118">
        <f t="shared" si="45"/>
        <v>0</v>
      </c>
      <c r="BF13" s="118">
        <f>SUM(AT13:BE13)</f>
        <v>0</v>
      </c>
      <c r="BG13" s="41"/>
      <c r="BH13" s="57"/>
      <c r="BI13" s="58">
        <f>SUM(BI11-BI12)</f>
        <v>2309400</v>
      </c>
      <c r="BJ13" s="41" t="s">
        <v>34</v>
      </c>
      <c r="BK13" s="41"/>
      <c r="BL13" s="41"/>
      <c r="BM13" s="41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</row>
    <row r="14" spans="1:144" s="20" customFormat="1" ht="26.25" customHeight="1" x14ac:dyDescent="0.2">
      <c r="A14" s="1168" t="s">
        <v>8</v>
      </c>
      <c r="B14" s="1169"/>
      <c r="C14" s="119" t="s">
        <v>530</v>
      </c>
      <c r="D14" s="198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2"/>
      <c r="AF14" s="23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3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3"/>
      <c r="BG14" s="133"/>
      <c r="BH14" s="130"/>
      <c r="BI14" s="134"/>
      <c r="BJ14" s="130"/>
      <c r="BK14" s="130"/>
      <c r="BL14" s="130"/>
      <c r="BM14" s="131"/>
      <c r="BN14" s="131"/>
      <c r="BO14" s="132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3"/>
      <c r="DN14" s="133"/>
      <c r="DO14" s="133"/>
      <c r="DP14" s="130"/>
      <c r="DQ14" s="134"/>
      <c r="DR14" s="133"/>
      <c r="DS14" s="133"/>
      <c r="DT14" s="24"/>
      <c r="DU14" s="24"/>
      <c r="DV14" s="24"/>
      <c r="DW14" s="24"/>
      <c r="DX14" s="24"/>
      <c r="DY14" s="135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</row>
    <row r="15" spans="1:144" s="8" customFormat="1" ht="26.25" customHeight="1" x14ac:dyDescent="0.2">
      <c r="A15" s="1170" t="s">
        <v>9</v>
      </c>
      <c r="B15" s="1150" t="s">
        <v>10</v>
      </c>
      <c r="C15" s="1150" t="s">
        <v>21</v>
      </c>
      <c r="D15" s="1173" t="s">
        <v>11</v>
      </c>
      <c r="E15" s="1173"/>
      <c r="F15" s="1173"/>
      <c r="G15" s="1173"/>
      <c r="H15" s="1173"/>
      <c r="I15" s="1173"/>
      <c r="J15" s="1173"/>
      <c r="K15" s="1173"/>
      <c r="L15" s="1173"/>
      <c r="M15" s="1173"/>
      <c r="N15" s="1173"/>
      <c r="O15" s="1173"/>
      <c r="P15" s="1173"/>
      <c r="Q15" s="1173"/>
      <c r="R15" s="1150" t="s">
        <v>19</v>
      </c>
      <c r="S15" s="1174" t="s">
        <v>16</v>
      </c>
      <c r="T15" s="1175"/>
      <c r="U15" s="1175"/>
      <c r="V15" s="1175"/>
      <c r="W15" s="1175"/>
      <c r="X15" s="1175"/>
      <c r="Y15" s="1175"/>
      <c r="Z15" s="1175"/>
      <c r="AA15" s="1175"/>
      <c r="AB15" s="1175"/>
      <c r="AC15" s="1175"/>
      <c r="AD15" s="1175"/>
      <c r="AE15" s="1176"/>
      <c r="AF15" s="1161" t="s">
        <v>6</v>
      </c>
      <c r="AG15" s="1161"/>
      <c r="AH15" s="1161"/>
      <c r="AI15" s="1161"/>
      <c r="AJ15" s="1161"/>
      <c r="AK15" s="1161"/>
      <c r="AL15" s="1161"/>
      <c r="AM15" s="1161"/>
      <c r="AN15" s="1161"/>
      <c r="AO15" s="1161"/>
      <c r="AP15" s="1161"/>
      <c r="AQ15" s="1161"/>
      <c r="AR15" s="1161"/>
      <c r="AS15" s="1161"/>
      <c r="AT15" s="1162" t="s">
        <v>38</v>
      </c>
      <c r="AU15" s="1163"/>
      <c r="AV15" s="1163"/>
      <c r="AW15" s="1163"/>
      <c r="AX15" s="1163"/>
      <c r="AY15" s="1163"/>
      <c r="AZ15" s="1163"/>
      <c r="BA15" s="1163"/>
      <c r="BB15" s="1163"/>
      <c r="BC15" s="1163"/>
      <c r="BD15" s="1163"/>
      <c r="BE15" s="1163"/>
      <c r="BF15" s="1164"/>
      <c r="BG15" s="1150" t="s">
        <v>35</v>
      </c>
      <c r="BH15" s="1150" t="s">
        <v>208</v>
      </c>
      <c r="BI15" s="1153" t="s">
        <v>36</v>
      </c>
      <c r="BJ15" s="130"/>
      <c r="BK15" s="130"/>
      <c r="BL15" s="130"/>
      <c r="BM15" s="1149" t="s">
        <v>51</v>
      </c>
      <c r="BN15" s="1149"/>
      <c r="BO15" s="1149"/>
      <c r="BP15" s="23"/>
      <c r="BQ15" s="1149" t="s">
        <v>52</v>
      </c>
      <c r="BR15" s="1149"/>
      <c r="BS15" s="1149"/>
      <c r="BT15" s="23"/>
      <c r="BU15" s="1149" t="s">
        <v>56</v>
      </c>
      <c r="BV15" s="1149"/>
      <c r="BW15" s="1149"/>
      <c r="BX15" s="23"/>
      <c r="BY15" s="1149" t="s">
        <v>59</v>
      </c>
      <c r="BZ15" s="1149"/>
      <c r="CA15" s="1149"/>
      <c r="CB15" s="23"/>
      <c r="CC15" s="1149" t="s">
        <v>60</v>
      </c>
      <c r="CD15" s="1149"/>
      <c r="CE15" s="1149"/>
      <c r="CF15" s="23"/>
      <c r="CG15" s="1149" t="s">
        <v>61</v>
      </c>
      <c r="CH15" s="1149"/>
      <c r="CI15" s="1149"/>
      <c r="CJ15" s="23"/>
      <c r="CK15" s="1149" t="s">
        <v>204</v>
      </c>
      <c r="CL15" s="1149"/>
      <c r="CM15" s="1149"/>
      <c r="CN15" s="23"/>
      <c r="CO15" s="1149" t="s">
        <v>584</v>
      </c>
      <c r="CP15" s="1149"/>
      <c r="CQ15" s="1149"/>
      <c r="CR15" s="23"/>
      <c r="CS15" s="1149" t="s">
        <v>585</v>
      </c>
      <c r="CT15" s="1149"/>
      <c r="CU15" s="1149"/>
      <c r="CV15" s="23"/>
      <c r="CW15" s="1149" t="s">
        <v>586</v>
      </c>
      <c r="CX15" s="1149"/>
      <c r="CY15" s="1149"/>
      <c r="CZ15" s="23"/>
      <c r="DA15" s="1149" t="s">
        <v>587</v>
      </c>
      <c r="DB15" s="1149"/>
      <c r="DC15" s="1149"/>
      <c r="DD15" s="23"/>
      <c r="DE15" s="1149" t="s">
        <v>588</v>
      </c>
      <c r="DF15" s="1149"/>
      <c r="DG15" s="1149"/>
      <c r="DH15" s="23"/>
      <c r="DI15" s="1149" t="s">
        <v>12</v>
      </c>
      <c r="DJ15" s="1149"/>
      <c r="DK15" s="1149"/>
      <c r="DL15" s="23"/>
      <c r="DM15" s="23"/>
      <c r="DN15" s="23"/>
      <c r="DO15" s="23"/>
      <c r="DP15" s="23"/>
      <c r="DQ15" s="23"/>
      <c r="DR15" s="25"/>
      <c r="DS15" s="25"/>
    </row>
    <row r="16" spans="1:144" s="8" customFormat="1" ht="26.25" customHeight="1" x14ac:dyDescent="0.2">
      <c r="A16" s="1171"/>
      <c r="B16" s="1151"/>
      <c r="C16" s="1151"/>
      <c r="D16" s="1189" t="s">
        <v>17</v>
      </c>
      <c r="E16" s="1158" t="s">
        <v>18</v>
      </c>
      <c r="F16" s="1159"/>
      <c r="G16" s="1159"/>
      <c r="H16" s="1159"/>
      <c r="I16" s="1159"/>
      <c r="J16" s="1159"/>
      <c r="K16" s="1159"/>
      <c r="L16" s="1159"/>
      <c r="M16" s="1159"/>
      <c r="N16" s="1159"/>
      <c r="O16" s="1159"/>
      <c r="P16" s="1159"/>
      <c r="Q16" s="1159"/>
      <c r="R16" s="1151"/>
      <c r="S16" s="1156" t="s">
        <v>17</v>
      </c>
      <c r="T16" s="1158" t="s">
        <v>18</v>
      </c>
      <c r="U16" s="1159"/>
      <c r="V16" s="1159"/>
      <c r="W16" s="1159"/>
      <c r="X16" s="1159"/>
      <c r="Y16" s="1159"/>
      <c r="Z16" s="1159"/>
      <c r="AA16" s="1159"/>
      <c r="AB16" s="1159"/>
      <c r="AC16" s="1159"/>
      <c r="AD16" s="1159"/>
      <c r="AE16" s="1160"/>
      <c r="AF16" s="1156" t="s">
        <v>17</v>
      </c>
      <c r="AG16" s="1158" t="s">
        <v>18</v>
      </c>
      <c r="AH16" s="1159"/>
      <c r="AI16" s="1159"/>
      <c r="AJ16" s="1159"/>
      <c r="AK16" s="1159"/>
      <c r="AL16" s="1159"/>
      <c r="AM16" s="1159"/>
      <c r="AN16" s="1159"/>
      <c r="AO16" s="1159"/>
      <c r="AP16" s="1159"/>
      <c r="AQ16" s="1159"/>
      <c r="AR16" s="1159"/>
      <c r="AS16" s="1160"/>
      <c r="AT16" s="1165"/>
      <c r="AU16" s="1166"/>
      <c r="AV16" s="1166"/>
      <c r="AW16" s="1166"/>
      <c r="AX16" s="1166"/>
      <c r="AY16" s="1166"/>
      <c r="AZ16" s="1166"/>
      <c r="BA16" s="1166"/>
      <c r="BB16" s="1166"/>
      <c r="BC16" s="1166"/>
      <c r="BD16" s="1166"/>
      <c r="BE16" s="1166"/>
      <c r="BF16" s="1167"/>
      <c r="BG16" s="1151"/>
      <c r="BH16" s="1151"/>
      <c r="BI16" s="1154"/>
      <c r="BJ16" s="130"/>
      <c r="BK16" s="130"/>
      <c r="BL16" s="130"/>
      <c r="BM16" s="920">
        <v>1</v>
      </c>
      <c r="BN16" s="920">
        <v>2</v>
      </c>
      <c r="BO16" s="920"/>
      <c r="BP16" s="23"/>
      <c r="BQ16" s="920">
        <v>1</v>
      </c>
      <c r="BR16" s="920">
        <v>2</v>
      </c>
      <c r="BS16" s="920"/>
      <c r="BT16" s="23"/>
      <c r="BU16" s="920">
        <v>1</v>
      </c>
      <c r="BV16" s="920">
        <v>2</v>
      </c>
      <c r="BW16" s="920"/>
      <c r="BX16" s="23"/>
      <c r="BY16" s="920">
        <v>1</v>
      </c>
      <c r="BZ16" s="920">
        <v>2</v>
      </c>
      <c r="CA16" s="920"/>
      <c r="CB16" s="23"/>
      <c r="CC16" s="920">
        <v>1</v>
      </c>
      <c r="CD16" s="920">
        <v>2</v>
      </c>
      <c r="CE16" s="920"/>
      <c r="CF16" s="23"/>
      <c r="CG16" s="920">
        <v>1</v>
      </c>
      <c r="CH16" s="920">
        <v>2</v>
      </c>
      <c r="CI16" s="920"/>
      <c r="CJ16" s="23"/>
      <c r="CK16" s="920">
        <v>1</v>
      </c>
      <c r="CL16" s="920">
        <v>2</v>
      </c>
      <c r="CM16" s="920"/>
      <c r="CN16" s="23"/>
      <c r="CO16" s="920">
        <v>1</v>
      </c>
      <c r="CP16" s="920">
        <v>2</v>
      </c>
      <c r="CQ16" s="920"/>
      <c r="CR16" s="23"/>
      <c r="CS16" s="920">
        <v>1</v>
      </c>
      <c r="CT16" s="920">
        <v>2</v>
      </c>
      <c r="CU16" s="920"/>
      <c r="CV16" s="23"/>
      <c r="CW16" s="920">
        <v>1</v>
      </c>
      <c r="CX16" s="920">
        <v>2</v>
      </c>
      <c r="CY16" s="920"/>
      <c r="CZ16" s="23"/>
      <c r="DA16" s="920">
        <v>1</v>
      </c>
      <c r="DB16" s="920">
        <v>2</v>
      </c>
      <c r="DC16" s="920"/>
      <c r="DD16" s="23"/>
      <c r="DE16" s="920">
        <v>1</v>
      </c>
      <c r="DF16" s="920">
        <v>2</v>
      </c>
      <c r="DG16" s="920"/>
      <c r="DH16" s="23"/>
      <c r="DI16" s="920">
        <v>1</v>
      </c>
      <c r="DJ16" s="920">
        <v>2</v>
      </c>
      <c r="DK16" s="920"/>
      <c r="DL16" s="23"/>
      <c r="DM16" s="23"/>
      <c r="DN16" s="23"/>
      <c r="DO16" s="23"/>
      <c r="DP16" s="23"/>
      <c r="DQ16" s="23"/>
      <c r="DR16" s="25"/>
      <c r="DS16" s="25"/>
    </row>
    <row r="17" spans="1:141" s="6" customFormat="1" ht="26.25" customHeight="1" x14ac:dyDescent="0.2">
      <c r="A17" s="1172"/>
      <c r="B17" s="1152"/>
      <c r="C17" s="1152"/>
      <c r="D17" s="1191"/>
      <c r="E17" s="26">
        <v>1</v>
      </c>
      <c r="F17" s="26">
        <v>2</v>
      </c>
      <c r="G17" s="26">
        <v>3</v>
      </c>
      <c r="H17" s="26">
        <v>4</v>
      </c>
      <c r="I17" s="26">
        <v>5</v>
      </c>
      <c r="J17" s="26">
        <v>6</v>
      </c>
      <c r="K17" s="26">
        <v>7</v>
      </c>
      <c r="L17" s="26">
        <v>8</v>
      </c>
      <c r="M17" s="26">
        <v>9</v>
      </c>
      <c r="N17" s="26">
        <v>10</v>
      </c>
      <c r="O17" s="26">
        <v>11</v>
      </c>
      <c r="P17" s="26">
        <v>12</v>
      </c>
      <c r="Q17" s="26" t="s">
        <v>20</v>
      </c>
      <c r="R17" s="1152"/>
      <c r="S17" s="1157"/>
      <c r="T17" s="26">
        <v>1</v>
      </c>
      <c r="U17" s="26">
        <v>2</v>
      </c>
      <c r="V17" s="26">
        <v>3</v>
      </c>
      <c r="W17" s="26">
        <v>4</v>
      </c>
      <c r="X17" s="26">
        <v>5</v>
      </c>
      <c r="Y17" s="26">
        <v>6</v>
      </c>
      <c r="Z17" s="26">
        <v>7</v>
      </c>
      <c r="AA17" s="26">
        <v>8</v>
      </c>
      <c r="AB17" s="26">
        <v>9</v>
      </c>
      <c r="AC17" s="26">
        <v>10</v>
      </c>
      <c r="AD17" s="26">
        <v>11</v>
      </c>
      <c r="AE17" s="26">
        <v>12</v>
      </c>
      <c r="AF17" s="1157"/>
      <c r="AG17" s="26">
        <v>1</v>
      </c>
      <c r="AH17" s="26">
        <v>2</v>
      </c>
      <c r="AI17" s="26">
        <v>3</v>
      </c>
      <c r="AJ17" s="26">
        <v>4</v>
      </c>
      <c r="AK17" s="26">
        <v>5</v>
      </c>
      <c r="AL17" s="26">
        <v>6</v>
      </c>
      <c r="AM17" s="26">
        <v>7</v>
      </c>
      <c r="AN17" s="26">
        <v>8</v>
      </c>
      <c r="AO17" s="26">
        <v>9</v>
      </c>
      <c r="AP17" s="26">
        <v>10</v>
      </c>
      <c r="AQ17" s="26">
        <v>11</v>
      </c>
      <c r="AR17" s="26">
        <v>12</v>
      </c>
      <c r="AS17" s="26" t="s">
        <v>12</v>
      </c>
      <c r="AT17" s="164">
        <v>1</v>
      </c>
      <c r="AU17" s="164">
        <v>2</v>
      </c>
      <c r="AV17" s="164">
        <v>3</v>
      </c>
      <c r="AW17" s="164">
        <v>4</v>
      </c>
      <c r="AX17" s="164">
        <v>5</v>
      </c>
      <c r="AY17" s="164">
        <v>6</v>
      </c>
      <c r="AZ17" s="164">
        <v>7</v>
      </c>
      <c r="BA17" s="164">
        <v>8</v>
      </c>
      <c r="BB17" s="164">
        <v>9</v>
      </c>
      <c r="BC17" s="164">
        <v>10</v>
      </c>
      <c r="BD17" s="164">
        <v>11</v>
      </c>
      <c r="BE17" s="164">
        <v>12</v>
      </c>
      <c r="BF17" s="26" t="s">
        <v>12</v>
      </c>
      <c r="BG17" s="1152"/>
      <c r="BH17" s="1152"/>
      <c r="BI17" s="1155"/>
      <c r="BJ17" s="7"/>
      <c r="BK17" s="7"/>
      <c r="BL17" s="7"/>
      <c r="BM17" s="164" t="s">
        <v>581</v>
      </c>
      <c r="BN17" s="164" t="s">
        <v>582</v>
      </c>
      <c r="BO17" s="919" t="s">
        <v>583</v>
      </c>
      <c r="BP17" s="27"/>
      <c r="BQ17" s="164" t="s">
        <v>581</v>
      </c>
      <c r="BR17" s="164" t="s">
        <v>582</v>
      </c>
      <c r="BS17" s="919" t="s">
        <v>583</v>
      </c>
      <c r="BT17" s="27"/>
      <c r="BU17" s="164" t="s">
        <v>581</v>
      </c>
      <c r="BV17" s="164" t="s">
        <v>582</v>
      </c>
      <c r="BW17" s="919" t="s">
        <v>583</v>
      </c>
      <c r="BX17" s="27"/>
      <c r="BY17" s="164" t="s">
        <v>581</v>
      </c>
      <c r="BZ17" s="164" t="s">
        <v>582</v>
      </c>
      <c r="CA17" s="919" t="s">
        <v>583</v>
      </c>
      <c r="CB17" s="27"/>
      <c r="CC17" s="164" t="s">
        <v>581</v>
      </c>
      <c r="CD17" s="164" t="s">
        <v>582</v>
      </c>
      <c r="CE17" s="919" t="s">
        <v>583</v>
      </c>
      <c r="CF17" s="27"/>
      <c r="CG17" s="164" t="s">
        <v>581</v>
      </c>
      <c r="CH17" s="164" t="s">
        <v>582</v>
      </c>
      <c r="CI17" s="919" t="s">
        <v>583</v>
      </c>
      <c r="CJ17" s="27"/>
      <c r="CK17" s="164" t="s">
        <v>581</v>
      </c>
      <c r="CL17" s="164" t="s">
        <v>582</v>
      </c>
      <c r="CM17" s="919" t="s">
        <v>583</v>
      </c>
      <c r="CN17" s="27"/>
      <c r="CO17" s="164" t="s">
        <v>581</v>
      </c>
      <c r="CP17" s="164" t="s">
        <v>582</v>
      </c>
      <c r="CQ17" s="919" t="s">
        <v>583</v>
      </c>
      <c r="CR17" s="27"/>
      <c r="CS17" s="164" t="s">
        <v>581</v>
      </c>
      <c r="CT17" s="164" t="s">
        <v>582</v>
      </c>
      <c r="CU17" s="919" t="s">
        <v>583</v>
      </c>
      <c r="CV17" s="27"/>
      <c r="CW17" s="164" t="s">
        <v>581</v>
      </c>
      <c r="CX17" s="164" t="s">
        <v>582</v>
      </c>
      <c r="CY17" s="919" t="s">
        <v>583</v>
      </c>
      <c r="CZ17" s="27"/>
      <c r="DA17" s="164" t="s">
        <v>581</v>
      </c>
      <c r="DB17" s="164" t="s">
        <v>582</v>
      </c>
      <c r="DC17" s="919" t="s">
        <v>583</v>
      </c>
      <c r="DD17" s="27"/>
      <c r="DE17" s="164" t="s">
        <v>581</v>
      </c>
      <c r="DF17" s="164" t="s">
        <v>582</v>
      </c>
      <c r="DG17" s="919" t="s">
        <v>583</v>
      </c>
      <c r="DH17" s="27"/>
      <c r="DI17" s="164" t="s">
        <v>581</v>
      </c>
      <c r="DJ17" s="164" t="s">
        <v>582</v>
      </c>
      <c r="DK17" s="919" t="s">
        <v>583</v>
      </c>
      <c r="DL17" s="27"/>
      <c r="DM17" s="27"/>
      <c r="DN17" s="27"/>
      <c r="DO17" s="27"/>
      <c r="DP17" s="27"/>
      <c r="DQ17" s="27"/>
      <c r="DR17" s="27"/>
      <c r="DS17" s="27"/>
    </row>
    <row r="18" spans="1:141" s="7" customFormat="1" ht="26.25" customHeight="1" x14ac:dyDescent="0.2">
      <c r="A18" s="42"/>
      <c r="B18" s="601" t="s">
        <v>531</v>
      </c>
      <c r="C18" s="29"/>
      <c r="D18" s="544"/>
      <c r="E18" s="544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1"/>
      <c r="R18" s="83"/>
      <c r="S18" s="546"/>
      <c r="T18" s="84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69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1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2"/>
      <c r="BG18" s="73"/>
      <c r="BH18" s="74"/>
      <c r="BI18" s="75"/>
      <c r="BJ18" s="166"/>
      <c r="BK18" s="166"/>
      <c r="BL18" s="461"/>
      <c r="BM18" s="461"/>
      <c r="BN18" s="461"/>
      <c r="BO18" s="461"/>
      <c r="BP18" s="37"/>
      <c r="BQ18" s="461"/>
      <c r="BR18" s="461"/>
      <c r="BS18" s="461"/>
      <c r="BT18" s="37"/>
      <c r="BU18" s="461"/>
      <c r="BV18" s="461"/>
      <c r="BW18" s="461"/>
      <c r="BX18" s="37"/>
      <c r="BY18" s="461"/>
      <c r="BZ18" s="461"/>
      <c r="CA18" s="461"/>
      <c r="CB18" s="37"/>
      <c r="CC18" s="461"/>
      <c r="CD18" s="461"/>
      <c r="CE18" s="461"/>
      <c r="CF18" s="37"/>
      <c r="CG18" s="461"/>
      <c r="CH18" s="461"/>
      <c r="CI18" s="461"/>
      <c r="CJ18" s="37"/>
      <c r="CK18" s="461"/>
      <c r="CL18" s="461"/>
      <c r="CM18" s="461"/>
      <c r="CN18" s="37"/>
      <c r="CO18" s="461"/>
      <c r="CP18" s="461"/>
      <c r="CQ18" s="461"/>
      <c r="CR18" s="37"/>
      <c r="CS18" s="461"/>
      <c r="CT18" s="461"/>
      <c r="CU18" s="461"/>
      <c r="CV18" s="37"/>
      <c r="CW18" s="461"/>
      <c r="CX18" s="461"/>
      <c r="CY18" s="461"/>
      <c r="CZ18" s="37"/>
      <c r="DA18" s="461"/>
      <c r="DB18" s="461"/>
      <c r="DC18" s="461"/>
      <c r="DD18" s="37"/>
      <c r="DE18" s="461"/>
      <c r="DF18" s="461"/>
      <c r="DG18" s="461"/>
      <c r="DH18" s="37"/>
      <c r="DI18" s="461"/>
      <c r="DJ18" s="461"/>
      <c r="DK18" s="461"/>
      <c r="DL18" s="43"/>
      <c r="DM18" s="43"/>
      <c r="DN18" s="43"/>
      <c r="DO18" s="43"/>
      <c r="DP18" s="43"/>
      <c r="DQ18" s="43"/>
      <c r="DR18" s="43"/>
      <c r="DS18" s="43"/>
    </row>
    <row r="19" spans="1:141" s="7" customFormat="1" ht="26.25" customHeight="1" x14ac:dyDescent="0.2">
      <c r="A19" s="42">
        <v>1</v>
      </c>
      <c r="B19" s="426" t="s">
        <v>71</v>
      </c>
      <c r="C19" s="29" t="s">
        <v>23</v>
      </c>
      <c r="D19" s="544">
        <v>50</v>
      </c>
      <c r="E19" s="544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1">
        <f>SUM(E19:P19)</f>
        <v>0</v>
      </c>
      <c r="R19" s="83" t="s">
        <v>28</v>
      </c>
      <c r="S19" s="546">
        <v>10300</v>
      </c>
      <c r="T19" s="84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69">
        <f t="shared" ref="AF19:AF22" si="46">SUM(Q19*S19)</f>
        <v>0</v>
      </c>
      <c r="AG19" s="461">
        <f t="shared" ref="AG19:AI22" si="47">T19*E19</f>
        <v>0</v>
      </c>
      <c r="AH19" s="461">
        <f t="shared" si="47"/>
        <v>0</v>
      </c>
      <c r="AI19" s="461">
        <f t="shared" si="47"/>
        <v>0</v>
      </c>
      <c r="AJ19" s="461">
        <f t="shared" ref="AJ19:AR22" si="48">W19*H19</f>
        <v>0</v>
      </c>
      <c r="AK19" s="461">
        <f t="shared" si="48"/>
        <v>0</v>
      </c>
      <c r="AL19" s="461">
        <f t="shared" si="48"/>
        <v>0</v>
      </c>
      <c r="AM19" s="461">
        <f t="shared" si="48"/>
        <v>0</v>
      </c>
      <c r="AN19" s="461">
        <f t="shared" si="48"/>
        <v>0</v>
      </c>
      <c r="AO19" s="461">
        <f t="shared" si="48"/>
        <v>0</v>
      </c>
      <c r="AP19" s="461">
        <f t="shared" si="48"/>
        <v>0</v>
      </c>
      <c r="AQ19" s="461">
        <f t="shared" si="48"/>
        <v>0</v>
      </c>
      <c r="AR19" s="461">
        <f t="shared" si="48"/>
        <v>0</v>
      </c>
      <c r="AS19" s="462">
        <f>SUM(AG19:AR19)</f>
        <v>0</v>
      </c>
      <c r="AT19" s="461"/>
      <c r="AU19" s="461">
        <f t="shared" ref="AU19:AV22" si="49">SUM(AH19*14%)</f>
        <v>0</v>
      </c>
      <c r="AV19" s="461">
        <f t="shared" si="49"/>
        <v>0</v>
      </c>
      <c r="AW19" s="461">
        <f t="shared" ref="AW19:BE22" si="50">SUM(AJ19*14%)</f>
        <v>0</v>
      </c>
      <c r="AX19" s="461">
        <f t="shared" si="50"/>
        <v>0</v>
      </c>
      <c r="AY19" s="461">
        <f t="shared" si="50"/>
        <v>0</v>
      </c>
      <c r="AZ19" s="461">
        <f t="shared" si="50"/>
        <v>0</v>
      </c>
      <c r="BA19" s="461">
        <f t="shared" si="50"/>
        <v>0</v>
      </c>
      <c r="BB19" s="461">
        <f t="shared" si="50"/>
        <v>0</v>
      </c>
      <c r="BC19" s="461">
        <f t="shared" si="50"/>
        <v>0</v>
      </c>
      <c r="BD19" s="461">
        <f t="shared" si="50"/>
        <v>0</v>
      </c>
      <c r="BE19" s="461">
        <f t="shared" si="50"/>
        <v>0</v>
      </c>
      <c r="BF19" s="73">
        <f>SUM(AT19:BE19)</f>
        <v>0</v>
      </c>
      <c r="BG19" s="73">
        <f>AF19-AS19</f>
        <v>0</v>
      </c>
      <c r="BH19" s="74">
        <f>S19*D19</f>
        <v>515000</v>
      </c>
      <c r="BI19" s="75">
        <f>BH19-AS19</f>
        <v>515000</v>
      </c>
      <c r="BJ19" s="166">
        <f>SUM(Q19/D19)</f>
        <v>0</v>
      </c>
      <c r="BK19" s="166"/>
      <c r="BL19" s="461">
        <v>9000</v>
      </c>
      <c r="BM19" s="461">
        <f>AG19-AT19</f>
        <v>0</v>
      </c>
      <c r="BN19" s="461">
        <f>E19*BL19</f>
        <v>0</v>
      </c>
      <c r="BO19" s="461">
        <f>BM19-BN19</f>
        <v>0</v>
      </c>
      <c r="BP19" s="37"/>
      <c r="BQ19" s="461">
        <f>AH19-AU19</f>
        <v>0</v>
      </c>
      <c r="BR19" s="461">
        <f>F19*BL19</f>
        <v>0</v>
      </c>
      <c r="BS19" s="461">
        <f>BQ19-BR19</f>
        <v>0</v>
      </c>
      <c r="BT19" s="37"/>
      <c r="BU19" s="461">
        <f>AI19-AV19</f>
        <v>0</v>
      </c>
      <c r="BV19" s="461">
        <f>G19*BL19</f>
        <v>0</v>
      </c>
      <c r="BW19" s="461">
        <f>BU19-BV19</f>
        <v>0</v>
      </c>
      <c r="BX19" s="37"/>
      <c r="BY19" s="461">
        <f>AJ19-AW19</f>
        <v>0</v>
      </c>
      <c r="BZ19" s="461">
        <f>H19*BL19</f>
        <v>0</v>
      </c>
      <c r="CA19" s="461">
        <f>BY19-BZ19</f>
        <v>0</v>
      </c>
      <c r="CB19" s="37"/>
      <c r="CC19" s="461">
        <f>SUM(AK19-AX19)</f>
        <v>0</v>
      </c>
      <c r="CD19" s="461">
        <f>I19*BL19</f>
        <v>0</v>
      </c>
      <c r="CE19" s="461">
        <f>CC19-CD19</f>
        <v>0</v>
      </c>
      <c r="CF19" s="37"/>
      <c r="CG19" s="461">
        <f>AL19-AY19</f>
        <v>0</v>
      </c>
      <c r="CH19" s="461">
        <f>J19*BL19</f>
        <v>0</v>
      </c>
      <c r="CI19" s="461">
        <f>CG19-CH19</f>
        <v>0</v>
      </c>
      <c r="CJ19" s="37"/>
      <c r="CK19" s="461">
        <f>AM19-AZ19</f>
        <v>0</v>
      </c>
      <c r="CL19" s="461">
        <f>K19*BL19</f>
        <v>0</v>
      </c>
      <c r="CM19" s="461">
        <f>CK19-CL19</f>
        <v>0</v>
      </c>
      <c r="CN19" s="37"/>
      <c r="CO19" s="461">
        <f>AN19-BA19</f>
        <v>0</v>
      </c>
      <c r="CP19" s="461">
        <f>L19*BL19</f>
        <v>0</v>
      </c>
      <c r="CQ19" s="461">
        <f>CO19-CP19</f>
        <v>0</v>
      </c>
      <c r="CR19" s="37"/>
      <c r="CS19" s="461">
        <f>AO19-BB19</f>
        <v>0</v>
      </c>
      <c r="CT19" s="461">
        <f>M19*BL19</f>
        <v>0</v>
      </c>
      <c r="CU19" s="461">
        <f>CS19-CT19</f>
        <v>0</v>
      </c>
      <c r="CV19" s="37"/>
      <c r="CW19" s="461">
        <f>AP19-BC19</f>
        <v>0</v>
      </c>
      <c r="CX19" s="461">
        <f>N19*BL19</f>
        <v>0</v>
      </c>
      <c r="CY19" s="461">
        <f>CW19-CX19</f>
        <v>0</v>
      </c>
      <c r="CZ19" s="37"/>
      <c r="DA19" s="461">
        <f>AQ19-BD19</f>
        <v>0</v>
      </c>
      <c r="DB19" s="461">
        <f>O19*BL19</f>
        <v>0</v>
      </c>
      <c r="DC19" s="461">
        <f>DA19-DB19</f>
        <v>0</v>
      </c>
      <c r="DD19" s="37"/>
      <c r="DE19" s="461">
        <f>AR19-BE19</f>
        <v>0</v>
      </c>
      <c r="DF19" s="461">
        <f>P19*BL19</f>
        <v>0</v>
      </c>
      <c r="DG19" s="461">
        <f>DE19-DF19</f>
        <v>0</v>
      </c>
      <c r="DH19" s="37"/>
      <c r="DI19" s="461">
        <f t="shared" ref="DI19:DJ22" si="51">SUM(BM19+BQ19+BU19+BY19+CC19+CG19+CK19+CO19+CS19+CW19+DA19+DE19)</f>
        <v>0</v>
      </c>
      <c r="DJ19" s="461">
        <f t="shared" si="51"/>
        <v>0</v>
      </c>
      <c r="DK19" s="461">
        <f>DI19-DJ19</f>
        <v>0</v>
      </c>
      <c r="DL19" s="43"/>
      <c r="DM19" s="43"/>
      <c r="DN19" s="43"/>
      <c r="DO19" s="43"/>
      <c r="DP19" s="43"/>
      <c r="DQ19" s="43"/>
      <c r="DR19" s="43"/>
      <c r="DS19" s="43"/>
    </row>
    <row r="20" spans="1:141" s="7" customFormat="1" ht="26.25" customHeight="1" x14ac:dyDescent="0.2">
      <c r="A20" s="42">
        <v>2</v>
      </c>
      <c r="B20" s="426" t="s">
        <v>72</v>
      </c>
      <c r="C20" s="29" t="s">
        <v>23</v>
      </c>
      <c r="D20" s="544">
        <v>50</v>
      </c>
      <c r="E20" s="544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1">
        <f>SUM(E20:P20)</f>
        <v>0</v>
      </c>
      <c r="R20" s="83" t="s">
        <v>28</v>
      </c>
      <c r="S20" s="546">
        <v>28500</v>
      </c>
      <c r="T20" s="84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69">
        <f t="shared" si="46"/>
        <v>0</v>
      </c>
      <c r="AG20" s="461">
        <f t="shared" si="47"/>
        <v>0</v>
      </c>
      <c r="AH20" s="461">
        <f t="shared" si="47"/>
        <v>0</v>
      </c>
      <c r="AI20" s="461">
        <f t="shared" si="47"/>
        <v>0</v>
      </c>
      <c r="AJ20" s="461">
        <f t="shared" si="48"/>
        <v>0</v>
      </c>
      <c r="AK20" s="461">
        <f t="shared" si="48"/>
        <v>0</v>
      </c>
      <c r="AL20" s="461">
        <f t="shared" si="48"/>
        <v>0</v>
      </c>
      <c r="AM20" s="461">
        <f t="shared" si="48"/>
        <v>0</v>
      </c>
      <c r="AN20" s="461">
        <f t="shared" si="48"/>
        <v>0</v>
      </c>
      <c r="AO20" s="461">
        <f t="shared" si="48"/>
        <v>0</v>
      </c>
      <c r="AP20" s="461">
        <f t="shared" si="48"/>
        <v>0</v>
      </c>
      <c r="AQ20" s="461">
        <f t="shared" si="48"/>
        <v>0</v>
      </c>
      <c r="AR20" s="461">
        <f t="shared" si="48"/>
        <v>0</v>
      </c>
      <c r="AS20" s="462">
        <f>SUM(AG20:AR20)</f>
        <v>0</v>
      </c>
      <c r="AT20" s="461"/>
      <c r="AU20" s="461">
        <f t="shared" si="49"/>
        <v>0</v>
      </c>
      <c r="AV20" s="461">
        <f t="shared" si="49"/>
        <v>0</v>
      </c>
      <c r="AW20" s="461">
        <f t="shared" si="50"/>
        <v>0</v>
      </c>
      <c r="AX20" s="461">
        <f t="shared" si="50"/>
        <v>0</v>
      </c>
      <c r="AY20" s="461">
        <f t="shared" si="50"/>
        <v>0</v>
      </c>
      <c r="AZ20" s="461">
        <f t="shared" si="50"/>
        <v>0</v>
      </c>
      <c r="BA20" s="461">
        <f t="shared" si="50"/>
        <v>0</v>
      </c>
      <c r="BB20" s="461">
        <f t="shared" si="50"/>
        <v>0</v>
      </c>
      <c r="BC20" s="461">
        <f t="shared" si="50"/>
        <v>0</v>
      </c>
      <c r="BD20" s="461">
        <f t="shared" si="50"/>
        <v>0</v>
      </c>
      <c r="BE20" s="461">
        <f t="shared" si="50"/>
        <v>0</v>
      </c>
      <c r="BF20" s="73">
        <f>SUM(AT20:BE20)</f>
        <v>0</v>
      </c>
      <c r="BG20" s="73">
        <f t="shared" ref="BG20:BG22" si="52">AF20-AS20</f>
        <v>0</v>
      </c>
      <c r="BH20" s="74">
        <f>S20*D20</f>
        <v>1425000</v>
      </c>
      <c r="BI20" s="75">
        <f t="shared" ref="BI20:BI22" si="53">BH20-AS20</f>
        <v>1425000</v>
      </c>
      <c r="BJ20" s="166">
        <f>SUM(Q20/D20)</f>
        <v>0</v>
      </c>
      <c r="BK20" s="166"/>
      <c r="BL20" s="461">
        <v>20000</v>
      </c>
      <c r="BM20" s="461">
        <f>AG20-AT20</f>
        <v>0</v>
      </c>
      <c r="BN20" s="461">
        <f>E20*BL20</f>
        <v>0</v>
      </c>
      <c r="BO20" s="461">
        <f>BM20-BN20</f>
        <v>0</v>
      </c>
      <c r="BP20" s="37"/>
      <c r="BQ20" s="461">
        <f>AH20-AU20</f>
        <v>0</v>
      </c>
      <c r="BR20" s="461">
        <f>F20*BL20</f>
        <v>0</v>
      </c>
      <c r="BS20" s="461">
        <f t="shared" ref="BS20" si="54">BQ20-BR20</f>
        <v>0</v>
      </c>
      <c r="BT20" s="37"/>
      <c r="BU20" s="461">
        <f>AI20-AV20</f>
        <v>0</v>
      </c>
      <c r="BV20" s="461">
        <f>G20*BL20</f>
        <v>0</v>
      </c>
      <c r="BW20" s="461">
        <f>BU20-BV20</f>
        <v>0</v>
      </c>
      <c r="BX20" s="37"/>
      <c r="BY20" s="461">
        <f>AJ20-AW20</f>
        <v>0</v>
      </c>
      <c r="BZ20" s="461">
        <f>H20*BL20</f>
        <v>0</v>
      </c>
      <c r="CA20" s="461">
        <f t="shared" ref="CA20" si="55">BY20-BZ20</f>
        <v>0</v>
      </c>
      <c r="CB20" s="37"/>
      <c r="CC20" s="461">
        <f>SUM(AK20-AX20)</f>
        <v>0</v>
      </c>
      <c r="CD20" s="461">
        <f>I20*BL20</f>
        <v>0</v>
      </c>
      <c r="CE20" s="461">
        <f t="shared" ref="CE20" si="56">CC20-CD20</f>
        <v>0</v>
      </c>
      <c r="CF20" s="37"/>
      <c r="CG20" s="461">
        <f>AL20-AY20</f>
        <v>0</v>
      </c>
      <c r="CH20" s="461">
        <f>J20*BL20</f>
        <v>0</v>
      </c>
      <c r="CI20" s="461">
        <f>CG20-CH20</f>
        <v>0</v>
      </c>
      <c r="CJ20" s="37"/>
      <c r="CK20" s="461">
        <f>AM20-AZ20</f>
        <v>0</v>
      </c>
      <c r="CL20" s="461">
        <f>K20*BL20</f>
        <v>0</v>
      </c>
      <c r="CM20" s="461">
        <f t="shared" ref="CM20" si="57">CK20-CL20</f>
        <v>0</v>
      </c>
      <c r="CN20" s="37"/>
      <c r="CO20" s="461">
        <f>AN20-BA20</f>
        <v>0</v>
      </c>
      <c r="CP20" s="461">
        <f>L20*BL20</f>
        <v>0</v>
      </c>
      <c r="CQ20" s="461">
        <f t="shared" ref="CQ20" si="58">CO20-CP20</f>
        <v>0</v>
      </c>
      <c r="CR20" s="37"/>
      <c r="CS20" s="461">
        <f>AO20-BB20</f>
        <v>0</v>
      </c>
      <c r="CT20" s="461">
        <f>M20*BL20</f>
        <v>0</v>
      </c>
      <c r="CU20" s="461">
        <f t="shared" ref="CU20" si="59">CS20-CT20</f>
        <v>0</v>
      </c>
      <c r="CV20" s="37"/>
      <c r="CW20" s="461">
        <f>AP20-BC20</f>
        <v>0</v>
      </c>
      <c r="CX20" s="461">
        <f>N20*BL20</f>
        <v>0</v>
      </c>
      <c r="CY20" s="461">
        <f t="shared" ref="CY20" si="60">CW20-CX20</f>
        <v>0</v>
      </c>
      <c r="CZ20" s="37"/>
      <c r="DA20" s="461">
        <f>AQ20-BD20</f>
        <v>0</v>
      </c>
      <c r="DB20" s="461">
        <f>O20*BL20</f>
        <v>0</v>
      </c>
      <c r="DC20" s="461">
        <f t="shared" ref="DC20" si="61">DA20-DB20</f>
        <v>0</v>
      </c>
      <c r="DD20" s="37"/>
      <c r="DE20" s="461">
        <f>AR20-BE20</f>
        <v>0</v>
      </c>
      <c r="DF20" s="461">
        <f>P20*BL20</f>
        <v>0</v>
      </c>
      <c r="DG20" s="461">
        <f t="shared" ref="DG20" si="62">DE20-DF20</f>
        <v>0</v>
      </c>
      <c r="DH20" s="37"/>
      <c r="DI20" s="461">
        <f t="shared" si="51"/>
        <v>0</v>
      </c>
      <c r="DJ20" s="461">
        <f t="shared" si="51"/>
        <v>0</v>
      </c>
      <c r="DK20" s="461">
        <f>DI20-DJ20</f>
        <v>0</v>
      </c>
      <c r="DL20" s="43"/>
      <c r="DM20" s="43"/>
      <c r="DN20" s="43"/>
      <c r="DO20" s="43"/>
      <c r="DP20" s="43"/>
      <c r="DQ20" s="43"/>
      <c r="DR20" s="43"/>
      <c r="DS20" s="43"/>
    </row>
    <row r="21" spans="1:141" s="7" customFormat="1" ht="26.25" customHeight="1" x14ac:dyDescent="0.2">
      <c r="A21" s="42">
        <v>3</v>
      </c>
      <c r="B21" s="426" t="s">
        <v>73</v>
      </c>
      <c r="C21" s="29" t="s">
        <v>23</v>
      </c>
      <c r="D21" s="544">
        <v>6</v>
      </c>
      <c r="E21" s="544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1">
        <f>SUM(E21:P21)</f>
        <v>0</v>
      </c>
      <c r="R21" s="83" t="s">
        <v>2</v>
      </c>
      <c r="S21" s="546">
        <v>49900</v>
      </c>
      <c r="T21" s="84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69">
        <f t="shared" si="46"/>
        <v>0</v>
      </c>
      <c r="AG21" s="461">
        <f t="shared" si="47"/>
        <v>0</v>
      </c>
      <c r="AH21" s="461">
        <f t="shared" si="47"/>
        <v>0</v>
      </c>
      <c r="AI21" s="461">
        <f t="shared" si="47"/>
        <v>0</v>
      </c>
      <c r="AJ21" s="461">
        <f t="shared" si="48"/>
        <v>0</v>
      </c>
      <c r="AK21" s="461">
        <f t="shared" si="48"/>
        <v>0</v>
      </c>
      <c r="AL21" s="461">
        <f t="shared" si="48"/>
        <v>0</v>
      </c>
      <c r="AM21" s="461">
        <f t="shared" si="48"/>
        <v>0</v>
      </c>
      <c r="AN21" s="461">
        <f t="shared" si="48"/>
        <v>0</v>
      </c>
      <c r="AO21" s="461">
        <f t="shared" si="48"/>
        <v>0</v>
      </c>
      <c r="AP21" s="461">
        <f t="shared" si="48"/>
        <v>0</v>
      </c>
      <c r="AQ21" s="461">
        <f t="shared" si="48"/>
        <v>0</v>
      </c>
      <c r="AR21" s="461">
        <f t="shared" si="48"/>
        <v>0</v>
      </c>
      <c r="AS21" s="462">
        <f>SUM(AG21:AR21)</f>
        <v>0</v>
      </c>
      <c r="AT21" s="461"/>
      <c r="AU21" s="461">
        <f t="shared" si="49"/>
        <v>0</v>
      </c>
      <c r="AV21" s="461">
        <f t="shared" si="49"/>
        <v>0</v>
      </c>
      <c r="AW21" s="461">
        <f t="shared" si="50"/>
        <v>0</v>
      </c>
      <c r="AX21" s="461">
        <f t="shared" si="50"/>
        <v>0</v>
      </c>
      <c r="AY21" s="461">
        <f t="shared" si="50"/>
        <v>0</v>
      </c>
      <c r="AZ21" s="461">
        <f t="shared" si="50"/>
        <v>0</v>
      </c>
      <c r="BA21" s="461">
        <f t="shared" si="50"/>
        <v>0</v>
      </c>
      <c r="BB21" s="461">
        <f t="shared" si="50"/>
        <v>0</v>
      </c>
      <c r="BC21" s="461">
        <f t="shared" si="50"/>
        <v>0</v>
      </c>
      <c r="BD21" s="461">
        <f t="shared" si="50"/>
        <v>0</v>
      </c>
      <c r="BE21" s="461">
        <f t="shared" si="50"/>
        <v>0</v>
      </c>
      <c r="BF21" s="73">
        <f>SUM(AT21:BE21)</f>
        <v>0</v>
      </c>
      <c r="BG21" s="73">
        <f t="shared" si="52"/>
        <v>0</v>
      </c>
      <c r="BH21" s="74">
        <f>S21*D21</f>
        <v>299400</v>
      </c>
      <c r="BI21" s="75">
        <f t="shared" si="53"/>
        <v>299400</v>
      </c>
      <c r="BJ21" s="166">
        <f>SUM(Q21/D21)</f>
        <v>0</v>
      </c>
      <c r="BK21" s="166"/>
      <c r="BL21" s="461">
        <v>49000</v>
      </c>
      <c r="BM21" s="461">
        <f>AG21-AT21</f>
        <v>0</v>
      </c>
      <c r="BN21" s="461">
        <f>E21*BL21</f>
        <v>0</v>
      </c>
      <c r="BO21" s="461">
        <f>BM21-BN21</f>
        <v>0</v>
      </c>
      <c r="BP21" s="37"/>
      <c r="BQ21" s="461">
        <f>AH21-AU21</f>
        <v>0</v>
      </c>
      <c r="BR21" s="461">
        <f>F21*BL21</f>
        <v>0</v>
      </c>
      <c r="BS21" s="461">
        <f>BQ21-BR21</f>
        <v>0</v>
      </c>
      <c r="BT21" s="37"/>
      <c r="BU21" s="461">
        <f>AI21-AV21</f>
        <v>0</v>
      </c>
      <c r="BV21" s="461">
        <f>G21*BL21</f>
        <v>0</v>
      </c>
      <c r="BW21" s="461">
        <f>BU21-BV21</f>
        <v>0</v>
      </c>
      <c r="BX21" s="37"/>
      <c r="BY21" s="461">
        <f>AJ21-AW21</f>
        <v>0</v>
      </c>
      <c r="BZ21" s="461">
        <f>H21*BL21</f>
        <v>0</v>
      </c>
      <c r="CA21" s="461">
        <f>BY21-BZ21</f>
        <v>0</v>
      </c>
      <c r="CB21" s="37"/>
      <c r="CC21" s="461">
        <f>SUM(AK21-AX21)</f>
        <v>0</v>
      </c>
      <c r="CD21" s="461">
        <f>I21*BL21</f>
        <v>0</v>
      </c>
      <c r="CE21" s="461">
        <f>CC21-CD21</f>
        <v>0</v>
      </c>
      <c r="CF21" s="37"/>
      <c r="CG21" s="461">
        <f>AL21-AY21</f>
        <v>0</v>
      </c>
      <c r="CH21" s="461">
        <f>J21*BL21</f>
        <v>0</v>
      </c>
      <c r="CI21" s="461">
        <f>CG21-CH21</f>
        <v>0</v>
      </c>
      <c r="CJ21" s="37"/>
      <c r="CK21" s="461">
        <f>AM21-AZ21</f>
        <v>0</v>
      </c>
      <c r="CL21" s="461">
        <f>K21*BL21</f>
        <v>0</v>
      </c>
      <c r="CM21" s="461">
        <f>CK21-CL21</f>
        <v>0</v>
      </c>
      <c r="CN21" s="37"/>
      <c r="CO21" s="461">
        <f>AN21-BA21</f>
        <v>0</v>
      </c>
      <c r="CP21" s="461">
        <f>L21*BL21</f>
        <v>0</v>
      </c>
      <c r="CQ21" s="461">
        <f>CO21-CP21</f>
        <v>0</v>
      </c>
      <c r="CR21" s="37"/>
      <c r="CS21" s="461">
        <f>AO21-BB21</f>
        <v>0</v>
      </c>
      <c r="CT21" s="461">
        <f>M21*BL21</f>
        <v>0</v>
      </c>
      <c r="CU21" s="461">
        <f>CS21-CT21</f>
        <v>0</v>
      </c>
      <c r="CV21" s="37"/>
      <c r="CW21" s="461">
        <f>AP21-BC21</f>
        <v>0</v>
      </c>
      <c r="CX21" s="461">
        <f>N21*BL21</f>
        <v>0</v>
      </c>
      <c r="CY21" s="461">
        <f>CW21-CX21</f>
        <v>0</v>
      </c>
      <c r="CZ21" s="37"/>
      <c r="DA21" s="461">
        <f>AQ21-BD21</f>
        <v>0</v>
      </c>
      <c r="DB21" s="461">
        <f>O21*BL21</f>
        <v>0</v>
      </c>
      <c r="DC21" s="461">
        <f>DA21-DB21</f>
        <v>0</v>
      </c>
      <c r="DD21" s="37"/>
      <c r="DE21" s="461">
        <f>AR21-BE21</f>
        <v>0</v>
      </c>
      <c r="DF21" s="461">
        <f>P21*BL21</f>
        <v>0</v>
      </c>
      <c r="DG21" s="461">
        <f>DE21-DF21</f>
        <v>0</v>
      </c>
      <c r="DH21" s="37"/>
      <c r="DI21" s="461">
        <f t="shared" si="51"/>
        <v>0</v>
      </c>
      <c r="DJ21" s="461">
        <f t="shared" si="51"/>
        <v>0</v>
      </c>
      <c r="DK21" s="461">
        <f>DI21-DJ21</f>
        <v>0</v>
      </c>
      <c r="DL21" s="43"/>
      <c r="DM21" s="43"/>
      <c r="DN21" s="43"/>
      <c r="DO21" s="43"/>
      <c r="DP21" s="43"/>
      <c r="DQ21" s="43"/>
      <c r="DR21" s="43"/>
      <c r="DS21" s="43"/>
    </row>
    <row r="22" spans="1:141" s="7" customFormat="1" ht="26.25" customHeight="1" thickBot="1" x14ac:dyDescent="0.25">
      <c r="A22" s="42">
        <v>4</v>
      </c>
      <c r="B22" s="426" t="s">
        <v>74</v>
      </c>
      <c r="C22" s="29" t="s">
        <v>23</v>
      </c>
      <c r="D22" s="357">
        <v>2</v>
      </c>
      <c r="E22" s="82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1">
        <f>SUM(E22:P22)</f>
        <v>0</v>
      </c>
      <c r="R22" s="83" t="s">
        <v>15</v>
      </c>
      <c r="S22" s="546">
        <v>35000</v>
      </c>
      <c r="T22" s="84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69">
        <f t="shared" si="46"/>
        <v>0</v>
      </c>
      <c r="AG22" s="461">
        <f t="shared" si="47"/>
        <v>0</v>
      </c>
      <c r="AH22" s="461">
        <f t="shared" si="47"/>
        <v>0</v>
      </c>
      <c r="AI22" s="461">
        <f t="shared" si="47"/>
        <v>0</v>
      </c>
      <c r="AJ22" s="461">
        <f t="shared" si="48"/>
        <v>0</v>
      </c>
      <c r="AK22" s="461">
        <f t="shared" si="48"/>
        <v>0</v>
      </c>
      <c r="AL22" s="461">
        <f t="shared" si="48"/>
        <v>0</v>
      </c>
      <c r="AM22" s="461">
        <f t="shared" si="48"/>
        <v>0</v>
      </c>
      <c r="AN22" s="461">
        <f t="shared" si="48"/>
        <v>0</v>
      </c>
      <c r="AO22" s="461">
        <f t="shared" si="48"/>
        <v>0</v>
      </c>
      <c r="AP22" s="461">
        <f t="shared" si="48"/>
        <v>0</v>
      </c>
      <c r="AQ22" s="461">
        <f t="shared" si="48"/>
        <v>0</v>
      </c>
      <c r="AR22" s="461">
        <f t="shared" si="48"/>
        <v>0</v>
      </c>
      <c r="AS22" s="462">
        <f>SUM(AG22:AR22)</f>
        <v>0</v>
      </c>
      <c r="AT22" s="461"/>
      <c r="AU22" s="461">
        <f t="shared" si="49"/>
        <v>0</v>
      </c>
      <c r="AV22" s="461">
        <f t="shared" si="49"/>
        <v>0</v>
      </c>
      <c r="AW22" s="461">
        <f t="shared" si="50"/>
        <v>0</v>
      </c>
      <c r="AX22" s="461">
        <f t="shared" si="50"/>
        <v>0</v>
      </c>
      <c r="AY22" s="461">
        <f t="shared" si="50"/>
        <v>0</v>
      </c>
      <c r="AZ22" s="461">
        <f t="shared" si="50"/>
        <v>0</v>
      </c>
      <c r="BA22" s="461">
        <f t="shared" si="50"/>
        <v>0</v>
      </c>
      <c r="BB22" s="461">
        <f t="shared" si="50"/>
        <v>0</v>
      </c>
      <c r="BC22" s="461">
        <f t="shared" si="50"/>
        <v>0</v>
      </c>
      <c r="BD22" s="461">
        <f t="shared" si="50"/>
        <v>0</v>
      </c>
      <c r="BE22" s="461">
        <f t="shared" si="50"/>
        <v>0</v>
      </c>
      <c r="BF22" s="73">
        <f>SUM(AT22:BE22)</f>
        <v>0</v>
      </c>
      <c r="BG22" s="73">
        <f t="shared" si="52"/>
        <v>0</v>
      </c>
      <c r="BH22" s="74">
        <f>S22*D22</f>
        <v>70000</v>
      </c>
      <c r="BI22" s="75">
        <f t="shared" si="53"/>
        <v>70000</v>
      </c>
      <c r="BJ22" s="166">
        <f>SUM(Q22/D22)</f>
        <v>0</v>
      </c>
      <c r="BK22" s="166"/>
      <c r="BL22" s="461">
        <v>30000</v>
      </c>
      <c r="BM22" s="461">
        <f>AG22-AT22</f>
        <v>0</v>
      </c>
      <c r="BN22" s="461">
        <f>E22*BL22</f>
        <v>0</v>
      </c>
      <c r="BO22" s="461">
        <f>BM22-BN22</f>
        <v>0</v>
      </c>
      <c r="BP22" s="37"/>
      <c r="BQ22" s="461">
        <f>AH22-AU22</f>
        <v>0</v>
      </c>
      <c r="BR22" s="461">
        <f>F22*BL22</f>
        <v>0</v>
      </c>
      <c r="BS22" s="461">
        <f t="shared" ref="BS22" si="63">BQ22-BR22</f>
        <v>0</v>
      </c>
      <c r="BT22" s="37"/>
      <c r="BU22" s="461">
        <f>AI22-AV22</f>
        <v>0</v>
      </c>
      <c r="BV22" s="461">
        <f>G22*BL22</f>
        <v>0</v>
      </c>
      <c r="BW22" s="461">
        <f>BU22-BV22</f>
        <v>0</v>
      </c>
      <c r="BX22" s="37"/>
      <c r="BY22" s="461">
        <f>AJ22-AW22</f>
        <v>0</v>
      </c>
      <c r="BZ22" s="461">
        <f>H22*BL22</f>
        <v>0</v>
      </c>
      <c r="CA22" s="461">
        <f t="shared" ref="CA22" si="64">BY22-BZ22</f>
        <v>0</v>
      </c>
      <c r="CB22" s="37"/>
      <c r="CC22" s="461">
        <f>SUM(AK22-AX22)</f>
        <v>0</v>
      </c>
      <c r="CD22" s="461">
        <f>I22*BL22</f>
        <v>0</v>
      </c>
      <c r="CE22" s="461">
        <f t="shared" ref="CE22" si="65">CC22-CD22</f>
        <v>0</v>
      </c>
      <c r="CF22" s="37"/>
      <c r="CG22" s="461">
        <f>AL22-AY22</f>
        <v>0</v>
      </c>
      <c r="CH22" s="461">
        <f>J22*BL22</f>
        <v>0</v>
      </c>
      <c r="CI22" s="461">
        <f>CG22-CH22</f>
        <v>0</v>
      </c>
      <c r="CJ22" s="37"/>
      <c r="CK22" s="461">
        <f>AM22-AZ22</f>
        <v>0</v>
      </c>
      <c r="CL22" s="461">
        <f>K22*BL22</f>
        <v>0</v>
      </c>
      <c r="CM22" s="461">
        <f t="shared" ref="CM22" si="66">CK22-CL22</f>
        <v>0</v>
      </c>
      <c r="CN22" s="37"/>
      <c r="CO22" s="461">
        <f>AN22-BA22</f>
        <v>0</v>
      </c>
      <c r="CP22" s="461">
        <f>L22*BL22</f>
        <v>0</v>
      </c>
      <c r="CQ22" s="461">
        <f t="shared" ref="CQ22" si="67">CO22-CP22</f>
        <v>0</v>
      </c>
      <c r="CR22" s="37"/>
      <c r="CS22" s="461">
        <f>AO22-BB22</f>
        <v>0</v>
      </c>
      <c r="CT22" s="461">
        <f>M22*BL22</f>
        <v>0</v>
      </c>
      <c r="CU22" s="461">
        <f t="shared" ref="CU22" si="68">CS22-CT22</f>
        <v>0</v>
      </c>
      <c r="CV22" s="37"/>
      <c r="CW22" s="461">
        <f>AP22-BC22</f>
        <v>0</v>
      </c>
      <c r="CX22" s="461">
        <f>N22*BL22</f>
        <v>0</v>
      </c>
      <c r="CY22" s="461">
        <f t="shared" ref="CY22" si="69">CW22-CX22</f>
        <v>0</v>
      </c>
      <c r="CZ22" s="37"/>
      <c r="DA22" s="461">
        <f>AQ22-BD22</f>
        <v>0</v>
      </c>
      <c r="DB22" s="461">
        <f>O22*BL22</f>
        <v>0</v>
      </c>
      <c r="DC22" s="461">
        <f t="shared" ref="DC22" si="70">DA22-DB22</f>
        <v>0</v>
      </c>
      <c r="DD22" s="37"/>
      <c r="DE22" s="461">
        <f>AR22-BE22</f>
        <v>0</v>
      </c>
      <c r="DF22" s="461">
        <f>P22*BL22</f>
        <v>0</v>
      </c>
      <c r="DG22" s="461">
        <f t="shared" ref="DG22" si="71">DE22-DF22</f>
        <v>0</v>
      </c>
      <c r="DH22" s="37"/>
      <c r="DI22" s="461">
        <f t="shared" si="51"/>
        <v>0</v>
      </c>
      <c r="DJ22" s="461">
        <f t="shared" si="51"/>
        <v>0</v>
      </c>
      <c r="DK22" s="461">
        <f>DI22-DJ22</f>
        <v>0</v>
      </c>
      <c r="DL22" s="43"/>
      <c r="DM22" s="43"/>
      <c r="DN22" s="43"/>
      <c r="DO22" s="43"/>
      <c r="DP22" s="43"/>
      <c r="DQ22" s="43"/>
      <c r="DR22" s="43"/>
      <c r="DS22" s="43"/>
    </row>
    <row r="23" spans="1:141" s="39" customFormat="1" ht="26.25" customHeight="1" thickBot="1" x14ac:dyDescent="0.25">
      <c r="A23" s="45">
        <v>2</v>
      </c>
      <c r="B23" s="45" t="s">
        <v>4</v>
      </c>
      <c r="C23" s="45"/>
      <c r="D23" s="200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8"/>
      <c r="R23" s="77"/>
      <c r="S23" s="46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78">
        <f t="shared" ref="AF23:BI23" si="72">SUM(AF19:AF22)</f>
        <v>0</v>
      </c>
      <c r="AG23" s="78">
        <f t="shared" si="72"/>
        <v>0</v>
      </c>
      <c r="AH23" s="78">
        <f t="shared" si="72"/>
        <v>0</v>
      </c>
      <c r="AI23" s="78">
        <f t="shared" si="72"/>
        <v>0</v>
      </c>
      <c r="AJ23" s="78">
        <f t="shared" ref="AJ23:AR23" si="73">SUM(AJ19:AJ22)</f>
        <v>0</v>
      </c>
      <c r="AK23" s="78">
        <f t="shared" si="73"/>
        <v>0</v>
      </c>
      <c r="AL23" s="78">
        <f t="shared" si="73"/>
        <v>0</v>
      </c>
      <c r="AM23" s="78">
        <f t="shared" si="73"/>
        <v>0</v>
      </c>
      <c r="AN23" s="78">
        <f t="shared" si="73"/>
        <v>0</v>
      </c>
      <c r="AO23" s="78">
        <f t="shared" si="73"/>
        <v>0</v>
      </c>
      <c r="AP23" s="78">
        <f t="shared" si="73"/>
        <v>0</v>
      </c>
      <c r="AQ23" s="78">
        <f t="shared" si="73"/>
        <v>0</v>
      </c>
      <c r="AR23" s="78">
        <f t="shared" si="73"/>
        <v>0</v>
      </c>
      <c r="AS23" s="78">
        <f t="shared" si="72"/>
        <v>0</v>
      </c>
      <c r="AT23" s="78">
        <f t="shared" si="72"/>
        <v>0</v>
      </c>
      <c r="AU23" s="78">
        <f t="shared" si="72"/>
        <v>0</v>
      </c>
      <c r="AV23" s="78">
        <f t="shared" si="72"/>
        <v>0</v>
      </c>
      <c r="AW23" s="78">
        <f t="shared" ref="AW23:BE23" si="74">SUM(AW19:AW22)</f>
        <v>0</v>
      </c>
      <c r="AX23" s="78">
        <f t="shared" si="74"/>
        <v>0</v>
      </c>
      <c r="AY23" s="78">
        <f t="shared" si="74"/>
        <v>0</v>
      </c>
      <c r="AZ23" s="78">
        <f t="shared" si="74"/>
        <v>0</v>
      </c>
      <c r="BA23" s="78">
        <f t="shared" si="74"/>
        <v>0</v>
      </c>
      <c r="BB23" s="78">
        <f t="shared" si="74"/>
        <v>0</v>
      </c>
      <c r="BC23" s="78">
        <f t="shared" si="74"/>
        <v>0</v>
      </c>
      <c r="BD23" s="78">
        <f t="shared" si="74"/>
        <v>0</v>
      </c>
      <c r="BE23" s="78">
        <f t="shared" si="74"/>
        <v>0</v>
      </c>
      <c r="BF23" s="78">
        <f t="shared" si="72"/>
        <v>0</v>
      </c>
      <c r="BG23" s="78">
        <f t="shared" si="72"/>
        <v>0</v>
      </c>
      <c r="BH23" s="78">
        <f t="shared" si="72"/>
        <v>2309400</v>
      </c>
      <c r="BI23" s="78">
        <f t="shared" si="72"/>
        <v>2309400</v>
      </c>
      <c r="BJ23" s="541">
        <f>SUM(BJ19:BJ22)/4</f>
        <v>0</v>
      </c>
      <c r="BK23" s="541"/>
      <c r="BL23" s="541"/>
      <c r="BM23" s="925">
        <f>SUM(BM19:BM22)</f>
        <v>0</v>
      </c>
      <c r="BN23" s="925">
        <f t="shared" ref="BN23:BO23" si="75">SUM(BN19:BN22)</f>
        <v>0</v>
      </c>
      <c r="BO23" s="925">
        <f t="shared" si="75"/>
        <v>0</v>
      </c>
      <c r="BP23" s="926"/>
      <c r="BQ23" s="927">
        <f>SUM(BQ19:BQ22)</f>
        <v>0</v>
      </c>
      <c r="BR23" s="927">
        <f t="shared" ref="BR23:BS23" si="76">SUM(BR19:BR22)</f>
        <v>0</v>
      </c>
      <c r="BS23" s="927">
        <f t="shared" si="76"/>
        <v>0</v>
      </c>
      <c r="BT23" s="926"/>
      <c r="BU23" s="925">
        <f>SUM(BU19:BU22)</f>
        <v>0</v>
      </c>
      <c r="BV23" s="925">
        <f t="shared" ref="BV23" si="77">SUM(BV19:BV22)</f>
        <v>0</v>
      </c>
      <c r="BW23" s="925">
        <f t="shared" ref="BW23" si="78">SUM(BW19:BW22)</f>
        <v>0</v>
      </c>
      <c r="BX23" s="50"/>
      <c r="BY23" s="925">
        <f>SUM(BY19:BY22)</f>
        <v>0</v>
      </c>
      <c r="BZ23" s="925">
        <f t="shared" ref="BZ23" si="79">SUM(BZ19:BZ22)</f>
        <v>0</v>
      </c>
      <c r="CA23" s="925">
        <f t="shared" ref="CA23" si="80">SUM(CA19:CA22)</f>
        <v>0</v>
      </c>
      <c r="CB23" s="50"/>
      <c r="CC23" s="925">
        <f>SUM(CC19:CC22)</f>
        <v>0</v>
      </c>
      <c r="CD23" s="925">
        <f t="shared" ref="CD23" si="81">SUM(CD19:CD22)</f>
        <v>0</v>
      </c>
      <c r="CE23" s="925">
        <f t="shared" ref="CE23" si="82">SUM(CE19:CE22)</f>
        <v>0</v>
      </c>
      <c r="CF23" s="50"/>
      <c r="CG23" s="925">
        <f>SUM(CG19:CG22)</f>
        <v>0</v>
      </c>
      <c r="CH23" s="925">
        <f t="shared" ref="CH23" si="83">SUM(CH19:CH22)</f>
        <v>0</v>
      </c>
      <c r="CI23" s="925">
        <f t="shared" ref="CI23" si="84">SUM(CI19:CI22)</f>
        <v>0</v>
      </c>
      <c r="CJ23" s="50"/>
      <c r="CK23" s="925">
        <f>SUM(CK19:CK22)</f>
        <v>0</v>
      </c>
      <c r="CL23" s="925">
        <f t="shared" ref="CL23" si="85">SUM(CL19:CL22)</f>
        <v>0</v>
      </c>
      <c r="CM23" s="925">
        <f t="shared" ref="CM23" si="86">SUM(CM19:CM22)</f>
        <v>0</v>
      </c>
      <c r="CN23" s="50"/>
      <c r="CO23" s="925">
        <f>SUM(CO19:CO22)</f>
        <v>0</v>
      </c>
      <c r="CP23" s="925">
        <f t="shared" ref="CP23" si="87">SUM(CP19:CP22)</f>
        <v>0</v>
      </c>
      <c r="CQ23" s="925">
        <f t="shared" ref="CQ23" si="88">SUM(CQ19:CQ22)</f>
        <v>0</v>
      </c>
      <c r="CR23" s="50"/>
      <c r="CS23" s="925">
        <f>SUM(CS19:CS22)</f>
        <v>0</v>
      </c>
      <c r="CT23" s="925">
        <f t="shared" ref="CT23" si="89">SUM(CT19:CT22)</f>
        <v>0</v>
      </c>
      <c r="CU23" s="925">
        <f t="shared" ref="CU23" si="90">SUM(CU19:CU22)</f>
        <v>0</v>
      </c>
      <c r="CV23" s="50"/>
      <c r="CW23" s="925">
        <f>SUM(CW19:CW22)</f>
        <v>0</v>
      </c>
      <c r="CX23" s="925">
        <f t="shared" ref="CX23" si="91">SUM(CX19:CX22)</f>
        <v>0</v>
      </c>
      <c r="CY23" s="925">
        <f t="shared" ref="CY23" si="92">SUM(CY19:CY22)</f>
        <v>0</v>
      </c>
      <c r="CZ23" s="50"/>
      <c r="DA23" s="925">
        <f>SUM(DA19:DA22)</f>
        <v>0</v>
      </c>
      <c r="DB23" s="925">
        <f t="shared" ref="DB23" si="93">SUM(DB19:DB22)</f>
        <v>0</v>
      </c>
      <c r="DC23" s="925">
        <f t="shared" ref="DC23" si="94">SUM(DC19:DC22)</f>
        <v>0</v>
      </c>
      <c r="DD23" s="50"/>
      <c r="DE23" s="925">
        <f>SUM(DE19:DE22)</f>
        <v>0</v>
      </c>
      <c r="DF23" s="925">
        <f t="shared" ref="DF23" si="95">SUM(DF19:DF22)</f>
        <v>0</v>
      </c>
      <c r="DG23" s="925">
        <f t="shared" ref="DG23" si="96">SUM(DG19:DG22)</f>
        <v>0</v>
      </c>
      <c r="DH23" s="50"/>
      <c r="DI23" s="918">
        <f>SUM(DI20:DI22)</f>
        <v>0</v>
      </c>
      <c r="DJ23" s="918">
        <f>SUM(DJ20:DJ22)</f>
        <v>0</v>
      </c>
      <c r="DK23" s="918">
        <f>SUM(DK20:DK22)</f>
        <v>0</v>
      </c>
      <c r="DL23" s="50"/>
      <c r="DM23" s="50"/>
      <c r="DN23" s="50"/>
      <c r="DO23" s="50"/>
      <c r="DP23" s="50"/>
      <c r="DQ23" s="50"/>
      <c r="DR23" s="50"/>
      <c r="DS23" s="50"/>
    </row>
    <row r="24" spans="1:141" s="20" customFormat="1" ht="26.25" customHeight="1" x14ac:dyDescent="0.2">
      <c r="A24" s="51"/>
      <c r="D24" s="20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AE24" s="41"/>
      <c r="AS24" s="52"/>
      <c r="BF24" s="53">
        <f>SUM(AS23+BF23)</f>
        <v>0</v>
      </c>
      <c r="BG24" s="54">
        <f>AF23-AS23</f>
        <v>0</v>
      </c>
      <c r="BH24" s="55">
        <f>SUM(BI23+AS23)</f>
        <v>2309400</v>
      </c>
      <c r="BI24" s="56">
        <f>SUM(BG23)</f>
        <v>0</v>
      </c>
      <c r="BJ24" s="41" t="s">
        <v>35</v>
      </c>
      <c r="BK24" s="41"/>
      <c r="BL24" s="41"/>
      <c r="BM24" s="41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</row>
    <row r="25" spans="1:141" s="20" customFormat="1" ht="26.25" customHeight="1" x14ac:dyDescent="0.2">
      <c r="A25" s="542"/>
      <c r="D25" s="20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AE25" s="41"/>
      <c r="AS25" s="41"/>
      <c r="AT25" s="118">
        <f>SUM(AG23+AT23)</f>
        <v>0</v>
      </c>
      <c r="AU25" s="118">
        <f t="shared" ref="AU25:BE25" si="97">SUM(AH23+AU23)</f>
        <v>0</v>
      </c>
      <c r="AV25" s="118">
        <f t="shared" si="97"/>
        <v>0</v>
      </c>
      <c r="AW25" s="118">
        <f t="shared" si="97"/>
        <v>0</v>
      </c>
      <c r="AX25" s="118">
        <f t="shared" si="97"/>
        <v>0</v>
      </c>
      <c r="AY25" s="118">
        <f t="shared" si="97"/>
        <v>0</v>
      </c>
      <c r="AZ25" s="118">
        <f t="shared" si="97"/>
        <v>0</v>
      </c>
      <c r="BA25" s="118">
        <f t="shared" si="97"/>
        <v>0</v>
      </c>
      <c r="BB25" s="118">
        <f t="shared" si="97"/>
        <v>0</v>
      </c>
      <c r="BC25" s="118">
        <f t="shared" si="97"/>
        <v>0</v>
      </c>
      <c r="BD25" s="118">
        <f t="shared" si="97"/>
        <v>0</v>
      </c>
      <c r="BE25" s="118">
        <f t="shared" si="97"/>
        <v>0</v>
      </c>
      <c r="BF25" s="118">
        <f>SUM(AT25:BE25)</f>
        <v>0</v>
      </c>
      <c r="BG25" s="41"/>
      <c r="BH25" s="57"/>
      <c r="BI25" s="58">
        <f>SUM(BI23-BI24)</f>
        <v>2309400</v>
      </c>
      <c r="BJ25" s="41" t="s">
        <v>34</v>
      </c>
      <c r="BK25" s="41"/>
      <c r="BL25" s="41"/>
      <c r="BM25" s="41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</row>
    <row r="26" spans="1:141" s="20" customFormat="1" ht="26.25" customHeight="1" x14ac:dyDescent="0.2">
      <c r="A26" s="1168" t="s">
        <v>8</v>
      </c>
      <c r="B26" s="1169"/>
      <c r="C26" s="119" t="s">
        <v>245</v>
      </c>
      <c r="D26" s="198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  <c r="AE26" s="132"/>
      <c r="AF26" s="23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3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3"/>
      <c r="BG26" s="133"/>
      <c r="BH26" s="130"/>
      <c r="BI26" s="134"/>
      <c r="BJ26" s="130"/>
      <c r="BK26" s="130"/>
      <c r="BL26" s="130"/>
      <c r="BM26" s="131"/>
      <c r="BN26" s="131"/>
      <c r="BO26" s="132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3"/>
      <c r="DN26" s="133"/>
      <c r="DO26" s="133"/>
      <c r="DP26" s="130"/>
      <c r="DQ26" s="134"/>
      <c r="DR26" s="133"/>
      <c r="DS26" s="133"/>
      <c r="DT26" s="24"/>
      <c r="DU26" s="24"/>
      <c r="DV26" s="24"/>
      <c r="DW26" s="24"/>
      <c r="DX26" s="24"/>
      <c r="DY26" s="135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</row>
    <row r="27" spans="1:141" s="8" customFormat="1" ht="26.25" customHeight="1" x14ac:dyDescent="0.2">
      <c r="A27" s="1170" t="s">
        <v>9</v>
      </c>
      <c r="B27" s="1150" t="s">
        <v>10</v>
      </c>
      <c r="C27" s="1150" t="s">
        <v>21</v>
      </c>
      <c r="D27" s="1173" t="s">
        <v>11</v>
      </c>
      <c r="E27" s="1173"/>
      <c r="F27" s="1173"/>
      <c r="G27" s="1173"/>
      <c r="H27" s="1173"/>
      <c r="I27" s="1173"/>
      <c r="J27" s="1173"/>
      <c r="K27" s="1173"/>
      <c r="L27" s="1173"/>
      <c r="M27" s="1173"/>
      <c r="N27" s="1173"/>
      <c r="O27" s="1173"/>
      <c r="P27" s="1173"/>
      <c r="Q27" s="1173"/>
      <c r="R27" s="1150" t="s">
        <v>19</v>
      </c>
      <c r="S27" s="1174" t="s">
        <v>16</v>
      </c>
      <c r="T27" s="1175"/>
      <c r="U27" s="1175"/>
      <c r="V27" s="1175"/>
      <c r="W27" s="1175"/>
      <c r="X27" s="1175"/>
      <c r="Y27" s="1175"/>
      <c r="Z27" s="1175"/>
      <c r="AA27" s="1175"/>
      <c r="AB27" s="1175"/>
      <c r="AC27" s="1175"/>
      <c r="AD27" s="1175"/>
      <c r="AE27" s="1176"/>
      <c r="AF27" s="1161" t="s">
        <v>6</v>
      </c>
      <c r="AG27" s="1161"/>
      <c r="AH27" s="1161"/>
      <c r="AI27" s="1161"/>
      <c r="AJ27" s="1161"/>
      <c r="AK27" s="1161"/>
      <c r="AL27" s="1161"/>
      <c r="AM27" s="1161"/>
      <c r="AN27" s="1161"/>
      <c r="AO27" s="1161"/>
      <c r="AP27" s="1161"/>
      <c r="AQ27" s="1161"/>
      <c r="AR27" s="1161"/>
      <c r="AS27" s="1161"/>
      <c r="AT27" s="1162" t="s">
        <v>38</v>
      </c>
      <c r="AU27" s="1163"/>
      <c r="AV27" s="1163"/>
      <c r="AW27" s="1163"/>
      <c r="AX27" s="1163"/>
      <c r="AY27" s="1163"/>
      <c r="AZ27" s="1163"/>
      <c r="BA27" s="1163"/>
      <c r="BB27" s="1163"/>
      <c r="BC27" s="1163"/>
      <c r="BD27" s="1163"/>
      <c r="BE27" s="1163"/>
      <c r="BF27" s="1164"/>
      <c r="BG27" s="1150" t="s">
        <v>35</v>
      </c>
      <c r="BH27" s="1150" t="s">
        <v>208</v>
      </c>
      <c r="BI27" s="1153" t="s">
        <v>36</v>
      </c>
      <c r="BJ27" s="130"/>
      <c r="BK27" s="130"/>
      <c r="BL27" s="130"/>
      <c r="BM27" s="1149" t="s">
        <v>51</v>
      </c>
      <c r="BN27" s="1149"/>
      <c r="BO27" s="1149"/>
      <c r="BP27" s="23"/>
      <c r="BQ27" s="1149" t="s">
        <v>52</v>
      </c>
      <c r="BR27" s="1149"/>
      <c r="BS27" s="1149"/>
      <c r="BT27" s="23"/>
      <c r="BU27" s="1149" t="s">
        <v>56</v>
      </c>
      <c r="BV27" s="1149"/>
      <c r="BW27" s="1149"/>
      <c r="BX27" s="23"/>
      <c r="BY27" s="1149" t="s">
        <v>59</v>
      </c>
      <c r="BZ27" s="1149"/>
      <c r="CA27" s="1149"/>
      <c r="CB27" s="23"/>
      <c r="CC27" s="1149" t="s">
        <v>60</v>
      </c>
      <c r="CD27" s="1149"/>
      <c r="CE27" s="1149"/>
      <c r="CF27" s="23"/>
      <c r="CG27" s="1149" t="s">
        <v>61</v>
      </c>
      <c r="CH27" s="1149"/>
      <c r="CI27" s="1149"/>
      <c r="CJ27" s="23"/>
      <c r="CK27" s="1149" t="s">
        <v>204</v>
      </c>
      <c r="CL27" s="1149"/>
      <c r="CM27" s="1149"/>
      <c r="CN27" s="23"/>
      <c r="CO27" s="1149" t="s">
        <v>584</v>
      </c>
      <c r="CP27" s="1149"/>
      <c r="CQ27" s="1149"/>
      <c r="CR27" s="23"/>
      <c r="CS27" s="1149" t="s">
        <v>585</v>
      </c>
      <c r="CT27" s="1149"/>
      <c r="CU27" s="1149"/>
      <c r="CV27" s="23"/>
      <c r="CW27" s="1149" t="s">
        <v>586</v>
      </c>
      <c r="CX27" s="1149"/>
      <c r="CY27" s="1149"/>
      <c r="CZ27" s="23"/>
      <c r="DA27" s="1149" t="s">
        <v>587</v>
      </c>
      <c r="DB27" s="1149"/>
      <c r="DC27" s="1149"/>
      <c r="DD27" s="23"/>
      <c r="DE27" s="1149" t="s">
        <v>588</v>
      </c>
      <c r="DF27" s="1149"/>
      <c r="DG27" s="1149"/>
      <c r="DH27" s="23"/>
      <c r="DI27" s="1149" t="s">
        <v>12</v>
      </c>
      <c r="DJ27" s="1149"/>
      <c r="DK27" s="1149"/>
      <c r="DL27" s="23"/>
      <c r="DM27" s="23"/>
      <c r="DN27" s="23"/>
      <c r="DO27" s="23"/>
      <c r="DP27" s="23"/>
      <c r="DQ27" s="23"/>
      <c r="DR27" s="25"/>
      <c r="DS27" s="25"/>
    </row>
    <row r="28" spans="1:141" s="8" customFormat="1" ht="26.25" customHeight="1" x14ac:dyDescent="0.2">
      <c r="A28" s="1171"/>
      <c r="B28" s="1151"/>
      <c r="C28" s="1151"/>
      <c r="D28" s="1189" t="s">
        <v>17</v>
      </c>
      <c r="E28" s="1158" t="s">
        <v>18</v>
      </c>
      <c r="F28" s="1159"/>
      <c r="G28" s="1159"/>
      <c r="H28" s="1159"/>
      <c r="I28" s="1159"/>
      <c r="J28" s="1159"/>
      <c r="K28" s="1159"/>
      <c r="L28" s="1159"/>
      <c r="M28" s="1159"/>
      <c r="N28" s="1159"/>
      <c r="O28" s="1159"/>
      <c r="P28" s="1159"/>
      <c r="Q28" s="1159"/>
      <c r="R28" s="1151"/>
      <c r="S28" s="1156" t="s">
        <v>17</v>
      </c>
      <c r="T28" s="1158" t="s">
        <v>18</v>
      </c>
      <c r="U28" s="1159"/>
      <c r="V28" s="1159"/>
      <c r="W28" s="1159"/>
      <c r="X28" s="1159"/>
      <c r="Y28" s="1159"/>
      <c r="Z28" s="1159"/>
      <c r="AA28" s="1159"/>
      <c r="AB28" s="1159"/>
      <c r="AC28" s="1159"/>
      <c r="AD28" s="1159"/>
      <c r="AE28" s="1160"/>
      <c r="AF28" s="1156" t="s">
        <v>17</v>
      </c>
      <c r="AG28" s="1158" t="s">
        <v>18</v>
      </c>
      <c r="AH28" s="1159"/>
      <c r="AI28" s="1159"/>
      <c r="AJ28" s="1159"/>
      <c r="AK28" s="1159"/>
      <c r="AL28" s="1159"/>
      <c r="AM28" s="1159"/>
      <c r="AN28" s="1159"/>
      <c r="AO28" s="1159"/>
      <c r="AP28" s="1159"/>
      <c r="AQ28" s="1159"/>
      <c r="AR28" s="1159"/>
      <c r="AS28" s="1160"/>
      <c r="AT28" s="1165"/>
      <c r="AU28" s="1166"/>
      <c r="AV28" s="1166"/>
      <c r="AW28" s="1166"/>
      <c r="AX28" s="1166"/>
      <c r="AY28" s="1166"/>
      <c r="AZ28" s="1166"/>
      <c r="BA28" s="1166"/>
      <c r="BB28" s="1166"/>
      <c r="BC28" s="1166"/>
      <c r="BD28" s="1166"/>
      <c r="BE28" s="1166"/>
      <c r="BF28" s="1167"/>
      <c r="BG28" s="1151"/>
      <c r="BH28" s="1151"/>
      <c r="BI28" s="1154"/>
      <c r="BJ28" s="130"/>
      <c r="BK28" s="130"/>
      <c r="BL28" s="130"/>
      <c r="BM28" s="920">
        <v>1</v>
      </c>
      <c r="BN28" s="920">
        <v>2</v>
      </c>
      <c r="BO28" s="920"/>
      <c r="BP28" s="23"/>
      <c r="BQ28" s="920">
        <v>1</v>
      </c>
      <c r="BR28" s="920">
        <v>2</v>
      </c>
      <c r="BS28" s="920"/>
      <c r="BT28" s="23"/>
      <c r="BU28" s="920">
        <v>1</v>
      </c>
      <c r="BV28" s="920">
        <v>2</v>
      </c>
      <c r="BW28" s="920"/>
      <c r="BX28" s="23"/>
      <c r="BY28" s="920">
        <v>1</v>
      </c>
      <c r="BZ28" s="920">
        <v>2</v>
      </c>
      <c r="CA28" s="920"/>
      <c r="CB28" s="23"/>
      <c r="CC28" s="920">
        <v>1</v>
      </c>
      <c r="CD28" s="920">
        <v>2</v>
      </c>
      <c r="CE28" s="920"/>
      <c r="CF28" s="23"/>
      <c r="CG28" s="920">
        <v>1</v>
      </c>
      <c r="CH28" s="920">
        <v>2</v>
      </c>
      <c r="CI28" s="920"/>
      <c r="CJ28" s="23"/>
      <c r="CK28" s="920">
        <v>1</v>
      </c>
      <c r="CL28" s="920">
        <v>2</v>
      </c>
      <c r="CM28" s="920"/>
      <c r="CN28" s="23"/>
      <c r="CO28" s="920">
        <v>1</v>
      </c>
      <c r="CP28" s="920">
        <v>2</v>
      </c>
      <c r="CQ28" s="920"/>
      <c r="CR28" s="23"/>
      <c r="CS28" s="920">
        <v>1</v>
      </c>
      <c r="CT28" s="920">
        <v>2</v>
      </c>
      <c r="CU28" s="920"/>
      <c r="CV28" s="23"/>
      <c r="CW28" s="920">
        <v>1</v>
      </c>
      <c r="CX28" s="920">
        <v>2</v>
      </c>
      <c r="CY28" s="920"/>
      <c r="CZ28" s="23"/>
      <c r="DA28" s="920">
        <v>1</v>
      </c>
      <c r="DB28" s="920">
        <v>2</v>
      </c>
      <c r="DC28" s="920"/>
      <c r="DD28" s="23"/>
      <c r="DE28" s="920">
        <v>1</v>
      </c>
      <c r="DF28" s="920">
        <v>2</v>
      </c>
      <c r="DG28" s="920"/>
      <c r="DH28" s="23"/>
      <c r="DI28" s="920">
        <v>1</v>
      </c>
      <c r="DJ28" s="920">
        <v>2</v>
      </c>
      <c r="DK28" s="920"/>
      <c r="DL28" s="23"/>
      <c r="DM28" s="23"/>
      <c r="DN28" s="23"/>
      <c r="DO28" s="23"/>
      <c r="DP28" s="23"/>
      <c r="DQ28" s="23"/>
      <c r="DR28" s="25"/>
      <c r="DS28" s="25"/>
    </row>
    <row r="29" spans="1:141" s="6" customFormat="1" ht="26.25" customHeight="1" x14ac:dyDescent="0.2">
      <c r="A29" s="1172"/>
      <c r="B29" s="1152"/>
      <c r="C29" s="1152"/>
      <c r="D29" s="1191"/>
      <c r="E29" s="26">
        <v>1</v>
      </c>
      <c r="F29" s="26">
        <v>2</v>
      </c>
      <c r="G29" s="26">
        <v>3</v>
      </c>
      <c r="H29" s="26">
        <v>4</v>
      </c>
      <c r="I29" s="26">
        <v>5</v>
      </c>
      <c r="J29" s="26">
        <v>6</v>
      </c>
      <c r="K29" s="26">
        <v>7</v>
      </c>
      <c r="L29" s="26">
        <v>8</v>
      </c>
      <c r="M29" s="26">
        <v>9</v>
      </c>
      <c r="N29" s="26">
        <v>10</v>
      </c>
      <c r="O29" s="26">
        <v>11</v>
      </c>
      <c r="P29" s="26">
        <v>12</v>
      </c>
      <c r="Q29" s="26" t="s">
        <v>20</v>
      </c>
      <c r="R29" s="1152"/>
      <c r="S29" s="1157"/>
      <c r="T29" s="26">
        <v>1</v>
      </c>
      <c r="U29" s="26">
        <v>2</v>
      </c>
      <c r="V29" s="26">
        <v>3</v>
      </c>
      <c r="W29" s="26">
        <v>4</v>
      </c>
      <c r="X29" s="26">
        <v>5</v>
      </c>
      <c r="Y29" s="26">
        <v>6</v>
      </c>
      <c r="Z29" s="26">
        <v>7</v>
      </c>
      <c r="AA29" s="26">
        <v>8</v>
      </c>
      <c r="AB29" s="26">
        <v>9</v>
      </c>
      <c r="AC29" s="26">
        <v>10</v>
      </c>
      <c r="AD29" s="26">
        <v>11</v>
      </c>
      <c r="AE29" s="26">
        <v>12</v>
      </c>
      <c r="AF29" s="1157"/>
      <c r="AG29" s="26">
        <v>1</v>
      </c>
      <c r="AH29" s="26">
        <v>2</v>
      </c>
      <c r="AI29" s="26">
        <v>3</v>
      </c>
      <c r="AJ29" s="26">
        <v>4</v>
      </c>
      <c r="AK29" s="26">
        <v>5</v>
      </c>
      <c r="AL29" s="26">
        <v>6</v>
      </c>
      <c r="AM29" s="26">
        <v>7</v>
      </c>
      <c r="AN29" s="26">
        <v>8</v>
      </c>
      <c r="AO29" s="26">
        <v>9</v>
      </c>
      <c r="AP29" s="26">
        <v>10</v>
      </c>
      <c r="AQ29" s="26">
        <v>11</v>
      </c>
      <c r="AR29" s="26">
        <v>12</v>
      </c>
      <c r="AS29" s="26" t="s">
        <v>12</v>
      </c>
      <c r="AT29" s="164">
        <v>1</v>
      </c>
      <c r="AU29" s="164">
        <v>2</v>
      </c>
      <c r="AV29" s="164">
        <v>3</v>
      </c>
      <c r="AW29" s="164">
        <v>4</v>
      </c>
      <c r="AX29" s="164">
        <v>5</v>
      </c>
      <c r="AY29" s="164">
        <v>6</v>
      </c>
      <c r="AZ29" s="164">
        <v>7</v>
      </c>
      <c r="BA29" s="164">
        <v>8</v>
      </c>
      <c r="BB29" s="164">
        <v>9</v>
      </c>
      <c r="BC29" s="164">
        <v>10</v>
      </c>
      <c r="BD29" s="164">
        <v>11</v>
      </c>
      <c r="BE29" s="164">
        <v>12</v>
      </c>
      <c r="BF29" s="26" t="s">
        <v>12</v>
      </c>
      <c r="BG29" s="1152"/>
      <c r="BH29" s="1152"/>
      <c r="BI29" s="1155"/>
      <c r="BJ29" s="7"/>
      <c r="BK29" s="7"/>
      <c r="BL29" s="7"/>
      <c r="BM29" s="164" t="s">
        <v>581</v>
      </c>
      <c r="BN29" s="164" t="s">
        <v>582</v>
      </c>
      <c r="BO29" s="919" t="s">
        <v>583</v>
      </c>
      <c r="BP29" s="27"/>
      <c r="BQ29" s="164" t="s">
        <v>581</v>
      </c>
      <c r="BR29" s="164" t="s">
        <v>582</v>
      </c>
      <c r="BS29" s="919" t="s">
        <v>583</v>
      </c>
      <c r="BT29" s="27"/>
      <c r="BU29" s="164" t="s">
        <v>581</v>
      </c>
      <c r="BV29" s="164" t="s">
        <v>582</v>
      </c>
      <c r="BW29" s="919" t="s">
        <v>583</v>
      </c>
      <c r="BX29" s="27"/>
      <c r="BY29" s="164" t="s">
        <v>581</v>
      </c>
      <c r="BZ29" s="164" t="s">
        <v>582</v>
      </c>
      <c r="CA29" s="919" t="s">
        <v>583</v>
      </c>
      <c r="CB29" s="27"/>
      <c r="CC29" s="164" t="s">
        <v>581</v>
      </c>
      <c r="CD29" s="164" t="s">
        <v>582</v>
      </c>
      <c r="CE29" s="919" t="s">
        <v>583</v>
      </c>
      <c r="CF29" s="27"/>
      <c r="CG29" s="164" t="s">
        <v>581</v>
      </c>
      <c r="CH29" s="164" t="s">
        <v>582</v>
      </c>
      <c r="CI29" s="919" t="s">
        <v>583</v>
      </c>
      <c r="CJ29" s="27"/>
      <c r="CK29" s="164" t="s">
        <v>581</v>
      </c>
      <c r="CL29" s="164" t="s">
        <v>582</v>
      </c>
      <c r="CM29" s="919" t="s">
        <v>583</v>
      </c>
      <c r="CN29" s="27"/>
      <c r="CO29" s="164" t="s">
        <v>581</v>
      </c>
      <c r="CP29" s="164" t="s">
        <v>582</v>
      </c>
      <c r="CQ29" s="919" t="s">
        <v>583</v>
      </c>
      <c r="CR29" s="27"/>
      <c r="CS29" s="164" t="s">
        <v>581</v>
      </c>
      <c r="CT29" s="164" t="s">
        <v>582</v>
      </c>
      <c r="CU29" s="919" t="s">
        <v>583</v>
      </c>
      <c r="CV29" s="27"/>
      <c r="CW29" s="164" t="s">
        <v>581</v>
      </c>
      <c r="CX29" s="164" t="s">
        <v>582</v>
      </c>
      <c r="CY29" s="919" t="s">
        <v>583</v>
      </c>
      <c r="CZ29" s="27"/>
      <c r="DA29" s="164" t="s">
        <v>581</v>
      </c>
      <c r="DB29" s="164" t="s">
        <v>582</v>
      </c>
      <c r="DC29" s="919" t="s">
        <v>583</v>
      </c>
      <c r="DD29" s="27"/>
      <c r="DE29" s="164" t="s">
        <v>581</v>
      </c>
      <c r="DF29" s="164" t="s">
        <v>582</v>
      </c>
      <c r="DG29" s="919" t="s">
        <v>583</v>
      </c>
      <c r="DH29" s="27"/>
      <c r="DI29" s="164" t="s">
        <v>581</v>
      </c>
      <c r="DJ29" s="164" t="s">
        <v>582</v>
      </c>
      <c r="DK29" s="919" t="s">
        <v>583</v>
      </c>
      <c r="DL29" s="27"/>
      <c r="DM29" s="27"/>
      <c r="DN29" s="27"/>
      <c r="DO29" s="27"/>
      <c r="DP29" s="27"/>
      <c r="DQ29" s="27"/>
      <c r="DR29" s="27"/>
      <c r="DS29" s="27"/>
    </row>
    <row r="30" spans="1:141" s="7" customFormat="1" ht="26.25" customHeight="1" x14ac:dyDescent="0.2">
      <c r="A30" s="42">
        <v>1</v>
      </c>
      <c r="B30" s="426" t="s">
        <v>71</v>
      </c>
      <c r="C30" s="29" t="s">
        <v>23</v>
      </c>
      <c r="D30" s="544">
        <v>30</v>
      </c>
      <c r="E30" s="82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1">
        <f>SUM(E30:P30)</f>
        <v>0</v>
      </c>
      <c r="R30" s="83" t="s">
        <v>28</v>
      </c>
      <c r="S30" s="546">
        <v>10300</v>
      </c>
      <c r="T30" s="84"/>
      <c r="U30" s="84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69">
        <f t="shared" ref="AF30:AF31" si="98">SUM(Q30*S30)</f>
        <v>0</v>
      </c>
      <c r="AG30" s="461">
        <f t="shared" ref="AG30:AI31" si="99">T30*E30</f>
        <v>0</v>
      </c>
      <c r="AH30" s="461">
        <f t="shared" si="99"/>
        <v>0</v>
      </c>
      <c r="AI30" s="461">
        <f t="shared" si="99"/>
        <v>0</v>
      </c>
      <c r="AJ30" s="461">
        <f t="shared" ref="AJ30:AR31" si="100">W30*H30</f>
        <v>0</v>
      </c>
      <c r="AK30" s="461">
        <f t="shared" si="100"/>
        <v>0</v>
      </c>
      <c r="AL30" s="461">
        <f t="shared" si="100"/>
        <v>0</v>
      </c>
      <c r="AM30" s="461">
        <f t="shared" si="100"/>
        <v>0</v>
      </c>
      <c r="AN30" s="461">
        <f t="shared" si="100"/>
        <v>0</v>
      </c>
      <c r="AO30" s="461">
        <f t="shared" si="100"/>
        <v>0</v>
      </c>
      <c r="AP30" s="461">
        <f t="shared" si="100"/>
        <v>0</v>
      </c>
      <c r="AQ30" s="461">
        <f t="shared" si="100"/>
        <v>0</v>
      </c>
      <c r="AR30" s="461">
        <f t="shared" si="100"/>
        <v>0</v>
      </c>
      <c r="AS30" s="462">
        <f>SUM(AG30:AR30)</f>
        <v>0</v>
      </c>
      <c r="AT30" s="461">
        <f>SUM(AG30*4%)</f>
        <v>0</v>
      </c>
      <c r="AU30" s="461">
        <f t="shared" ref="AU30:AV31" si="101">SUM(AH30*14%)</f>
        <v>0</v>
      </c>
      <c r="AV30" s="461">
        <f t="shared" si="101"/>
        <v>0</v>
      </c>
      <c r="AW30" s="461">
        <f t="shared" ref="AW30:BE31" si="102">SUM(AJ30*14%)</f>
        <v>0</v>
      </c>
      <c r="AX30" s="461">
        <f t="shared" si="102"/>
        <v>0</v>
      </c>
      <c r="AY30" s="461">
        <f t="shared" si="102"/>
        <v>0</v>
      </c>
      <c r="AZ30" s="461">
        <f t="shared" si="102"/>
        <v>0</v>
      </c>
      <c r="BA30" s="461">
        <f t="shared" si="102"/>
        <v>0</v>
      </c>
      <c r="BB30" s="461">
        <f t="shared" si="102"/>
        <v>0</v>
      </c>
      <c r="BC30" s="461">
        <f t="shared" si="102"/>
        <v>0</v>
      </c>
      <c r="BD30" s="461">
        <f t="shared" si="102"/>
        <v>0</v>
      </c>
      <c r="BE30" s="461">
        <f t="shared" si="102"/>
        <v>0</v>
      </c>
      <c r="BF30" s="73">
        <f>SUM(AT30:BE30)</f>
        <v>0</v>
      </c>
      <c r="BG30" s="73">
        <f>AF30-AS30</f>
        <v>0</v>
      </c>
      <c r="BH30" s="74">
        <f>S30*D30</f>
        <v>309000</v>
      </c>
      <c r="BI30" s="75">
        <f>BH30-AS30</f>
        <v>309000</v>
      </c>
      <c r="BJ30" s="166">
        <f>SUM(Q30/D30)</f>
        <v>0</v>
      </c>
      <c r="BK30" s="166"/>
      <c r="BL30" s="461">
        <v>9000</v>
      </c>
      <c r="BM30" s="461">
        <f>AG30-AT30</f>
        <v>0</v>
      </c>
      <c r="BN30" s="461">
        <f>E30*BL30</f>
        <v>0</v>
      </c>
      <c r="BO30" s="461">
        <f>BM30-BN30</f>
        <v>0</v>
      </c>
      <c r="BP30" s="37"/>
      <c r="BQ30" s="461">
        <f>AH30-AU30</f>
        <v>0</v>
      </c>
      <c r="BR30" s="461">
        <f>F30*BL30</f>
        <v>0</v>
      </c>
      <c r="BS30" s="461">
        <f>BQ30-BR30</f>
        <v>0</v>
      </c>
      <c r="BT30" s="37"/>
      <c r="BU30" s="461">
        <f>AI30-AV30</f>
        <v>0</v>
      </c>
      <c r="BV30" s="461">
        <f>G30*BL30</f>
        <v>0</v>
      </c>
      <c r="BW30" s="461">
        <f>BU30-BV30</f>
        <v>0</v>
      </c>
      <c r="BX30" s="37"/>
      <c r="BY30" s="461">
        <f>AJ30-AW30</f>
        <v>0</v>
      </c>
      <c r="BZ30" s="461">
        <f>H30*BL30</f>
        <v>0</v>
      </c>
      <c r="CA30" s="461">
        <f>BY30-BZ30</f>
        <v>0</v>
      </c>
      <c r="CB30" s="37"/>
      <c r="CC30" s="461">
        <f>SUM(AK30-AX30)</f>
        <v>0</v>
      </c>
      <c r="CD30" s="461">
        <f>I30*BL30</f>
        <v>0</v>
      </c>
      <c r="CE30" s="461">
        <f>CC30-CD30</f>
        <v>0</v>
      </c>
      <c r="CF30" s="37"/>
      <c r="CG30" s="461">
        <f>AL30-AY30</f>
        <v>0</v>
      </c>
      <c r="CH30" s="461">
        <f>J30*BL30</f>
        <v>0</v>
      </c>
      <c r="CI30" s="461">
        <f>CG30-CH30</f>
        <v>0</v>
      </c>
      <c r="CJ30" s="37"/>
      <c r="CK30" s="461">
        <f>AM30-AZ30</f>
        <v>0</v>
      </c>
      <c r="CL30" s="461">
        <f>K30*BL30</f>
        <v>0</v>
      </c>
      <c r="CM30" s="461">
        <f>CK30-CL30</f>
        <v>0</v>
      </c>
      <c r="CN30" s="37"/>
      <c r="CO30" s="461">
        <f>AN30-BA30</f>
        <v>0</v>
      </c>
      <c r="CP30" s="461">
        <f>L30*BL30</f>
        <v>0</v>
      </c>
      <c r="CQ30" s="461">
        <f>CO30-CP30</f>
        <v>0</v>
      </c>
      <c r="CR30" s="37"/>
      <c r="CS30" s="461">
        <f>AO30-BB30</f>
        <v>0</v>
      </c>
      <c r="CT30" s="461">
        <f>M30*BL30</f>
        <v>0</v>
      </c>
      <c r="CU30" s="461">
        <f>CS30-CT30</f>
        <v>0</v>
      </c>
      <c r="CV30" s="37"/>
      <c r="CW30" s="461">
        <f>AP30-BC30</f>
        <v>0</v>
      </c>
      <c r="CX30" s="461">
        <f>N30*BL30</f>
        <v>0</v>
      </c>
      <c r="CY30" s="461">
        <f>CW30-CX30</f>
        <v>0</v>
      </c>
      <c r="CZ30" s="37"/>
      <c r="DA30" s="461">
        <f>AQ30-BD30</f>
        <v>0</v>
      </c>
      <c r="DB30" s="461">
        <f>O30*BL30</f>
        <v>0</v>
      </c>
      <c r="DC30" s="461">
        <f>DA30-DB30</f>
        <v>0</v>
      </c>
      <c r="DD30" s="37"/>
      <c r="DE30" s="461">
        <f>AR30-BE30</f>
        <v>0</v>
      </c>
      <c r="DF30" s="461">
        <f>P30*BL30</f>
        <v>0</v>
      </c>
      <c r="DG30" s="461">
        <f>DE30-DF30</f>
        <v>0</v>
      </c>
      <c r="DH30" s="37"/>
      <c r="DI30" s="461">
        <f>SUM(BM30+BQ30+BU30+BY30+CC30+CG30+CK30+CO30+CS30+CW30+DA30+DE30)</f>
        <v>0</v>
      </c>
      <c r="DJ30" s="461">
        <f>SUM(BN30+BR30+BV30+BZ30+CD30+CH30+CL30+CP30+CT30+CX30+DB30+DF30)</f>
        <v>0</v>
      </c>
      <c r="DK30" s="461">
        <f>DI30-DJ30</f>
        <v>0</v>
      </c>
      <c r="DL30" s="43"/>
      <c r="DM30" s="43"/>
      <c r="DN30" s="43"/>
      <c r="DO30" s="43"/>
      <c r="DP30" s="43"/>
      <c r="DQ30" s="43"/>
      <c r="DR30" s="43"/>
      <c r="DS30" s="43"/>
    </row>
    <row r="31" spans="1:141" s="7" customFormat="1" ht="26.25" customHeight="1" thickBot="1" x14ac:dyDescent="0.25">
      <c r="A31" s="42">
        <v>2</v>
      </c>
      <c r="B31" s="426" t="s">
        <v>74</v>
      </c>
      <c r="C31" s="29" t="s">
        <v>23</v>
      </c>
      <c r="D31" s="199">
        <v>2</v>
      </c>
      <c r="E31" s="82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1">
        <f>SUM(E31:P31)</f>
        <v>0</v>
      </c>
      <c r="R31" s="83" t="s">
        <v>15</v>
      </c>
      <c r="S31" s="546">
        <v>35000</v>
      </c>
      <c r="T31" s="84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69">
        <f t="shared" si="98"/>
        <v>0</v>
      </c>
      <c r="AG31" s="70">
        <f t="shared" si="99"/>
        <v>0</v>
      </c>
      <c r="AH31" s="70">
        <f t="shared" si="99"/>
        <v>0</v>
      </c>
      <c r="AI31" s="70">
        <f t="shared" si="99"/>
        <v>0</v>
      </c>
      <c r="AJ31" s="70">
        <f t="shared" si="100"/>
        <v>0</v>
      </c>
      <c r="AK31" s="70">
        <f t="shared" si="100"/>
        <v>0</v>
      </c>
      <c r="AL31" s="70">
        <f t="shared" si="100"/>
        <v>0</v>
      </c>
      <c r="AM31" s="70">
        <f t="shared" si="100"/>
        <v>0</v>
      </c>
      <c r="AN31" s="70">
        <f t="shared" si="100"/>
        <v>0</v>
      </c>
      <c r="AO31" s="70">
        <f t="shared" si="100"/>
        <v>0</v>
      </c>
      <c r="AP31" s="70">
        <f t="shared" si="100"/>
        <v>0</v>
      </c>
      <c r="AQ31" s="70">
        <f t="shared" si="100"/>
        <v>0</v>
      </c>
      <c r="AR31" s="70">
        <f t="shared" si="100"/>
        <v>0</v>
      </c>
      <c r="AS31" s="71">
        <f>SUM(AG31:AR31)</f>
        <v>0</v>
      </c>
      <c r="AT31" s="70">
        <f t="shared" ref="AT31" si="103">SUM(AG31*4%)</f>
        <v>0</v>
      </c>
      <c r="AU31" s="70">
        <f t="shared" si="101"/>
        <v>0</v>
      </c>
      <c r="AV31" s="70">
        <f t="shared" si="101"/>
        <v>0</v>
      </c>
      <c r="AW31" s="70">
        <f t="shared" si="102"/>
        <v>0</v>
      </c>
      <c r="AX31" s="70">
        <f t="shared" si="102"/>
        <v>0</v>
      </c>
      <c r="AY31" s="70">
        <f t="shared" si="102"/>
        <v>0</v>
      </c>
      <c r="AZ31" s="70">
        <f t="shared" si="102"/>
        <v>0</v>
      </c>
      <c r="BA31" s="70">
        <f t="shared" si="102"/>
        <v>0</v>
      </c>
      <c r="BB31" s="70">
        <f t="shared" si="102"/>
        <v>0</v>
      </c>
      <c r="BC31" s="70">
        <f t="shared" si="102"/>
        <v>0</v>
      </c>
      <c r="BD31" s="70">
        <f t="shared" si="102"/>
        <v>0</v>
      </c>
      <c r="BE31" s="70">
        <f t="shared" si="102"/>
        <v>0</v>
      </c>
      <c r="BF31" s="72">
        <f>SUM(AT31:BE31)</f>
        <v>0</v>
      </c>
      <c r="BG31" s="73">
        <f t="shared" ref="BG31" si="104">AF31-AS31</f>
        <v>0</v>
      </c>
      <c r="BH31" s="74">
        <f t="shared" ref="BH31" si="105">S31*D31</f>
        <v>70000</v>
      </c>
      <c r="BI31" s="75">
        <f t="shared" ref="BI31" si="106">BH31-AS31</f>
        <v>70000</v>
      </c>
      <c r="BJ31" s="166">
        <f>SUM(Q31/D31)</f>
        <v>0</v>
      </c>
      <c r="BK31" s="166"/>
      <c r="BL31" s="461">
        <v>30000</v>
      </c>
      <c r="BM31" s="461">
        <f>AG31-AT31</f>
        <v>0</v>
      </c>
      <c r="BN31" s="461">
        <f>E31*BL31</f>
        <v>0</v>
      </c>
      <c r="BO31" s="461">
        <f>BM31-BN31</f>
        <v>0</v>
      </c>
      <c r="BP31" s="37"/>
      <c r="BQ31" s="461">
        <f>AH31-AU31</f>
        <v>0</v>
      </c>
      <c r="BR31" s="461">
        <f>F31*BL31</f>
        <v>0</v>
      </c>
      <c r="BS31" s="461">
        <f t="shared" ref="BS31" si="107">BQ31-BR31</f>
        <v>0</v>
      </c>
      <c r="BT31" s="37"/>
      <c r="BU31" s="461">
        <f>AI31-AV31</f>
        <v>0</v>
      </c>
      <c r="BV31" s="461">
        <f>G31*BL31</f>
        <v>0</v>
      </c>
      <c r="BW31" s="461">
        <f>BU31-BV31</f>
        <v>0</v>
      </c>
      <c r="BX31" s="37"/>
      <c r="BY31" s="461">
        <f>AJ31-AW31</f>
        <v>0</v>
      </c>
      <c r="BZ31" s="461">
        <f>H31*BL31</f>
        <v>0</v>
      </c>
      <c r="CA31" s="461">
        <f t="shared" ref="CA31" si="108">BY31-BZ31</f>
        <v>0</v>
      </c>
      <c r="CB31" s="37"/>
      <c r="CC31" s="461">
        <f>SUM(AK31-AX31)</f>
        <v>0</v>
      </c>
      <c r="CD31" s="461">
        <f>I31*BL31</f>
        <v>0</v>
      </c>
      <c r="CE31" s="461">
        <f t="shared" ref="CE31" si="109">CC31-CD31</f>
        <v>0</v>
      </c>
      <c r="CF31" s="37"/>
      <c r="CG31" s="461">
        <f>AL31-AY31</f>
        <v>0</v>
      </c>
      <c r="CH31" s="461">
        <f>J31*BL31</f>
        <v>0</v>
      </c>
      <c r="CI31" s="461">
        <f>CG31-CH31</f>
        <v>0</v>
      </c>
      <c r="CJ31" s="37"/>
      <c r="CK31" s="461">
        <f>AM31-AZ31</f>
        <v>0</v>
      </c>
      <c r="CL31" s="461">
        <f>K31*BL31</f>
        <v>0</v>
      </c>
      <c r="CM31" s="461">
        <f t="shared" ref="CM31" si="110">CK31-CL31</f>
        <v>0</v>
      </c>
      <c r="CN31" s="37"/>
      <c r="CO31" s="461">
        <f>AN31-BA31</f>
        <v>0</v>
      </c>
      <c r="CP31" s="461">
        <f>L31*BL31</f>
        <v>0</v>
      </c>
      <c r="CQ31" s="461">
        <f t="shared" ref="CQ31" si="111">CO31-CP31</f>
        <v>0</v>
      </c>
      <c r="CR31" s="37"/>
      <c r="CS31" s="461">
        <f>AO31-BB31</f>
        <v>0</v>
      </c>
      <c r="CT31" s="461">
        <f>M31*BL31</f>
        <v>0</v>
      </c>
      <c r="CU31" s="461">
        <f t="shared" ref="CU31" si="112">CS31-CT31</f>
        <v>0</v>
      </c>
      <c r="CV31" s="37"/>
      <c r="CW31" s="461">
        <f>AP31-BC31</f>
        <v>0</v>
      </c>
      <c r="CX31" s="461">
        <f>N31*BL31</f>
        <v>0</v>
      </c>
      <c r="CY31" s="461">
        <f t="shared" ref="CY31" si="113">CW31-CX31</f>
        <v>0</v>
      </c>
      <c r="CZ31" s="37"/>
      <c r="DA31" s="461">
        <f>AQ31-BD31</f>
        <v>0</v>
      </c>
      <c r="DB31" s="461">
        <f>O31*BL31</f>
        <v>0</v>
      </c>
      <c r="DC31" s="461">
        <f t="shared" ref="DC31" si="114">DA31-DB31</f>
        <v>0</v>
      </c>
      <c r="DD31" s="37"/>
      <c r="DE31" s="461">
        <f>AR31-BE31</f>
        <v>0</v>
      </c>
      <c r="DF31" s="461">
        <f>P31*BL31</f>
        <v>0</v>
      </c>
      <c r="DG31" s="461">
        <f t="shared" ref="DG31" si="115">DE31-DF31</f>
        <v>0</v>
      </c>
      <c r="DH31" s="37"/>
      <c r="DI31" s="461">
        <f>SUM(BM31+BQ31+BU31+BY31+CC31+CG31+CK31+CO31+CS31+CW31+DA31+DE31)</f>
        <v>0</v>
      </c>
      <c r="DJ31" s="461">
        <f>SUM(BN31+BR31+BV31+BZ31+CD31+CH31+CL31+CP31+CT31+CX31+DB31+DF31)</f>
        <v>0</v>
      </c>
      <c r="DK31" s="461">
        <f>DI31-DJ31</f>
        <v>0</v>
      </c>
      <c r="DL31" s="43"/>
      <c r="DM31" s="43"/>
      <c r="DN31" s="43"/>
      <c r="DO31" s="43"/>
      <c r="DP31" s="43"/>
      <c r="DQ31" s="43"/>
      <c r="DR31" s="43"/>
      <c r="DS31" s="43"/>
    </row>
    <row r="32" spans="1:141" s="39" customFormat="1" ht="26.25" customHeight="1" thickBot="1" x14ac:dyDescent="0.25">
      <c r="A32" s="45">
        <v>3</v>
      </c>
      <c r="B32" s="45" t="s">
        <v>4</v>
      </c>
      <c r="C32" s="45"/>
      <c r="D32" s="200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8"/>
      <c r="R32" s="77"/>
      <c r="S32" s="46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78">
        <f t="shared" ref="AF32:BI32" si="116">SUM(AF30:AF31)</f>
        <v>0</v>
      </c>
      <c r="AG32" s="78">
        <f t="shared" si="116"/>
        <v>0</v>
      </c>
      <c r="AH32" s="78">
        <f t="shared" si="116"/>
        <v>0</v>
      </c>
      <c r="AI32" s="78">
        <f t="shared" si="116"/>
        <v>0</v>
      </c>
      <c r="AJ32" s="78">
        <f t="shared" si="116"/>
        <v>0</v>
      </c>
      <c r="AK32" s="78">
        <f t="shared" si="116"/>
        <v>0</v>
      </c>
      <c r="AL32" s="78">
        <f t="shared" si="116"/>
        <v>0</v>
      </c>
      <c r="AM32" s="78">
        <f t="shared" si="116"/>
        <v>0</v>
      </c>
      <c r="AN32" s="78">
        <f t="shared" si="116"/>
        <v>0</v>
      </c>
      <c r="AO32" s="78">
        <f t="shared" si="116"/>
        <v>0</v>
      </c>
      <c r="AP32" s="78">
        <f t="shared" si="116"/>
        <v>0</v>
      </c>
      <c r="AQ32" s="78">
        <f t="shared" si="116"/>
        <v>0</v>
      </c>
      <c r="AR32" s="78">
        <f t="shared" si="116"/>
        <v>0</v>
      </c>
      <c r="AS32" s="78">
        <f t="shared" si="116"/>
        <v>0</v>
      </c>
      <c r="AT32" s="78">
        <f t="shared" si="116"/>
        <v>0</v>
      </c>
      <c r="AU32" s="78">
        <f t="shared" si="116"/>
        <v>0</v>
      </c>
      <c r="AV32" s="78">
        <f t="shared" si="116"/>
        <v>0</v>
      </c>
      <c r="AW32" s="78">
        <f t="shared" si="116"/>
        <v>0</v>
      </c>
      <c r="AX32" s="78">
        <f t="shared" si="116"/>
        <v>0</v>
      </c>
      <c r="AY32" s="78">
        <f t="shared" si="116"/>
        <v>0</v>
      </c>
      <c r="AZ32" s="78">
        <f t="shared" si="116"/>
        <v>0</v>
      </c>
      <c r="BA32" s="78">
        <f t="shared" si="116"/>
        <v>0</v>
      </c>
      <c r="BB32" s="78">
        <f t="shared" si="116"/>
        <v>0</v>
      </c>
      <c r="BC32" s="78">
        <f t="shared" si="116"/>
        <v>0</v>
      </c>
      <c r="BD32" s="78">
        <f t="shared" si="116"/>
        <v>0</v>
      </c>
      <c r="BE32" s="78">
        <f t="shared" si="116"/>
        <v>0</v>
      </c>
      <c r="BF32" s="78">
        <f t="shared" si="116"/>
        <v>0</v>
      </c>
      <c r="BG32" s="78">
        <f t="shared" si="116"/>
        <v>0</v>
      </c>
      <c r="BH32" s="78">
        <f t="shared" si="116"/>
        <v>379000</v>
      </c>
      <c r="BI32" s="78">
        <f t="shared" si="116"/>
        <v>379000</v>
      </c>
      <c r="BJ32" s="541">
        <f>SUM(BJ30:BJ31)/3</f>
        <v>0</v>
      </c>
      <c r="BK32" s="541"/>
      <c r="BL32" s="472"/>
      <c r="BM32" s="925">
        <f>SUM(BM30:BM31)</f>
        <v>0</v>
      </c>
      <c r="BN32" s="925">
        <f t="shared" ref="BN32:BO32" si="117">SUM(BN30:BN31)</f>
        <v>0</v>
      </c>
      <c r="BO32" s="925">
        <f t="shared" si="117"/>
        <v>0</v>
      </c>
      <c r="BP32" s="925"/>
      <c r="BQ32" s="925">
        <f>SUM(BQ30:BQ31)</f>
        <v>0</v>
      </c>
      <c r="BR32" s="925">
        <f t="shared" ref="BR32:BS32" si="118">SUM(BR30:BR31)</f>
        <v>0</v>
      </c>
      <c r="BS32" s="925">
        <f t="shared" si="118"/>
        <v>0</v>
      </c>
      <c r="BT32" s="925"/>
      <c r="BU32" s="925">
        <f>SUM(BU30:BU31)</f>
        <v>0</v>
      </c>
      <c r="BV32" s="925">
        <f t="shared" ref="BV32" si="119">SUM(BV30:BV31)</f>
        <v>0</v>
      </c>
      <c r="BW32" s="925">
        <f t="shared" ref="BW32" si="120">SUM(BW30:BW31)</f>
        <v>0</v>
      </c>
      <c r="BX32" s="928"/>
      <c r="BY32" s="925">
        <f>SUM(BY30:BY31)</f>
        <v>0</v>
      </c>
      <c r="BZ32" s="925">
        <f t="shared" ref="BZ32" si="121">SUM(BZ30:BZ31)</f>
        <v>0</v>
      </c>
      <c r="CA32" s="925">
        <f t="shared" ref="CA32" si="122">SUM(CA30:CA31)</f>
        <v>0</v>
      </c>
      <c r="CB32" s="928"/>
      <c r="CC32" s="925">
        <f>SUM(CC30:CC31)</f>
        <v>0</v>
      </c>
      <c r="CD32" s="925">
        <f t="shared" ref="CD32" si="123">SUM(CD30:CD31)</f>
        <v>0</v>
      </c>
      <c r="CE32" s="925">
        <f t="shared" ref="CE32" si="124">SUM(CE30:CE31)</f>
        <v>0</v>
      </c>
      <c r="CF32" s="928"/>
      <c r="CG32" s="925">
        <f>SUM(CG30:CG31)</f>
        <v>0</v>
      </c>
      <c r="CH32" s="925">
        <f t="shared" ref="CH32" si="125">SUM(CH30:CH31)</f>
        <v>0</v>
      </c>
      <c r="CI32" s="925">
        <f t="shared" ref="CI32" si="126">SUM(CI30:CI31)</f>
        <v>0</v>
      </c>
      <c r="CJ32" s="928"/>
      <c r="CK32" s="925">
        <f>SUM(CK30:CK31)</f>
        <v>0</v>
      </c>
      <c r="CL32" s="925">
        <f t="shared" ref="CL32" si="127">SUM(CL30:CL31)</f>
        <v>0</v>
      </c>
      <c r="CM32" s="925">
        <f t="shared" ref="CM32" si="128">SUM(CM30:CM31)</f>
        <v>0</v>
      </c>
      <c r="CN32" s="928"/>
      <c r="CO32" s="925">
        <f>SUM(CO30:CO31)</f>
        <v>0</v>
      </c>
      <c r="CP32" s="925">
        <f t="shared" ref="CP32" si="129">SUM(CP30:CP31)</f>
        <v>0</v>
      </c>
      <c r="CQ32" s="925">
        <f t="shared" ref="CQ32" si="130">SUM(CQ30:CQ31)</f>
        <v>0</v>
      </c>
      <c r="CR32" s="928"/>
      <c r="CS32" s="925">
        <f>SUM(CS30:CS31)</f>
        <v>0</v>
      </c>
      <c r="CT32" s="925">
        <f t="shared" ref="CT32" si="131">SUM(CT30:CT31)</f>
        <v>0</v>
      </c>
      <c r="CU32" s="925">
        <f t="shared" ref="CU32" si="132">SUM(CU30:CU31)</f>
        <v>0</v>
      </c>
      <c r="CV32" s="928"/>
      <c r="CW32" s="925">
        <f>SUM(CW30:CW31)</f>
        <v>0</v>
      </c>
      <c r="CX32" s="925">
        <f t="shared" ref="CX32" si="133">SUM(CX30:CX31)</f>
        <v>0</v>
      </c>
      <c r="CY32" s="925">
        <f t="shared" ref="CY32" si="134">SUM(CY30:CY31)</f>
        <v>0</v>
      </c>
      <c r="CZ32" s="928"/>
      <c r="DA32" s="925">
        <f>SUM(DA30:DA31)</f>
        <v>0</v>
      </c>
      <c r="DB32" s="925">
        <f t="shared" ref="DB32" si="135">SUM(DB30:DB31)</f>
        <v>0</v>
      </c>
      <c r="DC32" s="925">
        <f t="shared" ref="DC32" si="136">SUM(DC30:DC31)</f>
        <v>0</v>
      </c>
      <c r="DD32" s="928"/>
      <c r="DE32" s="925">
        <f>SUM(DE30:DE31)</f>
        <v>0</v>
      </c>
      <c r="DF32" s="925">
        <f t="shared" ref="DF32" si="137">SUM(DF30:DF31)</f>
        <v>0</v>
      </c>
      <c r="DG32" s="925">
        <f t="shared" ref="DG32" si="138">SUM(DG30:DG31)</f>
        <v>0</v>
      </c>
      <c r="DH32" s="928"/>
      <c r="DI32" s="925">
        <f>SUM(DI30:DI31)</f>
        <v>0</v>
      </c>
      <c r="DJ32" s="925">
        <f>SUM(DJ30:DJ31)</f>
        <v>0</v>
      </c>
      <c r="DK32" s="925">
        <f>SUM(DK30:DK31)</f>
        <v>0</v>
      </c>
      <c r="DL32" s="50"/>
      <c r="DM32" s="50"/>
      <c r="DN32" s="50"/>
      <c r="DO32" s="50"/>
      <c r="DP32" s="50"/>
      <c r="DQ32" s="50"/>
      <c r="DR32" s="50"/>
      <c r="DS32" s="50"/>
    </row>
    <row r="33" spans="1:141" s="20" customFormat="1" ht="26.25" customHeight="1" x14ac:dyDescent="0.2">
      <c r="A33" s="51"/>
      <c r="D33" s="20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AE33" s="41"/>
      <c r="AS33" s="52"/>
      <c r="BF33" s="53">
        <f>SUM(AS32+BF32)</f>
        <v>0</v>
      </c>
      <c r="BG33" s="54">
        <f>AF32-AS32</f>
        <v>0</v>
      </c>
      <c r="BH33" s="55">
        <f>SUM(BI32+AS32)</f>
        <v>379000</v>
      </c>
      <c r="BI33" s="56">
        <f>SUM(BG32)</f>
        <v>0</v>
      </c>
      <c r="BJ33" s="41" t="s">
        <v>35</v>
      </c>
      <c r="BK33" s="41"/>
      <c r="BL33" s="41"/>
      <c r="BM33" s="41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</row>
    <row r="34" spans="1:141" s="20" customFormat="1" ht="26.25" customHeight="1" x14ac:dyDescent="0.2">
      <c r="A34" s="542"/>
      <c r="D34" s="20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AE34" s="41"/>
      <c r="AS34" s="41"/>
      <c r="AT34" s="118">
        <f>SUM(AG32+AT32)</f>
        <v>0</v>
      </c>
      <c r="AU34" s="118">
        <f t="shared" ref="AU34:BE34" si="139">SUM(AH32+AU32)</f>
        <v>0</v>
      </c>
      <c r="AV34" s="118">
        <f t="shared" si="139"/>
        <v>0</v>
      </c>
      <c r="AW34" s="118">
        <f t="shared" si="139"/>
        <v>0</v>
      </c>
      <c r="AX34" s="118">
        <f t="shared" si="139"/>
        <v>0</v>
      </c>
      <c r="AY34" s="118">
        <f t="shared" si="139"/>
        <v>0</v>
      </c>
      <c r="AZ34" s="118">
        <f t="shared" si="139"/>
        <v>0</v>
      </c>
      <c r="BA34" s="118">
        <f t="shared" si="139"/>
        <v>0</v>
      </c>
      <c r="BB34" s="118">
        <f t="shared" si="139"/>
        <v>0</v>
      </c>
      <c r="BC34" s="118">
        <f t="shared" si="139"/>
        <v>0</v>
      </c>
      <c r="BD34" s="118">
        <f t="shared" si="139"/>
        <v>0</v>
      </c>
      <c r="BE34" s="118">
        <f t="shared" si="139"/>
        <v>0</v>
      </c>
      <c r="BF34" s="118">
        <f>SUM(AT34:BE34)</f>
        <v>0</v>
      </c>
      <c r="BG34" s="41"/>
      <c r="BH34" s="57"/>
      <c r="BI34" s="58">
        <f>SUM(BI32-BI33)</f>
        <v>379000</v>
      </c>
      <c r="BJ34" s="41" t="s">
        <v>34</v>
      </c>
      <c r="BK34" s="41"/>
      <c r="BL34" s="130"/>
      <c r="BM34" s="131"/>
      <c r="BN34" s="131"/>
      <c r="BO34" s="132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24"/>
      <c r="DM34" s="24"/>
      <c r="DN34" s="24"/>
      <c r="DO34" s="24"/>
      <c r="DP34" s="24"/>
      <c r="DQ34" s="24"/>
      <c r="DR34" s="24"/>
      <c r="DS34" s="24"/>
      <c r="DT34" s="24"/>
    </row>
    <row r="35" spans="1:141" s="20" customFormat="1" ht="26.25" customHeight="1" x14ac:dyDescent="0.2">
      <c r="A35" s="1168" t="s">
        <v>8</v>
      </c>
      <c r="B35" s="1169"/>
      <c r="C35" s="119" t="s">
        <v>246</v>
      </c>
      <c r="D35" s="198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131"/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  <c r="AE35" s="132"/>
      <c r="AF35" s="23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3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3"/>
      <c r="BG35" s="133"/>
      <c r="BH35" s="130"/>
      <c r="BI35" s="134"/>
      <c r="BJ35" s="130"/>
      <c r="BK35" s="130"/>
      <c r="BL35" s="805"/>
      <c r="BM35" s="1186"/>
      <c r="BN35" s="1186"/>
      <c r="BO35" s="1186"/>
      <c r="BP35" s="585"/>
      <c r="BQ35" s="1186"/>
      <c r="BR35" s="1186"/>
      <c r="BS35" s="1186"/>
      <c r="BT35" s="585"/>
      <c r="BU35" s="1186"/>
      <c r="BV35" s="1186"/>
      <c r="BW35" s="1186"/>
      <c r="BX35" s="585"/>
      <c r="BY35" s="1186"/>
      <c r="BZ35" s="1186"/>
      <c r="CA35" s="1186"/>
      <c r="CB35" s="585"/>
      <c r="CC35" s="1186"/>
      <c r="CD35" s="1186"/>
      <c r="CE35" s="1186"/>
      <c r="CF35" s="585"/>
      <c r="CG35" s="1186"/>
      <c r="CH35" s="1186"/>
      <c r="CI35" s="1186"/>
      <c r="CJ35" s="585"/>
      <c r="CK35" s="1186"/>
      <c r="CL35" s="1186"/>
      <c r="CM35" s="1186"/>
      <c r="CN35" s="585"/>
      <c r="CO35" s="1186"/>
      <c r="CP35" s="1186"/>
      <c r="CQ35" s="1186"/>
      <c r="CR35" s="585"/>
      <c r="CS35" s="1186"/>
      <c r="CT35" s="1186"/>
      <c r="CU35" s="1186"/>
      <c r="CV35" s="585"/>
      <c r="CW35" s="1186"/>
      <c r="CX35" s="1186"/>
      <c r="CY35" s="1186"/>
      <c r="CZ35" s="585"/>
      <c r="DA35" s="1186"/>
      <c r="DB35" s="1186"/>
      <c r="DC35" s="1186"/>
      <c r="DD35" s="585"/>
      <c r="DE35" s="1186"/>
      <c r="DF35" s="1186"/>
      <c r="DG35" s="1186"/>
      <c r="DH35" s="585"/>
      <c r="DI35" s="1186"/>
      <c r="DJ35" s="1186"/>
      <c r="DK35" s="1186"/>
      <c r="DL35" s="131"/>
      <c r="DM35" s="133"/>
      <c r="DN35" s="133"/>
      <c r="DO35" s="133"/>
      <c r="DP35" s="130"/>
      <c r="DQ35" s="134"/>
      <c r="DR35" s="133"/>
      <c r="DS35" s="133"/>
      <c r="DT35" s="24"/>
      <c r="DU35" s="24"/>
      <c r="DV35" s="24"/>
      <c r="DW35" s="24"/>
      <c r="DX35" s="24"/>
      <c r="DY35" s="135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</row>
    <row r="36" spans="1:141" s="8" customFormat="1" ht="26.25" customHeight="1" x14ac:dyDescent="0.2">
      <c r="A36" s="1170" t="s">
        <v>9</v>
      </c>
      <c r="B36" s="1150" t="s">
        <v>10</v>
      </c>
      <c r="C36" s="1150" t="s">
        <v>21</v>
      </c>
      <c r="D36" s="1173" t="s">
        <v>11</v>
      </c>
      <c r="E36" s="1173"/>
      <c r="F36" s="1173"/>
      <c r="G36" s="1173"/>
      <c r="H36" s="1173"/>
      <c r="I36" s="1173"/>
      <c r="J36" s="1173"/>
      <c r="K36" s="1173"/>
      <c r="L36" s="1173"/>
      <c r="M36" s="1173"/>
      <c r="N36" s="1173"/>
      <c r="O36" s="1173"/>
      <c r="P36" s="1173"/>
      <c r="Q36" s="1173"/>
      <c r="R36" s="1150" t="s">
        <v>19</v>
      </c>
      <c r="S36" s="1174" t="s">
        <v>16</v>
      </c>
      <c r="T36" s="1175"/>
      <c r="U36" s="1175"/>
      <c r="V36" s="1175"/>
      <c r="W36" s="1175"/>
      <c r="X36" s="1175"/>
      <c r="Y36" s="1175"/>
      <c r="Z36" s="1175"/>
      <c r="AA36" s="1175"/>
      <c r="AB36" s="1175"/>
      <c r="AC36" s="1175"/>
      <c r="AD36" s="1175"/>
      <c r="AE36" s="1176"/>
      <c r="AF36" s="1161" t="s">
        <v>6</v>
      </c>
      <c r="AG36" s="1161"/>
      <c r="AH36" s="1161"/>
      <c r="AI36" s="1161"/>
      <c r="AJ36" s="1161"/>
      <c r="AK36" s="1161"/>
      <c r="AL36" s="1161"/>
      <c r="AM36" s="1161"/>
      <c r="AN36" s="1161"/>
      <c r="AO36" s="1161"/>
      <c r="AP36" s="1161"/>
      <c r="AQ36" s="1161"/>
      <c r="AR36" s="1161"/>
      <c r="AS36" s="1161"/>
      <c r="AT36" s="1162" t="s">
        <v>38</v>
      </c>
      <c r="AU36" s="1163"/>
      <c r="AV36" s="1163"/>
      <c r="AW36" s="1163"/>
      <c r="AX36" s="1163"/>
      <c r="AY36" s="1163"/>
      <c r="AZ36" s="1163"/>
      <c r="BA36" s="1163"/>
      <c r="BB36" s="1163"/>
      <c r="BC36" s="1163"/>
      <c r="BD36" s="1163"/>
      <c r="BE36" s="1163"/>
      <c r="BF36" s="1164"/>
      <c r="BG36" s="1150" t="s">
        <v>35</v>
      </c>
      <c r="BH36" s="1150" t="s">
        <v>208</v>
      </c>
      <c r="BI36" s="1153" t="s">
        <v>36</v>
      </c>
      <c r="BJ36" s="130"/>
      <c r="BK36" s="130"/>
      <c r="BL36" s="130"/>
      <c r="BM36" s="1149" t="s">
        <v>51</v>
      </c>
      <c r="BN36" s="1149"/>
      <c r="BO36" s="1149"/>
      <c r="BP36" s="23"/>
      <c r="BQ36" s="1149" t="s">
        <v>52</v>
      </c>
      <c r="BR36" s="1149"/>
      <c r="BS36" s="1149"/>
      <c r="BT36" s="23"/>
      <c r="BU36" s="1149" t="s">
        <v>56</v>
      </c>
      <c r="BV36" s="1149"/>
      <c r="BW36" s="1149"/>
      <c r="BX36" s="23"/>
      <c r="BY36" s="1149" t="s">
        <v>59</v>
      </c>
      <c r="BZ36" s="1149"/>
      <c r="CA36" s="1149"/>
      <c r="CB36" s="23"/>
      <c r="CC36" s="1149" t="s">
        <v>60</v>
      </c>
      <c r="CD36" s="1149"/>
      <c r="CE36" s="1149"/>
      <c r="CF36" s="23"/>
      <c r="CG36" s="1149" t="s">
        <v>61</v>
      </c>
      <c r="CH36" s="1149"/>
      <c r="CI36" s="1149"/>
      <c r="CJ36" s="23"/>
      <c r="CK36" s="1149" t="s">
        <v>204</v>
      </c>
      <c r="CL36" s="1149"/>
      <c r="CM36" s="1149"/>
      <c r="CN36" s="23"/>
      <c r="CO36" s="1149" t="s">
        <v>584</v>
      </c>
      <c r="CP36" s="1149"/>
      <c r="CQ36" s="1149"/>
      <c r="CR36" s="23"/>
      <c r="CS36" s="1149" t="s">
        <v>585</v>
      </c>
      <c r="CT36" s="1149"/>
      <c r="CU36" s="1149"/>
      <c r="CV36" s="23"/>
      <c r="CW36" s="1149" t="s">
        <v>586</v>
      </c>
      <c r="CX36" s="1149"/>
      <c r="CY36" s="1149"/>
      <c r="CZ36" s="23"/>
      <c r="DA36" s="1149" t="s">
        <v>587</v>
      </c>
      <c r="DB36" s="1149"/>
      <c r="DC36" s="1149"/>
      <c r="DD36" s="23"/>
      <c r="DE36" s="1149" t="s">
        <v>588</v>
      </c>
      <c r="DF36" s="1149"/>
      <c r="DG36" s="1149"/>
      <c r="DH36" s="23"/>
      <c r="DI36" s="1149" t="s">
        <v>12</v>
      </c>
      <c r="DJ36" s="1149"/>
      <c r="DK36" s="1149"/>
      <c r="DL36" s="23"/>
      <c r="DM36" s="23"/>
      <c r="DN36" s="23"/>
      <c r="DO36" s="23"/>
      <c r="DP36" s="23"/>
      <c r="DQ36" s="23"/>
      <c r="DR36" s="25"/>
      <c r="DS36" s="25"/>
    </row>
    <row r="37" spans="1:141" s="8" customFormat="1" ht="26.25" customHeight="1" x14ac:dyDescent="0.2">
      <c r="A37" s="1171"/>
      <c r="B37" s="1151"/>
      <c r="C37" s="1151"/>
      <c r="D37" s="1189" t="s">
        <v>17</v>
      </c>
      <c r="E37" s="1158" t="s">
        <v>18</v>
      </c>
      <c r="F37" s="1159"/>
      <c r="G37" s="1159"/>
      <c r="H37" s="1159"/>
      <c r="I37" s="1159"/>
      <c r="J37" s="1159"/>
      <c r="K37" s="1159"/>
      <c r="L37" s="1159"/>
      <c r="M37" s="1159"/>
      <c r="N37" s="1159"/>
      <c r="O37" s="1159"/>
      <c r="P37" s="1159"/>
      <c r="Q37" s="1159"/>
      <c r="R37" s="1151"/>
      <c r="S37" s="1156" t="s">
        <v>17</v>
      </c>
      <c r="T37" s="1158" t="s">
        <v>18</v>
      </c>
      <c r="U37" s="1159"/>
      <c r="V37" s="1159"/>
      <c r="W37" s="1159"/>
      <c r="X37" s="1159"/>
      <c r="Y37" s="1159"/>
      <c r="Z37" s="1159"/>
      <c r="AA37" s="1159"/>
      <c r="AB37" s="1159"/>
      <c r="AC37" s="1159"/>
      <c r="AD37" s="1159"/>
      <c r="AE37" s="1160"/>
      <c r="AF37" s="1156" t="s">
        <v>17</v>
      </c>
      <c r="AG37" s="1158" t="s">
        <v>18</v>
      </c>
      <c r="AH37" s="1159"/>
      <c r="AI37" s="1159"/>
      <c r="AJ37" s="1159"/>
      <c r="AK37" s="1159"/>
      <c r="AL37" s="1159"/>
      <c r="AM37" s="1159"/>
      <c r="AN37" s="1159"/>
      <c r="AO37" s="1159"/>
      <c r="AP37" s="1159"/>
      <c r="AQ37" s="1159"/>
      <c r="AR37" s="1159"/>
      <c r="AS37" s="1160"/>
      <c r="AT37" s="1165"/>
      <c r="AU37" s="1166"/>
      <c r="AV37" s="1166"/>
      <c r="AW37" s="1166"/>
      <c r="AX37" s="1166"/>
      <c r="AY37" s="1166"/>
      <c r="AZ37" s="1166"/>
      <c r="BA37" s="1166"/>
      <c r="BB37" s="1166"/>
      <c r="BC37" s="1166"/>
      <c r="BD37" s="1166"/>
      <c r="BE37" s="1166"/>
      <c r="BF37" s="1167"/>
      <c r="BG37" s="1151"/>
      <c r="BH37" s="1151"/>
      <c r="BI37" s="1154"/>
      <c r="BJ37" s="130"/>
      <c r="BK37" s="130"/>
      <c r="BL37" s="130"/>
      <c r="BM37" s="920">
        <v>1</v>
      </c>
      <c r="BN37" s="920">
        <v>2</v>
      </c>
      <c r="BO37" s="920"/>
      <c r="BP37" s="23"/>
      <c r="BQ37" s="920">
        <v>1</v>
      </c>
      <c r="BR37" s="920">
        <v>2</v>
      </c>
      <c r="BS37" s="920"/>
      <c r="BT37" s="23"/>
      <c r="BU37" s="920">
        <v>1</v>
      </c>
      <c r="BV37" s="920">
        <v>2</v>
      </c>
      <c r="BW37" s="920"/>
      <c r="BX37" s="23"/>
      <c r="BY37" s="920">
        <v>1</v>
      </c>
      <c r="BZ37" s="920">
        <v>2</v>
      </c>
      <c r="CA37" s="920"/>
      <c r="CB37" s="23"/>
      <c r="CC37" s="920">
        <v>1</v>
      </c>
      <c r="CD37" s="920">
        <v>2</v>
      </c>
      <c r="CE37" s="920"/>
      <c r="CF37" s="23"/>
      <c r="CG37" s="920">
        <v>1</v>
      </c>
      <c r="CH37" s="920">
        <v>2</v>
      </c>
      <c r="CI37" s="920"/>
      <c r="CJ37" s="23"/>
      <c r="CK37" s="920">
        <v>1</v>
      </c>
      <c r="CL37" s="920">
        <v>2</v>
      </c>
      <c r="CM37" s="920"/>
      <c r="CN37" s="23"/>
      <c r="CO37" s="920">
        <v>1</v>
      </c>
      <c r="CP37" s="920">
        <v>2</v>
      </c>
      <c r="CQ37" s="920"/>
      <c r="CR37" s="23"/>
      <c r="CS37" s="920">
        <v>1</v>
      </c>
      <c r="CT37" s="920">
        <v>2</v>
      </c>
      <c r="CU37" s="920"/>
      <c r="CV37" s="23"/>
      <c r="CW37" s="920">
        <v>1</v>
      </c>
      <c r="CX37" s="920">
        <v>2</v>
      </c>
      <c r="CY37" s="920"/>
      <c r="CZ37" s="23"/>
      <c r="DA37" s="920">
        <v>1</v>
      </c>
      <c r="DB37" s="920">
        <v>2</v>
      </c>
      <c r="DC37" s="920"/>
      <c r="DD37" s="23"/>
      <c r="DE37" s="920">
        <v>1</v>
      </c>
      <c r="DF37" s="920">
        <v>2</v>
      </c>
      <c r="DG37" s="920"/>
      <c r="DH37" s="23"/>
      <c r="DI37" s="920">
        <v>1</v>
      </c>
      <c r="DJ37" s="920">
        <v>2</v>
      </c>
      <c r="DK37" s="920"/>
      <c r="DL37" s="23"/>
      <c r="DM37" s="23"/>
      <c r="DN37" s="23"/>
      <c r="DO37" s="23"/>
      <c r="DP37" s="23"/>
      <c r="DQ37" s="23"/>
      <c r="DR37" s="25"/>
      <c r="DS37" s="25"/>
    </row>
    <row r="38" spans="1:141" s="6" customFormat="1" ht="26.25" customHeight="1" x14ac:dyDescent="0.2">
      <c r="A38" s="1172"/>
      <c r="B38" s="1152"/>
      <c r="C38" s="1152"/>
      <c r="D38" s="1191"/>
      <c r="E38" s="26">
        <v>1</v>
      </c>
      <c r="F38" s="26">
        <v>2</v>
      </c>
      <c r="G38" s="26">
        <v>3</v>
      </c>
      <c r="H38" s="26">
        <v>4</v>
      </c>
      <c r="I38" s="26">
        <v>5</v>
      </c>
      <c r="J38" s="26">
        <v>6</v>
      </c>
      <c r="K38" s="26">
        <v>7</v>
      </c>
      <c r="L38" s="26">
        <v>8</v>
      </c>
      <c r="M38" s="26">
        <v>9</v>
      </c>
      <c r="N38" s="26">
        <v>10</v>
      </c>
      <c r="O38" s="26">
        <v>11</v>
      </c>
      <c r="P38" s="26">
        <v>12</v>
      </c>
      <c r="Q38" s="26" t="s">
        <v>20</v>
      </c>
      <c r="R38" s="1152"/>
      <c r="S38" s="1157"/>
      <c r="T38" s="26">
        <v>1</v>
      </c>
      <c r="U38" s="26">
        <v>2</v>
      </c>
      <c r="V38" s="26">
        <v>3</v>
      </c>
      <c r="W38" s="26">
        <v>4</v>
      </c>
      <c r="X38" s="26">
        <v>5</v>
      </c>
      <c r="Y38" s="26">
        <v>6</v>
      </c>
      <c r="Z38" s="26">
        <v>7</v>
      </c>
      <c r="AA38" s="26">
        <v>8</v>
      </c>
      <c r="AB38" s="26">
        <v>9</v>
      </c>
      <c r="AC38" s="26">
        <v>10</v>
      </c>
      <c r="AD38" s="26">
        <v>11</v>
      </c>
      <c r="AE38" s="26">
        <v>12</v>
      </c>
      <c r="AF38" s="1157"/>
      <c r="AG38" s="26">
        <v>1</v>
      </c>
      <c r="AH38" s="26">
        <v>2</v>
      </c>
      <c r="AI38" s="26">
        <v>3</v>
      </c>
      <c r="AJ38" s="26">
        <v>4</v>
      </c>
      <c r="AK38" s="26">
        <v>5</v>
      </c>
      <c r="AL38" s="26">
        <v>6</v>
      </c>
      <c r="AM38" s="26">
        <v>7</v>
      </c>
      <c r="AN38" s="26">
        <v>8</v>
      </c>
      <c r="AO38" s="26">
        <v>9</v>
      </c>
      <c r="AP38" s="26">
        <v>10</v>
      </c>
      <c r="AQ38" s="26">
        <v>11</v>
      </c>
      <c r="AR38" s="26">
        <v>12</v>
      </c>
      <c r="AS38" s="26" t="s">
        <v>12</v>
      </c>
      <c r="AT38" s="164">
        <v>1</v>
      </c>
      <c r="AU38" s="164">
        <v>2</v>
      </c>
      <c r="AV38" s="164">
        <v>3</v>
      </c>
      <c r="AW38" s="164">
        <v>4</v>
      </c>
      <c r="AX38" s="164">
        <v>5</v>
      </c>
      <c r="AY38" s="164">
        <v>6</v>
      </c>
      <c r="AZ38" s="164">
        <v>7</v>
      </c>
      <c r="BA38" s="164">
        <v>8</v>
      </c>
      <c r="BB38" s="164">
        <v>9</v>
      </c>
      <c r="BC38" s="164">
        <v>10</v>
      </c>
      <c r="BD38" s="164">
        <v>11</v>
      </c>
      <c r="BE38" s="164">
        <v>12</v>
      </c>
      <c r="BF38" s="26" t="s">
        <v>12</v>
      </c>
      <c r="BG38" s="1152"/>
      <c r="BH38" s="1152"/>
      <c r="BI38" s="1155"/>
      <c r="BJ38" s="7"/>
      <c r="BK38" s="7"/>
      <c r="BL38" s="7"/>
      <c r="BM38" s="164" t="s">
        <v>581</v>
      </c>
      <c r="BN38" s="164" t="s">
        <v>582</v>
      </c>
      <c r="BO38" s="919" t="s">
        <v>583</v>
      </c>
      <c r="BP38" s="27"/>
      <c r="BQ38" s="164" t="s">
        <v>581</v>
      </c>
      <c r="BR38" s="164" t="s">
        <v>582</v>
      </c>
      <c r="BS38" s="919" t="s">
        <v>583</v>
      </c>
      <c r="BT38" s="27"/>
      <c r="BU38" s="164" t="s">
        <v>581</v>
      </c>
      <c r="BV38" s="164" t="s">
        <v>582</v>
      </c>
      <c r="BW38" s="919" t="s">
        <v>583</v>
      </c>
      <c r="BX38" s="27"/>
      <c r="BY38" s="164" t="s">
        <v>581</v>
      </c>
      <c r="BZ38" s="164" t="s">
        <v>582</v>
      </c>
      <c r="CA38" s="919" t="s">
        <v>583</v>
      </c>
      <c r="CB38" s="27"/>
      <c r="CC38" s="164" t="s">
        <v>581</v>
      </c>
      <c r="CD38" s="164" t="s">
        <v>582</v>
      </c>
      <c r="CE38" s="919" t="s">
        <v>583</v>
      </c>
      <c r="CF38" s="27"/>
      <c r="CG38" s="164" t="s">
        <v>581</v>
      </c>
      <c r="CH38" s="164" t="s">
        <v>582</v>
      </c>
      <c r="CI38" s="919" t="s">
        <v>583</v>
      </c>
      <c r="CJ38" s="27"/>
      <c r="CK38" s="164" t="s">
        <v>581</v>
      </c>
      <c r="CL38" s="164" t="s">
        <v>582</v>
      </c>
      <c r="CM38" s="919" t="s">
        <v>583</v>
      </c>
      <c r="CN38" s="27"/>
      <c r="CO38" s="164" t="s">
        <v>581</v>
      </c>
      <c r="CP38" s="164" t="s">
        <v>582</v>
      </c>
      <c r="CQ38" s="919" t="s">
        <v>583</v>
      </c>
      <c r="CR38" s="27"/>
      <c r="CS38" s="164" t="s">
        <v>581</v>
      </c>
      <c r="CT38" s="164" t="s">
        <v>582</v>
      </c>
      <c r="CU38" s="919" t="s">
        <v>583</v>
      </c>
      <c r="CV38" s="27"/>
      <c r="CW38" s="164" t="s">
        <v>581</v>
      </c>
      <c r="CX38" s="164" t="s">
        <v>582</v>
      </c>
      <c r="CY38" s="919" t="s">
        <v>583</v>
      </c>
      <c r="CZ38" s="27"/>
      <c r="DA38" s="164" t="s">
        <v>581</v>
      </c>
      <c r="DB38" s="164" t="s">
        <v>582</v>
      </c>
      <c r="DC38" s="919" t="s">
        <v>583</v>
      </c>
      <c r="DD38" s="27"/>
      <c r="DE38" s="164" t="s">
        <v>581</v>
      </c>
      <c r="DF38" s="164" t="s">
        <v>582</v>
      </c>
      <c r="DG38" s="919" t="s">
        <v>583</v>
      </c>
      <c r="DH38" s="27"/>
      <c r="DI38" s="164" t="s">
        <v>581</v>
      </c>
      <c r="DJ38" s="164" t="s">
        <v>582</v>
      </c>
      <c r="DK38" s="919" t="s">
        <v>583</v>
      </c>
      <c r="DL38" s="27"/>
      <c r="DM38" s="27"/>
      <c r="DN38" s="27"/>
      <c r="DO38" s="27"/>
      <c r="DP38" s="27"/>
      <c r="DQ38" s="27"/>
      <c r="DR38" s="27"/>
      <c r="DS38" s="27"/>
    </row>
    <row r="39" spans="1:141" s="7" customFormat="1" ht="26.25" customHeight="1" x14ac:dyDescent="0.2">
      <c r="A39" s="42">
        <v>1</v>
      </c>
      <c r="B39" s="426" t="s">
        <v>71</v>
      </c>
      <c r="C39" s="29" t="s">
        <v>23</v>
      </c>
      <c r="D39" s="544">
        <v>30</v>
      </c>
      <c r="E39" s="545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1">
        <f>SUM(E39:P39)</f>
        <v>0</v>
      </c>
      <c r="R39" s="83" t="s">
        <v>28</v>
      </c>
      <c r="S39" s="546">
        <v>10300</v>
      </c>
      <c r="T39" s="84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69">
        <f t="shared" ref="AF39:AF40" si="140">SUM(Q39*S39)</f>
        <v>0</v>
      </c>
      <c r="AG39" s="461">
        <f t="shared" ref="AG39:AI40" si="141">T39*E39</f>
        <v>0</v>
      </c>
      <c r="AH39" s="461">
        <f t="shared" si="141"/>
        <v>0</v>
      </c>
      <c r="AI39" s="461">
        <f t="shared" si="141"/>
        <v>0</v>
      </c>
      <c r="AJ39" s="461">
        <f t="shared" ref="AJ39:AR40" si="142">W39*H39</f>
        <v>0</v>
      </c>
      <c r="AK39" s="461">
        <f t="shared" si="142"/>
        <v>0</v>
      </c>
      <c r="AL39" s="461">
        <f t="shared" si="142"/>
        <v>0</v>
      </c>
      <c r="AM39" s="461">
        <f t="shared" si="142"/>
        <v>0</v>
      </c>
      <c r="AN39" s="461">
        <f t="shared" si="142"/>
        <v>0</v>
      </c>
      <c r="AO39" s="461">
        <f t="shared" si="142"/>
        <v>0</v>
      </c>
      <c r="AP39" s="461">
        <f t="shared" si="142"/>
        <v>0</v>
      </c>
      <c r="AQ39" s="461">
        <f t="shared" si="142"/>
        <v>0</v>
      </c>
      <c r="AR39" s="461">
        <f t="shared" si="142"/>
        <v>0</v>
      </c>
      <c r="AS39" s="462">
        <f>SUM(AG39:AR39)</f>
        <v>0</v>
      </c>
      <c r="AT39" s="461">
        <f>SUM(AG39*4%)</f>
        <v>0</v>
      </c>
      <c r="AU39" s="461">
        <f t="shared" ref="AU39:AV40" si="143">SUM(AH39*14%)</f>
        <v>0</v>
      </c>
      <c r="AV39" s="461">
        <f t="shared" si="143"/>
        <v>0</v>
      </c>
      <c r="AW39" s="461">
        <f t="shared" ref="AW39:BE40" si="144">SUM(AJ39*14%)</f>
        <v>0</v>
      </c>
      <c r="AX39" s="461">
        <f t="shared" si="144"/>
        <v>0</v>
      </c>
      <c r="AY39" s="461">
        <f t="shared" si="144"/>
        <v>0</v>
      </c>
      <c r="AZ39" s="461">
        <f t="shared" si="144"/>
        <v>0</v>
      </c>
      <c r="BA39" s="461">
        <f t="shared" si="144"/>
        <v>0</v>
      </c>
      <c r="BB39" s="461">
        <f t="shared" si="144"/>
        <v>0</v>
      </c>
      <c r="BC39" s="461">
        <f t="shared" si="144"/>
        <v>0</v>
      </c>
      <c r="BD39" s="461">
        <f t="shared" si="144"/>
        <v>0</v>
      </c>
      <c r="BE39" s="461">
        <f t="shared" si="144"/>
        <v>0</v>
      </c>
      <c r="BF39" s="73">
        <f>SUM(AT39:BE39)</f>
        <v>0</v>
      </c>
      <c r="BG39" s="73">
        <f>AF39-AS39</f>
        <v>0</v>
      </c>
      <c r="BH39" s="74">
        <f>S39*D39</f>
        <v>309000</v>
      </c>
      <c r="BI39" s="75">
        <f>BH39-AS39</f>
        <v>309000</v>
      </c>
      <c r="BJ39" s="166">
        <f>SUM(Q39/D39)</f>
        <v>0</v>
      </c>
      <c r="BK39" s="166"/>
      <c r="BL39" s="461">
        <v>9000</v>
      </c>
      <c r="BM39" s="461">
        <f>AG39-AT39</f>
        <v>0</v>
      </c>
      <c r="BN39" s="461">
        <f>E39*BL39</f>
        <v>0</v>
      </c>
      <c r="BO39" s="461">
        <f>BM39-BN39</f>
        <v>0</v>
      </c>
      <c r="BP39" s="37"/>
      <c r="BQ39" s="461">
        <f>AH39-AU39</f>
        <v>0</v>
      </c>
      <c r="BR39" s="461">
        <f>F39*BL39</f>
        <v>0</v>
      </c>
      <c r="BS39" s="461">
        <f>BQ39-BR39</f>
        <v>0</v>
      </c>
      <c r="BT39" s="37"/>
      <c r="BU39" s="461">
        <f>AI39-AV39</f>
        <v>0</v>
      </c>
      <c r="BV39" s="461">
        <f>G39*BL39</f>
        <v>0</v>
      </c>
      <c r="BW39" s="461">
        <f>BU39-BV39</f>
        <v>0</v>
      </c>
      <c r="BX39" s="37"/>
      <c r="BY39" s="461">
        <f>AJ39-AW39</f>
        <v>0</v>
      </c>
      <c r="BZ39" s="461">
        <f>H39*BL39</f>
        <v>0</v>
      </c>
      <c r="CA39" s="461">
        <f>BY39-BZ39</f>
        <v>0</v>
      </c>
      <c r="CB39" s="37"/>
      <c r="CC39" s="461">
        <f>SUM(AK39-AX39)</f>
        <v>0</v>
      </c>
      <c r="CD39" s="461">
        <f>I39*BL39</f>
        <v>0</v>
      </c>
      <c r="CE39" s="461">
        <f>CC39-CD39</f>
        <v>0</v>
      </c>
      <c r="CF39" s="37"/>
      <c r="CG39" s="461">
        <f>AL39-AY39</f>
        <v>0</v>
      </c>
      <c r="CH39" s="461">
        <f>J39*BL39</f>
        <v>0</v>
      </c>
      <c r="CI39" s="461">
        <f>CG39-CH39</f>
        <v>0</v>
      </c>
      <c r="CJ39" s="37"/>
      <c r="CK39" s="461">
        <f>AM39-AZ39</f>
        <v>0</v>
      </c>
      <c r="CL39" s="461">
        <f>K39*BL39</f>
        <v>0</v>
      </c>
      <c r="CM39" s="461">
        <f>CK39-CL39</f>
        <v>0</v>
      </c>
      <c r="CN39" s="37"/>
      <c r="CO39" s="461">
        <f>AN39-BA39</f>
        <v>0</v>
      </c>
      <c r="CP39" s="461">
        <f>L39*BL39</f>
        <v>0</v>
      </c>
      <c r="CQ39" s="461">
        <f>CO39-CP39</f>
        <v>0</v>
      </c>
      <c r="CR39" s="37"/>
      <c r="CS39" s="461">
        <f>AO39-BB39</f>
        <v>0</v>
      </c>
      <c r="CT39" s="461">
        <f>M39*BL39</f>
        <v>0</v>
      </c>
      <c r="CU39" s="461">
        <f>CS39-CT39</f>
        <v>0</v>
      </c>
      <c r="CV39" s="37"/>
      <c r="CW39" s="461">
        <f>AP39-BC39</f>
        <v>0</v>
      </c>
      <c r="CX39" s="461">
        <f>N39*BL39</f>
        <v>0</v>
      </c>
      <c r="CY39" s="461">
        <f>CW39-CX39</f>
        <v>0</v>
      </c>
      <c r="CZ39" s="37"/>
      <c r="DA39" s="461">
        <f>AQ39-BD39</f>
        <v>0</v>
      </c>
      <c r="DB39" s="461">
        <f>O39*BL39</f>
        <v>0</v>
      </c>
      <c r="DC39" s="461">
        <f>DA39-DB39</f>
        <v>0</v>
      </c>
      <c r="DD39" s="37"/>
      <c r="DE39" s="461">
        <f>AR39-BE39</f>
        <v>0</v>
      </c>
      <c r="DF39" s="461">
        <f>P39*BL39</f>
        <v>0</v>
      </c>
      <c r="DG39" s="461">
        <f>DE39-DF39</f>
        <v>0</v>
      </c>
      <c r="DH39" s="37"/>
      <c r="DI39" s="461">
        <f>SUM(BM39+BQ39+BU39+BY39+CC39+CG39+CK39+CO39+CS39+CW39+DA39+DE39)</f>
        <v>0</v>
      </c>
      <c r="DJ39" s="461">
        <f>SUM(BN39+BR39+BV39+BZ39+CD39+CH39+CL39+CP39+CT39+CX39+DB39+DF39)</f>
        <v>0</v>
      </c>
      <c r="DK39" s="461">
        <f>DI39-DJ39</f>
        <v>0</v>
      </c>
      <c r="DL39" s="43"/>
      <c r="DM39" s="43"/>
      <c r="DN39" s="43"/>
      <c r="DO39" s="43"/>
      <c r="DP39" s="43"/>
      <c r="DQ39" s="43"/>
      <c r="DR39" s="43"/>
      <c r="DS39" s="43"/>
    </row>
    <row r="40" spans="1:141" s="7" customFormat="1" ht="26.25" customHeight="1" thickBot="1" x14ac:dyDescent="0.25">
      <c r="A40" s="42">
        <v>2</v>
      </c>
      <c r="B40" s="426" t="s">
        <v>74</v>
      </c>
      <c r="C40" s="29" t="s">
        <v>23</v>
      </c>
      <c r="D40" s="199">
        <v>2</v>
      </c>
      <c r="E40" s="357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1">
        <f>SUM(E40:P40)</f>
        <v>0</v>
      </c>
      <c r="R40" s="83" t="s">
        <v>15</v>
      </c>
      <c r="S40" s="546">
        <v>35000</v>
      </c>
      <c r="T40" s="84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69">
        <f t="shared" si="140"/>
        <v>0</v>
      </c>
      <c r="AG40" s="70">
        <f t="shared" si="141"/>
        <v>0</v>
      </c>
      <c r="AH40" s="70">
        <f t="shared" si="141"/>
        <v>0</v>
      </c>
      <c r="AI40" s="70">
        <f t="shared" si="141"/>
        <v>0</v>
      </c>
      <c r="AJ40" s="70">
        <f t="shared" si="142"/>
        <v>0</v>
      </c>
      <c r="AK40" s="70">
        <f t="shared" si="142"/>
        <v>0</v>
      </c>
      <c r="AL40" s="70">
        <f t="shared" si="142"/>
        <v>0</v>
      </c>
      <c r="AM40" s="70">
        <f t="shared" si="142"/>
        <v>0</v>
      </c>
      <c r="AN40" s="70">
        <f t="shared" si="142"/>
        <v>0</v>
      </c>
      <c r="AO40" s="70">
        <f t="shared" si="142"/>
        <v>0</v>
      </c>
      <c r="AP40" s="70">
        <f t="shared" si="142"/>
        <v>0</v>
      </c>
      <c r="AQ40" s="70">
        <f t="shared" si="142"/>
        <v>0</v>
      </c>
      <c r="AR40" s="70">
        <f t="shared" si="142"/>
        <v>0</v>
      </c>
      <c r="AS40" s="71">
        <f>SUM(AG40:AR40)</f>
        <v>0</v>
      </c>
      <c r="AT40" s="70">
        <f t="shared" ref="AT40" si="145">SUM(AG40*4%)</f>
        <v>0</v>
      </c>
      <c r="AU40" s="70">
        <f t="shared" si="143"/>
        <v>0</v>
      </c>
      <c r="AV40" s="70">
        <f t="shared" si="143"/>
        <v>0</v>
      </c>
      <c r="AW40" s="70">
        <f t="shared" si="144"/>
        <v>0</v>
      </c>
      <c r="AX40" s="70">
        <f t="shared" si="144"/>
        <v>0</v>
      </c>
      <c r="AY40" s="70">
        <f t="shared" si="144"/>
        <v>0</v>
      </c>
      <c r="AZ40" s="70">
        <f t="shared" si="144"/>
        <v>0</v>
      </c>
      <c r="BA40" s="70">
        <f t="shared" si="144"/>
        <v>0</v>
      </c>
      <c r="BB40" s="70">
        <f t="shared" si="144"/>
        <v>0</v>
      </c>
      <c r="BC40" s="70">
        <f t="shared" si="144"/>
        <v>0</v>
      </c>
      <c r="BD40" s="70">
        <f t="shared" si="144"/>
        <v>0</v>
      </c>
      <c r="BE40" s="70">
        <f t="shared" si="144"/>
        <v>0</v>
      </c>
      <c r="BF40" s="72">
        <f>SUM(AT40:BE40)</f>
        <v>0</v>
      </c>
      <c r="BG40" s="73">
        <f t="shared" ref="BG40" si="146">AF40-AS40</f>
        <v>0</v>
      </c>
      <c r="BH40" s="74">
        <f t="shared" ref="BH40" si="147">S40*D40</f>
        <v>70000</v>
      </c>
      <c r="BI40" s="75">
        <f t="shared" ref="BI40" si="148">BH40-AS40</f>
        <v>70000</v>
      </c>
      <c r="BJ40" s="166">
        <f>SUM(Q40/D40)</f>
        <v>0</v>
      </c>
      <c r="BK40" s="166"/>
      <c r="BL40" s="461">
        <v>30000</v>
      </c>
      <c r="BM40" s="461">
        <f>AG40-AT40</f>
        <v>0</v>
      </c>
      <c r="BN40" s="461">
        <f>E40*BL40</f>
        <v>0</v>
      </c>
      <c r="BO40" s="461">
        <f>BM40-BN40</f>
        <v>0</v>
      </c>
      <c r="BP40" s="37"/>
      <c r="BQ40" s="461">
        <f>AH40-AU40</f>
        <v>0</v>
      </c>
      <c r="BR40" s="461">
        <f>F40*BL40</f>
        <v>0</v>
      </c>
      <c r="BS40" s="461">
        <f t="shared" ref="BS40" si="149">BQ40-BR40</f>
        <v>0</v>
      </c>
      <c r="BT40" s="37"/>
      <c r="BU40" s="461">
        <f>AI40-AV40</f>
        <v>0</v>
      </c>
      <c r="BV40" s="461">
        <f>G40*BL40</f>
        <v>0</v>
      </c>
      <c r="BW40" s="461">
        <f>BU40-BV40</f>
        <v>0</v>
      </c>
      <c r="BX40" s="37"/>
      <c r="BY40" s="461">
        <f>AJ40-AW40</f>
        <v>0</v>
      </c>
      <c r="BZ40" s="461">
        <f>H40*BL40</f>
        <v>0</v>
      </c>
      <c r="CA40" s="461">
        <f t="shared" ref="CA40" si="150">BY40-BZ40</f>
        <v>0</v>
      </c>
      <c r="CB40" s="37"/>
      <c r="CC40" s="461">
        <f>SUM(AK40-AX40)</f>
        <v>0</v>
      </c>
      <c r="CD40" s="461">
        <f>I40*BL40</f>
        <v>0</v>
      </c>
      <c r="CE40" s="461">
        <f t="shared" ref="CE40" si="151">CC40-CD40</f>
        <v>0</v>
      </c>
      <c r="CF40" s="37"/>
      <c r="CG40" s="461">
        <f>AL40-AY40</f>
        <v>0</v>
      </c>
      <c r="CH40" s="461">
        <f>J40*BL40</f>
        <v>0</v>
      </c>
      <c r="CI40" s="461">
        <f>CG40-CH40</f>
        <v>0</v>
      </c>
      <c r="CJ40" s="37"/>
      <c r="CK40" s="461">
        <f>AM40-AZ40</f>
        <v>0</v>
      </c>
      <c r="CL40" s="461">
        <f>K40*BL40</f>
        <v>0</v>
      </c>
      <c r="CM40" s="461">
        <f t="shared" ref="CM40" si="152">CK40-CL40</f>
        <v>0</v>
      </c>
      <c r="CN40" s="37"/>
      <c r="CO40" s="461">
        <f>AN40-BA40</f>
        <v>0</v>
      </c>
      <c r="CP40" s="461">
        <f>L40*BL40</f>
        <v>0</v>
      </c>
      <c r="CQ40" s="461">
        <f t="shared" ref="CQ40" si="153">CO40-CP40</f>
        <v>0</v>
      </c>
      <c r="CR40" s="37"/>
      <c r="CS40" s="461">
        <f>AO40-BB40</f>
        <v>0</v>
      </c>
      <c r="CT40" s="461">
        <f>M40*BL40</f>
        <v>0</v>
      </c>
      <c r="CU40" s="461">
        <f t="shared" ref="CU40" si="154">CS40-CT40</f>
        <v>0</v>
      </c>
      <c r="CV40" s="37"/>
      <c r="CW40" s="461">
        <f>AP40-BC40</f>
        <v>0</v>
      </c>
      <c r="CX40" s="461">
        <f>N40*BL40</f>
        <v>0</v>
      </c>
      <c r="CY40" s="461">
        <f t="shared" ref="CY40" si="155">CW40-CX40</f>
        <v>0</v>
      </c>
      <c r="CZ40" s="37"/>
      <c r="DA40" s="461">
        <f>AQ40-BD40</f>
        <v>0</v>
      </c>
      <c r="DB40" s="461">
        <f>O40*BL40</f>
        <v>0</v>
      </c>
      <c r="DC40" s="461">
        <f t="shared" ref="DC40" si="156">DA40-DB40</f>
        <v>0</v>
      </c>
      <c r="DD40" s="37"/>
      <c r="DE40" s="461">
        <f>AR40-BE40</f>
        <v>0</v>
      </c>
      <c r="DF40" s="461">
        <f>P40*BL40</f>
        <v>0</v>
      </c>
      <c r="DG40" s="461">
        <f t="shared" ref="DG40" si="157">DE40-DF40</f>
        <v>0</v>
      </c>
      <c r="DH40" s="37"/>
      <c r="DI40" s="461">
        <f>SUM(BM40+BQ40+BU40+BY40+CC40+CG40+CK40+CO40+CS40+CW40+DA40+DE40)</f>
        <v>0</v>
      </c>
      <c r="DJ40" s="461">
        <f>SUM(BN40+BR40+BV40+BZ40+CD40+CH40+CL40+CP40+CT40+CX40+DB40+DF40)</f>
        <v>0</v>
      </c>
      <c r="DK40" s="461">
        <f>DI40-DJ40</f>
        <v>0</v>
      </c>
      <c r="DL40" s="43"/>
      <c r="DM40" s="43"/>
      <c r="DN40" s="43"/>
      <c r="DO40" s="43"/>
      <c r="DP40" s="43"/>
      <c r="DQ40" s="43"/>
      <c r="DR40" s="43"/>
      <c r="DS40" s="43"/>
    </row>
    <row r="41" spans="1:141" s="39" customFormat="1" ht="26.25" customHeight="1" thickBot="1" x14ac:dyDescent="0.25">
      <c r="A41" s="45">
        <v>4</v>
      </c>
      <c r="B41" s="45" t="s">
        <v>4</v>
      </c>
      <c r="C41" s="45"/>
      <c r="D41" s="200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8"/>
      <c r="R41" s="77"/>
      <c r="S41" s="46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78">
        <f t="shared" ref="AF41:BI41" si="158">SUM(AF39:AF40)</f>
        <v>0</v>
      </c>
      <c r="AG41" s="78">
        <f t="shared" si="158"/>
        <v>0</v>
      </c>
      <c r="AH41" s="78">
        <f t="shared" si="158"/>
        <v>0</v>
      </c>
      <c r="AI41" s="78">
        <f t="shared" si="158"/>
        <v>0</v>
      </c>
      <c r="AJ41" s="78">
        <f t="shared" si="158"/>
        <v>0</v>
      </c>
      <c r="AK41" s="78">
        <f t="shared" si="158"/>
        <v>0</v>
      </c>
      <c r="AL41" s="78">
        <f t="shared" si="158"/>
        <v>0</v>
      </c>
      <c r="AM41" s="78">
        <f t="shared" si="158"/>
        <v>0</v>
      </c>
      <c r="AN41" s="78">
        <f t="shared" si="158"/>
        <v>0</v>
      </c>
      <c r="AO41" s="78">
        <f t="shared" si="158"/>
        <v>0</v>
      </c>
      <c r="AP41" s="78">
        <f t="shared" si="158"/>
        <v>0</v>
      </c>
      <c r="AQ41" s="78">
        <f t="shared" si="158"/>
        <v>0</v>
      </c>
      <c r="AR41" s="78">
        <f t="shared" si="158"/>
        <v>0</v>
      </c>
      <c r="AS41" s="78">
        <f t="shared" si="158"/>
        <v>0</v>
      </c>
      <c r="AT41" s="78">
        <f t="shared" si="158"/>
        <v>0</v>
      </c>
      <c r="AU41" s="78">
        <f t="shared" si="158"/>
        <v>0</v>
      </c>
      <c r="AV41" s="78">
        <f t="shared" si="158"/>
        <v>0</v>
      </c>
      <c r="AW41" s="78">
        <f t="shared" si="158"/>
        <v>0</v>
      </c>
      <c r="AX41" s="78">
        <f t="shared" si="158"/>
        <v>0</v>
      </c>
      <c r="AY41" s="78">
        <f t="shared" si="158"/>
        <v>0</v>
      </c>
      <c r="AZ41" s="78">
        <f t="shared" si="158"/>
        <v>0</v>
      </c>
      <c r="BA41" s="78">
        <f t="shared" si="158"/>
        <v>0</v>
      </c>
      <c r="BB41" s="78">
        <f t="shared" si="158"/>
        <v>0</v>
      </c>
      <c r="BC41" s="78">
        <f t="shared" si="158"/>
        <v>0</v>
      </c>
      <c r="BD41" s="78">
        <f t="shared" si="158"/>
        <v>0</v>
      </c>
      <c r="BE41" s="78">
        <f t="shared" si="158"/>
        <v>0</v>
      </c>
      <c r="BF41" s="78">
        <f t="shared" si="158"/>
        <v>0</v>
      </c>
      <c r="BG41" s="79">
        <f t="shared" si="158"/>
        <v>0</v>
      </c>
      <c r="BH41" s="79">
        <f t="shared" si="158"/>
        <v>379000</v>
      </c>
      <c r="BI41" s="79">
        <f t="shared" si="158"/>
        <v>379000</v>
      </c>
      <c r="BJ41" s="541">
        <f>SUM(BJ39:BJ40)/3</f>
        <v>0</v>
      </c>
      <c r="BK41" s="541"/>
      <c r="BL41" s="472"/>
      <c r="BM41" s="925">
        <f>SUM(BM39:BM40)</f>
        <v>0</v>
      </c>
      <c r="BN41" s="925">
        <f>SUM(BN39:BN40)</f>
        <v>0</v>
      </c>
      <c r="BO41" s="925">
        <f t="shared" ref="BO41" si="159">SUM(BO39:BO40)</f>
        <v>0</v>
      </c>
      <c r="BP41" s="925"/>
      <c r="BQ41" s="925">
        <f>SUM(BQ39:BQ40)</f>
        <v>0</v>
      </c>
      <c r="BR41" s="925">
        <f t="shared" ref="BR41" si="160">SUM(BR39:BR40)</f>
        <v>0</v>
      </c>
      <c r="BS41" s="925">
        <f t="shared" ref="BS41" si="161">SUM(BS39:BS40)</f>
        <v>0</v>
      </c>
      <c r="BT41" s="925"/>
      <c r="BU41" s="925">
        <f>SUM(BU39:BU40)</f>
        <v>0</v>
      </c>
      <c r="BV41" s="925">
        <f t="shared" ref="BV41" si="162">SUM(BV39:BV40)</f>
        <v>0</v>
      </c>
      <c r="BW41" s="925">
        <f t="shared" ref="BW41" si="163">SUM(BW39:BW40)</f>
        <v>0</v>
      </c>
      <c r="BX41" s="928"/>
      <c r="BY41" s="925">
        <f>SUM(BY39:BY40)</f>
        <v>0</v>
      </c>
      <c r="BZ41" s="925">
        <f t="shared" ref="BZ41" si="164">SUM(BZ39:BZ40)</f>
        <v>0</v>
      </c>
      <c r="CA41" s="925">
        <f t="shared" ref="CA41" si="165">SUM(CA39:CA40)</f>
        <v>0</v>
      </c>
      <c r="CB41" s="928"/>
      <c r="CC41" s="925">
        <f>SUM(CC39:CC40)</f>
        <v>0</v>
      </c>
      <c r="CD41" s="925">
        <f t="shared" ref="CD41" si="166">SUM(CD39:CD40)</f>
        <v>0</v>
      </c>
      <c r="CE41" s="925">
        <f t="shared" ref="CE41" si="167">SUM(CE39:CE40)</f>
        <v>0</v>
      </c>
      <c r="CF41" s="928"/>
      <c r="CG41" s="925">
        <f>SUM(CG39:CG40)</f>
        <v>0</v>
      </c>
      <c r="CH41" s="925">
        <f t="shared" ref="CH41" si="168">SUM(CH39:CH40)</f>
        <v>0</v>
      </c>
      <c r="CI41" s="925">
        <f t="shared" ref="CI41" si="169">SUM(CI39:CI40)</f>
        <v>0</v>
      </c>
      <c r="CJ41" s="928"/>
      <c r="CK41" s="925">
        <f>SUM(CK39:CK40)</f>
        <v>0</v>
      </c>
      <c r="CL41" s="925">
        <f t="shared" ref="CL41" si="170">SUM(CL39:CL40)</f>
        <v>0</v>
      </c>
      <c r="CM41" s="925">
        <f t="shared" ref="CM41" si="171">SUM(CM39:CM40)</f>
        <v>0</v>
      </c>
      <c r="CN41" s="928"/>
      <c r="CO41" s="925">
        <f>SUM(CO39:CO40)</f>
        <v>0</v>
      </c>
      <c r="CP41" s="925">
        <f t="shared" ref="CP41" si="172">SUM(CP39:CP40)</f>
        <v>0</v>
      </c>
      <c r="CQ41" s="925">
        <f t="shared" ref="CQ41" si="173">SUM(CQ39:CQ40)</f>
        <v>0</v>
      </c>
      <c r="CR41" s="928"/>
      <c r="CS41" s="925">
        <f>SUM(CS39:CS40)</f>
        <v>0</v>
      </c>
      <c r="CT41" s="925">
        <f t="shared" ref="CT41" si="174">SUM(CT39:CT40)</f>
        <v>0</v>
      </c>
      <c r="CU41" s="925">
        <f t="shared" ref="CU41" si="175">SUM(CU39:CU40)</f>
        <v>0</v>
      </c>
      <c r="CV41" s="928"/>
      <c r="CW41" s="925">
        <f>SUM(CW39:CW40)</f>
        <v>0</v>
      </c>
      <c r="CX41" s="925">
        <f t="shared" ref="CX41" si="176">SUM(CX39:CX40)</f>
        <v>0</v>
      </c>
      <c r="CY41" s="925">
        <f t="shared" ref="CY41" si="177">SUM(CY39:CY40)</f>
        <v>0</v>
      </c>
      <c r="CZ41" s="928"/>
      <c r="DA41" s="925">
        <f>SUM(DA39:DA40)</f>
        <v>0</v>
      </c>
      <c r="DB41" s="925">
        <f t="shared" ref="DB41" si="178">SUM(DB39:DB40)</f>
        <v>0</v>
      </c>
      <c r="DC41" s="925">
        <f t="shared" ref="DC41" si="179">SUM(DC39:DC40)</f>
        <v>0</v>
      </c>
      <c r="DD41" s="928"/>
      <c r="DE41" s="925">
        <f>SUM(DE39:DE40)</f>
        <v>0</v>
      </c>
      <c r="DF41" s="925">
        <f t="shared" ref="DF41" si="180">SUM(DF39:DF40)</f>
        <v>0</v>
      </c>
      <c r="DG41" s="925">
        <f t="shared" ref="DG41" si="181">SUM(DG39:DG40)</f>
        <v>0</v>
      </c>
      <c r="DH41" s="928"/>
      <c r="DI41" s="925">
        <f>SUM(DI39:DI40)</f>
        <v>0</v>
      </c>
      <c r="DJ41" s="925">
        <f>SUM(DJ39:DJ40)</f>
        <v>0</v>
      </c>
      <c r="DK41" s="925">
        <f>SUM(DK39:DK40)</f>
        <v>0</v>
      </c>
      <c r="DL41" s="50"/>
      <c r="DM41" s="50"/>
      <c r="DN41" s="50"/>
      <c r="DO41" s="50"/>
      <c r="DP41" s="50"/>
      <c r="DQ41" s="50"/>
      <c r="DR41" s="50"/>
      <c r="DS41" s="50"/>
    </row>
    <row r="42" spans="1:141" s="20" customFormat="1" ht="26.25" customHeight="1" x14ac:dyDescent="0.2">
      <c r="A42" s="51"/>
      <c r="D42" s="20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AE42" s="41"/>
      <c r="AS42" s="52"/>
      <c r="BF42" s="53">
        <f>SUM(AS41+BF41)</f>
        <v>0</v>
      </c>
      <c r="BG42" s="54">
        <f>AF41-AS41</f>
        <v>0</v>
      </c>
      <c r="BH42" s="55">
        <f>SUM(BI41+AS41)</f>
        <v>379000</v>
      </c>
      <c r="BI42" s="56">
        <f>SUM(BG41)</f>
        <v>0</v>
      </c>
      <c r="BJ42" s="41" t="s">
        <v>35</v>
      </c>
      <c r="BK42" s="41"/>
      <c r="BL42" s="41"/>
      <c r="BM42" s="41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</row>
    <row r="43" spans="1:141" s="20" customFormat="1" ht="26.25" customHeight="1" x14ac:dyDescent="0.2">
      <c r="A43" s="542"/>
      <c r="D43" s="20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AE43" s="41"/>
      <c r="AS43" s="41"/>
      <c r="AT43" s="118">
        <f>SUM(AG41+AT41)</f>
        <v>0</v>
      </c>
      <c r="AU43" s="118">
        <f t="shared" ref="AU43:BE43" si="182">SUM(AH41+AU41)</f>
        <v>0</v>
      </c>
      <c r="AV43" s="118">
        <f t="shared" si="182"/>
        <v>0</v>
      </c>
      <c r="AW43" s="118">
        <f t="shared" si="182"/>
        <v>0</v>
      </c>
      <c r="AX43" s="118">
        <f t="shared" si="182"/>
        <v>0</v>
      </c>
      <c r="AY43" s="118">
        <f t="shared" si="182"/>
        <v>0</v>
      </c>
      <c r="AZ43" s="118">
        <f t="shared" si="182"/>
        <v>0</v>
      </c>
      <c r="BA43" s="118">
        <f t="shared" si="182"/>
        <v>0</v>
      </c>
      <c r="BB43" s="118">
        <f t="shared" si="182"/>
        <v>0</v>
      </c>
      <c r="BC43" s="118">
        <f t="shared" si="182"/>
        <v>0</v>
      </c>
      <c r="BD43" s="118">
        <f t="shared" si="182"/>
        <v>0</v>
      </c>
      <c r="BE43" s="118">
        <f t="shared" si="182"/>
        <v>0</v>
      </c>
      <c r="BF43" s="118">
        <f>SUM(AT43:BE43)</f>
        <v>0</v>
      </c>
      <c r="BG43" s="41"/>
      <c r="BH43" s="57"/>
      <c r="BI43" s="58">
        <f>SUM(BI41-BI42)</f>
        <v>379000</v>
      </c>
      <c r="BJ43" s="41" t="s">
        <v>34</v>
      </c>
      <c r="BK43" s="41"/>
      <c r="BL43" s="130"/>
      <c r="BM43" s="131"/>
      <c r="BN43" s="131"/>
      <c r="BO43" s="132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24"/>
      <c r="DM43" s="24"/>
      <c r="DN43" s="24"/>
      <c r="DO43" s="24"/>
      <c r="DP43" s="24"/>
      <c r="DQ43" s="24"/>
      <c r="DR43" s="24"/>
      <c r="DS43" s="24"/>
      <c r="DT43" s="24"/>
    </row>
    <row r="44" spans="1:141" s="20" customFormat="1" ht="26.25" customHeight="1" x14ac:dyDescent="0.2">
      <c r="A44" s="1168" t="s">
        <v>8</v>
      </c>
      <c r="B44" s="1169"/>
      <c r="C44" s="119" t="s">
        <v>75</v>
      </c>
      <c r="D44" s="198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2"/>
      <c r="AF44" s="23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3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3"/>
      <c r="BG44" s="133"/>
      <c r="BH44" s="130"/>
      <c r="BI44" s="134"/>
      <c r="BJ44" s="130"/>
      <c r="BK44" s="130"/>
      <c r="BL44" s="929"/>
      <c r="BM44" s="1188"/>
      <c r="BN44" s="1188"/>
      <c r="BO44" s="1188"/>
      <c r="BP44" s="930"/>
      <c r="BQ44" s="1188"/>
      <c r="BR44" s="1188"/>
      <c r="BS44" s="1188"/>
      <c r="BT44" s="930"/>
      <c r="BU44" s="1188"/>
      <c r="BV44" s="1188"/>
      <c r="BW44" s="1188"/>
      <c r="BX44" s="930"/>
      <c r="BY44" s="1188"/>
      <c r="BZ44" s="1188"/>
      <c r="CA44" s="1188"/>
      <c r="CB44" s="930"/>
      <c r="CC44" s="1188"/>
      <c r="CD44" s="1188"/>
      <c r="CE44" s="1188"/>
      <c r="CF44" s="930"/>
      <c r="CG44" s="1188"/>
      <c r="CH44" s="1188"/>
      <c r="CI44" s="1188"/>
      <c r="CJ44" s="930"/>
      <c r="CK44" s="1188"/>
      <c r="CL44" s="1188"/>
      <c r="CM44" s="1188"/>
      <c r="CN44" s="930"/>
      <c r="CO44" s="1188"/>
      <c r="CP44" s="1188"/>
      <c r="CQ44" s="1188"/>
      <c r="CR44" s="930"/>
      <c r="CS44" s="1188"/>
      <c r="CT44" s="1188"/>
      <c r="CU44" s="1188"/>
      <c r="CV44" s="930"/>
      <c r="CW44" s="1188"/>
      <c r="CX44" s="1188"/>
      <c r="CY44" s="1188"/>
      <c r="CZ44" s="930"/>
      <c r="DA44" s="1188"/>
      <c r="DB44" s="1188"/>
      <c r="DC44" s="1188"/>
      <c r="DD44" s="930"/>
      <c r="DE44" s="1188"/>
      <c r="DF44" s="1188"/>
      <c r="DG44" s="1188"/>
      <c r="DH44" s="930"/>
      <c r="DI44" s="1188"/>
      <c r="DJ44" s="1188"/>
      <c r="DK44" s="1188"/>
      <c r="DL44" s="131"/>
      <c r="DM44" s="133"/>
      <c r="DN44" s="133"/>
      <c r="DO44" s="133"/>
      <c r="DP44" s="130"/>
      <c r="DQ44" s="134"/>
      <c r="DR44" s="133"/>
      <c r="DS44" s="133"/>
      <c r="DT44" s="24"/>
      <c r="DU44" s="24"/>
      <c r="DV44" s="24"/>
      <c r="DW44" s="24"/>
      <c r="DX44" s="24"/>
      <c r="DY44" s="135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</row>
    <row r="45" spans="1:141" s="8" customFormat="1" ht="26.25" customHeight="1" x14ac:dyDescent="0.2">
      <c r="A45" s="1170" t="s">
        <v>9</v>
      </c>
      <c r="B45" s="1150" t="s">
        <v>10</v>
      </c>
      <c r="C45" s="1150" t="s">
        <v>21</v>
      </c>
      <c r="D45" s="1173" t="s">
        <v>11</v>
      </c>
      <c r="E45" s="1173"/>
      <c r="F45" s="1173"/>
      <c r="G45" s="1173"/>
      <c r="H45" s="1173"/>
      <c r="I45" s="1173"/>
      <c r="J45" s="1173"/>
      <c r="K45" s="1173"/>
      <c r="L45" s="1173"/>
      <c r="M45" s="1173"/>
      <c r="N45" s="1173"/>
      <c r="O45" s="1173"/>
      <c r="P45" s="1173"/>
      <c r="Q45" s="1173"/>
      <c r="R45" s="1150" t="s">
        <v>19</v>
      </c>
      <c r="S45" s="1174" t="s">
        <v>16</v>
      </c>
      <c r="T45" s="1175"/>
      <c r="U45" s="1175"/>
      <c r="V45" s="1175"/>
      <c r="W45" s="1175"/>
      <c r="X45" s="1175"/>
      <c r="Y45" s="1175"/>
      <c r="Z45" s="1175"/>
      <c r="AA45" s="1175"/>
      <c r="AB45" s="1175"/>
      <c r="AC45" s="1175"/>
      <c r="AD45" s="1175"/>
      <c r="AE45" s="1176"/>
      <c r="AF45" s="1161" t="s">
        <v>6</v>
      </c>
      <c r="AG45" s="1161"/>
      <c r="AH45" s="1161"/>
      <c r="AI45" s="1161"/>
      <c r="AJ45" s="1161"/>
      <c r="AK45" s="1161"/>
      <c r="AL45" s="1161"/>
      <c r="AM45" s="1161"/>
      <c r="AN45" s="1161"/>
      <c r="AO45" s="1161"/>
      <c r="AP45" s="1161"/>
      <c r="AQ45" s="1161"/>
      <c r="AR45" s="1161"/>
      <c r="AS45" s="1161"/>
      <c r="AT45" s="1162" t="s">
        <v>38</v>
      </c>
      <c r="AU45" s="1163"/>
      <c r="AV45" s="1163"/>
      <c r="AW45" s="1163"/>
      <c r="AX45" s="1163"/>
      <c r="AY45" s="1163"/>
      <c r="AZ45" s="1163"/>
      <c r="BA45" s="1163"/>
      <c r="BB45" s="1163"/>
      <c r="BC45" s="1163"/>
      <c r="BD45" s="1163"/>
      <c r="BE45" s="1163"/>
      <c r="BF45" s="1164"/>
      <c r="BG45" s="1150" t="s">
        <v>35</v>
      </c>
      <c r="BH45" s="1150" t="s">
        <v>208</v>
      </c>
      <c r="BI45" s="1153" t="s">
        <v>36</v>
      </c>
      <c r="BJ45" s="130"/>
      <c r="BK45" s="130"/>
      <c r="BL45" s="130"/>
      <c r="BM45" s="1149" t="s">
        <v>51</v>
      </c>
      <c r="BN45" s="1149"/>
      <c r="BO45" s="1149"/>
      <c r="BP45" s="23"/>
      <c r="BQ45" s="1149" t="s">
        <v>52</v>
      </c>
      <c r="BR45" s="1149"/>
      <c r="BS45" s="1149"/>
      <c r="BT45" s="23"/>
      <c r="BU45" s="1149" t="s">
        <v>56</v>
      </c>
      <c r="BV45" s="1149"/>
      <c r="BW45" s="1149"/>
      <c r="BX45" s="23"/>
      <c r="BY45" s="1149" t="s">
        <v>59</v>
      </c>
      <c r="BZ45" s="1149"/>
      <c r="CA45" s="1149"/>
      <c r="CB45" s="23"/>
      <c r="CC45" s="1149" t="s">
        <v>60</v>
      </c>
      <c r="CD45" s="1149"/>
      <c r="CE45" s="1149"/>
      <c r="CF45" s="23"/>
      <c r="CG45" s="1149" t="s">
        <v>61</v>
      </c>
      <c r="CH45" s="1149"/>
      <c r="CI45" s="1149"/>
      <c r="CJ45" s="23"/>
      <c r="CK45" s="1149" t="s">
        <v>204</v>
      </c>
      <c r="CL45" s="1149"/>
      <c r="CM45" s="1149"/>
      <c r="CN45" s="23"/>
      <c r="CO45" s="1149" t="s">
        <v>584</v>
      </c>
      <c r="CP45" s="1149"/>
      <c r="CQ45" s="1149"/>
      <c r="CR45" s="23"/>
      <c r="CS45" s="1149" t="s">
        <v>585</v>
      </c>
      <c r="CT45" s="1149"/>
      <c r="CU45" s="1149"/>
      <c r="CV45" s="23"/>
      <c r="CW45" s="1149" t="s">
        <v>586</v>
      </c>
      <c r="CX45" s="1149"/>
      <c r="CY45" s="1149"/>
      <c r="CZ45" s="23"/>
      <c r="DA45" s="1149" t="s">
        <v>587</v>
      </c>
      <c r="DB45" s="1149"/>
      <c r="DC45" s="1149"/>
      <c r="DD45" s="23"/>
      <c r="DE45" s="1149" t="s">
        <v>588</v>
      </c>
      <c r="DF45" s="1149"/>
      <c r="DG45" s="1149"/>
      <c r="DH45" s="23"/>
      <c r="DI45" s="1149" t="s">
        <v>12</v>
      </c>
      <c r="DJ45" s="1149"/>
      <c r="DK45" s="1149"/>
      <c r="DL45" s="23"/>
      <c r="DM45" s="23"/>
      <c r="DN45" s="23"/>
      <c r="DO45" s="23"/>
      <c r="DP45" s="23"/>
      <c r="DQ45" s="23"/>
      <c r="DR45" s="25"/>
      <c r="DS45" s="25"/>
    </row>
    <row r="46" spans="1:141" s="8" customFormat="1" ht="26.25" customHeight="1" x14ac:dyDescent="0.2">
      <c r="A46" s="1171"/>
      <c r="B46" s="1151"/>
      <c r="C46" s="1151"/>
      <c r="D46" s="1189" t="s">
        <v>17</v>
      </c>
      <c r="E46" s="1158" t="s">
        <v>18</v>
      </c>
      <c r="F46" s="1159"/>
      <c r="G46" s="1159"/>
      <c r="H46" s="1159"/>
      <c r="I46" s="1159"/>
      <c r="J46" s="1159"/>
      <c r="K46" s="1159"/>
      <c r="L46" s="1159"/>
      <c r="M46" s="1159"/>
      <c r="N46" s="1159"/>
      <c r="O46" s="1159"/>
      <c r="P46" s="1159"/>
      <c r="Q46" s="1159"/>
      <c r="R46" s="1151"/>
      <c r="S46" s="1156" t="s">
        <v>17</v>
      </c>
      <c r="T46" s="1158" t="s">
        <v>18</v>
      </c>
      <c r="U46" s="1159"/>
      <c r="V46" s="1159"/>
      <c r="W46" s="1159"/>
      <c r="X46" s="1159"/>
      <c r="Y46" s="1159"/>
      <c r="Z46" s="1159"/>
      <c r="AA46" s="1159"/>
      <c r="AB46" s="1159"/>
      <c r="AC46" s="1159"/>
      <c r="AD46" s="1159"/>
      <c r="AE46" s="1160"/>
      <c r="AF46" s="1156" t="s">
        <v>17</v>
      </c>
      <c r="AG46" s="1158" t="s">
        <v>18</v>
      </c>
      <c r="AH46" s="1159"/>
      <c r="AI46" s="1159"/>
      <c r="AJ46" s="1159"/>
      <c r="AK46" s="1159"/>
      <c r="AL46" s="1159"/>
      <c r="AM46" s="1159"/>
      <c r="AN46" s="1159"/>
      <c r="AO46" s="1159"/>
      <c r="AP46" s="1159"/>
      <c r="AQ46" s="1159"/>
      <c r="AR46" s="1159"/>
      <c r="AS46" s="1160"/>
      <c r="AT46" s="1165"/>
      <c r="AU46" s="1166"/>
      <c r="AV46" s="1166"/>
      <c r="AW46" s="1166"/>
      <c r="AX46" s="1166"/>
      <c r="AY46" s="1166"/>
      <c r="AZ46" s="1166"/>
      <c r="BA46" s="1166"/>
      <c r="BB46" s="1166"/>
      <c r="BC46" s="1166"/>
      <c r="BD46" s="1166"/>
      <c r="BE46" s="1166"/>
      <c r="BF46" s="1167"/>
      <c r="BG46" s="1151"/>
      <c r="BH46" s="1151"/>
      <c r="BI46" s="1154"/>
      <c r="BJ46" s="130"/>
      <c r="BK46" s="130"/>
      <c r="BL46" s="130"/>
      <c r="BM46" s="920">
        <v>1</v>
      </c>
      <c r="BN46" s="920">
        <v>2</v>
      </c>
      <c r="BO46" s="920"/>
      <c r="BP46" s="23"/>
      <c r="BQ46" s="920">
        <v>1</v>
      </c>
      <c r="BR46" s="920">
        <v>2</v>
      </c>
      <c r="BS46" s="920"/>
      <c r="BT46" s="23"/>
      <c r="BU46" s="920">
        <v>1</v>
      </c>
      <c r="BV46" s="920">
        <v>2</v>
      </c>
      <c r="BW46" s="920"/>
      <c r="BX46" s="23"/>
      <c r="BY46" s="920">
        <v>1</v>
      </c>
      <c r="BZ46" s="920">
        <v>2</v>
      </c>
      <c r="CA46" s="920"/>
      <c r="CB46" s="23"/>
      <c r="CC46" s="920">
        <v>1</v>
      </c>
      <c r="CD46" s="920">
        <v>2</v>
      </c>
      <c r="CE46" s="920"/>
      <c r="CF46" s="23"/>
      <c r="CG46" s="920">
        <v>1</v>
      </c>
      <c r="CH46" s="920">
        <v>2</v>
      </c>
      <c r="CI46" s="920"/>
      <c r="CJ46" s="23"/>
      <c r="CK46" s="920">
        <v>1</v>
      </c>
      <c r="CL46" s="920">
        <v>2</v>
      </c>
      <c r="CM46" s="920"/>
      <c r="CN46" s="23"/>
      <c r="CO46" s="920">
        <v>1</v>
      </c>
      <c r="CP46" s="920">
        <v>2</v>
      </c>
      <c r="CQ46" s="920"/>
      <c r="CR46" s="23"/>
      <c r="CS46" s="920">
        <v>1</v>
      </c>
      <c r="CT46" s="920">
        <v>2</v>
      </c>
      <c r="CU46" s="920"/>
      <c r="CV46" s="23"/>
      <c r="CW46" s="920">
        <v>1</v>
      </c>
      <c r="CX46" s="920">
        <v>2</v>
      </c>
      <c r="CY46" s="920"/>
      <c r="CZ46" s="23"/>
      <c r="DA46" s="920">
        <v>1</v>
      </c>
      <c r="DB46" s="920">
        <v>2</v>
      </c>
      <c r="DC46" s="920"/>
      <c r="DD46" s="23"/>
      <c r="DE46" s="920">
        <v>1</v>
      </c>
      <c r="DF46" s="920">
        <v>2</v>
      </c>
      <c r="DG46" s="920"/>
      <c r="DH46" s="23"/>
      <c r="DI46" s="920">
        <v>1</v>
      </c>
      <c r="DJ46" s="920">
        <v>2</v>
      </c>
      <c r="DK46" s="920"/>
      <c r="DL46" s="23"/>
      <c r="DM46" s="23"/>
      <c r="DN46" s="23"/>
      <c r="DO46" s="23"/>
      <c r="DP46" s="23"/>
      <c r="DQ46" s="23"/>
      <c r="DR46" s="25"/>
      <c r="DS46" s="25"/>
    </row>
    <row r="47" spans="1:141" s="6" customFormat="1" ht="26.25" customHeight="1" x14ac:dyDescent="0.2">
      <c r="A47" s="1172"/>
      <c r="B47" s="1152"/>
      <c r="C47" s="1152"/>
      <c r="D47" s="1191"/>
      <c r="E47" s="26">
        <v>1</v>
      </c>
      <c r="F47" s="26">
        <v>2</v>
      </c>
      <c r="G47" s="26">
        <v>3</v>
      </c>
      <c r="H47" s="26">
        <v>4</v>
      </c>
      <c r="I47" s="26">
        <v>5</v>
      </c>
      <c r="J47" s="26">
        <v>6</v>
      </c>
      <c r="K47" s="26">
        <v>7</v>
      </c>
      <c r="L47" s="26">
        <v>8</v>
      </c>
      <c r="M47" s="26">
        <v>9</v>
      </c>
      <c r="N47" s="26">
        <v>10</v>
      </c>
      <c r="O47" s="26">
        <v>11</v>
      </c>
      <c r="P47" s="26">
        <v>12</v>
      </c>
      <c r="Q47" s="26" t="s">
        <v>20</v>
      </c>
      <c r="R47" s="1152"/>
      <c r="S47" s="1157"/>
      <c r="T47" s="26">
        <v>1</v>
      </c>
      <c r="U47" s="26">
        <v>2</v>
      </c>
      <c r="V47" s="26">
        <v>3</v>
      </c>
      <c r="W47" s="26">
        <v>4</v>
      </c>
      <c r="X47" s="26">
        <v>5</v>
      </c>
      <c r="Y47" s="26">
        <v>6</v>
      </c>
      <c r="Z47" s="26">
        <v>7</v>
      </c>
      <c r="AA47" s="26">
        <v>8</v>
      </c>
      <c r="AB47" s="26">
        <v>9</v>
      </c>
      <c r="AC47" s="26">
        <v>10</v>
      </c>
      <c r="AD47" s="26">
        <v>11</v>
      </c>
      <c r="AE47" s="26">
        <v>12</v>
      </c>
      <c r="AF47" s="1157"/>
      <c r="AG47" s="26">
        <v>1</v>
      </c>
      <c r="AH47" s="26">
        <v>2</v>
      </c>
      <c r="AI47" s="26">
        <v>3</v>
      </c>
      <c r="AJ47" s="26">
        <v>4</v>
      </c>
      <c r="AK47" s="26">
        <v>5</v>
      </c>
      <c r="AL47" s="26">
        <v>6</v>
      </c>
      <c r="AM47" s="26">
        <v>7</v>
      </c>
      <c r="AN47" s="26">
        <v>8</v>
      </c>
      <c r="AO47" s="26">
        <v>9</v>
      </c>
      <c r="AP47" s="26">
        <v>10</v>
      </c>
      <c r="AQ47" s="26">
        <v>11</v>
      </c>
      <c r="AR47" s="26">
        <v>12</v>
      </c>
      <c r="AS47" s="26" t="s">
        <v>12</v>
      </c>
      <c r="AT47" s="164">
        <v>1</v>
      </c>
      <c r="AU47" s="164">
        <v>2</v>
      </c>
      <c r="AV47" s="164">
        <v>3</v>
      </c>
      <c r="AW47" s="164">
        <v>4</v>
      </c>
      <c r="AX47" s="164">
        <v>5</v>
      </c>
      <c r="AY47" s="164">
        <v>6</v>
      </c>
      <c r="AZ47" s="164">
        <v>7</v>
      </c>
      <c r="BA47" s="164">
        <v>8</v>
      </c>
      <c r="BB47" s="164">
        <v>9</v>
      </c>
      <c r="BC47" s="164">
        <v>10</v>
      </c>
      <c r="BD47" s="164">
        <v>11</v>
      </c>
      <c r="BE47" s="164">
        <v>12</v>
      </c>
      <c r="BF47" s="26" t="s">
        <v>12</v>
      </c>
      <c r="BG47" s="1152"/>
      <c r="BH47" s="1152"/>
      <c r="BI47" s="1155"/>
      <c r="BJ47" s="7"/>
      <c r="BK47" s="7"/>
      <c r="BL47" s="7"/>
      <c r="BM47" s="164" t="s">
        <v>581</v>
      </c>
      <c r="BN47" s="164" t="s">
        <v>582</v>
      </c>
      <c r="BO47" s="919" t="s">
        <v>583</v>
      </c>
      <c r="BP47" s="27"/>
      <c r="BQ47" s="164" t="s">
        <v>581</v>
      </c>
      <c r="BR47" s="164" t="s">
        <v>582</v>
      </c>
      <c r="BS47" s="919" t="s">
        <v>583</v>
      </c>
      <c r="BT47" s="27"/>
      <c r="BU47" s="164" t="s">
        <v>581</v>
      </c>
      <c r="BV47" s="164" t="s">
        <v>582</v>
      </c>
      <c r="BW47" s="919" t="s">
        <v>583</v>
      </c>
      <c r="BX47" s="27"/>
      <c r="BY47" s="164" t="s">
        <v>581</v>
      </c>
      <c r="BZ47" s="164" t="s">
        <v>582</v>
      </c>
      <c r="CA47" s="919" t="s">
        <v>583</v>
      </c>
      <c r="CB47" s="27"/>
      <c r="CC47" s="164" t="s">
        <v>581</v>
      </c>
      <c r="CD47" s="164" t="s">
        <v>582</v>
      </c>
      <c r="CE47" s="919" t="s">
        <v>583</v>
      </c>
      <c r="CF47" s="27"/>
      <c r="CG47" s="164" t="s">
        <v>581</v>
      </c>
      <c r="CH47" s="164" t="s">
        <v>582</v>
      </c>
      <c r="CI47" s="919" t="s">
        <v>583</v>
      </c>
      <c r="CJ47" s="27"/>
      <c r="CK47" s="164" t="s">
        <v>581</v>
      </c>
      <c r="CL47" s="164" t="s">
        <v>582</v>
      </c>
      <c r="CM47" s="919" t="s">
        <v>583</v>
      </c>
      <c r="CN47" s="27"/>
      <c r="CO47" s="164" t="s">
        <v>581</v>
      </c>
      <c r="CP47" s="164" t="s">
        <v>582</v>
      </c>
      <c r="CQ47" s="919" t="s">
        <v>583</v>
      </c>
      <c r="CR47" s="27"/>
      <c r="CS47" s="164" t="s">
        <v>581</v>
      </c>
      <c r="CT47" s="164" t="s">
        <v>582</v>
      </c>
      <c r="CU47" s="919" t="s">
        <v>583</v>
      </c>
      <c r="CV47" s="27"/>
      <c r="CW47" s="164" t="s">
        <v>581</v>
      </c>
      <c r="CX47" s="164" t="s">
        <v>582</v>
      </c>
      <c r="CY47" s="919" t="s">
        <v>583</v>
      </c>
      <c r="CZ47" s="27"/>
      <c r="DA47" s="164" t="s">
        <v>581</v>
      </c>
      <c r="DB47" s="164" t="s">
        <v>582</v>
      </c>
      <c r="DC47" s="919" t="s">
        <v>583</v>
      </c>
      <c r="DD47" s="27"/>
      <c r="DE47" s="164" t="s">
        <v>581</v>
      </c>
      <c r="DF47" s="164" t="s">
        <v>582</v>
      </c>
      <c r="DG47" s="919" t="s">
        <v>583</v>
      </c>
      <c r="DH47" s="27"/>
      <c r="DI47" s="164" t="s">
        <v>581</v>
      </c>
      <c r="DJ47" s="164" t="s">
        <v>582</v>
      </c>
      <c r="DK47" s="919" t="s">
        <v>583</v>
      </c>
      <c r="DL47" s="27"/>
      <c r="DM47" s="27"/>
      <c r="DN47" s="27"/>
      <c r="DO47" s="27"/>
      <c r="DP47" s="27"/>
      <c r="DQ47" s="27"/>
      <c r="DR47" s="27"/>
      <c r="DS47" s="27"/>
    </row>
    <row r="48" spans="1:141" s="38" customFormat="1" ht="26.25" customHeight="1" x14ac:dyDescent="0.2">
      <c r="A48" s="28">
        <v>1</v>
      </c>
      <c r="B48" s="426" t="s">
        <v>71</v>
      </c>
      <c r="C48" s="29" t="s">
        <v>23</v>
      </c>
      <c r="D48" s="544">
        <v>50</v>
      </c>
      <c r="E48" s="474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1">
        <f>SUM(E48:P48)</f>
        <v>0</v>
      </c>
      <c r="R48" s="83" t="s">
        <v>28</v>
      </c>
      <c r="S48" s="546">
        <v>10300</v>
      </c>
      <c r="T48" s="385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86">
        <f t="shared" ref="AF48:AF51" si="183">SUM(Q48*S48)</f>
        <v>0</v>
      </c>
      <c r="AG48" s="461">
        <f t="shared" ref="AG48:AI51" si="184">T48*E48</f>
        <v>0</v>
      </c>
      <c r="AH48" s="461">
        <f t="shared" si="184"/>
        <v>0</v>
      </c>
      <c r="AI48" s="461">
        <f t="shared" si="184"/>
        <v>0</v>
      </c>
      <c r="AJ48" s="461">
        <f t="shared" ref="AJ48:AR51" si="185">W48*H48</f>
        <v>0</v>
      </c>
      <c r="AK48" s="461">
        <f t="shared" si="185"/>
        <v>0</v>
      </c>
      <c r="AL48" s="461">
        <f t="shared" si="185"/>
        <v>0</v>
      </c>
      <c r="AM48" s="461">
        <f t="shared" si="185"/>
        <v>0</v>
      </c>
      <c r="AN48" s="461">
        <f t="shared" si="185"/>
        <v>0</v>
      </c>
      <c r="AO48" s="461">
        <f t="shared" si="185"/>
        <v>0</v>
      </c>
      <c r="AP48" s="461">
        <f t="shared" si="185"/>
        <v>0</v>
      </c>
      <c r="AQ48" s="461">
        <f t="shared" si="185"/>
        <v>0</v>
      </c>
      <c r="AR48" s="461">
        <f t="shared" si="185"/>
        <v>0</v>
      </c>
      <c r="AS48" s="462">
        <f>SUM(AG48:AR48)</f>
        <v>0</v>
      </c>
      <c r="AT48" s="461">
        <f>SUM(AG48*4%)</f>
        <v>0</v>
      </c>
      <c r="AU48" s="461">
        <f t="shared" ref="AU48:AV51" si="186">SUM(AH48*14%)</f>
        <v>0</v>
      </c>
      <c r="AV48" s="461">
        <f t="shared" si="186"/>
        <v>0</v>
      </c>
      <c r="AW48" s="461">
        <f t="shared" ref="AW48:BE51" si="187">SUM(AJ48*14%)</f>
        <v>0</v>
      </c>
      <c r="AX48" s="461">
        <f t="shared" si="187"/>
        <v>0</v>
      </c>
      <c r="AY48" s="461">
        <f t="shared" si="187"/>
        <v>0</v>
      </c>
      <c r="AZ48" s="461">
        <f t="shared" si="187"/>
        <v>0</v>
      </c>
      <c r="BA48" s="461">
        <f t="shared" si="187"/>
        <v>0</v>
      </c>
      <c r="BB48" s="461">
        <f t="shared" si="187"/>
        <v>0</v>
      </c>
      <c r="BC48" s="461">
        <f t="shared" si="187"/>
        <v>0</v>
      </c>
      <c r="BD48" s="461">
        <f t="shared" si="187"/>
        <v>0</v>
      </c>
      <c r="BE48" s="461">
        <f t="shared" si="187"/>
        <v>0</v>
      </c>
      <c r="BF48" s="73">
        <f>SUM(AT48:BE48)</f>
        <v>0</v>
      </c>
      <c r="BG48" s="73">
        <f>AF48-AS48</f>
        <v>0</v>
      </c>
      <c r="BH48" s="74">
        <f>S48*D48</f>
        <v>515000</v>
      </c>
      <c r="BI48" s="75">
        <f>BH48-AS48</f>
        <v>515000</v>
      </c>
      <c r="BJ48" s="472">
        <f>SUM(Q48/D48)</f>
        <v>0</v>
      </c>
      <c r="BK48" s="472"/>
      <c r="BL48" s="461">
        <v>9000</v>
      </c>
      <c r="BM48" s="461">
        <f>AG48-AT48</f>
        <v>0</v>
      </c>
      <c r="BN48" s="461">
        <f>E48*BL48</f>
        <v>0</v>
      </c>
      <c r="BO48" s="461">
        <f>BM48-BN48</f>
        <v>0</v>
      </c>
      <c r="BP48" s="37"/>
      <c r="BQ48" s="461">
        <f>AH48-AU48</f>
        <v>0</v>
      </c>
      <c r="BR48" s="461">
        <f>F48*BL48</f>
        <v>0</v>
      </c>
      <c r="BS48" s="461">
        <f>BQ48-BR48</f>
        <v>0</v>
      </c>
      <c r="BT48" s="37"/>
      <c r="BU48" s="461">
        <f>AI48-AV48</f>
        <v>0</v>
      </c>
      <c r="BV48" s="461">
        <f>G48*BL48</f>
        <v>0</v>
      </c>
      <c r="BW48" s="461">
        <f>BU48-BV48</f>
        <v>0</v>
      </c>
      <c r="BX48" s="37"/>
      <c r="BY48" s="461">
        <f>AJ48-AW48</f>
        <v>0</v>
      </c>
      <c r="BZ48" s="461">
        <f>H48*BL48</f>
        <v>0</v>
      </c>
      <c r="CA48" s="461">
        <f>BY48-BZ48</f>
        <v>0</v>
      </c>
      <c r="CB48" s="37"/>
      <c r="CC48" s="461">
        <f>SUM(AK48-AX48)</f>
        <v>0</v>
      </c>
      <c r="CD48" s="461">
        <f>I48*BL48</f>
        <v>0</v>
      </c>
      <c r="CE48" s="461">
        <f>CC48-CD48</f>
        <v>0</v>
      </c>
      <c r="CF48" s="37"/>
      <c r="CG48" s="461">
        <f>AL48-AY48</f>
        <v>0</v>
      </c>
      <c r="CH48" s="461">
        <f>J48*BL48</f>
        <v>0</v>
      </c>
      <c r="CI48" s="461">
        <f>CG48-CH48</f>
        <v>0</v>
      </c>
      <c r="CJ48" s="37"/>
      <c r="CK48" s="461">
        <f>AM48-AZ48</f>
        <v>0</v>
      </c>
      <c r="CL48" s="461">
        <f>K48*BL48</f>
        <v>0</v>
      </c>
      <c r="CM48" s="461">
        <f>CK48-CL48</f>
        <v>0</v>
      </c>
      <c r="CN48" s="37"/>
      <c r="CO48" s="461">
        <f>AN48-BA48</f>
        <v>0</v>
      </c>
      <c r="CP48" s="461">
        <f>L48*BL48</f>
        <v>0</v>
      </c>
      <c r="CQ48" s="461">
        <f>CO48-CP48</f>
        <v>0</v>
      </c>
      <c r="CR48" s="37"/>
      <c r="CS48" s="461">
        <f>AO48-BB48</f>
        <v>0</v>
      </c>
      <c r="CT48" s="461">
        <f>M48*BL48</f>
        <v>0</v>
      </c>
      <c r="CU48" s="461">
        <f>CS48-CT48</f>
        <v>0</v>
      </c>
      <c r="CV48" s="37"/>
      <c r="CW48" s="461">
        <f>AP48-BC48</f>
        <v>0</v>
      </c>
      <c r="CX48" s="461">
        <f>N48*BL48</f>
        <v>0</v>
      </c>
      <c r="CY48" s="461">
        <f>CW48-CX48</f>
        <v>0</v>
      </c>
      <c r="CZ48" s="37"/>
      <c r="DA48" s="461">
        <f>AQ48-BD48</f>
        <v>0</v>
      </c>
      <c r="DB48" s="461">
        <f>O48*BL48</f>
        <v>0</v>
      </c>
      <c r="DC48" s="461">
        <f>DA48-DB48</f>
        <v>0</v>
      </c>
      <c r="DD48" s="37"/>
      <c r="DE48" s="461">
        <f>AR48-BE48</f>
        <v>0</v>
      </c>
      <c r="DF48" s="461">
        <f>P48*BL48</f>
        <v>0</v>
      </c>
      <c r="DG48" s="461">
        <f>DE48-DF48</f>
        <v>0</v>
      </c>
      <c r="DH48" s="37"/>
      <c r="DI48" s="461">
        <f t="shared" ref="DI48:DJ51" si="188">SUM(BM48+BQ48+BU48+BY48+CC48+CG48+CK48+CO48+CS48+CW48+DA48+DE48)</f>
        <v>0</v>
      </c>
      <c r="DJ48" s="461">
        <f t="shared" si="188"/>
        <v>0</v>
      </c>
      <c r="DK48" s="461">
        <f>DI48-DJ48</f>
        <v>0</v>
      </c>
      <c r="DL48" s="37"/>
      <c r="DM48" s="37"/>
      <c r="DN48" s="37"/>
      <c r="DO48" s="37"/>
      <c r="DP48" s="37"/>
      <c r="DQ48" s="37"/>
      <c r="DR48" s="37"/>
      <c r="DS48" s="37"/>
    </row>
    <row r="49" spans="1:141" s="38" customFormat="1" ht="26.25" customHeight="1" x14ac:dyDescent="0.2">
      <c r="A49" s="28">
        <v>2</v>
      </c>
      <c r="B49" s="426" t="s">
        <v>72</v>
      </c>
      <c r="C49" s="29" t="s">
        <v>23</v>
      </c>
      <c r="D49" s="544">
        <v>50</v>
      </c>
      <c r="E49" s="474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1">
        <f>SUM(E49:P49)</f>
        <v>0</v>
      </c>
      <c r="R49" s="83" t="s">
        <v>28</v>
      </c>
      <c r="S49" s="546">
        <v>28500</v>
      </c>
      <c r="T49" s="385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86">
        <f t="shared" si="183"/>
        <v>0</v>
      </c>
      <c r="AG49" s="461">
        <f t="shared" si="184"/>
        <v>0</v>
      </c>
      <c r="AH49" s="461">
        <f t="shared" si="184"/>
        <v>0</v>
      </c>
      <c r="AI49" s="461">
        <f t="shared" si="184"/>
        <v>0</v>
      </c>
      <c r="AJ49" s="461">
        <f t="shared" si="185"/>
        <v>0</v>
      </c>
      <c r="AK49" s="461">
        <f t="shared" si="185"/>
        <v>0</v>
      </c>
      <c r="AL49" s="461">
        <f t="shared" si="185"/>
        <v>0</v>
      </c>
      <c r="AM49" s="461">
        <f t="shared" si="185"/>
        <v>0</v>
      </c>
      <c r="AN49" s="461">
        <f t="shared" si="185"/>
        <v>0</v>
      </c>
      <c r="AO49" s="461">
        <f t="shared" si="185"/>
        <v>0</v>
      </c>
      <c r="AP49" s="461">
        <f t="shared" si="185"/>
        <v>0</v>
      </c>
      <c r="AQ49" s="461">
        <f t="shared" si="185"/>
        <v>0</v>
      </c>
      <c r="AR49" s="461">
        <f t="shared" si="185"/>
        <v>0</v>
      </c>
      <c r="AS49" s="462">
        <f>SUM(AG49:AR49)</f>
        <v>0</v>
      </c>
      <c r="AT49" s="461">
        <f t="shared" ref="AT49:AT51" si="189">SUM(AG49*4%)</f>
        <v>0</v>
      </c>
      <c r="AU49" s="461">
        <f t="shared" si="186"/>
        <v>0</v>
      </c>
      <c r="AV49" s="461">
        <f t="shared" si="186"/>
        <v>0</v>
      </c>
      <c r="AW49" s="461">
        <f t="shared" si="187"/>
        <v>0</v>
      </c>
      <c r="AX49" s="461">
        <f t="shared" si="187"/>
        <v>0</v>
      </c>
      <c r="AY49" s="461">
        <f t="shared" si="187"/>
        <v>0</v>
      </c>
      <c r="AZ49" s="461">
        <f t="shared" si="187"/>
        <v>0</v>
      </c>
      <c r="BA49" s="461">
        <f t="shared" si="187"/>
        <v>0</v>
      </c>
      <c r="BB49" s="461">
        <f t="shared" si="187"/>
        <v>0</v>
      </c>
      <c r="BC49" s="461">
        <f t="shared" si="187"/>
        <v>0</v>
      </c>
      <c r="BD49" s="461">
        <f t="shared" si="187"/>
        <v>0</v>
      </c>
      <c r="BE49" s="461">
        <f t="shared" si="187"/>
        <v>0</v>
      </c>
      <c r="BF49" s="73">
        <f>SUM(AT49:BE49)</f>
        <v>0</v>
      </c>
      <c r="BG49" s="73">
        <f t="shared" ref="BG49:BG51" si="190">AF49-AS49</f>
        <v>0</v>
      </c>
      <c r="BH49" s="74">
        <f t="shared" ref="BH49:BH51" si="191">S49*D49</f>
        <v>1425000</v>
      </c>
      <c r="BI49" s="75">
        <f t="shared" ref="BI49:BI51" si="192">BH49-AS49</f>
        <v>1425000</v>
      </c>
      <c r="BJ49" s="472">
        <f>SUM(Q49/D49)</f>
        <v>0</v>
      </c>
      <c r="BK49" s="472"/>
      <c r="BL49" s="461">
        <v>20000</v>
      </c>
      <c r="BM49" s="461">
        <f>AG49-AT49</f>
        <v>0</v>
      </c>
      <c r="BN49" s="461">
        <f>E49*BL49</f>
        <v>0</v>
      </c>
      <c r="BO49" s="461">
        <f>BM49-BN49</f>
        <v>0</v>
      </c>
      <c r="BP49" s="37"/>
      <c r="BQ49" s="461">
        <f>AH49-AU49</f>
        <v>0</v>
      </c>
      <c r="BR49" s="461">
        <f>F49*BL49</f>
        <v>0</v>
      </c>
      <c r="BS49" s="461">
        <f t="shared" ref="BS49" si="193">BQ49-BR49</f>
        <v>0</v>
      </c>
      <c r="BT49" s="37"/>
      <c r="BU49" s="461">
        <f>AI49-AV49</f>
        <v>0</v>
      </c>
      <c r="BV49" s="461">
        <f>G49*BL49</f>
        <v>0</v>
      </c>
      <c r="BW49" s="461">
        <f>BU49-BV49</f>
        <v>0</v>
      </c>
      <c r="BX49" s="37"/>
      <c r="BY49" s="461">
        <f>AJ49-AW49</f>
        <v>0</v>
      </c>
      <c r="BZ49" s="461">
        <f>H49*BL49</f>
        <v>0</v>
      </c>
      <c r="CA49" s="461">
        <f t="shared" ref="CA49" si="194">BY49-BZ49</f>
        <v>0</v>
      </c>
      <c r="CB49" s="37"/>
      <c r="CC49" s="461">
        <f>SUM(AK49-AX49)</f>
        <v>0</v>
      </c>
      <c r="CD49" s="461">
        <f>I49*BL49</f>
        <v>0</v>
      </c>
      <c r="CE49" s="461">
        <f t="shared" ref="CE49" si="195">CC49-CD49</f>
        <v>0</v>
      </c>
      <c r="CF49" s="37"/>
      <c r="CG49" s="461">
        <f>AL49-AY49</f>
        <v>0</v>
      </c>
      <c r="CH49" s="461">
        <f>J49*BL49</f>
        <v>0</v>
      </c>
      <c r="CI49" s="461">
        <f>CG49-CH49</f>
        <v>0</v>
      </c>
      <c r="CJ49" s="37"/>
      <c r="CK49" s="461">
        <f>AM49-AZ49</f>
        <v>0</v>
      </c>
      <c r="CL49" s="461">
        <f>K49*BL49</f>
        <v>0</v>
      </c>
      <c r="CM49" s="461">
        <f t="shared" ref="CM49" si="196">CK49-CL49</f>
        <v>0</v>
      </c>
      <c r="CN49" s="37"/>
      <c r="CO49" s="461">
        <f>AN49-BA49</f>
        <v>0</v>
      </c>
      <c r="CP49" s="461">
        <f>L49*BL49</f>
        <v>0</v>
      </c>
      <c r="CQ49" s="461">
        <f t="shared" ref="CQ49" si="197">CO49-CP49</f>
        <v>0</v>
      </c>
      <c r="CR49" s="37"/>
      <c r="CS49" s="461">
        <f>AO49-BB49</f>
        <v>0</v>
      </c>
      <c r="CT49" s="461">
        <f>M49*BL49</f>
        <v>0</v>
      </c>
      <c r="CU49" s="461">
        <f t="shared" ref="CU49" si="198">CS49-CT49</f>
        <v>0</v>
      </c>
      <c r="CV49" s="37"/>
      <c r="CW49" s="461">
        <f>AP49-BC49</f>
        <v>0</v>
      </c>
      <c r="CX49" s="461">
        <f>N49*BL49</f>
        <v>0</v>
      </c>
      <c r="CY49" s="461">
        <f t="shared" ref="CY49" si="199">CW49-CX49</f>
        <v>0</v>
      </c>
      <c r="CZ49" s="37"/>
      <c r="DA49" s="461">
        <f>AQ49-BD49</f>
        <v>0</v>
      </c>
      <c r="DB49" s="461">
        <f>O49*BL49</f>
        <v>0</v>
      </c>
      <c r="DC49" s="461">
        <f t="shared" ref="DC49" si="200">DA49-DB49</f>
        <v>0</v>
      </c>
      <c r="DD49" s="37"/>
      <c r="DE49" s="461">
        <f>AR49-BE49</f>
        <v>0</v>
      </c>
      <c r="DF49" s="461">
        <f>P49*BL49</f>
        <v>0</v>
      </c>
      <c r="DG49" s="461">
        <f t="shared" ref="DG49" si="201">DE49-DF49</f>
        <v>0</v>
      </c>
      <c r="DH49" s="37"/>
      <c r="DI49" s="461">
        <f t="shared" si="188"/>
        <v>0</v>
      </c>
      <c r="DJ49" s="461">
        <f t="shared" si="188"/>
        <v>0</v>
      </c>
      <c r="DK49" s="461">
        <f>DI49-DJ49</f>
        <v>0</v>
      </c>
      <c r="DL49" s="37"/>
      <c r="DM49" s="37"/>
      <c r="DN49" s="37"/>
      <c r="DO49" s="37"/>
      <c r="DP49" s="37"/>
      <c r="DQ49" s="37"/>
      <c r="DR49" s="37"/>
      <c r="DS49" s="37"/>
    </row>
    <row r="50" spans="1:141" s="38" customFormat="1" ht="26.25" customHeight="1" x14ac:dyDescent="0.2">
      <c r="A50" s="28">
        <v>3</v>
      </c>
      <c r="B50" s="426" t="s">
        <v>90</v>
      </c>
      <c r="C50" s="29" t="s">
        <v>23</v>
      </c>
      <c r="D50" s="544">
        <v>3</v>
      </c>
      <c r="E50" s="474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1">
        <f>SUM(E50:P50)</f>
        <v>0</v>
      </c>
      <c r="R50" s="83" t="s">
        <v>28</v>
      </c>
      <c r="S50" s="546">
        <v>49900</v>
      </c>
      <c r="T50" s="385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86">
        <f t="shared" si="183"/>
        <v>0</v>
      </c>
      <c r="AG50" s="461">
        <f t="shared" si="184"/>
        <v>0</v>
      </c>
      <c r="AH50" s="461">
        <f t="shared" si="184"/>
        <v>0</v>
      </c>
      <c r="AI50" s="461">
        <f t="shared" si="184"/>
        <v>0</v>
      </c>
      <c r="AJ50" s="461">
        <f t="shared" si="185"/>
        <v>0</v>
      </c>
      <c r="AK50" s="461">
        <f t="shared" si="185"/>
        <v>0</v>
      </c>
      <c r="AL50" s="461">
        <f t="shared" si="185"/>
        <v>0</v>
      </c>
      <c r="AM50" s="461">
        <f t="shared" si="185"/>
        <v>0</v>
      </c>
      <c r="AN50" s="461">
        <f t="shared" si="185"/>
        <v>0</v>
      </c>
      <c r="AO50" s="461">
        <f t="shared" si="185"/>
        <v>0</v>
      </c>
      <c r="AP50" s="461">
        <f t="shared" si="185"/>
        <v>0</v>
      </c>
      <c r="AQ50" s="461">
        <f t="shared" si="185"/>
        <v>0</v>
      </c>
      <c r="AR50" s="461">
        <f t="shared" si="185"/>
        <v>0</v>
      </c>
      <c r="AS50" s="462">
        <f>SUM(AG50:AR50)</f>
        <v>0</v>
      </c>
      <c r="AT50" s="461">
        <f t="shared" si="189"/>
        <v>0</v>
      </c>
      <c r="AU50" s="461">
        <f t="shared" si="186"/>
        <v>0</v>
      </c>
      <c r="AV50" s="461">
        <f t="shared" si="186"/>
        <v>0</v>
      </c>
      <c r="AW50" s="461">
        <f t="shared" si="187"/>
        <v>0</v>
      </c>
      <c r="AX50" s="461">
        <f t="shared" si="187"/>
        <v>0</v>
      </c>
      <c r="AY50" s="461">
        <f t="shared" si="187"/>
        <v>0</v>
      </c>
      <c r="AZ50" s="461">
        <f t="shared" si="187"/>
        <v>0</v>
      </c>
      <c r="BA50" s="461">
        <f t="shared" si="187"/>
        <v>0</v>
      </c>
      <c r="BB50" s="461">
        <f t="shared" si="187"/>
        <v>0</v>
      </c>
      <c r="BC50" s="461">
        <f t="shared" si="187"/>
        <v>0</v>
      </c>
      <c r="BD50" s="461">
        <f t="shared" si="187"/>
        <v>0</v>
      </c>
      <c r="BE50" s="461">
        <f t="shared" si="187"/>
        <v>0</v>
      </c>
      <c r="BF50" s="73">
        <f>SUM(AT50:BE50)</f>
        <v>0</v>
      </c>
      <c r="BG50" s="73">
        <f t="shared" si="190"/>
        <v>0</v>
      </c>
      <c r="BH50" s="74">
        <f t="shared" si="191"/>
        <v>149700</v>
      </c>
      <c r="BI50" s="75">
        <f t="shared" si="192"/>
        <v>149700</v>
      </c>
      <c r="BJ50" s="472">
        <f>SUM(Q50/D50)</f>
        <v>0</v>
      </c>
      <c r="BK50" s="472"/>
      <c r="BL50" s="461">
        <v>49000</v>
      </c>
      <c r="BM50" s="461">
        <f>AG50-AT50</f>
        <v>0</v>
      </c>
      <c r="BN50" s="461">
        <f>E50*BL50</f>
        <v>0</v>
      </c>
      <c r="BO50" s="461">
        <f>BM50-BN50</f>
        <v>0</v>
      </c>
      <c r="BP50" s="37"/>
      <c r="BQ50" s="461">
        <f>AH50-AU50</f>
        <v>0</v>
      </c>
      <c r="BR50" s="461">
        <f>F50*BL50</f>
        <v>0</v>
      </c>
      <c r="BS50" s="461">
        <f>BQ50-BR50</f>
        <v>0</v>
      </c>
      <c r="BT50" s="37"/>
      <c r="BU50" s="461">
        <f>AI50-AV50</f>
        <v>0</v>
      </c>
      <c r="BV50" s="461">
        <f>G50*BL50</f>
        <v>0</v>
      </c>
      <c r="BW50" s="461">
        <f>BU50-BV50</f>
        <v>0</v>
      </c>
      <c r="BX50" s="37"/>
      <c r="BY50" s="461">
        <f>AJ50-AW50</f>
        <v>0</v>
      </c>
      <c r="BZ50" s="461">
        <f>H50*BL50</f>
        <v>0</v>
      </c>
      <c r="CA50" s="461">
        <f>BY50-BZ50</f>
        <v>0</v>
      </c>
      <c r="CB50" s="37"/>
      <c r="CC50" s="461">
        <f>SUM(AK50-AX50)</f>
        <v>0</v>
      </c>
      <c r="CD50" s="461">
        <f>I50*BL50</f>
        <v>0</v>
      </c>
      <c r="CE50" s="461">
        <f>CC50-CD50</f>
        <v>0</v>
      </c>
      <c r="CF50" s="37"/>
      <c r="CG50" s="461">
        <f>AL50-AY50</f>
        <v>0</v>
      </c>
      <c r="CH50" s="461">
        <f>J50*BL50</f>
        <v>0</v>
      </c>
      <c r="CI50" s="461">
        <f>CG50-CH50</f>
        <v>0</v>
      </c>
      <c r="CJ50" s="37"/>
      <c r="CK50" s="461">
        <f>AM50-AZ50</f>
        <v>0</v>
      </c>
      <c r="CL50" s="461">
        <f>K50*BL50</f>
        <v>0</v>
      </c>
      <c r="CM50" s="461">
        <f>CK50-CL50</f>
        <v>0</v>
      </c>
      <c r="CN50" s="37"/>
      <c r="CO50" s="461">
        <f>AN50-BA50</f>
        <v>0</v>
      </c>
      <c r="CP50" s="461">
        <f>L50*BL50</f>
        <v>0</v>
      </c>
      <c r="CQ50" s="461">
        <f>CO50-CP50</f>
        <v>0</v>
      </c>
      <c r="CR50" s="37"/>
      <c r="CS50" s="461">
        <f>AO50-BB50</f>
        <v>0</v>
      </c>
      <c r="CT50" s="461">
        <f>M50*BL50</f>
        <v>0</v>
      </c>
      <c r="CU50" s="461">
        <f>CS50-CT50</f>
        <v>0</v>
      </c>
      <c r="CV50" s="37"/>
      <c r="CW50" s="461">
        <f>AP50-BC50</f>
        <v>0</v>
      </c>
      <c r="CX50" s="461">
        <f>N50*BL50</f>
        <v>0</v>
      </c>
      <c r="CY50" s="461">
        <f>CW50-CX50</f>
        <v>0</v>
      </c>
      <c r="CZ50" s="37"/>
      <c r="DA50" s="461">
        <f>AQ50-BD50</f>
        <v>0</v>
      </c>
      <c r="DB50" s="461">
        <f>O50*BL50</f>
        <v>0</v>
      </c>
      <c r="DC50" s="461">
        <f>DA50-DB50</f>
        <v>0</v>
      </c>
      <c r="DD50" s="37"/>
      <c r="DE50" s="461">
        <f>AR50-BE50</f>
        <v>0</v>
      </c>
      <c r="DF50" s="461">
        <f>P50*BL50</f>
        <v>0</v>
      </c>
      <c r="DG50" s="461">
        <f>DE50-DF50</f>
        <v>0</v>
      </c>
      <c r="DH50" s="37"/>
      <c r="DI50" s="461">
        <f t="shared" si="188"/>
        <v>0</v>
      </c>
      <c r="DJ50" s="461">
        <f t="shared" si="188"/>
        <v>0</v>
      </c>
      <c r="DK50" s="461">
        <f>DI50-DJ50</f>
        <v>0</v>
      </c>
      <c r="DL50" s="37"/>
      <c r="DM50" s="37"/>
      <c r="DN50" s="37"/>
      <c r="DO50" s="37"/>
      <c r="DP50" s="37"/>
      <c r="DQ50" s="37"/>
      <c r="DR50" s="37"/>
      <c r="DS50" s="37"/>
    </row>
    <row r="51" spans="1:141" s="38" customFormat="1" ht="26.25" customHeight="1" thickBot="1" x14ac:dyDescent="0.25">
      <c r="A51" s="28">
        <v>4</v>
      </c>
      <c r="B51" s="426" t="s">
        <v>74</v>
      </c>
      <c r="C51" s="29" t="s">
        <v>23</v>
      </c>
      <c r="D51" s="473">
        <v>2</v>
      </c>
      <c r="E51" s="474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1">
        <f>SUM(E51:P51)</f>
        <v>0</v>
      </c>
      <c r="R51" s="83" t="s">
        <v>15</v>
      </c>
      <c r="S51" s="546">
        <v>35000</v>
      </c>
      <c r="T51" s="385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86">
        <f t="shared" si="183"/>
        <v>0</v>
      </c>
      <c r="AG51" s="70">
        <f t="shared" si="184"/>
        <v>0</v>
      </c>
      <c r="AH51" s="70">
        <f t="shared" si="184"/>
        <v>0</v>
      </c>
      <c r="AI51" s="70">
        <f t="shared" si="184"/>
        <v>0</v>
      </c>
      <c r="AJ51" s="70">
        <f t="shared" si="185"/>
        <v>0</v>
      </c>
      <c r="AK51" s="70">
        <f t="shared" si="185"/>
        <v>0</v>
      </c>
      <c r="AL51" s="70">
        <f t="shared" si="185"/>
        <v>0</v>
      </c>
      <c r="AM51" s="70">
        <f t="shared" si="185"/>
        <v>0</v>
      </c>
      <c r="AN51" s="70">
        <f t="shared" si="185"/>
        <v>0</v>
      </c>
      <c r="AO51" s="70">
        <f t="shared" si="185"/>
        <v>0</v>
      </c>
      <c r="AP51" s="70">
        <f t="shared" si="185"/>
        <v>0</v>
      </c>
      <c r="AQ51" s="70">
        <f t="shared" si="185"/>
        <v>0</v>
      </c>
      <c r="AR51" s="70">
        <f t="shared" si="185"/>
        <v>0</v>
      </c>
      <c r="AS51" s="71">
        <f>SUM(AG51:AR51)</f>
        <v>0</v>
      </c>
      <c r="AT51" s="70">
        <f t="shared" si="189"/>
        <v>0</v>
      </c>
      <c r="AU51" s="70">
        <f t="shared" si="186"/>
        <v>0</v>
      </c>
      <c r="AV51" s="70">
        <f t="shared" si="186"/>
        <v>0</v>
      </c>
      <c r="AW51" s="70">
        <f t="shared" si="187"/>
        <v>0</v>
      </c>
      <c r="AX51" s="70">
        <f t="shared" si="187"/>
        <v>0</v>
      </c>
      <c r="AY51" s="70">
        <f t="shared" si="187"/>
        <v>0</v>
      </c>
      <c r="AZ51" s="70">
        <f t="shared" si="187"/>
        <v>0</v>
      </c>
      <c r="BA51" s="70">
        <f t="shared" si="187"/>
        <v>0</v>
      </c>
      <c r="BB51" s="70">
        <f t="shared" si="187"/>
        <v>0</v>
      </c>
      <c r="BC51" s="70">
        <f t="shared" si="187"/>
        <v>0</v>
      </c>
      <c r="BD51" s="70">
        <f t="shared" si="187"/>
        <v>0</v>
      </c>
      <c r="BE51" s="70">
        <f t="shared" si="187"/>
        <v>0</v>
      </c>
      <c r="BF51" s="72">
        <f>SUM(AT51:BE51)</f>
        <v>0</v>
      </c>
      <c r="BG51" s="73">
        <f t="shared" si="190"/>
        <v>0</v>
      </c>
      <c r="BH51" s="74">
        <f t="shared" si="191"/>
        <v>70000</v>
      </c>
      <c r="BI51" s="75">
        <f t="shared" si="192"/>
        <v>70000</v>
      </c>
      <c r="BJ51" s="472">
        <f>SUM(Q51/D51)</f>
        <v>0</v>
      </c>
      <c r="BK51" s="472"/>
      <c r="BL51" s="461">
        <v>30000</v>
      </c>
      <c r="BM51" s="461">
        <f>AG51-AT51</f>
        <v>0</v>
      </c>
      <c r="BN51" s="461">
        <f>E51*BL51</f>
        <v>0</v>
      </c>
      <c r="BO51" s="461">
        <f>BM51-BN51</f>
        <v>0</v>
      </c>
      <c r="BP51" s="37"/>
      <c r="BQ51" s="461">
        <f>AH51-AU51</f>
        <v>0</v>
      </c>
      <c r="BR51" s="461">
        <f>F51*BL51</f>
        <v>0</v>
      </c>
      <c r="BS51" s="461">
        <f t="shared" ref="BS51" si="202">BQ51-BR51</f>
        <v>0</v>
      </c>
      <c r="BT51" s="37"/>
      <c r="BU51" s="461">
        <f>AI51-AV51</f>
        <v>0</v>
      </c>
      <c r="BV51" s="461">
        <f>G51*BL51</f>
        <v>0</v>
      </c>
      <c r="BW51" s="461">
        <f>BU51-BV51</f>
        <v>0</v>
      </c>
      <c r="BX51" s="37"/>
      <c r="BY51" s="461">
        <f>AJ51-AW51</f>
        <v>0</v>
      </c>
      <c r="BZ51" s="461">
        <f>H51*BL51</f>
        <v>0</v>
      </c>
      <c r="CA51" s="461">
        <f t="shared" ref="CA51" si="203">BY51-BZ51</f>
        <v>0</v>
      </c>
      <c r="CB51" s="37"/>
      <c r="CC51" s="461">
        <f>SUM(AK51-AX51)</f>
        <v>0</v>
      </c>
      <c r="CD51" s="461">
        <f>I51*BL51</f>
        <v>0</v>
      </c>
      <c r="CE51" s="461">
        <f t="shared" ref="CE51" si="204">CC51-CD51</f>
        <v>0</v>
      </c>
      <c r="CF51" s="37"/>
      <c r="CG51" s="461">
        <f>AL51-AY51</f>
        <v>0</v>
      </c>
      <c r="CH51" s="461">
        <f>J51*BL51</f>
        <v>0</v>
      </c>
      <c r="CI51" s="461">
        <f>CG51-CH51</f>
        <v>0</v>
      </c>
      <c r="CJ51" s="37"/>
      <c r="CK51" s="461">
        <f>AM51-AZ51</f>
        <v>0</v>
      </c>
      <c r="CL51" s="461">
        <f>K51*BL51</f>
        <v>0</v>
      </c>
      <c r="CM51" s="461">
        <f t="shared" ref="CM51" si="205">CK51-CL51</f>
        <v>0</v>
      </c>
      <c r="CN51" s="37"/>
      <c r="CO51" s="461">
        <f>AN51-BA51</f>
        <v>0</v>
      </c>
      <c r="CP51" s="461">
        <f>L51*BL51</f>
        <v>0</v>
      </c>
      <c r="CQ51" s="461">
        <f t="shared" ref="CQ51" si="206">CO51-CP51</f>
        <v>0</v>
      </c>
      <c r="CR51" s="37"/>
      <c r="CS51" s="461">
        <f>AO51-BB51</f>
        <v>0</v>
      </c>
      <c r="CT51" s="461">
        <f>M51*BL51</f>
        <v>0</v>
      </c>
      <c r="CU51" s="461">
        <f t="shared" ref="CU51" si="207">CS51-CT51</f>
        <v>0</v>
      </c>
      <c r="CV51" s="37"/>
      <c r="CW51" s="461">
        <f>AP51-BC51</f>
        <v>0</v>
      </c>
      <c r="CX51" s="461">
        <f>N51*BL51</f>
        <v>0</v>
      </c>
      <c r="CY51" s="461">
        <f t="shared" ref="CY51" si="208">CW51-CX51</f>
        <v>0</v>
      </c>
      <c r="CZ51" s="37"/>
      <c r="DA51" s="461">
        <f>AQ51-BD51</f>
        <v>0</v>
      </c>
      <c r="DB51" s="461">
        <f>O51*BL51</f>
        <v>0</v>
      </c>
      <c r="DC51" s="461">
        <f t="shared" ref="DC51" si="209">DA51-DB51</f>
        <v>0</v>
      </c>
      <c r="DD51" s="37"/>
      <c r="DE51" s="461">
        <f>AR51-BE51</f>
        <v>0</v>
      </c>
      <c r="DF51" s="461">
        <f>P51*BL51</f>
        <v>0</v>
      </c>
      <c r="DG51" s="461">
        <f t="shared" ref="DG51" si="210">DE51-DF51</f>
        <v>0</v>
      </c>
      <c r="DH51" s="37"/>
      <c r="DI51" s="461">
        <f t="shared" si="188"/>
        <v>0</v>
      </c>
      <c r="DJ51" s="461">
        <f t="shared" si="188"/>
        <v>0</v>
      </c>
      <c r="DK51" s="461">
        <f>DI51-DJ51</f>
        <v>0</v>
      </c>
      <c r="DL51" s="37"/>
      <c r="DM51" s="37"/>
      <c r="DN51" s="37"/>
      <c r="DO51" s="37"/>
      <c r="DP51" s="37"/>
      <c r="DQ51" s="37"/>
      <c r="DR51" s="37"/>
      <c r="DS51" s="37"/>
    </row>
    <row r="52" spans="1:141" s="39" customFormat="1" ht="26.25" customHeight="1" thickBot="1" x14ac:dyDescent="0.25">
      <c r="A52" s="45">
        <v>5</v>
      </c>
      <c r="B52" s="45" t="s">
        <v>4</v>
      </c>
      <c r="C52" s="45"/>
      <c r="D52" s="200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8"/>
      <c r="R52" s="77"/>
      <c r="S52" s="46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78">
        <f t="shared" ref="AF52:BF52" si="211">SUM(AF48:AF51)</f>
        <v>0</v>
      </c>
      <c r="AG52" s="78">
        <f t="shared" si="211"/>
        <v>0</v>
      </c>
      <c r="AH52" s="78">
        <f t="shared" si="211"/>
        <v>0</v>
      </c>
      <c r="AI52" s="78">
        <f t="shared" si="211"/>
        <v>0</v>
      </c>
      <c r="AJ52" s="78">
        <f t="shared" ref="AJ52:AR52" si="212">SUM(AJ48:AJ51)</f>
        <v>0</v>
      </c>
      <c r="AK52" s="78">
        <f t="shared" si="212"/>
        <v>0</v>
      </c>
      <c r="AL52" s="78">
        <f t="shared" si="212"/>
        <v>0</v>
      </c>
      <c r="AM52" s="78">
        <f t="shared" si="212"/>
        <v>0</v>
      </c>
      <c r="AN52" s="78">
        <f t="shared" si="212"/>
        <v>0</v>
      </c>
      <c r="AO52" s="78">
        <f t="shared" si="212"/>
        <v>0</v>
      </c>
      <c r="AP52" s="78">
        <f t="shared" si="212"/>
        <v>0</v>
      </c>
      <c r="AQ52" s="78">
        <f t="shared" si="212"/>
        <v>0</v>
      </c>
      <c r="AR52" s="78">
        <f t="shared" si="212"/>
        <v>0</v>
      </c>
      <c r="AS52" s="78">
        <f t="shared" si="211"/>
        <v>0</v>
      </c>
      <c r="AT52" s="78">
        <f t="shared" si="211"/>
        <v>0</v>
      </c>
      <c r="AU52" s="78">
        <f t="shared" si="211"/>
        <v>0</v>
      </c>
      <c r="AV52" s="78">
        <f t="shared" si="211"/>
        <v>0</v>
      </c>
      <c r="AW52" s="78">
        <f t="shared" ref="AW52:BE52" si="213">SUM(AW48:AW51)</f>
        <v>0</v>
      </c>
      <c r="AX52" s="78">
        <f t="shared" si="213"/>
        <v>0</v>
      </c>
      <c r="AY52" s="78">
        <f t="shared" si="213"/>
        <v>0</v>
      </c>
      <c r="AZ52" s="78">
        <f t="shared" si="213"/>
        <v>0</v>
      </c>
      <c r="BA52" s="78">
        <f t="shared" si="213"/>
        <v>0</v>
      </c>
      <c r="BB52" s="78">
        <f t="shared" si="213"/>
        <v>0</v>
      </c>
      <c r="BC52" s="78">
        <f t="shared" si="213"/>
        <v>0</v>
      </c>
      <c r="BD52" s="78">
        <f t="shared" si="213"/>
        <v>0</v>
      </c>
      <c r="BE52" s="78">
        <f t="shared" si="213"/>
        <v>0</v>
      </c>
      <c r="BF52" s="78">
        <f t="shared" si="211"/>
        <v>0</v>
      </c>
      <c r="BG52" s="79">
        <f>SUM(BG48:BG51)</f>
        <v>0</v>
      </c>
      <c r="BH52" s="79">
        <f t="shared" ref="BH52:BI52" si="214">SUM(BH48:BH51)</f>
        <v>2159700</v>
      </c>
      <c r="BI52" s="79">
        <f t="shared" si="214"/>
        <v>2159700</v>
      </c>
      <c r="BJ52" s="541">
        <f>SUM(BJ48:BJ51)/4</f>
        <v>0</v>
      </c>
      <c r="BK52" s="541"/>
      <c r="BL52" s="41"/>
      <c r="BM52" s="925">
        <f>SUM(BM48:BM51)</f>
        <v>0</v>
      </c>
      <c r="BN52" s="925">
        <f t="shared" ref="BN52:BO52" si="215">SUM(BN48:BN51)</f>
        <v>0</v>
      </c>
      <c r="BO52" s="925">
        <f t="shared" si="215"/>
        <v>0</v>
      </c>
      <c r="BP52" s="24"/>
      <c r="BQ52" s="922">
        <f t="shared" ref="BQ52" si="216">SUM(BQ50:BQ51)</f>
        <v>0</v>
      </c>
      <c r="BR52" s="922">
        <f t="shared" ref="BR52" si="217">SUM(BR50:BR51)</f>
        <v>0</v>
      </c>
      <c r="BS52" s="922">
        <f t="shared" ref="BS52" si="218">SUM(BS50:BS51)</f>
        <v>0</v>
      </c>
      <c r="BT52" s="24"/>
      <c r="BU52" s="461">
        <f t="shared" ref="BU52" si="219">SUM(BU50:BU51)</f>
        <v>0</v>
      </c>
      <c r="BV52" s="461">
        <f t="shared" ref="BV52" si="220">SUM(BV50:BV51)</f>
        <v>0</v>
      </c>
      <c r="BW52" s="461">
        <f t="shared" ref="BW52" si="221">SUM(BW50:BW51)</f>
        <v>0</v>
      </c>
      <c r="BX52" s="37"/>
      <c r="BY52" s="461">
        <f t="shared" ref="BY52" si="222">SUM(BY50:BY51)</f>
        <v>0</v>
      </c>
      <c r="BZ52" s="461">
        <f t="shared" ref="BZ52" si="223">SUM(BZ50:BZ51)</f>
        <v>0</v>
      </c>
      <c r="CA52" s="461">
        <f t="shared" ref="CA52" si="224">SUM(CA50:CA51)</f>
        <v>0</v>
      </c>
      <c r="CB52" s="37"/>
      <c r="CC52" s="461">
        <f t="shared" ref="CC52" si="225">SUM(CC50:CC51)</f>
        <v>0</v>
      </c>
      <c r="CD52" s="461">
        <f t="shared" ref="CD52" si="226">SUM(CD50:CD51)</f>
        <v>0</v>
      </c>
      <c r="CE52" s="461">
        <f t="shared" ref="CE52" si="227">SUM(CE50:CE51)</f>
        <v>0</v>
      </c>
      <c r="CF52" s="37"/>
      <c r="CG52" s="461">
        <f t="shared" ref="CG52" si="228">SUM(CG50:CG51)</f>
        <v>0</v>
      </c>
      <c r="CH52" s="461">
        <f t="shared" ref="CH52" si="229">SUM(CH50:CH51)</f>
        <v>0</v>
      </c>
      <c r="CI52" s="461">
        <f t="shared" ref="CI52" si="230">SUM(CI50:CI51)</f>
        <v>0</v>
      </c>
      <c r="CJ52" s="37"/>
      <c r="CK52" s="461">
        <f t="shared" ref="CK52" si="231">SUM(CK50:CK51)</f>
        <v>0</v>
      </c>
      <c r="CL52" s="461">
        <f t="shared" ref="CL52" si="232">SUM(CL50:CL51)</f>
        <v>0</v>
      </c>
      <c r="CM52" s="461">
        <f t="shared" ref="CM52" si="233">SUM(CM50:CM51)</f>
        <v>0</v>
      </c>
      <c r="CN52" s="37"/>
      <c r="CO52" s="461">
        <f t="shared" ref="CO52" si="234">SUM(CO50:CO51)</f>
        <v>0</v>
      </c>
      <c r="CP52" s="461">
        <f t="shared" ref="CP52" si="235">SUM(CP50:CP51)</f>
        <v>0</v>
      </c>
      <c r="CQ52" s="461">
        <f t="shared" ref="CQ52" si="236">SUM(CQ50:CQ51)</f>
        <v>0</v>
      </c>
      <c r="CR52" s="37"/>
      <c r="CS52" s="461">
        <f t="shared" ref="CS52" si="237">SUM(CS50:CS51)</f>
        <v>0</v>
      </c>
      <c r="CT52" s="461">
        <f t="shared" ref="CT52" si="238">SUM(CT50:CT51)</f>
        <v>0</v>
      </c>
      <c r="CU52" s="461">
        <f t="shared" ref="CU52" si="239">SUM(CU50:CU51)</f>
        <v>0</v>
      </c>
      <c r="CV52" s="37"/>
      <c r="CW52" s="461">
        <f t="shared" ref="CW52" si="240">SUM(CW50:CW51)</f>
        <v>0</v>
      </c>
      <c r="CX52" s="461">
        <f t="shared" ref="CX52" si="241">SUM(CX50:CX51)</f>
        <v>0</v>
      </c>
      <c r="CY52" s="461">
        <f t="shared" ref="CY52" si="242">SUM(CY50:CY51)</f>
        <v>0</v>
      </c>
      <c r="CZ52" s="37"/>
      <c r="DA52" s="461">
        <f t="shared" ref="DA52" si="243">SUM(DA50:DA51)</f>
        <v>0</v>
      </c>
      <c r="DB52" s="461">
        <f t="shared" ref="DB52" si="244">SUM(DB50:DB51)</f>
        <v>0</v>
      </c>
      <c r="DC52" s="461">
        <f t="shared" ref="DC52" si="245">SUM(DC50:DC51)</f>
        <v>0</v>
      </c>
      <c r="DD52" s="37"/>
      <c r="DE52" s="461">
        <f t="shared" ref="DE52" si="246">SUM(DE50:DE51)</f>
        <v>0</v>
      </c>
      <c r="DF52" s="461">
        <f t="shared" ref="DF52" si="247">SUM(DF50:DF51)</f>
        <v>0</v>
      </c>
      <c r="DG52" s="461">
        <f t="shared" ref="DG52" si="248">SUM(DG50:DG51)</f>
        <v>0</v>
      </c>
      <c r="DH52" s="37"/>
      <c r="DI52" s="461">
        <f t="shared" ref="DI52:DK52" si="249">SUM(DI50:DI51)</f>
        <v>0</v>
      </c>
      <c r="DJ52" s="461">
        <f t="shared" si="249"/>
        <v>0</v>
      </c>
      <c r="DK52" s="461">
        <f t="shared" si="249"/>
        <v>0</v>
      </c>
      <c r="DL52" s="50"/>
      <c r="DM52" s="50"/>
      <c r="DN52" s="50"/>
      <c r="DO52" s="50"/>
      <c r="DP52" s="50"/>
      <c r="DQ52" s="50"/>
      <c r="DR52" s="50"/>
      <c r="DS52" s="50"/>
    </row>
    <row r="53" spans="1:141" s="20" customFormat="1" ht="26.25" customHeight="1" x14ac:dyDescent="0.2">
      <c r="A53" s="51"/>
      <c r="D53" s="20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AE53" s="41"/>
      <c r="AS53" s="52"/>
      <c r="BF53" s="53">
        <f>SUM(AS52+BF52)</f>
        <v>0</v>
      </c>
      <c r="BG53" s="54">
        <f>AF52-AS52</f>
        <v>0</v>
      </c>
      <c r="BH53" s="55">
        <f>SUM(BI52+AS52)</f>
        <v>2159700</v>
      </c>
      <c r="BI53" s="56">
        <f>SUM(BG52)</f>
        <v>0</v>
      </c>
      <c r="BJ53" s="41" t="s">
        <v>35</v>
      </c>
      <c r="BK53" s="41"/>
      <c r="BL53" s="41"/>
      <c r="BM53" s="41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</row>
    <row r="54" spans="1:141" s="20" customFormat="1" ht="26.25" customHeight="1" x14ac:dyDescent="0.2">
      <c r="A54" s="542"/>
      <c r="D54" s="20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AE54" s="41"/>
      <c r="AS54" s="41"/>
      <c r="AT54" s="118">
        <f>SUM(AG52+AT52)</f>
        <v>0</v>
      </c>
      <c r="AU54" s="118">
        <f t="shared" ref="AU54:BE54" si="250">SUM(AH52+AU52)</f>
        <v>0</v>
      </c>
      <c r="AV54" s="118">
        <f t="shared" si="250"/>
        <v>0</v>
      </c>
      <c r="AW54" s="118">
        <f t="shared" si="250"/>
        <v>0</v>
      </c>
      <c r="AX54" s="118">
        <f t="shared" si="250"/>
        <v>0</v>
      </c>
      <c r="AY54" s="118">
        <f t="shared" si="250"/>
        <v>0</v>
      </c>
      <c r="AZ54" s="118">
        <f t="shared" si="250"/>
        <v>0</v>
      </c>
      <c r="BA54" s="118">
        <f t="shared" si="250"/>
        <v>0</v>
      </c>
      <c r="BB54" s="118">
        <f t="shared" si="250"/>
        <v>0</v>
      </c>
      <c r="BC54" s="118">
        <f t="shared" si="250"/>
        <v>0</v>
      </c>
      <c r="BD54" s="118">
        <f t="shared" si="250"/>
        <v>0</v>
      </c>
      <c r="BE54" s="118">
        <f t="shared" si="250"/>
        <v>0</v>
      </c>
      <c r="BF54" s="118">
        <f>SUM(AT54:BE54)</f>
        <v>0</v>
      </c>
      <c r="BG54" s="41"/>
      <c r="BH54" s="57"/>
      <c r="BI54" s="58">
        <f>SUM(BI52-BI53)</f>
        <v>2159700</v>
      </c>
      <c r="BJ54" s="41" t="s">
        <v>34</v>
      </c>
      <c r="BK54" s="41"/>
      <c r="BL54" s="130"/>
      <c r="BM54" s="131"/>
      <c r="BN54" s="131"/>
      <c r="BO54" s="132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24"/>
      <c r="DM54" s="24"/>
      <c r="DN54" s="24"/>
      <c r="DO54" s="24"/>
      <c r="DP54" s="24"/>
      <c r="DQ54" s="24"/>
      <c r="DR54" s="24"/>
      <c r="DS54" s="24"/>
      <c r="DT54" s="24"/>
    </row>
    <row r="55" spans="1:141" s="20" customFormat="1" ht="26.25" customHeight="1" x14ac:dyDescent="0.2">
      <c r="A55" s="1168" t="s">
        <v>8</v>
      </c>
      <c r="B55" s="1169"/>
      <c r="C55" s="119" t="s">
        <v>247</v>
      </c>
      <c r="D55" s="198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2"/>
      <c r="AF55" s="23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3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3"/>
      <c r="BG55" s="133"/>
      <c r="BH55" s="130"/>
      <c r="BI55" s="134"/>
      <c r="BJ55" s="130"/>
      <c r="BK55" s="130"/>
      <c r="BL55" s="805"/>
      <c r="BM55" s="1186"/>
      <c r="BN55" s="1186"/>
      <c r="BO55" s="1186"/>
      <c r="BP55" s="585"/>
      <c r="BQ55" s="1186"/>
      <c r="BR55" s="1186"/>
      <c r="BS55" s="1186"/>
      <c r="BT55" s="585"/>
      <c r="BU55" s="1186"/>
      <c r="BV55" s="1186"/>
      <c r="BW55" s="1186"/>
      <c r="BX55" s="585"/>
      <c r="BY55" s="1186"/>
      <c r="BZ55" s="1186"/>
      <c r="CA55" s="1186"/>
      <c r="CB55" s="585"/>
      <c r="CC55" s="1186"/>
      <c r="CD55" s="1186"/>
      <c r="CE55" s="1186"/>
      <c r="CF55" s="585"/>
      <c r="CG55" s="1186"/>
      <c r="CH55" s="1186"/>
      <c r="CI55" s="1186"/>
      <c r="CJ55" s="585"/>
      <c r="CK55" s="1186"/>
      <c r="CL55" s="1186"/>
      <c r="CM55" s="1186"/>
      <c r="CN55" s="585"/>
      <c r="CO55" s="1186"/>
      <c r="CP55" s="1186"/>
      <c r="CQ55" s="1186"/>
      <c r="CR55" s="585"/>
      <c r="CS55" s="1186"/>
      <c r="CT55" s="1186"/>
      <c r="CU55" s="1186"/>
      <c r="CV55" s="585"/>
      <c r="CW55" s="1186"/>
      <c r="CX55" s="1186"/>
      <c r="CY55" s="1186"/>
      <c r="CZ55" s="585"/>
      <c r="DA55" s="1186"/>
      <c r="DB55" s="1186"/>
      <c r="DC55" s="1186"/>
      <c r="DD55" s="585"/>
      <c r="DE55" s="1186"/>
      <c r="DF55" s="1186"/>
      <c r="DG55" s="1186"/>
      <c r="DH55" s="585"/>
      <c r="DI55" s="1186"/>
      <c r="DJ55" s="1186"/>
      <c r="DK55" s="1186"/>
      <c r="DL55" s="131"/>
      <c r="DM55" s="133"/>
      <c r="DN55" s="133"/>
      <c r="DO55" s="133"/>
      <c r="DP55" s="130"/>
      <c r="DQ55" s="134"/>
      <c r="DR55" s="133"/>
      <c r="DS55" s="133"/>
      <c r="DT55" s="24"/>
      <c r="DU55" s="24"/>
      <c r="DV55" s="24"/>
      <c r="DW55" s="24"/>
      <c r="DX55" s="24"/>
      <c r="DY55" s="135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</row>
    <row r="56" spans="1:141" s="8" customFormat="1" ht="26.25" customHeight="1" x14ac:dyDescent="0.2">
      <c r="A56" s="1170" t="s">
        <v>9</v>
      </c>
      <c r="B56" s="1150" t="s">
        <v>10</v>
      </c>
      <c r="C56" s="1150" t="s">
        <v>21</v>
      </c>
      <c r="D56" s="1173" t="s">
        <v>11</v>
      </c>
      <c r="E56" s="1173"/>
      <c r="F56" s="1173"/>
      <c r="G56" s="1173"/>
      <c r="H56" s="1173"/>
      <c r="I56" s="1173"/>
      <c r="J56" s="1173"/>
      <c r="K56" s="1173"/>
      <c r="L56" s="1173"/>
      <c r="M56" s="1173"/>
      <c r="N56" s="1173"/>
      <c r="O56" s="1173"/>
      <c r="P56" s="1173"/>
      <c r="Q56" s="1173"/>
      <c r="R56" s="1150" t="s">
        <v>19</v>
      </c>
      <c r="S56" s="1174" t="s">
        <v>16</v>
      </c>
      <c r="T56" s="1175"/>
      <c r="U56" s="1175"/>
      <c r="V56" s="1175"/>
      <c r="W56" s="1175"/>
      <c r="X56" s="1175"/>
      <c r="Y56" s="1175"/>
      <c r="Z56" s="1175"/>
      <c r="AA56" s="1175"/>
      <c r="AB56" s="1175"/>
      <c r="AC56" s="1175"/>
      <c r="AD56" s="1175"/>
      <c r="AE56" s="1176"/>
      <c r="AF56" s="1161" t="s">
        <v>6</v>
      </c>
      <c r="AG56" s="1161"/>
      <c r="AH56" s="1161"/>
      <c r="AI56" s="1161"/>
      <c r="AJ56" s="1161"/>
      <c r="AK56" s="1161"/>
      <c r="AL56" s="1161"/>
      <c r="AM56" s="1161"/>
      <c r="AN56" s="1161"/>
      <c r="AO56" s="1161"/>
      <c r="AP56" s="1161"/>
      <c r="AQ56" s="1161"/>
      <c r="AR56" s="1161"/>
      <c r="AS56" s="1161"/>
      <c r="AT56" s="1162" t="s">
        <v>38</v>
      </c>
      <c r="AU56" s="1163"/>
      <c r="AV56" s="1163"/>
      <c r="AW56" s="1163"/>
      <c r="AX56" s="1163"/>
      <c r="AY56" s="1163"/>
      <c r="AZ56" s="1163"/>
      <c r="BA56" s="1163"/>
      <c r="BB56" s="1163"/>
      <c r="BC56" s="1163"/>
      <c r="BD56" s="1163"/>
      <c r="BE56" s="1163"/>
      <c r="BF56" s="1164"/>
      <c r="BG56" s="1150" t="s">
        <v>35</v>
      </c>
      <c r="BH56" s="1150" t="s">
        <v>208</v>
      </c>
      <c r="BI56" s="1153" t="s">
        <v>36</v>
      </c>
      <c r="BJ56" s="130"/>
      <c r="BK56" s="130"/>
      <c r="BL56" s="130"/>
      <c r="BM56" s="1149" t="s">
        <v>51</v>
      </c>
      <c r="BN56" s="1149"/>
      <c r="BO56" s="1149"/>
      <c r="BP56" s="23"/>
      <c r="BQ56" s="1149" t="s">
        <v>52</v>
      </c>
      <c r="BR56" s="1149"/>
      <c r="BS56" s="1149"/>
      <c r="BT56" s="23"/>
      <c r="BU56" s="1149" t="s">
        <v>56</v>
      </c>
      <c r="BV56" s="1149"/>
      <c r="BW56" s="1149"/>
      <c r="BX56" s="23"/>
      <c r="BY56" s="1149" t="s">
        <v>59</v>
      </c>
      <c r="BZ56" s="1149"/>
      <c r="CA56" s="1149"/>
      <c r="CB56" s="23"/>
      <c r="CC56" s="1149" t="s">
        <v>60</v>
      </c>
      <c r="CD56" s="1149"/>
      <c r="CE56" s="1149"/>
      <c r="CF56" s="23"/>
      <c r="CG56" s="1149" t="s">
        <v>61</v>
      </c>
      <c r="CH56" s="1149"/>
      <c r="CI56" s="1149"/>
      <c r="CJ56" s="23"/>
      <c r="CK56" s="1149" t="s">
        <v>204</v>
      </c>
      <c r="CL56" s="1149"/>
      <c r="CM56" s="1149"/>
      <c r="CN56" s="23"/>
      <c r="CO56" s="1149" t="s">
        <v>584</v>
      </c>
      <c r="CP56" s="1149"/>
      <c r="CQ56" s="1149"/>
      <c r="CR56" s="23"/>
      <c r="CS56" s="1149" t="s">
        <v>585</v>
      </c>
      <c r="CT56" s="1149"/>
      <c r="CU56" s="1149"/>
      <c r="CV56" s="23"/>
      <c r="CW56" s="1149" t="s">
        <v>586</v>
      </c>
      <c r="CX56" s="1149"/>
      <c r="CY56" s="1149"/>
      <c r="CZ56" s="23"/>
      <c r="DA56" s="1149" t="s">
        <v>587</v>
      </c>
      <c r="DB56" s="1149"/>
      <c r="DC56" s="1149"/>
      <c r="DD56" s="23"/>
      <c r="DE56" s="1149" t="s">
        <v>588</v>
      </c>
      <c r="DF56" s="1149"/>
      <c r="DG56" s="1149"/>
      <c r="DH56" s="23"/>
      <c r="DI56" s="1149" t="s">
        <v>12</v>
      </c>
      <c r="DJ56" s="1149"/>
      <c r="DK56" s="1149"/>
      <c r="DL56" s="23"/>
      <c r="DM56" s="23"/>
      <c r="DN56" s="23"/>
      <c r="DO56" s="23"/>
      <c r="DP56" s="23"/>
      <c r="DQ56" s="23"/>
      <c r="DR56" s="25"/>
      <c r="DS56" s="25"/>
    </row>
    <row r="57" spans="1:141" s="8" customFormat="1" ht="26.25" customHeight="1" x14ac:dyDescent="0.2">
      <c r="A57" s="1171"/>
      <c r="B57" s="1151"/>
      <c r="C57" s="1151"/>
      <c r="D57" s="1189" t="s">
        <v>17</v>
      </c>
      <c r="E57" s="1158" t="s">
        <v>18</v>
      </c>
      <c r="F57" s="1159"/>
      <c r="G57" s="1159"/>
      <c r="H57" s="1159"/>
      <c r="I57" s="1159"/>
      <c r="J57" s="1159"/>
      <c r="K57" s="1159"/>
      <c r="L57" s="1159"/>
      <c r="M57" s="1159"/>
      <c r="N57" s="1159"/>
      <c r="O57" s="1159"/>
      <c r="P57" s="1159"/>
      <c r="Q57" s="1159"/>
      <c r="R57" s="1151"/>
      <c r="S57" s="1156" t="s">
        <v>17</v>
      </c>
      <c r="T57" s="1158" t="s">
        <v>18</v>
      </c>
      <c r="U57" s="1159"/>
      <c r="V57" s="1159"/>
      <c r="W57" s="1159"/>
      <c r="X57" s="1159"/>
      <c r="Y57" s="1159"/>
      <c r="Z57" s="1159"/>
      <c r="AA57" s="1159"/>
      <c r="AB57" s="1159"/>
      <c r="AC57" s="1159"/>
      <c r="AD57" s="1159"/>
      <c r="AE57" s="1160"/>
      <c r="AF57" s="1156" t="s">
        <v>17</v>
      </c>
      <c r="AG57" s="1158" t="s">
        <v>18</v>
      </c>
      <c r="AH57" s="1159"/>
      <c r="AI57" s="1159"/>
      <c r="AJ57" s="1159"/>
      <c r="AK57" s="1159"/>
      <c r="AL57" s="1159"/>
      <c r="AM57" s="1159"/>
      <c r="AN57" s="1159"/>
      <c r="AO57" s="1159"/>
      <c r="AP57" s="1159"/>
      <c r="AQ57" s="1159"/>
      <c r="AR57" s="1159"/>
      <c r="AS57" s="1160"/>
      <c r="AT57" s="1165"/>
      <c r="AU57" s="1166"/>
      <c r="AV57" s="1166"/>
      <c r="AW57" s="1166"/>
      <c r="AX57" s="1166"/>
      <c r="AY57" s="1166"/>
      <c r="AZ57" s="1166"/>
      <c r="BA57" s="1166"/>
      <c r="BB57" s="1166"/>
      <c r="BC57" s="1166"/>
      <c r="BD57" s="1166"/>
      <c r="BE57" s="1166"/>
      <c r="BF57" s="1167"/>
      <c r="BG57" s="1151"/>
      <c r="BH57" s="1151"/>
      <c r="BI57" s="1154"/>
      <c r="BJ57" s="130"/>
      <c r="BK57" s="130"/>
      <c r="BL57" s="130"/>
      <c r="BM57" s="920">
        <v>1</v>
      </c>
      <c r="BN57" s="920">
        <v>2</v>
      </c>
      <c r="BO57" s="920"/>
      <c r="BP57" s="23"/>
      <c r="BQ57" s="920">
        <v>1</v>
      </c>
      <c r="BR57" s="920">
        <v>2</v>
      </c>
      <c r="BS57" s="920"/>
      <c r="BT57" s="23"/>
      <c r="BU57" s="920">
        <v>1</v>
      </c>
      <c r="BV57" s="920">
        <v>2</v>
      </c>
      <c r="BW57" s="920"/>
      <c r="BX57" s="23"/>
      <c r="BY57" s="920">
        <v>1</v>
      </c>
      <c r="BZ57" s="920">
        <v>2</v>
      </c>
      <c r="CA57" s="920"/>
      <c r="CB57" s="23"/>
      <c r="CC57" s="920">
        <v>1</v>
      </c>
      <c r="CD57" s="920">
        <v>2</v>
      </c>
      <c r="CE57" s="920"/>
      <c r="CF57" s="23"/>
      <c r="CG57" s="920">
        <v>1</v>
      </c>
      <c r="CH57" s="920">
        <v>2</v>
      </c>
      <c r="CI57" s="920"/>
      <c r="CJ57" s="23"/>
      <c r="CK57" s="920">
        <v>1</v>
      </c>
      <c r="CL57" s="920">
        <v>2</v>
      </c>
      <c r="CM57" s="920"/>
      <c r="CN57" s="23"/>
      <c r="CO57" s="920">
        <v>1</v>
      </c>
      <c r="CP57" s="920">
        <v>2</v>
      </c>
      <c r="CQ57" s="920"/>
      <c r="CR57" s="23"/>
      <c r="CS57" s="920">
        <v>1</v>
      </c>
      <c r="CT57" s="920">
        <v>2</v>
      </c>
      <c r="CU57" s="920"/>
      <c r="CV57" s="23"/>
      <c r="CW57" s="920">
        <v>1</v>
      </c>
      <c r="CX57" s="920">
        <v>2</v>
      </c>
      <c r="CY57" s="920"/>
      <c r="CZ57" s="23"/>
      <c r="DA57" s="920">
        <v>1</v>
      </c>
      <c r="DB57" s="920">
        <v>2</v>
      </c>
      <c r="DC57" s="920"/>
      <c r="DD57" s="23"/>
      <c r="DE57" s="920">
        <v>1</v>
      </c>
      <c r="DF57" s="920">
        <v>2</v>
      </c>
      <c r="DG57" s="920"/>
      <c r="DH57" s="23"/>
      <c r="DI57" s="920">
        <v>1</v>
      </c>
      <c r="DJ57" s="920">
        <v>2</v>
      </c>
      <c r="DK57" s="920"/>
      <c r="DL57" s="23"/>
      <c r="DM57" s="23"/>
      <c r="DN57" s="23"/>
      <c r="DO57" s="23"/>
      <c r="DP57" s="23"/>
      <c r="DQ57" s="23"/>
      <c r="DR57" s="25"/>
      <c r="DS57" s="25"/>
    </row>
    <row r="58" spans="1:141" s="6" customFormat="1" ht="26.25" customHeight="1" x14ac:dyDescent="0.2">
      <c r="A58" s="1172"/>
      <c r="B58" s="1152"/>
      <c r="C58" s="1152"/>
      <c r="D58" s="1191"/>
      <c r="E58" s="26">
        <v>1</v>
      </c>
      <c r="F58" s="26">
        <v>2</v>
      </c>
      <c r="G58" s="26">
        <v>3</v>
      </c>
      <c r="H58" s="26">
        <v>4</v>
      </c>
      <c r="I58" s="26">
        <v>5</v>
      </c>
      <c r="J58" s="26">
        <v>6</v>
      </c>
      <c r="K58" s="26">
        <v>7</v>
      </c>
      <c r="L58" s="26">
        <v>8</v>
      </c>
      <c r="M58" s="26">
        <v>9</v>
      </c>
      <c r="N58" s="26">
        <v>10</v>
      </c>
      <c r="O58" s="26">
        <v>11</v>
      </c>
      <c r="P58" s="26">
        <v>12</v>
      </c>
      <c r="Q58" s="26" t="s">
        <v>20</v>
      </c>
      <c r="R58" s="1152"/>
      <c r="S58" s="1157"/>
      <c r="T58" s="26">
        <v>1</v>
      </c>
      <c r="U58" s="26">
        <v>2</v>
      </c>
      <c r="V58" s="26">
        <v>3</v>
      </c>
      <c r="W58" s="26">
        <v>4</v>
      </c>
      <c r="X58" s="26">
        <v>5</v>
      </c>
      <c r="Y58" s="26">
        <v>6</v>
      </c>
      <c r="Z58" s="26">
        <v>7</v>
      </c>
      <c r="AA58" s="26">
        <v>8</v>
      </c>
      <c r="AB58" s="26">
        <v>9</v>
      </c>
      <c r="AC58" s="26">
        <v>10</v>
      </c>
      <c r="AD58" s="26">
        <v>11</v>
      </c>
      <c r="AE58" s="26">
        <v>12</v>
      </c>
      <c r="AF58" s="1157"/>
      <c r="AG58" s="26">
        <v>1</v>
      </c>
      <c r="AH58" s="26">
        <v>2</v>
      </c>
      <c r="AI58" s="26">
        <v>3</v>
      </c>
      <c r="AJ58" s="26">
        <v>4</v>
      </c>
      <c r="AK58" s="26">
        <v>5</v>
      </c>
      <c r="AL58" s="26">
        <v>6</v>
      </c>
      <c r="AM58" s="26">
        <v>7</v>
      </c>
      <c r="AN58" s="26">
        <v>8</v>
      </c>
      <c r="AO58" s="26">
        <v>9</v>
      </c>
      <c r="AP58" s="26">
        <v>10</v>
      </c>
      <c r="AQ58" s="26">
        <v>11</v>
      </c>
      <c r="AR58" s="26">
        <v>12</v>
      </c>
      <c r="AS58" s="26" t="s">
        <v>12</v>
      </c>
      <c r="AT58" s="164">
        <v>1</v>
      </c>
      <c r="AU58" s="164">
        <v>2</v>
      </c>
      <c r="AV58" s="164">
        <v>3</v>
      </c>
      <c r="AW58" s="164">
        <v>4</v>
      </c>
      <c r="AX58" s="164">
        <v>5</v>
      </c>
      <c r="AY58" s="164">
        <v>6</v>
      </c>
      <c r="AZ58" s="164">
        <v>7</v>
      </c>
      <c r="BA58" s="164">
        <v>8</v>
      </c>
      <c r="BB58" s="164">
        <v>9</v>
      </c>
      <c r="BC58" s="164">
        <v>10</v>
      </c>
      <c r="BD58" s="164">
        <v>11</v>
      </c>
      <c r="BE58" s="164">
        <v>12</v>
      </c>
      <c r="BF58" s="26" t="s">
        <v>12</v>
      </c>
      <c r="BG58" s="1152"/>
      <c r="BH58" s="1152"/>
      <c r="BI58" s="1155"/>
      <c r="BJ58" s="7"/>
      <c r="BK58" s="7"/>
      <c r="BL58" s="7"/>
      <c r="BM58" s="164" t="s">
        <v>581</v>
      </c>
      <c r="BN58" s="164" t="s">
        <v>582</v>
      </c>
      <c r="BO58" s="919" t="s">
        <v>583</v>
      </c>
      <c r="BP58" s="27"/>
      <c r="BQ58" s="164" t="s">
        <v>581</v>
      </c>
      <c r="BR58" s="164" t="s">
        <v>582</v>
      </c>
      <c r="BS58" s="919" t="s">
        <v>583</v>
      </c>
      <c r="BT58" s="27"/>
      <c r="BU58" s="164" t="s">
        <v>581</v>
      </c>
      <c r="BV58" s="164" t="s">
        <v>582</v>
      </c>
      <c r="BW58" s="919" t="s">
        <v>583</v>
      </c>
      <c r="BX58" s="27"/>
      <c r="BY58" s="164" t="s">
        <v>581</v>
      </c>
      <c r="BZ58" s="164" t="s">
        <v>582</v>
      </c>
      <c r="CA58" s="919" t="s">
        <v>583</v>
      </c>
      <c r="CB58" s="27"/>
      <c r="CC58" s="164" t="s">
        <v>581</v>
      </c>
      <c r="CD58" s="164" t="s">
        <v>582</v>
      </c>
      <c r="CE58" s="919" t="s">
        <v>583</v>
      </c>
      <c r="CF58" s="27"/>
      <c r="CG58" s="164" t="s">
        <v>581</v>
      </c>
      <c r="CH58" s="164" t="s">
        <v>582</v>
      </c>
      <c r="CI58" s="919" t="s">
        <v>583</v>
      </c>
      <c r="CJ58" s="27"/>
      <c r="CK58" s="164" t="s">
        <v>581</v>
      </c>
      <c r="CL58" s="164" t="s">
        <v>582</v>
      </c>
      <c r="CM58" s="919" t="s">
        <v>583</v>
      </c>
      <c r="CN58" s="27"/>
      <c r="CO58" s="164" t="s">
        <v>581</v>
      </c>
      <c r="CP58" s="164" t="s">
        <v>582</v>
      </c>
      <c r="CQ58" s="919" t="s">
        <v>583</v>
      </c>
      <c r="CR58" s="27"/>
      <c r="CS58" s="164" t="s">
        <v>581</v>
      </c>
      <c r="CT58" s="164" t="s">
        <v>582</v>
      </c>
      <c r="CU58" s="919" t="s">
        <v>583</v>
      </c>
      <c r="CV58" s="27"/>
      <c r="CW58" s="164" t="s">
        <v>581</v>
      </c>
      <c r="CX58" s="164" t="s">
        <v>582</v>
      </c>
      <c r="CY58" s="919" t="s">
        <v>583</v>
      </c>
      <c r="CZ58" s="27"/>
      <c r="DA58" s="164" t="s">
        <v>581</v>
      </c>
      <c r="DB58" s="164" t="s">
        <v>582</v>
      </c>
      <c r="DC58" s="919" t="s">
        <v>583</v>
      </c>
      <c r="DD58" s="27"/>
      <c r="DE58" s="164" t="s">
        <v>581</v>
      </c>
      <c r="DF58" s="164" t="s">
        <v>582</v>
      </c>
      <c r="DG58" s="919" t="s">
        <v>583</v>
      </c>
      <c r="DH58" s="27"/>
      <c r="DI58" s="164" t="s">
        <v>581</v>
      </c>
      <c r="DJ58" s="164" t="s">
        <v>582</v>
      </c>
      <c r="DK58" s="919" t="s">
        <v>583</v>
      </c>
      <c r="DL58" s="27"/>
      <c r="DM58" s="27"/>
      <c r="DN58" s="27"/>
      <c r="DO58" s="27"/>
      <c r="DP58" s="27"/>
      <c r="DQ58" s="27"/>
      <c r="DR58" s="27"/>
      <c r="DS58" s="27"/>
    </row>
    <row r="59" spans="1:141" s="7" customFormat="1" ht="26.25" customHeight="1" x14ac:dyDescent="0.2">
      <c r="A59" s="42">
        <v>1</v>
      </c>
      <c r="B59" s="426" t="s">
        <v>71</v>
      </c>
      <c r="C59" s="29" t="s">
        <v>23</v>
      </c>
      <c r="D59" s="544">
        <v>50</v>
      </c>
      <c r="E59" s="82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1">
        <f>SUM(E59:P59)</f>
        <v>0</v>
      </c>
      <c r="R59" s="83" t="s">
        <v>28</v>
      </c>
      <c r="S59" s="546">
        <v>10300</v>
      </c>
      <c r="T59" s="84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69">
        <f t="shared" ref="AF59:AF62" si="251">SUM(Q59*S59)</f>
        <v>0</v>
      </c>
      <c r="AG59" s="461">
        <f t="shared" ref="AG59:AI62" si="252">T59*E59</f>
        <v>0</v>
      </c>
      <c r="AH59" s="461">
        <f t="shared" si="252"/>
        <v>0</v>
      </c>
      <c r="AI59" s="461">
        <f t="shared" si="252"/>
        <v>0</v>
      </c>
      <c r="AJ59" s="461">
        <f t="shared" ref="AJ59:AR62" si="253">W59*H59</f>
        <v>0</v>
      </c>
      <c r="AK59" s="461">
        <f t="shared" si="253"/>
        <v>0</v>
      </c>
      <c r="AL59" s="461">
        <f t="shared" si="253"/>
        <v>0</v>
      </c>
      <c r="AM59" s="461">
        <f t="shared" si="253"/>
        <v>0</v>
      </c>
      <c r="AN59" s="461">
        <f t="shared" si="253"/>
        <v>0</v>
      </c>
      <c r="AO59" s="461">
        <f t="shared" si="253"/>
        <v>0</v>
      </c>
      <c r="AP59" s="461">
        <f t="shared" si="253"/>
        <v>0</v>
      </c>
      <c r="AQ59" s="461">
        <f t="shared" si="253"/>
        <v>0</v>
      </c>
      <c r="AR59" s="461">
        <f t="shared" si="253"/>
        <v>0</v>
      </c>
      <c r="AS59" s="462">
        <f>SUM(AG59:AR59)</f>
        <v>0</v>
      </c>
      <c r="AT59" s="461">
        <f>SUM(AG59*4%)</f>
        <v>0</v>
      </c>
      <c r="AU59" s="461">
        <f t="shared" ref="AU59:AV60" si="254">SUM(AH59*14%)</f>
        <v>0</v>
      </c>
      <c r="AV59" s="461">
        <f t="shared" si="254"/>
        <v>0</v>
      </c>
      <c r="AW59" s="461">
        <f t="shared" ref="AW59:BE62" si="255">SUM(AJ59*14%)</f>
        <v>0</v>
      </c>
      <c r="AX59" s="461">
        <f t="shared" si="255"/>
        <v>0</v>
      </c>
      <c r="AY59" s="461">
        <f t="shared" si="255"/>
        <v>0</v>
      </c>
      <c r="AZ59" s="461">
        <f t="shared" si="255"/>
        <v>0</v>
      </c>
      <c r="BA59" s="461">
        <f t="shared" si="255"/>
        <v>0</v>
      </c>
      <c r="BB59" s="461">
        <f t="shared" si="255"/>
        <v>0</v>
      </c>
      <c r="BC59" s="461">
        <f t="shared" si="255"/>
        <v>0</v>
      </c>
      <c r="BD59" s="461">
        <f t="shared" si="255"/>
        <v>0</v>
      </c>
      <c r="BE59" s="461">
        <f t="shared" si="255"/>
        <v>0</v>
      </c>
      <c r="BF59" s="73">
        <f>SUM(AT59:BE59)</f>
        <v>0</v>
      </c>
      <c r="BG59" s="73">
        <f>AF59-AS59</f>
        <v>0</v>
      </c>
      <c r="BH59" s="74">
        <f>S59*D59</f>
        <v>515000</v>
      </c>
      <c r="BI59" s="75">
        <f>BH59-AS59</f>
        <v>515000</v>
      </c>
      <c r="BJ59" s="166">
        <f>SUM(Q59/D59)</f>
        <v>0</v>
      </c>
      <c r="BK59" s="166"/>
      <c r="BL59" s="461">
        <v>9000</v>
      </c>
      <c r="BM59" s="461">
        <f>AG59-AT59</f>
        <v>0</v>
      </c>
      <c r="BN59" s="461">
        <f>E59*BL59</f>
        <v>0</v>
      </c>
      <c r="BO59" s="461">
        <f>BM59-BN59</f>
        <v>0</v>
      </c>
      <c r="BP59" s="37"/>
      <c r="BQ59" s="461">
        <f>AH59-AU59</f>
        <v>0</v>
      </c>
      <c r="BR59" s="461">
        <f>F59*BL59</f>
        <v>0</v>
      </c>
      <c r="BS59" s="461">
        <f>BQ59-BR59</f>
        <v>0</v>
      </c>
      <c r="BT59" s="37"/>
      <c r="BU59" s="461">
        <f>AI59-AV59</f>
        <v>0</v>
      </c>
      <c r="BV59" s="461">
        <f>G59*BL59</f>
        <v>0</v>
      </c>
      <c r="BW59" s="461">
        <f>BU59-BV59</f>
        <v>0</v>
      </c>
      <c r="BX59" s="37"/>
      <c r="BY59" s="461">
        <f>AJ59-AW59</f>
        <v>0</v>
      </c>
      <c r="BZ59" s="461">
        <f>H59*BL59</f>
        <v>0</v>
      </c>
      <c r="CA59" s="461">
        <f>BY59-BZ59</f>
        <v>0</v>
      </c>
      <c r="CB59" s="37"/>
      <c r="CC59" s="461">
        <f>SUM(AK59-AX59)</f>
        <v>0</v>
      </c>
      <c r="CD59" s="461">
        <f>I59*BL59</f>
        <v>0</v>
      </c>
      <c r="CE59" s="461">
        <f>CC59-CD59</f>
        <v>0</v>
      </c>
      <c r="CF59" s="37"/>
      <c r="CG59" s="461">
        <f>AL59-AY59</f>
        <v>0</v>
      </c>
      <c r="CH59" s="461">
        <f>J59*BL59</f>
        <v>0</v>
      </c>
      <c r="CI59" s="461">
        <f>CG59-CH59</f>
        <v>0</v>
      </c>
      <c r="CJ59" s="37"/>
      <c r="CK59" s="461">
        <f>AM59-AZ59</f>
        <v>0</v>
      </c>
      <c r="CL59" s="461">
        <f>K59*BL59</f>
        <v>0</v>
      </c>
      <c r="CM59" s="461">
        <f>CK59-CL59</f>
        <v>0</v>
      </c>
      <c r="CN59" s="37"/>
      <c r="CO59" s="461">
        <f>AN59-BA59</f>
        <v>0</v>
      </c>
      <c r="CP59" s="461">
        <f>L59*BL59</f>
        <v>0</v>
      </c>
      <c r="CQ59" s="461">
        <f>CO59-CP59</f>
        <v>0</v>
      </c>
      <c r="CR59" s="37"/>
      <c r="CS59" s="461">
        <f>AO59-BB59</f>
        <v>0</v>
      </c>
      <c r="CT59" s="461">
        <f>M59*BL59</f>
        <v>0</v>
      </c>
      <c r="CU59" s="461">
        <f>CS59-CT59</f>
        <v>0</v>
      </c>
      <c r="CV59" s="37"/>
      <c r="CW59" s="461">
        <f>AP59-BC59</f>
        <v>0</v>
      </c>
      <c r="CX59" s="461">
        <f>N59*BL59</f>
        <v>0</v>
      </c>
      <c r="CY59" s="461">
        <f>CW59-CX59</f>
        <v>0</v>
      </c>
      <c r="CZ59" s="37"/>
      <c r="DA59" s="461">
        <f>AQ59-BD59</f>
        <v>0</v>
      </c>
      <c r="DB59" s="461">
        <f>O59*BL59</f>
        <v>0</v>
      </c>
      <c r="DC59" s="461">
        <f>DA59-DB59</f>
        <v>0</v>
      </c>
      <c r="DD59" s="37"/>
      <c r="DE59" s="461">
        <f>AR59-BE59</f>
        <v>0</v>
      </c>
      <c r="DF59" s="461">
        <f>P59*BL59</f>
        <v>0</v>
      </c>
      <c r="DG59" s="461">
        <f>DE59-DF59</f>
        <v>0</v>
      </c>
      <c r="DH59" s="37"/>
      <c r="DI59" s="461">
        <f t="shared" ref="DI59:DJ62" si="256">SUM(BM59+BQ59+BU59+BY59+CC59+CG59+CK59+CO59+CS59+CW59+DA59+DE59)</f>
        <v>0</v>
      </c>
      <c r="DJ59" s="461">
        <f t="shared" si="256"/>
        <v>0</v>
      </c>
      <c r="DK59" s="461">
        <f>DI59-DJ59</f>
        <v>0</v>
      </c>
      <c r="DL59" s="43"/>
      <c r="DM59" s="43"/>
      <c r="DN59" s="43"/>
      <c r="DO59" s="43"/>
      <c r="DP59" s="43"/>
      <c r="DQ59" s="43"/>
      <c r="DR59" s="43"/>
      <c r="DS59" s="43"/>
    </row>
    <row r="60" spans="1:141" s="7" customFormat="1" ht="26.25" customHeight="1" x14ac:dyDescent="0.2">
      <c r="A60" s="42">
        <v>2</v>
      </c>
      <c r="B60" s="426" t="s">
        <v>72</v>
      </c>
      <c r="C60" s="29" t="s">
        <v>23</v>
      </c>
      <c r="D60" s="544">
        <v>50</v>
      </c>
      <c r="E60" s="82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1">
        <f>SUM(E60:P60)</f>
        <v>0</v>
      </c>
      <c r="R60" s="83" t="s">
        <v>28</v>
      </c>
      <c r="S60" s="546">
        <v>28500</v>
      </c>
      <c r="T60" s="84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69">
        <f t="shared" si="251"/>
        <v>0</v>
      </c>
      <c r="AG60" s="461">
        <f t="shared" si="252"/>
        <v>0</v>
      </c>
      <c r="AH60" s="461">
        <f t="shared" si="252"/>
        <v>0</v>
      </c>
      <c r="AI60" s="461">
        <f t="shared" si="252"/>
        <v>0</v>
      </c>
      <c r="AJ60" s="461">
        <f t="shared" si="253"/>
        <v>0</v>
      </c>
      <c r="AK60" s="461">
        <f t="shared" si="253"/>
        <v>0</v>
      </c>
      <c r="AL60" s="461">
        <f t="shared" si="253"/>
        <v>0</v>
      </c>
      <c r="AM60" s="461">
        <f t="shared" si="253"/>
        <v>0</v>
      </c>
      <c r="AN60" s="461">
        <f t="shared" si="253"/>
        <v>0</v>
      </c>
      <c r="AO60" s="461">
        <f t="shared" si="253"/>
        <v>0</v>
      </c>
      <c r="AP60" s="461">
        <f t="shared" si="253"/>
        <v>0</v>
      </c>
      <c r="AQ60" s="461">
        <f t="shared" si="253"/>
        <v>0</v>
      </c>
      <c r="AR60" s="461">
        <f t="shared" si="253"/>
        <v>0</v>
      </c>
      <c r="AS60" s="462">
        <f>SUM(AG60:AR60)</f>
        <v>0</v>
      </c>
      <c r="AT60" s="461">
        <f t="shared" ref="AT60:AT62" si="257">SUM(AG60*4%)</f>
        <v>0</v>
      </c>
      <c r="AU60" s="461">
        <f t="shared" si="254"/>
        <v>0</v>
      </c>
      <c r="AV60" s="461">
        <f t="shared" si="254"/>
        <v>0</v>
      </c>
      <c r="AW60" s="461">
        <f t="shared" si="255"/>
        <v>0</v>
      </c>
      <c r="AX60" s="461">
        <f t="shared" si="255"/>
        <v>0</v>
      </c>
      <c r="AY60" s="461">
        <f t="shared" si="255"/>
        <v>0</v>
      </c>
      <c r="AZ60" s="461">
        <f t="shared" si="255"/>
        <v>0</v>
      </c>
      <c r="BA60" s="461">
        <f t="shared" si="255"/>
        <v>0</v>
      </c>
      <c r="BB60" s="461">
        <f t="shared" si="255"/>
        <v>0</v>
      </c>
      <c r="BC60" s="461">
        <f t="shared" si="255"/>
        <v>0</v>
      </c>
      <c r="BD60" s="461">
        <f t="shared" si="255"/>
        <v>0</v>
      </c>
      <c r="BE60" s="461">
        <f t="shared" si="255"/>
        <v>0</v>
      </c>
      <c r="BF60" s="73">
        <f>SUM(AT60:BE60)</f>
        <v>0</v>
      </c>
      <c r="BG60" s="73">
        <f t="shared" ref="BG60:BG62" si="258">AF60-AS60</f>
        <v>0</v>
      </c>
      <c r="BH60" s="74">
        <f t="shared" ref="BH60:BH62" si="259">S60*D60</f>
        <v>1425000</v>
      </c>
      <c r="BI60" s="75">
        <f t="shared" ref="BI60:BI62" si="260">BH60-AS60</f>
        <v>1425000</v>
      </c>
      <c r="BJ60" s="166">
        <f>SUM(Q60/D60)</f>
        <v>0</v>
      </c>
      <c r="BK60" s="166"/>
      <c r="BL60" s="461">
        <v>20000</v>
      </c>
      <c r="BM60" s="461">
        <f>AG60-AT60</f>
        <v>0</v>
      </c>
      <c r="BN60" s="461">
        <f>E60*BL60</f>
        <v>0</v>
      </c>
      <c r="BO60" s="461">
        <f>BM60-BN60</f>
        <v>0</v>
      </c>
      <c r="BP60" s="37"/>
      <c r="BQ60" s="461">
        <f>AH60-AU60</f>
        <v>0</v>
      </c>
      <c r="BR60" s="461">
        <f>F60*BL60</f>
        <v>0</v>
      </c>
      <c r="BS60" s="461">
        <f t="shared" ref="BS60" si="261">BQ60-BR60</f>
        <v>0</v>
      </c>
      <c r="BT60" s="37"/>
      <c r="BU60" s="461">
        <f>AI60-AV60</f>
        <v>0</v>
      </c>
      <c r="BV60" s="461">
        <f>G60*BL60</f>
        <v>0</v>
      </c>
      <c r="BW60" s="461">
        <f>BU60-BV60</f>
        <v>0</v>
      </c>
      <c r="BX60" s="37"/>
      <c r="BY60" s="461">
        <f>AJ60-AW60</f>
        <v>0</v>
      </c>
      <c r="BZ60" s="461">
        <f>H60*BL60</f>
        <v>0</v>
      </c>
      <c r="CA60" s="461">
        <f t="shared" ref="CA60" si="262">BY60-BZ60</f>
        <v>0</v>
      </c>
      <c r="CB60" s="37"/>
      <c r="CC60" s="461">
        <f>SUM(AK60-AX60)</f>
        <v>0</v>
      </c>
      <c r="CD60" s="461">
        <f>I60*BL60</f>
        <v>0</v>
      </c>
      <c r="CE60" s="461">
        <f t="shared" ref="CE60" si="263">CC60-CD60</f>
        <v>0</v>
      </c>
      <c r="CF60" s="37"/>
      <c r="CG60" s="461">
        <f>AL60-AY60</f>
        <v>0</v>
      </c>
      <c r="CH60" s="461">
        <f>J60*BL60</f>
        <v>0</v>
      </c>
      <c r="CI60" s="461">
        <f>CG60-CH60</f>
        <v>0</v>
      </c>
      <c r="CJ60" s="37"/>
      <c r="CK60" s="461">
        <f>AM60-AZ60</f>
        <v>0</v>
      </c>
      <c r="CL60" s="461">
        <f>K60*BL60</f>
        <v>0</v>
      </c>
      <c r="CM60" s="461">
        <f t="shared" ref="CM60" si="264">CK60-CL60</f>
        <v>0</v>
      </c>
      <c r="CN60" s="37"/>
      <c r="CO60" s="461">
        <f>AN60-BA60</f>
        <v>0</v>
      </c>
      <c r="CP60" s="461">
        <f>L60*BL60</f>
        <v>0</v>
      </c>
      <c r="CQ60" s="461">
        <f t="shared" ref="CQ60" si="265">CO60-CP60</f>
        <v>0</v>
      </c>
      <c r="CR60" s="37"/>
      <c r="CS60" s="461">
        <f>AO60-BB60</f>
        <v>0</v>
      </c>
      <c r="CT60" s="461">
        <f>M60*BL60</f>
        <v>0</v>
      </c>
      <c r="CU60" s="461">
        <f t="shared" ref="CU60" si="266">CS60-CT60</f>
        <v>0</v>
      </c>
      <c r="CV60" s="37"/>
      <c r="CW60" s="461">
        <f>AP60-BC60</f>
        <v>0</v>
      </c>
      <c r="CX60" s="461">
        <f>N60*BL60</f>
        <v>0</v>
      </c>
      <c r="CY60" s="461">
        <f t="shared" ref="CY60" si="267">CW60-CX60</f>
        <v>0</v>
      </c>
      <c r="CZ60" s="37"/>
      <c r="DA60" s="461">
        <f>AQ60-BD60</f>
        <v>0</v>
      </c>
      <c r="DB60" s="461">
        <f>O60*BL60</f>
        <v>0</v>
      </c>
      <c r="DC60" s="461">
        <f t="shared" ref="DC60" si="268">DA60-DB60</f>
        <v>0</v>
      </c>
      <c r="DD60" s="37"/>
      <c r="DE60" s="461">
        <f>AR60-BE60</f>
        <v>0</v>
      </c>
      <c r="DF60" s="461">
        <f>P60*BL60</f>
        <v>0</v>
      </c>
      <c r="DG60" s="461">
        <f t="shared" ref="DG60" si="269">DE60-DF60</f>
        <v>0</v>
      </c>
      <c r="DH60" s="37"/>
      <c r="DI60" s="461">
        <f t="shared" si="256"/>
        <v>0</v>
      </c>
      <c r="DJ60" s="461">
        <f t="shared" si="256"/>
        <v>0</v>
      </c>
      <c r="DK60" s="461">
        <f>DI60-DJ60</f>
        <v>0</v>
      </c>
      <c r="DL60" s="43"/>
      <c r="DM60" s="43"/>
      <c r="DN60" s="43"/>
      <c r="DO60" s="43"/>
      <c r="DP60" s="43"/>
      <c r="DQ60" s="43"/>
      <c r="DR60" s="43"/>
      <c r="DS60" s="43"/>
    </row>
    <row r="61" spans="1:141" s="7" customFormat="1" ht="26.25" customHeight="1" x14ac:dyDescent="0.2">
      <c r="A61" s="42">
        <v>3</v>
      </c>
      <c r="B61" s="426" t="s">
        <v>90</v>
      </c>
      <c r="C61" s="29" t="s">
        <v>23</v>
      </c>
      <c r="D61" s="544">
        <v>3</v>
      </c>
      <c r="E61" s="82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1">
        <f>SUM(E61:P61)</f>
        <v>0</v>
      </c>
      <c r="R61" s="83" t="s">
        <v>28</v>
      </c>
      <c r="S61" s="546">
        <v>49900</v>
      </c>
      <c r="T61" s="84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69">
        <f t="shared" si="251"/>
        <v>0</v>
      </c>
      <c r="AG61" s="461">
        <f t="shared" si="252"/>
        <v>0</v>
      </c>
      <c r="AH61" s="461">
        <f t="shared" si="252"/>
        <v>0</v>
      </c>
      <c r="AI61" s="461">
        <f t="shared" si="252"/>
        <v>0</v>
      </c>
      <c r="AJ61" s="461">
        <f t="shared" si="253"/>
        <v>0</v>
      </c>
      <c r="AK61" s="461">
        <f t="shared" si="253"/>
        <v>0</v>
      </c>
      <c r="AL61" s="461">
        <f t="shared" si="253"/>
        <v>0</v>
      </c>
      <c r="AM61" s="461">
        <f t="shared" si="253"/>
        <v>0</v>
      </c>
      <c r="AN61" s="461">
        <f t="shared" si="253"/>
        <v>0</v>
      </c>
      <c r="AO61" s="461">
        <f t="shared" si="253"/>
        <v>0</v>
      </c>
      <c r="AP61" s="461">
        <f t="shared" si="253"/>
        <v>0</v>
      </c>
      <c r="AQ61" s="461">
        <f t="shared" si="253"/>
        <v>0</v>
      </c>
      <c r="AR61" s="461">
        <f t="shared" si="253"/>
        <v>0</v>
      </c>
      <c r="AS61" s="462">
        <f>SUM(AG61:AR61)</f>
        <v>0</v>
      </c>
      <c r="AT61" s="461">
        <f t="shared" si="257"/>
        <v>0</v>
      </c>
      <c r="AU61" s="461">
        <f>SUM(AH61*14%)</f>
        <v>0</v>
      </c>
      <c r="AV61" s="461">
        <f>SUM(AI61*14%)</f>
        <v>0</v>
      </c>
      <c r="AW61" s="461">
        <f t="shared" si="255"/>
        <v>0</v>
      </c>
      <c r="AX61" s="461">
        <f t="shared" si="255"/>
        <v>0</v>
      </c>
      <c r="AY61" s="461">
        <f t="shared" si="255"/>
        <v>0</v>
      </c>
      <c r="AZ61" s="461">
        <f t="shared" si="255"/>
        <v>0</v>
      </c>
      <c r="BA61" s="461">
        <f t="shared" si="255"/>
        <v>0</v>
      </c>
      <c r="BB61" s="461">
        <f t="shared" si="255"/>
        <v>0</v>
      </c>
      <c r="BC61" s="461">
        <f t="shared" si="255"/>
        <v>0</v>
      </c>
      <c r="BD61" s="461">
        <f t="shared" si="255"/>
        <v>0</v>
      </c>
      <c r="BE61" s="461">
        <f t="shared" si="255"/>
        <v>0</v>
      </c>
      <c r="BF61" s="73">
        <f>SUM(AT61:BE61)</f>
        <v>0</v>
      </c>
      <c r="BG61" s="73">
        <f t="shared" si="258"/>
        <v>0</v>
      </c>
      <c r="BH61" s="74">
        <f t="shared" si="259"/>
        <v>149700</v>
      </c>
      <c r="BI61" s="75">
        <f t="shared" si="260"/>
        <v>149700</v>
      </c>
      <c r="BJ61" s="166">
        <f>SUM(Q61/D61)</f>
        <v>0</v>
      </c>
      <c r="BK61" s="166"/>
      <c r="BL61" s="461">
        <v>49000</v>
      </c>
      <c r="BM61" s="461">
        <f>AG61-AT61</f>
        <v>0</v>
      </c>
      <c r="BN61" s="461">
        <f>E61*BL61</f>
        <v>0</v>
      </c>
      <c r="BO61" s="461">
        <f>BM61-BN61</f>
        <v>0</v>
      </c>
      <c r="BP61" s="37"/>
      <c r="BQ61" s="461">
        <f>AH61-AU61</f>
        <v>0</v>
      </c>
      <c r="BR61" s="461">
        <f>F61*BL61</f>
        <v>0</v>
      </c>
      <c r="BS61" s="461">
        <f>BQ61-BR61</f>
        <v>0</v>
      </c>
      <c r="BT61" s="37"/>
      <c r="BU61" s="461">
        <f>AI61-AV61</f>
        <v>0</v>
      </c>
      <c r="BV61" s="461">
        <f>G61*BL61</f>
        <v>0</v>
      </c>
      <c r="BW61" s="461">
        <f>BU61-BV61</f>
        <v>0</v>
      </c>
      <c r="BX61" s="37"/>
      <c r="BY61" s="461">
        <f>AJ61-AW61</f>
        <v>0</v>
      </c>
      <c r="BZ61" s="461">
        <f>H61*BL61</f>
        <v>0</v>
      </c>
      <c r="CA61" s="461">
        <f>BY61-BZ61</f>
        <v>0</v>
      </c>
      <c r="CB61" s="37"/>
      <c r="CC61" s="461">
        <f>SUM(AK61-AX61)</f>
        <v>0</v>
      </c>
      <c r="CD61" s="461">
        <f>I61*BL61</f>
        <v>0</v>
      </c>
      <c r="CE61" s="461">
        <f>CC61-CD61</f>
        <v>0</v>
      </c>
      <c r="CF61" s="37"/>
      <c r="CG61" s="461">
        <f>AL61-AY61</f>
        <v>0</v>
      </c>
      <c r="CH61" s="461">
        <f>J61*BL61</f>
        <v>0</v>
      </c>
      <c r="CI61" s="461">
        <f>CG61-CH61</f>
        <v>0</v>
      </c>
      <c r="CJ61" s="37"/>
      <c r="CK61" s="461">
        <f>AM61-AZ61</f>
        <v>0</v>
      </c>
      <c r="CL61" s="461">
        <f>K61*BL61</f>
        <v>0</v>
      </c>
      <c r="CM61" s="461">
        <f>CK61-CL61</f>
        <v>0</v>
      </c>
      <c r="CN61" s="37"/>
      <c r="CO61" s="461">
        <f>AN61-BA61</f>
        <v>0</v>
      </c>
      <c r="CP61" s="461">
        <f>L61*BL61</f>
        <v>0</v>
      </c>
      <c r="CQ61" s="461">
        <f>CO61-CP61</f>
        <v>0</v>
      </c>
      <c r="CR61" s="37"/>
      <c r="CS61" s="461">
        <f>AO61-BB61</f>
        <v>0</v>
      </c>
      <c r="CT61" s="461">
        <f>M61*BL61</f>
        <v>0</v>
      </c>
      <c r="CU61" s="461">
        <f>CS61-CT61</f>
        <v>0</v>
      </c>
      <c r="CV61" s="37"/>
      <c r="CW61" s="461">
        <f>AP61-BC61</f>
        <v>0</v>
      </c>
      <c r="CX61" s="461">
        <f>N61*BL61</f>
        <v>0</v>
      </c>
      <c r="CY61" s="461">
        <f>CW61-CX61</f>
        <v>0</v>
      </c>
      <c r="CZ61" s="37"/>
      <c r="DA61" s="461">
        <f>AQ61-BD61</f>
        <v>0</v>
      </c>
      <c r="DB61" s="461">
        <f>O61*BL61</f>
        <v>0</v>
      </c>
      <c r="DC61" s="461">
        <f>DA61-DB61</f>
        <v>0</v>
      </c>
      <c r="DD61" s="37"/>
      <c r="DE61" s="461">
        <f>AR61-BE61</f>
        <v>0</v>
      </c>
      <c r="DF61" s="461">
        <f>P61*BL61</f>
        <v>0</v>
      </c>
      <c r="DG61" s="461">
        <f>DE61-DF61</f>
        <v>0</v>
      </c>
      <c r="DH61" s="37"/>
      <c r="DI61" s="461">
        <f t="shared" si="256"/>
        <v>0</v>
      </c>
      <c r="DJ61" s="461">
        <f t="shared" si="256"/>
        <v>0</v>
      </c>
      <c r="DK61" s="461">
        <f>DI61-DJ61</f>
        <v>0</v>
      </c>
      <c r="DL61" s="43"/>
      <c r="DM61" s="43"/>
      <c r="DN61" s="43"/>
      <c r="DO61" s="43"/>
      <c r="DP61" s="43"/>
      <c r="DQ61" s="43"/>
      <c r="DR61" s="43"/>
      <c r="DS61" s="43"/>
    </row>
    <row r="62" spans="1:141" s="7" customFormat="1" ht="26.25" customHeight="1" thickBot="1" x14ac:dyDescent="0.25">
      <c r="A62" s="42">
        <v>4</v>
      </c>
      <c r="B62" s="426" t="s">
        <v>74</v>
      </c>
      <c r="C62" s="29" t="s">
        <v>23</v>
      </c>
      <c r="D62" s="357">
        <v>2</v>
      </c>
      <c r="E62" s="82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1">
        <f>SUM(E62:P62)</f>
        <v>0</v>
      </c>
      <c r="R62" s="83" t="s">
        <v>15</v>
      </c>
      <c r="S62" s="546">
        <v>35000</v>
      </c>
      <c r="T62" s="84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69">
        <f t="shared" si="251"/>
        <v>0</v>
      </c>
      <c r="AG62" s="461">
        <f t="shared" si="252"/>
        <v>0</v>
      </c>
      <c r="AH62" s="461">
        <f t="shared" si="252"/>
        <v>0</v>
      </c>
      <c r="AI62" s="461">
        <f t="shared" si="252"/>
        <v>0</v>
      </c>
      <c r="AJ62" s="461">
        <f t="shared" si="253"/>
        <v>0</v>
      </c>
      <c r="AK62" s="461">
        <f t="shared" si="253"/>
        <v>0</v>
      </c>
      <c r="AL62" s="461">
        <f t="shared" si="253"/>
        <v>0</v>
      </c>
      <c r="AM62" s="461">
        <f t="shared" si="253"/>
        <v>0</v>
      </c>
      <c r="AN62" s="461">
        <f t="shared" si="253"/>
        <v>0</v>
      </c>
      <c r="AO62" s="461">
        <f t="shared" si="253"/>
        <v>0</v>
      </c>
      <c r="AP62" s="461">
        <f t="shared" si="253"/>
        <v>0</v>
      </c>
      <c r="AQ62" s="461">
        <f t="shared" si="253"/>
        <v>0</v>
      </c>
      <c r="AR62" s="461">
        <f t="shared" si="253"/>
        <v>0</v>
      </c>
      <c r="AS62" s="462">
        <f>SUM(AG62:AR62)</f>
        <v>0</v>
      </c>
      <c r="AT62" s="461">
        <f t="shared" si="257"/>
        <v>0</v>
      </c>
      <c r="AU62" s="461">
        <f>SUM(AH62*14%)</f>
        <v>0</v>
      </c>
      <c r="AV62" s="461">
        <f>SUM(AI62*14%)</f>
        <v>0</v>
      </c>
      <c r="AW62" s="461">
        <f t="shared" si="255"/>
        <v>0</v>
      </c>
      <c r="AX62" s="461">
        <f t="shared" si="255"/>
        <v>0</v>
      </c>
      <c r="AY62" s="461">
        <f t="shared" si="255"/>
        <v>0</v>
      </c>
      <c r="AZ62" s="461">
        <f t="shared" si="255"/>
        <v>0</v>
      </c>
      <c r="BA62" s="461">
        <f t="shared" si="255"/>
        <v>0</v>
      </c>
      <c r="BB62" s="461">
        <f t="shared" si="255"/>
        <v>0</v>
      </c>
      <c r="BC62" s="461">
        <f t="shared" si="255"/>
        <v>0</v>
      </c>
      <c r="BD62" s="461">
        <f t="shared" si="255"/>
        <v>0</v>
      </c>
      <c r="BE62" s="461">
        <f t="shared" si="255"/>
        <v>0</v>
      </c>
      <c r="BF62" s="73">
        <f>SUM(AT62:BE62)</f>
        <v>0</v>
      </c>
      <c r="BG62" s="73">
        <f t="shared" si="258"/>
        <v>0</v>
      </c>
      <c r="BH62" s="74">
        <f t="shared" si="259"/>
        <v>70000</v>
      </c>
      <c r="BI62" s="75">
        <f t="shared" si="260"/>
        <v>70000</v>
      </c>
      <c r="BJ62" s="166">
        <f>SUM(Q62/D62)</f>
        <v>0</v>
      </c>
      <c r="BK62" s="166"/>
      <c r="BL62" s="461">
        <v>30000</v>
      </c>
      <c r="BM62" s="461">
        <f>AG62-AT62</f>
        <v>0</v>
      </c>
      <c r="BN62" s="461">
        <f>E62*BL62</f>
        <v>0</v>
      </c>
      <c r="BO62" s="461">
        <f>BM62-BN62</f>
        <v>0</v>
      </c>
      <c r="BP62" s="37"/>
      <c r="BQ62" s="461">
        <f>AH62-AU62</f>
        <v>0</v>
      </c>
      <c r="BR62" s="461">
        <f>F62*BL62</f>
        <v>0</v>
      </c>
      <c r="BS62" s="461">
        <f t="shared" ref="BS62" si="270">BQ62-BR62</f>
        <v>0</v>
      </c>
      <c r="BT62" s="37"/>
      <c r="BU62" s="461">
        <f>AI62-AV62</f>
        <v>0</v>
      </c>
      <c r="BV62" s="461">
        <f>G62*BL62</f>
        <v>0</v>
      </c>
      <c r="BW62" s="461">
        <f>BU62-BV62</f>
        <v>0</v>
      </c>
      <c r="BX62" s="37"/>
      <c r="BY62" s="461">
        <f>AJ62-AW62</f>
        <v>0</v>
      </c>
      <c r="BZ62" s="461">
        <f>H62*BL62</f>
        <v>0</v>
      </c>
      <c r="CA62" s="461">
        <f t="shared" ref="CA62" si="271">BY62-BZ62</f>
        <v>0</v>
      </c>
      <c r="CB62" s="37"/>
      <c r="CC62" s="461">
        <f>SUM(AK62-AX62)</f>
        <v>0</v>
      </c>
      <c r="CD62" s="461">
        <f>I62*BL62</f>
        <v>0</v>
      </c>
      <c r="CE62" s="461">
        <f t="shared" ref="CE62" si="272">CC62-CD62</f>
        <v>0</v>
      </c>
      <c r="CF62" s="37"/>
      <c r="CG62" s="461">
        <f>AL62-AY62</f>
        <v>0</v>
      </c>
      <c r="CH62" s="461">
        <f>J62*BL62</f>
        <v>0</v>
      </c>
      <c r="CI62" s="461">
        <f>CG62-CH62</f>
        <v>0</v>
      </c>
      <c r="CJ62" s="37"/>
      <c r="CK62" s="461">
        <f>AM62-AZ62</f>
        <v>0</v>
      </c>
      <c r="CL62" s="461">
        <f>K62*BL62</f>
        <v>0</v>
      </c>
      <c r="CM62" s="461">
        <f t="shared" ref="CM62" si="273">CK62-CL62</f>
        <v>0</v>
      </c>
      <c r="CN62" s="37"/>
      <c r="CO62" s="461">
        <f>AN62-BA62</f>
        <v>0</v>
      </c>
      <c r="CP62" s="461">
        <f>L62*BL62</f>
        <v>0</v>
      </c>
      <c r="CQ62" s="461">
        <f t="shared" ref="CQ62" si="274">CO62-CP62</f>
        <v>0</v>
      </c>
      <c r="CR62" s="37"/>
      <c r="CS62" s="461">
        <f>AO62-BB62</f>
        <v>0</v>
      </c>
      <c r="CT62" s="461">
        <f>M62*BL62</f>
        <v>0</v>
      </c>
      <c r="CU62" s="461">
        <f t="shared" ref="CU62" si="275">CS62-CT62</f>
        <v>0</v>
      </c>
      <c r="CV62" s="37"/>
      <c r="CW62" s="461">
        <f>AP62-BC62</f>
        <v>0</v>
      </c>
      <c r="CX62" s="461">
        <f>N62*BL62</f>
        <v>0</v>
      </c>
      <c r="CY62" s="461">
        <f t="shared" ref="CY62" si="276">CW62-CX62</f>
        <v>0</v>
      </c>
      <c r="CZ62" s="37"/>
      <c r="DA62" s="461">
        <f>AQ62-BD62</f>
        <v>0</v>
      </c>
      <c r="DB62" s="461">
        <f>O62*BL62</f>
        <v>0</v>
      </c>
      <c r="DC62" s="461">
        <f t="shared" ref="DC62" si="277">DA62-DB62</f>
        <v>0</v>
      </c>
      <c r="DD62" s="37"/>
      <c r="DE62" s="461">
        <f>AR62-BE62</f>
        <v>0</v>
      </c>
      <c r="DF62" s="461">
        <f>P62*BL62</f>
        <v>0</v>
      </c>
      <c r="DG62" s="461">
        <f t="shared" ref="DG62" si="278">DE62-DF62</f>
        <v>0</v>
      </c>
      <c r="DH62" s="37"/>
      <c r="DI62" s="461">
        <f t="shared" si="256"/>
        <v>0</v>
      </c>
      <c r="DJ62" s="461">
        <f t="shared" si="256"/>
        <v>0</v>
      </c>
      <c r="DK62" s="461">
        <f>DI62-DJ62</f>
        <v>0</v>
      </c>
      <c r="DL62" s="43"/>
      <c r="DM62" s="43"/>
      <c r="DN62" s="43"/>
      <c r="DO62" s="43"/>
      <c r="DP62" s="43"/>
      <c r="DQ62" s="43"/>
      <c r="DR62" s="43"/>
      <c r="DS62" s="43"/>
    </row>
    <row r="63" spans="1:141" s="39" customFormat="1" ht="26.25" customHeight="1" thickBot="1" x14ac:dyDescent="0.25">
      <c r="A63" s="45">
        <v>6</v>
      </c>
      <c r="B63" s="45" t="s">
        <v>4</v>
      </c>
      <c r="C63" s="45"/>
      <c r="D63" s="200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8"/>
      <c r="R63" s="77"/>
      <c r="S63" s="46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78">
        <f t="shared" ref="AF63:BF63" si="279">SUM(AF59:AF62)</f>
        <v>0</v>
      </c>
      <c r="AG63" s="78">
        <f t="shared" si="279"/>
        <v>0</v>
      </c>
      <c r="AH63" s="78">
        <f t="shared" si="279"/>
        <v>0</v>
      </c>
      <c r="AI63" s="78">
        <f t="shared" si="279"/>
        <v>0</v>
      </c>
      <c r="AJ63" s="78">
        <f t="shared" ref="AJ63:AR63" si="280">SUM(AJ59:AJ62)</f>
        <v>0</v>
      </c>
      <c r="AK63" s="78">
        <f t="shared" si="280"/>
        <v>0</v>
      </c>
      <c r="AL63" s="78">
        <f t="shared" si="280"/>
        <v>0</v>
      </c>
      <c r="AM63" s="78">
        <f t="shared" si="280"/>
        <v>0</v>
      </c>
      <c r="AN63" s="78">
        <f t="shared" si="280"/>
        <v>0</v>
      </c>
      <c r="AO63" s="78">
        <f t="shared" si="280"/>
        <v>0</v>
      </c>
      <c r="AP63" s="78">
        <f t="shared" si="280"/>
        <v>0</v>
      </c>
      <c r="AQ63" s="78">
        <f t="shared" si="280"/>
        <v>0</v>
      </c>
      <c r="AR63" s="78">
        <f t="shared" si="280"/>
        <v>0</v>
      </c>
      <c r="AS63" s="78">
        <f t="shared" si="279"/>
        <v>0</v>
      </c>
      <c r="AT63" s="78">
        <f t="shared" si="279"/>
        <v>0</v>
      </c>
      <c r="AU63" s="78">
        <f t="shared" si="279"/>
        <v>0</v>
      </c>
      <c r="AV63" s="78">
        <f t="shared" si="279"/>
        <v>0</v>
      </c>
      <c r="AW63" s="78">
        <f t="shared" ref="AW63:BE63" si="281">SUM(AW59:AW62)</f>
        <v>0</v>
      </c>
      <c r="AX63" s="78">
        <f t="shared" si="281"/>
        <v>0</v>
      </c>
      <c r="AY63" s="78">
        <f t="shared" si="281"/>
        <v>0</v>
      </c>
      <c r="AZ63" s="78">
        <f t="shared" si="281"/>
        <v>0</v>
      </c>
      <c r="BA63" s="78">
        <f t="shared" si="281"/>
        <v>0</v>
      </c>
      <c r="BB63" s="78">
        <f t="shared" si="281"/>
        <v>0</v>
      </c>
      <c r="BC63" s="78">
        <f t="shared" si="281"/>
        <v>0</v>
      </c>
      <c r="BD63" s="78">
        <f t="shared" si="281"/>
        <v>0</v>
      </c>
      <c r="BE63" s="78">
        <f t="shared" si="281"/>
        <v>0</v>
      </c>
      <c r="BF63" s="78">
        <f t="shared" si="279"/>
        <v>0</v>
      </c>
      <c r="BG63" s="79">
        <f>SUM(BG59:BG62)</f>
        <v>0</v>
      </c>
      <c r="BH63" s="79">
        <f t="shared" ref="BH63:BI63" si="282">SUM(BH59:BH62)</f>
        <v>2159700</v>
      </c>
      <c r="BI63" s="79">
        <f t="shared" si="282"/>
        <v>2159700</v>
      </c>
      <c r="BJ63" s="541">
        <f>SUM(BJ59:BJ62)/4</f>
        <v>0</v>
      </c>
      <c r="BK63" s="541"/>
      <c r="BL63" s="41"/>
      <c r="BM63" s="925">
        <f>SUM(BM59:BM62)</f>
        <v>0</v>
      </c>
      <c r="BN63" s="925">
        <f t="shared" ref="BN63" si="283">SUM(BN59:BN62)</f>
        <v>0</v>
      </c>
      <c r="BO63" s="925">
        <f t="shared" ref="BO63" si="284">SUM(BO59:BO62)</f>
        <v>0</v>
      </c>
      <c r="BP63" s="24"/>
      <c r="BQ63" s="922">
        <f t="shared" ref="BQ63" si="285">SUM(BQ61:BQ62)</f>
        <v>0</v>
      </c>
      <c r="BR63" s="922">
        <f t="shared" ref="BR63" si="286">SUM(BR61:BR62)</f>
        <v>0</v>
      </c>
      <c r="BS63" s="922">
        <f t="shared" ref="BS63" si="287">SUM(BS61:BS62)</f>
        <v>0</v>
      </c>
      <c r="BT63" s="24"/>
      <c r="BU63" s="461">
        <f t="shared" ref="BU63" si="288">SUM(BU61:BU62)</f>
        <v>0</v>
      </c>
      <c r="BV63" s="461">
        <f t="shared" ref="BV63" si="289">SUM(BV61:BV62)</f>
        <v>0</v>
      </c>
      <c r="BW63" s="461">
        <f t="shared" ref="BW63" si="290">SUM(BW61:BW62)</f>
        <v>0</v>
      </c>
      <c r="BX63" s="37"/>
      <c r="BY63" s="461">
        <f t="shared" ref="BY63" si="291">SUM(BY61:BY62)</f>
        <v>0</v>
      </c>
      <c r="BZ63" s="461">
        <f t="shared" ref="BZ63" si="292">SUM(BZ61:BZ62)</f>
        <v>0</v>
      </c>
      <c r="CA63" s="461">
        <f t="shared" ref="CA63" si="293">SUM(CA61:CA62)</f>
        <v>0</v>
      </c>
      <c r="CB63" s="37"/>
      <c r="CC63" s="461">
        <f t="shared" ref="CC63" si="294">SUM(CC61:CC62)</f>
        <v>0</v>
      </c>
      <c r="CD63" s="461">
        <f t="shared" ref="CD63" si="295">SUM(CD61:CD62)</f>
        <v>0</v>
      </c>
      <c r="CE63" s="461">
        <f t="shared" ref="CE63" si="296">SUM(CE61:CE62)</f>
        <v>0</v>
      </c>
      <c r="CF63" s="37"/>
      <c r="CG63" s="461">
        <f t="shared" ref="CG63" si="297">SUM(CG61:CG62)</f>
        <v>0</v>
      </c>
      <c r="CH63" s="461">
        <f t="shared" ref="CH63" si="298">SUM(CH61:CH62)</f>
        <v>0</v>
      </c>
      <c r="CI63" s="461">
        <f t="shared" ref="CI63" si="299">SUM(CI61:CI62)</f>
        <v>0</v>
      </c>
      <c r="CJ63" s="37"/>
      <c r="CK63" s="461">
        <f t="shared" ref="CK63" si="300">SUM(CK61:CK62)</f>
        <v>0</v>
      </c>
      <c r="CL63" s="461">
        <f t="shared" ref="CL63" si="301">SUM(CL61:CL62)</f>
        <v>0</v>
      </c>
      <c r="CM63" s="461">
        <f t="shared" ref="CM63" si="302">SUM(CM61:CM62)</f>
        <v>0</v>
      </c>
      <c r="CN63" s="37"/>
      <c r="CO63" s="461">
        <f t="shared" ref="CO63" si="303">SUM(CO61:CO62)</f>
        <v>0</v>
      </c>
      <c r="CP63" s="461">
        <f t="shared" ref="CP63" si="304">SUM(CP61:CP62)</f>
        <v>0</v>
      </c>
      <c r="CQ63" s="461">
        <f t="shared" ref="CQ63" si="305">SUM(CQ61:CQ62)</f>
        <v>0</v>
      </c>
      <c r="CR63" s="37"/>
      <c r="CS63" s="461">
        <f t="shared" ref="CS63" si="306">SUM(CS61:CS62)</f>
        <v>0</v>
      </c>
      <c r="CT63" s="461">
        <f t="shared" ref="CT63" si="307">SUM(CT61:CT62)</f>
        <v>0</v>
      </c>
      <c r="CU63" s="461">
        <f t="shared" ref="CU63" si="308">SUM(CU61:CU62)</f>
        <v>0</v>
      </c>
      <c r="CV63" s="37"/>
      <c r="CW63" s="461">
        <f t="shared" ref="CW63" si="309">SUM(CW61:CW62)</f>
        <v>0</v>
      </c>
      <c r="CX63" s="461">
        <f t="shared" ref="CX63" si="310">SUM(CX61:CX62)</f>
        <v>0</v>
      </c>
      <c r="CY63" s="461">
        <f t="shared" ref="CY63" si="311">SUM(CY61:CY62)</f>
        <v>0</v>
      </c>
      <c r="CZ63" s="37"/>
      <c r="DA63" s="461">
        <f t="shared" ref="DA63" si="312">SUM(DA61:DA62)</f>
        <v>0</v>
      </c>
      <c r="DB63" s="461">
        <f t="shared" ref="DB63" si="313">SUM(DB61:DB62)</f>
        <v>0</v>
      </c>
      <c r="DC63" s="461">
        <f t="shared" ref="DC63" si="314">SUM(DC61:DC62)</f>
        <v>0</v>
      </c>
      <c r="DD63" s="37"/>
      <c r="DE63" s="461">
        <f t="shared" ref="DE63" si="315">SUM(DE61:DE62)</f>
        <v>0</v>
      </c>
      <c r="DF63" s="461">
        <f t="shared" ref="DF63" si="316">SUM(DF61:DF62)</f>
        <v>0</v>
      </c>
      <c r="DG63" s="461">
        <f t="shared" ref="DG63" si="317">SUM(DG61:DG62)</f>
        <v>0</v>
      </c>
      <c r="DH63" s="37"/>
      <c r="DI63" s="461">
        <f t="shared" ref="DI63" si="318">SUM(DI61:DI62)</f>
        <v>0</v>
      </c>
      <c r="DJ63" s="461">
        <f t="shared" ref="DJ63" si="319">SUM(DJ61:DJ62)</f>
        <v>0</v>
      </c>
      <c r="DK63" s="461">
        <f t="shared" ref="DK63" si="320">SUM(DK61:DK62)</f>
        <v>0</v>
      </c>
      <c r="DL63" s="50"/>
      <c r="DM63" s="50"/>
      <c r="DN63" s="50"/>
      <c r="DO63" s="50"/>
      <c r="DP63" s="50"/>
      <c r="DQ63" s="50"/>
      <c r="DR63" s="50"/>
      <c r="DS63" s="50"/>
    </row>
    <row r="64" spans="1:141" s="20" customFormat="1" ht="26.25" customHeight="1" x14ac:dyDescent="0.2">
      <c r="A64" s="51"/>
      <c r="D64" s="20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AE64" s="41"/>
      <c r="AS64" s="52"/>
      <c r="BF64" s="53">
        <f>SUM(AS63+BF63)</f>
        <v>0</v>
      </c>
      <c r="BG64" s="54">
        <f>AF63-AS63</f>
        <v>0</v>
      </c>
      <c r="BH64" s="55">
        <f>SUM(BI63+AS63)</f>
        <v>2159700</v>
      </c>
      <c r="BI64" s="56">
        <f>SUM(BG63)</f>
        <v>0</v>
      </c>
      <c r="BJ64" s="41" t="s">
        <v>35</v>
      </c>
      <c r="BK64" s="41"/>
      <c r="BL64" s="41"/>
      <c r="BM64" s="41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</row>
    <row r="65" spans="1:141" s="20" customFormat="1" ht="26.25" customHeight="1" x14ac:dyDescent="0.2">
      <c r="A65" s="542"/>
      <c r="D65" s="20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AE65" s="41"/>
      <c r="AS65" s="41"/>
      <c r="AT65" s="118">
        <f>SUM(AG63+AT63)</f>
        <v>0</v>
      </c>
      <c r="AU65" s="118">
        <f t="shared" ref="AU65:BE65" si="321">SUM(AH63+AU63)</f>
        <v>0</v>
      </c>
      <c r="AV65" s="118">
        <f t="shared" si="321"/>
        <v>0</v>
      </c>
      <c r="AW65" s="118">
        <f t="shared" si="321"/>
        <v>0</v>
      </c>
      <c r="AX65" s="118">
        <f t="shared" si="321"/>
        <v>0</v>
      </c>
      <c r="AY65" s="118">
        <f t="shared" si="321"/>
        <v>0</v>
      </c>
      <c r="AZ65" s="118">
        <f t="shared" si="321"/>
        <v>0</v>
      </c>
      <c r="BA65" s="118">
        <f t="shared" si="321"/>
        <v>0</v>
      </c>
      <c r="BB65" s="118">
        <f t="shared" si="321"/>
        <v>0</v>
      </c>
      <c r="BC65" s="118">
        <f t="shared" si="321"/>
        <v>0</v>
      </c>
      <c r="BD65" s="118">
        <f t="shared" si="321"/>
        <v>0</v>
      </c>
      <c r="BE65" s="118">
        <f t="shared" si="321"/>
        <v>0</v>
      </c>
      <c r="BF65" s="118">
        <f>SUM(AT65:BE65)</f>
        <v>0</v>
      </c>
      <c r="BG65" s="41"/>
      <c r="BH65" s="57"/>
      <c r="BI65" s="58">
        <f>SUM(BI63-BI64)</f>
        <v>2159700</v>
      </c>
      <c r="BJ65" s="41" t="s">
        <v>34</v>
      </c>
      <c r="BK65" s="41"/>
      <c r="BL65" s="130"/>
      <c r="BM65" s="131"/>
      <c r="BN65" s="131"/>
      <c r="BO65" s="132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24"/>
      <c r="DM65" s="24"/>
      <c r="DN65" s="24"/>
      <c r="DO65" s="24"/>
      <c r="DP65" s="24"/>
      <c r="DQ65" s="24"/>
      <c r="DR65" s="24"/>
      <c r="DS65" s="24"/>
      <c r="DT65" s="24"/>
    </row>
    <row r="66" spans="1:141" s="20" customFormat="1" ht="26.25" customHeight="1" x14ac:dyDescent="0.2">
      <c r="A66" s="1168" t="s">
        <v>8</v>
      </c>
      <c r="B66" s="1169"/>
      <c r="C66" s="119" t="s">
        <v>471</v>
      </c>
      <c r="D66" s="198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2"/>
      <c r="AF66" s="23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3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3"/>
      <c r="BG66" s="133"/>
      <c r="BH66" s="130"/>
      <c r="BI66" s="134"/>
      <c r="BJ66" s="130"/>
      <c r="BK66" s="130"/>
      <c r="BL66" s="805"/>
      <c r="BM66" s="1186"/>
      <c r="BN66" s="1186"/>
      <c r="BO66" s="1186"/>
      <c r="BP66" s="585"/>
      <c r="BQ66" s="1186"/>
      <c r="BR66" s="1186"/>
      <c r="BS66" s="1186"/>
      <c r="BT66" s="585"/>
      <c r="BU66" s="1186"/>
      <c r="BV66" s="1186"/>
      <c r="BW66" s="1186"/>
      <c r="BX66" s="585"/>
      <c r="BY66" s="1186"/>
      <c r="BZ66" s="1186"/>
      <c r="CA66" s="1186"/>
      <c r="CB66" s="585"/>
      <c r="CC66" s="1186"/>
      <c r="CD66" s="1186"/>
      <c r="CE66" s="1186"/>
      <c r="CF66" s="585"/>
      <c r="CG66" s="1186"/>
      <c r="CH66" s="1186"/>
      <c r="CI66" s="1186"/>
      <c r="CJ66" s="585"/>
      <c r="CK66" s="1186"/>
      <c r="CL66" s="1186"/>
      <c r="CM66" s="1186"/>
      <c r="CN66" s="585"/>
      <c r="CO66" s="1186"/>
      <c r="CP66" s="1186"/>
      <c r="CQ66" s="1186"/>
      <c r="CR66" s="585"/>
      <c r="CS66" s="1186"/>
      <c r="CT66" s="1186"/>
      <c r="CU66" s="1186"/>
      <c r="CV66" s="585"/>
      <c r="CW66" s="1186"/>
      <c r="CX66" s="1186"/>
      <c r="CY66" s="1186"/>
      <c r="CZ66" s="585"/>
      <c r="DA66" s="1186"/>
      <c r="DB66" s="1186"/>
      <c r="DC66" s="1186"/>
      <c r="DD66" s="585"/>
      <c r="DE66" s="1186"/>
      <c r="DF66" s="1186"/>
      <c r="DG66" s="1186"/>
      <c r="DH66" s="585"/>
      <c r="DI66" s="1186"/>
      <c r="DJ66" s="1186"/>
      <c r="DK66" s="1186"/>
      <c r="DL66" s="131"/>
      <c r="DM66" s="133"/>
      <c r="DN66" s="133"/>
      <c r="DO66" s="133"/>
      <c r="DP66" s="130"/>
      <c r="DQ66" s="134"/>
      <c r="DR66" s="133"/>
      <c r="DS66" s="133"/>
      <c r="DT66" s="24"/>
      <c r="DU66" s="24"/>
      <c r="DV66" s="24"/>
      <c r="DW66" s="24"/>
      <c r="DX66" s="24"/>
      <c r="DY66" s="135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</row>
    <row r="67" spans="1:141" s="8" customFormat="1" ht="26.25" customHeight="1" x14ac:dyDescent="0.2">
      <c r="A67" s="1170" t="s">
        <v>9</v>
      </c>
      <c r="B67" s="1150" t="s">
        <v>10</v>
      </c>
      <c r="C67" s="1150" t="s">
        <v>21</v>
      </c>
      <c r="D67" s="1173" t="s">
        <v>11</v>
      </c>
      <c r="E67" s="1173"/>
      <c r="F67" s="1173"/>
      <c r="G67" s="1173"/>
      <c r="H67" s="1173"/>
      <c r="I67" s="1173"/>
      <c r="J67" s="1173"/>
      <c r="K67" s="1173"/>
      <c r="L67" s="1173"/>
      <c r="M67" s="1173"/>
      <c r="N67" s="1173"/>
      <c r="O67" s="1173"/>
      <c r="P67" s="1173"/>
      <c r="Q67" s="1173"/>
      <c r="R67" s="1150" t="s">
        <v>19</v>
      </c>
      <c r="S67" s="1174" t="s">
        <v>16</v>
      </c>
      <c r="T67" s="1175"/>
      <c r="U67" s="1175"/>
      <c r="V67" s="1175"/>
      <c r="W67" s="1175"/>
      <c r="X67" s="1175"/>
      <c r="Y67" s="1175"/>
      <c r="Z67" s="1175"/>
      <c r="AA67" s="1175"/>
      <c r="AB67" s="1175"/>
      <c r="AC67" s="1175"/>
      <c r="AD67" s="1175"/>
      <c r="AE67" s="1176"/>
      <c r="AF67" s="1161" t="s">
        <v>6</v>
      </c>
      <c r="AG67" s="1161"/>
      <c r="AH67" s="1161"/>
      <c r="AI67" s="1161"/>
      <c r="AJ67" s="1161"/>
      <c r="AK67" s="1161"/>
      <c r="AL67" s="1161"/>
      <c r="AM67" s="1161"/>
      <c r="AN67" s="1161"/>
      <c r="AO67" s="1161"/>
      <c r="AP67" s="1161"/>
      <c r="AQ67" s="1161"/>
      <c r="AR67" s="1161"/>
      <c r="AS67" s="1161"/>
      <c r="AT67" s="1162" t="s">
        <v>38</v>
      </c>
      <c r="AU67" s="1163"/>
      <c r="AV67" s="1163"/>
      <c r="AW67" s="1163"/>
      <c r="AX67" s="1163"/>
      <c r="AY67" s="1163"/>
      <c r="AZ67" s="1163"/>
      <c r="BA67" s="1163"/>
      <c r="BB67" s="1163"/>
      <c r="BC67" s="1163"/>
      <c r="BD67" s="1163"/>
      <c r="BE67" s="1163"/>
      <c r="BF67" s="1164"/>
      <c r="BG67" s="1150" t="s">
        <v>35</v>
      </c>
      <c r="BH67" s="1150" t="s">
        <v>208</v>
      </c>
      <c r="BI67" s="1153" t="s">
        <v>36</v>
      </c>
      <c r="BJ67" s="130"/>
      <c r="BK67" s="130"/>
      <c r="BL67" s="130"/>
      <c r="BM67" s="1149" t="s">
        <v>51</v>
      </c>
      <c r="BN67" s="1149"/>
      <c r="BO67" s="1149"/>
      <c r="BP67" s="23"/>
      <c r="BQ67" s="1149" t="s">
        <v>52</v>
      </c>
      <c r="BR67" s="1149"/>
      <c r="BS67" s="1149"/>
      <c r="BT67" s="23"/>
      <c r="BU67" s="1149" t="s">
        <v>56</v>
      </c>
      <c r="BV67" s="1149"/>
      <c r="BW67" s="1149"/>
      <c r="BX67" s="23"/>
      <c r="BY67" s="1149" t="s">
        <v>59</v>
      </c>
      <c r="BZ67" s="1149"/>
      <c r="CA67" s="1149"/>
      <c r="CB67" s="23"/>
      <c r="CC67" s="1149" t="s">
        <v>60</v>
      </c>
      <c r="CD67" s="1149"/>
      <c r="CE67" s="1149"/>
      <c r="CF67" s="23"/>
      <c r="CG67" s="1149" t="s">
        <v>61</v>
      </c>
      <c r="CH67" s="1149"/>
      <c r="CI67" s="1149"/>
      <c r="CJ67" s="23"/>
      <c r="CK67" s="1149" t="s">
        <v>204</v>
      </c>
      <c r="CL67" s="1149"/>
      <c r="CM67" s="1149"/>
      <c r="CN67" s="23"/>
      <c r="CO67" s="1149" t="s">
        <v>584</v>
      </c>
      <c r="CP67" s="1149"/>
      <c r="CQ67" s="1149"/>
      <c r="CR67" s="23"/>
      <c r="CS67" s="1149" t="s">
        <v>585</v>
      </c>
      <c r="CT67" s="1149"/>
      <c r="CU67" s="1149"/>
      <c r="CV67" s="23"/>
      <c r="CW67" s="1149" t="s">
        <v>586</v>
      </c>
      <c r="CX67" s="1149"/>
      <c r="CY67" s="1149"/>
      <c r="CZ67" s="23"/>
      <c r="DA67" s="1149" t="s">
        <v>587</v>
      </c>
      <c r="DB67" s="1149"/>
      <c r="DC67" s="1149"/>
      <c r="DD67" s="23"/>
      <c r="DE67" s="1149" t="s">
        <v>588</v>
      </c>
      <c r="DF67" s="1149"/>
      <c r="DG67" s="1149"/>
      <c r="DH67" s="23"/>
      <c r="DI67" s="1149" t="s">
        <v>12</v>
      </c>
      <c r="DJ67" s="1149"/>
      <c r="DK67" s="1149"/>
      <c r="DL67" s="23"/>
      <c r="DM67" s="23"/>
      <c r="DN67" s="23"/>
      <c r="DO67" s="23"/>
      <c r="DP67" s="23"/>
      <c r="DQ67" s="23"/>
      <c r="DR67" s="25"/>
      <c r="DS67" s="25"/>
    </row>
    <row r="68" spans="1:141" s="8" customFormat="1" ht="26.25" customHeight="1" x14ac:dyDescent="0.2">
      <c r="A68" s="1171"/>
      <c r="B68" s="1151"/>
      <c r="C68" s="1151"/>
      <c r="D68" s="1189" t="s">
        <v>17</v>
      </c>
      <c r="E68" s="1158" t="s">
        <v>18</v>
      </c>
      <c r="F68" s="1159"/>
      <c r="G68" s="1159"/>
      <c r="H68" s="1159"/>
      <c r="I68" s="1159"/>
      <c r="J68" s="1159"/>
      <c r="K68" s="1159"/>
      <c r="L68" s="1159"/>
      <c r="M68" s="1159"/>
      <c r="N68" s="1159"/>
      <c r="O68" s="1159"/>
      <c r="P68" s="1159"/>
      <c r="Q68" s="1159"/>
      <c r="R68" s="1151"/>
      <c r="S68" s="1156" t="s">
        <v>17</v>
      </c>
      <c r="T68" s="1158" t="s">
        <v>18</v>
      </c>
      <c r="U68" s="1159"/>
      <c r="V68" s="1159"/>
      <c r="W68" s="1159"/>
      <c r="X68" s="1159"/>
      <c r="Y68" s="1159"/>
      <c r="Z68" s="1159"/>
      <c r="AA68" s="1159"/>
      <c r="AB68" s="1159"/>
      <c r="AC68" s="1159"/>
      <c r="AD68" s="1159"/>
      <c r="AE68" s="1160"/>
      <c r="AF68" s="1156" t="s">
        <v>17</v>
      </c>
      <c r="AG68" s="1158" t="s">
        <v>18</v>
      </c>
      <c r="AH68" s="1159"/>
      <c r="AI68" s="1159"/>
      <c r="AJ68" s="1159"/>
      <c r="AK68" s="1159"/>
      <c r="AL68" s="1159"/>
      <c r="AM68" s="1159"/>
      <c r="AN68" s="1159"/>
      <c r="AO68" s="1159"/>
      <c r="AP68" s="1159"/>
      <c r="AQ68" s="1159"/>
      <c r="AR68" s="1159"/>
      <c r="AS68" s="1160"/>
      <c r="AT68" s="1165"/>
      <c r="AU68" s="1166"/>
      <c r="AV68" s="1166"/>
      <c r="AW68" s="1166"/>
      <c r="AX68" s="1166"/>
      <c r="AY68" s="1166"/>
      <c r="AZ68" s="1166"/>
      <c r="BA68" s="1166"/>
      <c r="BB68" s="1166"/>
      <c r="BC68" s="1166"/>
      <c r="BD68" s="1166"/>
      <c r="BE68" s="1166"/>
      <c r="BF68" s="1167"/>
      <c r="BG68" s="1151"/>
      <c r="BH68" s="1151"/>
      <c r="BI68" s="1154"/>
      <c r="BJ68" s="130"/>
      <c r="BK68" s="130"/>
      <c r="BL68" s="130"/>
      <c r="BM68" s="920">
        <v>1</v>
      </c>
      <c r="BN68" s="920">
        <v>2</v>
      </c>
      <c r="BO68" s="920"/>
      <c r="BP68" s="23"/>
      <c r="BQ68" s="920">
        <v>1</v>
      </c>
      <c r="BR68" s="920">
        <v>2</v>
      </c>
      <c r="BS68" s="920"/>
      <c r="BT68" s="23"/>
      <c r="BU68" s="920">
        <v>1</v>
      </c>
      <c r="BV68" s="920">
        <v>2</v>
      </c>
      <c r="BW68" s="920"/>
      <c r="BX68" s="23"/>
      <c r="BY68" s="920">
        <v>1</v>
      </c>
      <c r="BZ68" s="920">
        <v>2</v>
      </c>
      <c r="CA68" s="920"/>
      <c r="CB68" s="23"/>
      <c r="CC68" s="920">
        <v>1</v>
      </c>
      <c r="CD68" s="920">
        <v>2</v>
      </c>
      <c r="CE68" s="920"/>
      <c r="CF68" s="23"/>
      <c r="CG68" s="920">
        <v>1</v>
      </c>
      <c r="CH68" s="920">
        <v>2</v>
      </c>
      <c r="CI68" s="920"/>
      <c r="CJ68" s="23"/>
      <c r="CK68" s="920">
        <v>1</v>
      </c>
      <c r="CL68" s="920">
        <v>2</v>
      </c>
      <c r="CM68" s="920"/>
      <c r="CN68" s="23"/>
      <c r="CO68" s="920">
        <v>1</v>
      </c>
      <c r="CP68" s="920">
        <v>2</v>
      </c>
      <c r="CQ68" s="920"/>
      <c r="CR68" s="23"/>
      <c r="CS68" s="920">
        <v>1</v>
      </c>
      <c r="CT68" s="920">
        <v>2</v>
      </c>
      <c r="CU68" s="920"/>
      <c r="CV68" s="23"/>
      <c r="CW68" s="920">
        <v>1</v>
      </c>
      <c r="CX68" s="920">
        <v>2</v>
      </c>
      <c r="CY68" s="920"/>
      <c r="CZ68" s="23"/>
      <c r="DA68" s="920">
        <v>1</v>
      </c>
      <c r="DB68" s="920">
        <v>2</v>
      </c>
      <c r="DC68" s="920"/>
      <c r="DD68" s="23"/>
      <c r="DE68" s="920">
        <v>1</v>
      </c>
      <c r="DF68" s="920">
        <v>2</v>
      </c>
      <c r="DG68" s="920"/>
      <c r="DH68" s="23"/>
      <c r="DI68" s="920">
        <v>1</v>
      </c>
      <c r="DJ68" s="920">
        <v>2</v>
      </c>
      <c r="DK68" s="920"/>
      <c r="DL68" s="23"/>
      <c r="DM68" s="23"/>
      <c r="DN68" s="23"/>
      <c r="DO68" s="23"/>
      <c r="DP68" s="23"/>
      <c r="DQ68" s="23"/>
      <c r="DR68" s="25"/>
      <c r="DS68" s="25"/>
    </row>
    <row r="69" spans="1:141" s="6" customFormat="1" ht="26.25" customHeight="1" x14ac:dyDescent="0.2">
      <c r="A69" s="1172"/>
      <c r="B69" s="1152"/>
      <c r="C69" s="1152"/>
      <c r="D69" s="1191"/>
      <c r="E69" s="26">
        <v>1</v>
      </c>
      <c r="F69" s="26">
        <v>2</v>
      </c>
      <c r="G69" s="26">
        <v>3</v>
      </c>
      <c r="H69" s="26">
        <v>4</v>
      </c>
      <c r="I69" s="26">
        <v>5</v>
      </c>
      <c r="J69" s="26">
        <v>6</v>
      </c>
      <c r="K69" s="26">
        <v>7</v>
      </c>
      <c r="L69" s="26">
        <v>8</v>
      </c>
      <c r="M69" s="26">
        <v>9</v>
      </c>
      <c r="N69" s="26">
        <v>10</v>
      </c>
      <c r="O69" s="26">
        <v>11</v>
      </c>
      <c r="P69" s="26">
        <v>12</v>
      </c>
      <c r="Q69" s="26" t="s">
        <v>20</v>
      </c>
      <c r="R69" s="1152"/>
      <c r="S69" s="1157"/>
      <c r="T69" s="26">
        <v>1</v>
      </c>
      <c r="U69" s="26">
        <v>2</v>
      </c>
      <c r="V69" s="26">
        <v>3</v>
      </c>
      <c r="W69" s="26">
        <v>4</v>
      </c>
      <c r="X69" s="26">
        <v>5</v>
      </c>
      <c r="Y69" s="26">
        <v>6</v>
      </c>
      <c r="Z69" s="26">
        <v>7</v>
      </c>
      <c r="AA69" s="26">
        <v>8</v>
      </c>
      <c r="AB69" s="26">
        <v>9</v>
      </c>
      <c r="AC69" s="26">
        <v>10</v>
      </c>
      <c r="AD69" s="26">
        <v>11</v>
      </c>
      <c r="AE69" s="26">
        <v>12</v>
      </c>
      <c r="AF69" s="1157"/>
      <c r="AG69" s="26">
        <v>1</v>
      </c>
      <c r="AH69" s="26">
        <v>2</v>
      </c>
      <c r="AI69" s="26">
        <v>3</v>
      </c>
      <c r="AJ69" s="26">
        <v>4</v>
      </c>
      <c r="AK69" s="26">
        <v>5</v>
      </c>
      <c r="AL69" s="26">
        <v>6</v>
      </c>
      <c r="AM69" s="26">
        <v>7</v>
      </c>
      <c r="AN69" s="26">
        <v>8</v>
      </c>
      <c r="AO69" s="26">
        <v>9</v>
      </c>
      <c r="AP69" s="26">
        <v>10</v>
      </c>
      <c r="AQ69" s="26">
        <v>11</v>
      </c>
      <c r="AR69" s="26">
        <v>12</v>
      </c>
      <c r="AS69" s="26" t="s">
        <v>12</v>
      </c>
      <c r="AT69" s="164">
        <v>1</v>
      </c>
      <c r="AU69" s="164">
        <v>2</v>
      </c>
      <c r="AV69" s="164">
        <v>3</v>
      </c>
      <c r="AW69" s="164">
        <v>4</v>
      </c>
      <c r="AX69" s="164">
        <v>5</v>
      </c>
      <c r="AY69" s="164">
        <v>6</v>
      </c>
      <c r="AZ69" s="164">
        <v>7</v>
      </c>
      <c r="BA69" s="164">
        <v>8</v>
      </c>
      <c r="BB69" s="164">
        <v>9</v>
      </c>
      <c r="BC69" s="164">
        <v>10</v>
      </c>
      <c r="BD69" s="164">
        <v>11</v>
      </c>
      <c r="BE69" s="164">
        <v>12</v>
      </c>
      <c r="BF69" s="26" t="s">
        <v>12</v>
      </c>
      <c r="BG69" s="1152"/>
      <c r="BH69" s="1152"/>
      <c r="BI69" s="1155"/>
      <c r="BJ69" s="7"/>
      <c r="BK69" s="7"/>
      <c r="BL69" s="7"/>
      <c r="BM69" s="164" t="s">
        <v>581</v>
      </c>
      <c r="BN69" s="164" t="s">
        <v>582</v>
      </c>
      <c r="BO69" s="919" t="s">
        <v>583</v>
      </c>
      <c r="BP69" s="27"/>
      <c r="BQ69" s="164" t="s">
        <v>581</v>
      </c>
      <c r="BR69" s="164" t="s">
        <v>582</v>
      </c>
      <c r="BS69" s="919" t="s">
        <v>583</v>
      </c>
      <c r="BT69" s="27"/>
      <c r="BU69" s="164" t="s">
        <v>581</v>
      </c>
      <c r="BV69" s="164" t="s">
        <v>582</v>
      </c>
      <c r="BW69" s="919" t="s">
        <v>583</v>
      </c>
      <c r="BX69" s="27"/>
      <c r="BY69" s="164" t="s">
        <v>581</v>
      </c>
      <c r="BZ69" s="164" t="s">
        <v>582</v>
      </c>
      <c r="CA69" s="919" t="s">
        <v>583</v>
      </c>
      <c r="CB69" s="27"/>
      <c r="CC69" s="164" t="s">
        <v>581</v>
      </c>
      <c r="CD69" s="164" t="s">
        <v>582</v>
      </c>
      <c r="CE69" s="919" t="s">
        <v>583</v>
      </c>
      <c r="CF69" s="27"/>
      <c r="CG69" s="164" t="s">
        <v>581</v>
      </c>
      <c r="CH69" s="164" t="s">
        <v>582</v>
      </c>
      <c r="CI69" s="919" t="s">
        <v>583</v>
      </c>
      <c r="CJ69" s="27"/>
      <c r="CK69" s="164" t="s">
        <v>581</v>
      </c>
      <c r="CL69" s="164" t="s">
        <v>582</v>
      </c>
      <c r="CM69" s="919" t="s">
        <v>583</v>
      </c>
      <c r="CN69" s="27"/>
      <c r="CO69" s="164" t="s">
        <v>581</v>
      </c>
      <c r="CP69" s="164" t="s">
        <v>582</v>
      </c>
      <c r="CQ69" s="919" t="s">
        <v>583</v>
      </c>
      <c r="CR69" s="27"/>
      <c r="CS69" s="164" t="s">
        <v>581</v>
      </c>
      <c r="CT69" s="164" t="s">
        <v>582</v>
      </c>
      <c r="CU69" s="919" t="s">
        <v>583</v>
      </c>
      <c r="CV69" s="27"/>
      <c r="CW69" s="164" t="s">
        <v>581</v>
      </c>
      <c r="CX69" s="164" t="s">
        <v>582</v>
      </c>
      <c r="CY69" s="919" t="s">
        <v>583</v>
      </c>
      <c r="CZ69" s="27"/>
      <c r="DA69" s="164" t="s">
        <v>581</v>
      </c>
      <c r="DB69" s="164" t="s">
        <v>582</v>
      </c>
      <c r="DC69" s="919" t="s">
        <v>583</v>
      </c>
      <c r="DD69" s="27"/>
      <c r="DE69" s="164" t="s">
        <v>581</v>
      </c>
      <c r="DF69" s="164" t="s">
        <v>582</v>
      </c>
      <c r="DG69" s="919" t="s">
        <v>583</v>
      </c>
      <c r="DH69" s="27"/>
      <c r="DI69" s="164" t="s">
        <v>581</v>
      </c>
      <c r="DJ69" s="164" t="s">
        <v>582</v>
      </c>
      <c r="DK69" s="919" t="s">
        <v>583</v>
      </c>
      <c r="DL69" s="27"/>
      <c r="DM69" s="27"/>
      <c r="DN69" s="27"/>
      <c r="DO69" s="27"/>
      <c r="DP69" s="27"/>
      <c r="DQ69" s="27"/>
      <c r="DR69" s="27"/>
      <c r="DS69" s="27"/>
    </row>
    <row r="70" spans="1:141" s="7" customFormat="1" ht="26.25" customHeight="1" x14ac:dyDescent="0.2">
      <c r="A70" s="42">
        <v>1</v>
      </c>
      <c r="B70" s="426" t="s">
        <v>71</v>
      </c>
      <c r="C70" s="29" t="s">
        <v>23</v>
      </c>
      <c r="D70" s="544">
        <v>30</v>
      </c>
      <c r="E70" s="545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1">
        <f>SUM(E70:P70)</f>
        <v>0</v>
      </c>
      <c r="R70" s="83" t="s">
        <v>28</v>
      </c>
      <c r="S70" s="546">
        <v>10300</v>
      </c>
      <c r="T70" s="84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69">
        <f t="shared" ref="AF70:AF71" si="322">SUM(Q70*S70)</f>
        <v>0</v>
      </c>
      <c r="AG70" s="461">
        <f t="shared" ref="AG70:AI71" si="323">T70*E70</f>
        <v>0</v>
      </c>
      <c r="AH70" s="461">
        <f t="shared" si="323"/>
        <v>0</v>
      </c>
      <c r="AI70" s="461">
        <f t="shared" si="323"/>
        <v>0</v>
      </c>
      <c r="AJ70" s="461">
        <f t="shared" ref="AJ70:AR71" si="324">W70*H70</f>
        <v>0</v>
      </c>
      <c r="AK70" s="461">
        <f t="shared" si="324"/>
        <v>0</v>
      </c>
      <c r="AL70" s="461">
        <f t="shared" si="324"/>
        <v>0</v>
      </c>
      <c r="AM70" s="461">
        <f t="shared" si="324"/>
        <v>0</v>
      </c>
      <c r="AN70" s="461">
        <f t="shared" si="324"/>
        <v>0</v>
      </c>
      <c r="AO70" s="461">
        <f t="shared" si="324"/>
        <v>0</v>
      </c>
      <c r="AP70" s="461">
        <f t="shared" si="324"/>
        <v>0</v>
      </c>
      <c r="AQ70" s="461">
        <f t="shared" si="324"/>
        <v>0</v>
      </c>
      <c r="AR70" s="461">
        <f t="shared" si="324"/>
        <v>0</v>
      </c>
      <c r="AS70" s="462">
        <f>SUM(AG70:AR70)</f>
        <v>0</v>
      </c>
      <c r="AT70" s="461">
        <f>SUM(AG70*4%)</f>
        <v>0</v>
      </c>
      <c r="AU70" s="461">
        <f t="shared" ref="AU70:AV70" si="325">SUM(AH70*14%)</f>
        <v>0</v>
      </c>
      <c r="AV70" s="461">
        <f t="shared" si="325"/>
        <v>0</v>
      </c>
      <c r="AW70" s="461">
        <f t="shared" ref="AW70:BE71" si="326">SUM(AJ70*14%)</f>
        <v>0</v>
      </c>
      <c r="AX70" s="461">
        <f t="shared" si="326"/>
        <v>0</v>
      </c>
      <c r="AY70" s="461">
        <f t="shared" si="326"/>
        <v>0</v>
      </c>
      <c r="AZ70" s="461">
        <f t="shared" si="326"/>
        <v>0</v>
      </c>
      <c r="BA70" s="461">
        <f t="shared" si="326"/>
        <v>0</v>
      </c>
      <c r="BB70" s="461">
        <f t="shared" si="326"/>
        <v>0</v>
      </c>
      <c r="BC70" s="461">
        <f t="shared" si="326"/>
        <v>0</v>
      </c>
      <c r="BD70" s="461">
        <f t="shared" si="326"/>
        <v>0</v>
      </c>
      <c r="BE70" s="461">
        <f t="shared" si="326"/>
        <v>0</v>
      </c>
      <c r="BF70" s="73">
        <f>SUM(AT70:BE70)</f>
        <v>0</v>
      </c>
      <c r="BG70" s="73">
        <f>AF70-AS70</f>
        <v>0</v>
      </c>
      <c r="BH70" s="74">
        <f>S70*D70</f>
        <v>309000</v>
      </c>
      <c r="BI70" s="75">
        <f>BH70-AS70</f>
        <v>309000</v>
      </c>
      <c r="BJ70" s="166">
        <f>SUM(Q70/D70)</f>
        <v>0</v>
      </c>
      <c r="BK70" s="166"/>
      <c r="BL70" s="461">
        <v>9000</v>
      </c>
      <c r="BM70" s="461">
        <f>AG70-AT70</f>
        <v>0</v>
      </c>
      <c r="BN70" s="461">
        <f>E70*BL70</f>
        <v>0</v>
      </c>
      <c r="BO70" s="461">
        <f>BM70-BN70</f>
        <v>0</v>
      </c>
      <c r="BP70" s="37"/>
      <c r="BQ70" s="461">
        <f>AH70-AU70</f>
        <v>0</v>
      </c>
      <c r="BR70" s="461">
        <f>F70*BL70</f>
        <v>0</v>
      </c>
      <c r="BS70" s="461">
        <f>BQ70-BR70</f>
        <v>0</v>
      </c>
      <c r="BT70" s="37"/>
      <c r="BU70" s="461">
        <f>AI70-AV70</f>
        <v>0</v>
      </c>
      <c r="BV70" s="461">
        <f>G70*BL70</f>
        <v>0</v>
      </c>
      <c r="BW70" s="461">
        <f>BU70-BV70</f>
        <v>0</v>
      </c>
      <c r="BX70" s="37"/>
      <c r="BY70" s="461">
        <f>AJ70-AW70</f>
        <v>0</v>
      </c>
      <c r="BZ70" s="461">
        <f>H70*BL70</f>
        <v>0</v>
      </c>
      <c r="CA70" s="461">
        <f>BY70-BZ70</f>
        <v>0</v>
      </c>
      <c r="CB70" s="37"/>
      <c r="CC70" s="461">
        <f>SUM(AK70-AX70)</f>
        <v>0</v>
      </c>
      <c r="CD70" s="461">
        <f>I70*BL70</f>
        <v>0</v>
      </c>
      <c r="CE70" s="461">
        <f>CC70-CD70</f>
        <v>0</v>
      </c>
      <c r="CF70" s="37"/>
      <c r="CG70" s="461">
        <f>AL70-AY70</f>
        <v>0</v>
      </c>
      <c r="CH70" s="461">
        <f>J70*BL70</f>
        <v>0</v>
      </c>
      <c r="CI70" s="461">
        <f>CG70-CH70</f>
        <v>0</v>
      </c>
      <c r="CJ70" s="37"/>
      <c r="CK70" s="461">
        <f>AM70-AZ70</f>
        <v>0</v>
      </c>
      <c r="CL70" s="461">
        <f>K70*BL70</f>
        <v>0</v>
      </c>
      <c r="CM70" s="461">
        <f>CK70-CL70</f>
        <v>0</v>
      </c>
      <c r="CN70" s="37"/>
      <c r="CO70" s="461">
        <f>AN70-BA70</f>
        <v>0</v>
      </c>
      <c r="CP70" s="461">
        <f>L70*BL70</f>
        <v>0</v>
      </c>
      <c r="CQ70" s="461">
        <f>CO70-CP70</f>
        <v>0</v>
      </c>
      <c r="CR70" s="37"/>
      <c r="CS70" s="461">
        <f>AO70-BB70</f>
        <v>0</v>
      </c>
      <c r="CT70" s="461">
        <f>M70*BL70</f>
        <v>0</v>
      </c>
      <c r="CU70" s="461">
        <f>CS70-CT70</f>
        <v>0</v>
      </c>
      <c r="CV70" s="37"/>
      <c r="CW70" s="461">
        <f>AP70-BC70</f>
        <v>0</v>
      </c>
      <c r="CX70" s="461">
        <f>N70*BL70</f>
        <v>0</v>
      </c>
      <c r="CY70" s="461">
        <f>CW70-CX70</f>
        <v>0</v>
      </c>
      <c r="CZ70" s="37"/>
      <c r="DA70" s="461">
        <f>AQ70-BD70</f>
        <v>0</v>
      </c>
      <c r="DB70" s="461">
        <f>O70*BL70</f>
        <v>0</v>
      </c>
      <c r="DC70" s="461">
        <f>DA70-DB70</f>
        <v>0</v>
      </c>
      <c r="DD70" s="37"/>
      <c r="DE70" s="461">
        <f>AR70-BE70</f>
        <v>0</v>
      </c>
      <c r="DF70" s="461">
        <f>P70*BL70</f>
        <v>0</v>
      </c>
      <c r="DG70" s="461">
        <f>DE70-DF70</f>
        <v>0</v>
      </c>
      <c r="DH70" s="37"/>
      <c r="DI70" s="461">
        <f>SUM(BM70+BQ70+BU70+BY70+CC70+CG70+CK70+CO70+CS70+CW70+DA70+DE70)</f>
        <v>0</v>
      </c>
      <c r="DJ70" s="461">
        <f>SUM(BN70+BR70+BV70+BZ70+CD70+CH70+CL70+CP70+CT70+CX70+DB70+DF70)</f>
        <v>0</v>
      </c>
      <c r="DK70" s="461">
        <f>DI70-DJ70</f>
        <v>0</v>
      </c>
      <c r="DL70" s="43"/>
      <c r="DM70" s="43"/>
      <c r="DN70" s="43"/>
      <c r="DO70" s="43"/>
      <c r="DP70" s="43"/>
      <c r="DQ70" s="43"/>
      <c r="DR70" s="43"/>
      <c r="DS70" s="43"/>
    </row>
    <row r="71" spans="1:141" s="7" customFormat="1" ht="26.25" customHeight="1" thickBot="1" x14ac:dyDescent="0.25">
      <c r="A71" s="42">
        <v>2</v>
      </c>
      <c r="B71" s="426" t="s">
        <v>74</v>
      </c>
      <c r="C71" s="29" t="s">
        <v>23</v>
      </c>
      <c r="D71" s="199">
        <v>2</v>
      </c>
      <c r="E71" s="357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1">
        <f>SUM(E71:P71)</f>
        <v>0</v>
      </c>
      <c r="R71" s="83" t="s">
        <v>15</v>
      </c>
      <c r="S71" s="546">
        <v>35000</v>
      </c>
      <c r="T71" s="84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69">
        <f t="shared" si="322"/>
        <v>0</v>
      </c>
      <c r="AG71" s="70">
        <f t="shared" si="323"/>
        <v>0</v>
      </c>
      <c r="AH71" s="70">
        <f t="shared" si="323"/>
        <v>0</v>
      </c>
      <c r="AI71" s="70">
        <f t="shared" si="323"/>
        <v>0</v>
      </c>
      <c r="AJ71" s="70">
        <f t="shared" si="324"/>
        <v>0</v>
      </c>
      <c r="AK71" s="70">
        <f t="shared" si="324"/>
        <v>0</v>
      </c>
      <c r="AL71" s="70">
        <f t="shared" si="324"/>
        <v>0</v>
      </c>
      <c r="AM71" s="70">
        <f t="shared" si="324"/>
        <v>0</v>
      </c>
      <c r="AN71" s="70">
        <f t="shared" si="324"/>
        <v>0</v>
      </c>
      <c r="AO71" s="70">
        <f t="shared" si="324"/>
        <v>0</v>
      </c>
      <c r="AP71" s="70">
        <f t="shared" si="324"/>
        <v>0</v>
      </c>
      <c r="AQ71" s="70">
        <f t="shared" si="324"/>
        <v>0</v>
      </c>
      <c r="AR71" s="70">
        <f t="shared" si="324"/>
        <v>0</v>
      </c>
      <c r="AS71" s="71">
        <f>SUM(AG71:AR71)</f>
        <v>0</v>
      </c>
      <c r="AT71" s="70">
        <f t="shared" ref="AT71" si="327">SUM(AG71*4%)</f>
        <v>0</v>
      </c>
      <c r="AU71" s="70">
        <f>SUM(AH71*14%)</f>
        <v>0</v>
      </c>
      <c r="AV71" s="70">
        <f>SUM(AI71*14%)</f>
        <v>0</v>
      </c>
      <c r="AW71" s="70">
        <f t="shared" si="326"/>
        <v>0</v>
      </c>
      <c r="AX71" s="70">
        <f t="shared" si="326"/>
        <v>0</v>
      </c>
      <c r="AY71" s="70">
        <f t="shared" si="326"/>
        <v>0</v>
      </c>
      <c r="AZ71" s="70">
        <f t="shared" si="326"/>
        <v>0</v>
      </c>
      <c r="BA71" s="70">
        <f t="shared" si="326"/>
        <v>0</v>
      </c>
      <c r="BB71" s="70">
        <f t="shared" si="326"/>
        <v>0</v>
      </c>
      <c r="BC71" s="70">
        <f t="shared" si="326"/>
        <v>0</v>
      </c>
      <c r="BD71" s="70">
        <f t="shared" si="326"/>
        <v>0</v>
      </c>
      <c r="BE71" s="70">
        <f t="shared" si="326"/>
        <v>0</v>
      </c>
      <c r="BF71" s="72">
        <f>SUM(AT71:BE71)</f>
        <v>0</v>
      </c>
      <c r="BG71" s="73">
        <f t="shared" ref="BG71" si="328">AF71-AS71</f>
        <v>0</v>
      </c>
      <c r="BH71" s="74">
        <f t="shared" ref="BH71" si="329">S71*D71</f>
        <v>70000</v>
      </c>
      <c r="BI71" s="75">
        <f t="shared" ref="BI71" si="330">BH71-AS71</f>
        <v>70000</v>
      </c>
      <c r="BJ71" s="166">
        <f>SUM(Q71/D71)</f>
        <v>0</v>
      </c>
      <c r="BK71" s="166"/>
      <c r="BL71" s="461">
        <v>30000</v>
      </c>
      <c r="BM71" s="461">
        <f>AG71-AT71</f>
        <v>0</v>
      </c>
      <c r="BN71" s="461">
        <f>E71*BL71</f>
        <v>0</v>
      </c>
      <c r="BO71" s="461">
        <f>BM71-BN71</f>
        <v>0</v>
      </c>
      <c r="BP71" s="37"/>
      <c r="BQ71" s="461">
        <f>AH71-AU71</f>
        <v>0</v>
      </c>
      <c r="BR71" s="461">
        <f>F71*BL71</f>
        <v>0</v>
      </c>
      <c r="BS71" s="461">
        <f t="shared" ref="BS71" si="331">BQ71-BR71</f>
        <v>0</v>
      </c>
      <c r="BT71" s="37"/>
      <c r="BU71" s="461">
        <f>AI71-AV71</f>
        <v>0</v>
      </c>
      <c r="BV71" s="461">
        <f>G71*BL71</f>
        <v>0</v>
      </c>
      <c r="BW71" s="461">
        <f>BU71-BV71</f>
        <v>0</v>
      </c>
      <c r="BX71" s="37"/>
      <c r="BY71" s="461">
        <f>AJ71-AW71</f>
        <v>0</v>
      </c>
      <c r="BZ71" s="461">
        <f>H71*BL71</f>
        <v>0</v>
      </c>
      <c r="CA71" s="461">
        <f t="shared" ref="CA71" si="332">BY71-BZ71</f>
        <v>0</v>
      </c>
      <c r="CB71" s="37"/>
      <c r="CC71" s="461">
        <f>SUM(AK71-AX71)</f>
        <v>0</v>
      </c>
      <c r="CD71" s="461">
        <f>I71*BL71</f>
        <v>0</v>
      </c>
      <c r="CE71" s="461">
        <f t="shared" ref="CE71" si="333">CC71-CD71</f>
        <v>0</v>
      </c>
      <c r="CF71" s="37"/>
      <c r="CG71" s="461">
        <f>AL71-AY71</f>
        <v>0</v>
      </c>
      <c r="CH71" s="461">
        <f>J71*BL71</f>
        <v>0</v>
      </c>
      <c r="CI71" s="461">
        <f>CG71-CH71</f>
        <v>0</v>
      </c>
      <c r="CJ71" s="37"/>
      <c r="CK71" s="461">
        <f>AM71-AZ71</f>
        <v>0</v>
      </c>
      <c r="CL71" s="461">
        <f>K71*BL71</f>
        <v>0</v>
      </c>
      <c r="CM71" s="461">
        <f t="shared" ref="CM71" si="334">CK71-CL71</f>
        <v>0</v>
      </c>
      <c r="CN71" s="37"/>
      <c r="CO71" s="461">
        <f>AN71-BA71</f>
        <v>0</v>
      </c>
      <c r="CP71" s="461">
        <f>L71*BL71</f>
        <v>0</v>
      </c>
      <c r="CQ71" s="461">
        <f t="shared" ref="CQ71" si="335">CO71-CP71</f>
        <v>0</v>
      </c>
      <c r="CR71" s="37"/>
      <c r="CS71" s="461">
        <f>AO71-BB71</f>
        <v>0</v>
      </c>
      <c r="CT71" s="461">
        <f>M71*BL71</f>
        <v>0</v>
      </c>
      <c r="CU71" s="461">
        <f t="shared" ref="CU71" si="336">CS71-CT71</f>
        <v>0</v>
      </c>
      <c r="CV71" s="37"/>
      <c r="CW71" s="461">
        <f>AP71-BC71</f>
        <v>0</v>
      </c>
      <c r="CX71" s="461">
        <f>N71*BL71</f>
        <v>0</v>
      </c>
      <c r="CY71" s="461">
        <f t="shared" ref="CY71" si="337">CW71-CX71</f>
        <v>0</v>
      </c>
      <c r="CZ71" s="37"/>
      <c r="DA71" s="461">
        <f>AQ71-BD71</f>
        <v>0</v>
      </c>
      <c r="DB71" s="461">
        <f>O71*BL71</f>
        <v>0</v>
      </c>
      <c r="DC71" s="461">
        <f t="shared" ref="DC71" si="338">DA71-DB71</f>
        <v>0</v>
      </c>
      <c r="DD71" s="37"/>
      <c r="DE71" s="461">
        <f>AR71-BE71</f>
        <v>0</v>
      </c>
      <c r="DF71" s="461">
        <f>P71*BL71</f>
        <v>0</v>
      </c>
      <c r="DG71" s="461">
        <f t="shared" ref="DG71" si="339">DE71-DF71</f>
        <v>0</v>
      </c>
      <c r="DH71" s="37"/>
      <c r="DI71" s="461">
        <f>SUM(BM71+BQ71+BU71+BY71+CC71+CG71+CK71+CO71+CS71+CW71+DA71+DE71)</f>
        <v>0</v>
      </c>
      <c r="DJ71" s="461">
        <f>SUM(BN71+BR71+BV71+BZ71+CD71+CH71+CL71+CP71+CT71+CX71+DB71+DF71)</f>
        <v>0</v>
      </c>
      <c r="DK71" s="461">
        <f>DI71-DJ71</f>
        <v>0</v>
      </c>
      <c r="DL71" s="43"/>
      <c r="DM71" s="43"/>
      <c r="DN71" s="43"/>
      <c r="DO71" s="43"/>
      <c r="DP71" s="43"/>
      <c r="DQ71" s="43"/>
      <c r="DR71" s="43"/>
      <c r="DS71" s="43"/>
    </row>
    <row r="72" spans="1:141" s="39" customFormat="1" ht="26.25" customHeight="1" thickBot="1" x14ac:dyDescent="0.25">
      <c r="A72" s="45">
        <v>7</v>
      </c>
      <c r="B72" s="45" t="s">
        <v>4</v>
      </c>
      <c r="C72" s="45"/>
      <c r="D72" s="200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8"/>
      <c r="R72" s="77"/>
      <c r="S72" s="46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78">
        <f t="shared" ref="AF72:BI72" si="340">SUM(AF70:AF71)</f>
        <v>0</v>
      </c>
      <c r="AG72" s="78">
        <f t="shared" si="340"/>
        <v>0</v>
      </c>
      <c r="AH72" s="78">
        <f t="shared" si="340"/>
        <v>0</v>
      </c>
      <c r="AI72" s="78">
        <f t="shared" si="340"/>
        <v>0</v>
      </c>
      <c r="AJ72" s="78">
        <f t="shared" si="340"/>
        <v>0</v>
      </c>
      <c r="AK72" s="78">
        <f t="shared" si="340"/>
        <v>0</v>
      </c>
      <c r="AL72" s="78">
        <f t="shared" si="340"/>
        <v>0</v>
      </c>
      <c r="AM72" s="78">
        <f t="shared" si="340"/>
        <v>0</v>
      </c>
      <c r="AN72" s="78">
        <f t="shared" si="340"/>
        <v>0</v>
      </c>
      <c r="AO72" s="78">
        <f t="shared" si="340"/>
        <v>0</v>
      </c>
      <c r="AP72" s="78">
        <f t="shared" si="340"/>
        <v>0</v>
      </c>
      <c r="AQ72" s="78">
        <f t="shared" si="340"/>
        <v>0</v>
      </c>
      <c r="AR72" s="78">
        <f t="shared" si="340"/>
        <v>0</v>
      </c>
      <c r="AS72" s="78">
        <f t="shared" si="340"/>
        <v>0</v>
      </c>
      <c r="AT72" s="78">
        <f t="shared" si="340"/>
        <v>0</v>
      </c>
      <c r="AU72" s="78">
        <f t="shared" si="340"/>
        <v>0</v>
      </c>
      <c r="AV72" s="78">
        <f t="shared" si="340"/>
        <v>0</v>
      </c>
      <c r="AW72" s="78">
        <f t="shared" si="340"/>
        <v>0</v>
      </c>
      <c r="AX72" s="78">
        <f t="shared" si="340"/>
        <v>0</v>
      </c>
      <c r="AY72" s="78">
        <f t="shared" si="340"/>
        <v>0</v>
      </c>
      <c r="AZ72" s="78">
        <f t="shared" si="340"/>
        <v>0</v>
      </c>
      <c r="BA72" s="78">
        <f t="shared" si="340"/>
        <v>0</v>
      </c>
      <c r="BB72" s="78">
        <f t="shared" si="340"/>
        <v>0</v>
      </c>
      <c r="BC72" s="78">
        <f t="shared" si="340"/>
        <v>0</v>
      </c>
      <c r="BD72" s="78">
        <f t="shared" si="340"/>
        <v>0</v>
      </c>
      <c r="BE72" s="78">
        <f t="shared" si="340"/>
        <v>0</v>
      </c>
      <c r="BF72" s="78">
        <f t="shared" si="340"/>
        <v>0</v>
      </c>
      <c r="BG72" s="79">
        <f t="shared" si="340"/>
        <v>0</v>
      </c>
      <c r="BH72" s="79">
        <f t="shared" si="340"/>
        <v>379000</v>
      </c>
      <c r="BI72" s="79">
        <f t="shared" si="340"/>
        <v>379000</v>
      </c>
      <c r="BJ72" s="541">
        <f>SUM(BJ70:BJ71)/3</f>
        <v>0</v>
      </c>
      <c r="BK72" s="541"/>
      <c r="BL72" s="472"/>
      <c r="BM72" s="925">
        <f>SUM(BM70:BM71)</f>
        <v>0</v>
      </c>
      <c r="BN72" s="925">
        <f>SUM(BN70:BN71)</f>
        <v>0</v>
      </c>
      <c r="BO72" s="925">
        <f t="shared" ref="BO72" si="341">SUM(BO70:BO71)</f>
        <v>0</v>
      </c>
      <c r="BP72" s="925"/>
      <c r="BQ72" s="925">
        <f>SUM(BQ70:BQ71)</f>
        <v>0</v>
      </c>
      <c r="BR72" s="925">
        <f t="shared" ref="BR72" si="342">SUM(BR70:BR71)</f>
        <v>0</v>
      </c>
      <c r="BS72" s="925">
        <f t="shared" ref="BS72" si="343">SUM(BS70:BS71)</f>
        <v>0</v>
      </c>
      <c r="BT72" s="925"/>
      <c r="BU72" s="925">
        <f>SUM(BU70:BU71)</f>
        <v>0</v>
      </c>
      <c r="BV72" s="925">
        <f t="shared" ref="BV72" si="344">SUM(BV70:BV71)</f>
        <v>0</v>
      </c>
      <c r="BW72" s="925">
        <f t="shared" ref="BW72" si="345">SUM(BW70:BW71)</f>
        <v>0</v>
      </c>
      <c r="BX72" s="928"/>
      <c r="BY72" s="925">
        <f>SUM(BY70:BY71)</f>
        <v>0</v>
      </c>
      <c r="BZ72" s="925">
        <f t="shared" ref="BZ72" si="346">SUM(BZ70:BZ71)</f>
        <v>0</v>
      </c>
      <c r="CA72" s="925">
        <f t="shared" ref="CA72" si="347">SUM(CA70:CA71)</f>
        <v>0</v>
      </c>
      <c r="CB72" s="928"/>
      <c r="CC72" s="925">
        <f>SUM(CC70:CC71)</f>
        <v>0</v>
      </c>
      <c r="CD72" s="925">
        <f t="shared" ref="CD72" si="348">SUM(CD70:CD71)</f>
        <v>0</v>
      </c>
      <c r="CE72" s="925">
        <f t="shared" ref="CE72" si="349">SUM(CE70:CE71)</f>
        <v>0</v>
      </c>
      <c r="CF72" s="928"/>
      <c r="CG72" s="925">
        <f>SUM(CG70:CG71)</f>
        <v>0</v>
      </c>
      <c r="CH72" s="925">
        <f t="shared" ref="CH72" si="350">SUM(CH70:CH71)</f>
        <v>0</v>
      </c>
      <c r="CI72" s="925">
        <f t="shared" ref="CI72" si="351">SUM(CI70:CI71)</f>
        <v>0</v>
      </c>
      <c r="CJ72" s="928"/>
      <c r="CK72" s="925">
        <f>SUM(CK70:CK71)</f>
        <v>0</v>
      </c>
      <c r="CL72" s="925">
        <f t="shared" ref="CL72" si="352">SUM(CL70:CL71)</f>
        <v>0</v>
      </c>
      <c r="CM72" s="925">
        <f t="shared" ref="CM72" si="353">SUM(CM70:CM71)</f>
        <v>0</v>
      </c>
      <c r="CN72" s="928"/>
      <c r="CO72" s="925">
        <f>SUM(CO70:CO71)</f>
        <v>0</v>
      </c>
      <c r="CP72" s="925">
        <f t="shared" ref="CP72" si="354">SUM(CP70:CP71)</f>
        <v>0</v>
      </c>
      <c r="CQ72" s="925">
        <f t="shared" ref="CQ72" si="355">SUM(CQ70:CQ71)</f>
        <v>0</v>
      </c>
      <c r="CR72" s="928"/>
      <c r="CS72" s="925">
        <f>SUM(CS70:CS71)</f>
        <v>0</v>
      </c>
      <c r="CT72" s="925">
        <f t="shared" ref="CT72" si="356">SUM(CT70:CT71)</f>
        <v>0</v>
      </c>
      <c r="CU72" s="925">
        <f t="shared" ref="CU72" si="357">SUM(CU70:CU71)</f>
        <v>0</v>
      </c>
      <c r="CV72" s="928"/>
      <c r="CW72" s="925">
        <f>SUM(CW70:CW71)</f>
        <v>0</v>
      </c>
      <c r="CX72" s="925">
        <f t="shared" ref="CX72" si="358">SUM(CX70:CX71)</f>
        <v>0</v>
      </c>
      <c r="CY72" s="925">
        <f t="shared" ref="CY72" si="359">SUM(CY70:CY71)</f>
        <v>0</v>
      </c>
      <c r="CZ72" s="928"/>
      <c r="DA72" s="925">
        <f>SUM(DA70:DA71)</f>
        <v>0</v>
      </c>
      <c r="DB72" s="925">
        <f t="shared" ref="DB72" si="360">SUM(DB70:DB71)</f>
        <v>0</v>
      </c>
      <c r="DC72" s="925">
        <f t="shared" ref="DC72" si="361">SUM(DC70:DC71)</f>
        <v>0</v>
      </c>
      <c r="DD72" s="928"/>
      <c r="DE72" s="925">
        <f>SUM(DE70:DE71)</f>
        <v>0</v>
      </c>
      <c r="DF72" s="925">
        <f t="shared" ref="DF72" si="362">SUM(DF70:DF71)</f>
        <v>0</v>
      </c>
      <c r="DG72" s="925">
        <f t="shared" ref="DG72" si="363">SUM(DG70:DG71)</f>
        <v>0</v>
      </c>
      <c r="DH72" s="928"/>
      <c r="DI72" s="925">
        <f>SUM(DI70:DI71)</f>
        <v>0</v>
      </c>
      <c r="DJ72" s="925">
        <f>SUM(DJ70:DJ71)</f>
        <v>0</v>
      </c>
      <c r="DK72" s="925">
        <f>SUM(DK70:DK71)</f>
        <v>0</v>
      </c>
      <c r="DL72" s="50"/>
      <c r="DM72" s="50"/>
      <c r="DN72" s="50"/>
      <c r="DO72" s="50"/>
      <c r="DP72" s="50"/>
      <c r="DQ72" s="50"/>
      <c r="DR72" s="50"/>
      <c r="DS72" s="50"/>
    </row>
    <row r="73" spans="1:141" s="20" customFormat="1" ht="26.25" customHeight="1" x14ac:dyDescent="0.2">
      <c r="A73" s="51"/>
      <c r="D73" s="20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AE73" s="41"/>
      <c r="AS73" s="52"/>
      <c r="BF73" s="53">
        <f>SUM(AS72+BF72)</f>
        <v>0</v>
      </c>
      <c r="BG73" s="54">
        <f>AF72-AS72</f>
        <v>0</v>
      </c>
      <c r="BH73" s="55">
        <f>SUM(BI72+AS72)</f>
        <v>379000</v>
      </c>
      <c r="BI73" s="56">
        <f>SUM(BG72)</f>
        <v>0</v>
      </c>
      <c r="BJ73" s="41" t="s">
        <v>35</v>
      </c>
      <c r="BK73" s="41"/>
      <c r="BL73" s="816"/>
      <c r="BM73" s="816"/>
      <c r="BN73" s="807"/>
      <c r="BO73" s="807"/>
      <c r="BP73" s="807"/>
      <c r="BQ73" s="807"/>
      <c r="BR73" s="807"/>
      <c r="BS73" s="807"/>
      <c r="BT73" s="807"/>
      <c r="BU73" s="807"/>
      <c r="BV73" s="807"/>
      <c r="BW73" s="807"/>
      <c r="BX73" s="807"/>
      <c r="BY73" s="807"/>
      <c r="BZ73" s="807"/>
      <c r="CA73" s="807"/>
      <c r="CB73" s="807"/>
      <c r="CC73" s="807"/>
      <c r="CD73" s="807"/>
      <c r="CE73" s="807"/>
      <c r="CF73" s="807"/>
      <c r="CG73" s="807"/>
      <c r="CH73" s="807"/>
      <c r="CI73" s="807"/>
      <c r="CJ73" s="807"/>
      <c r="CK73" s="807"/>
      <c r="CL73" s="807"/>
      <c r="CM73" s="807"/>
      <c r="CN73" s="807"/>
      <c r="CO73" s="807"/>
      <c r="CP73" s="807"/>
      <c r="CQ73" s="807"/>
      <c r="CR73" s="807"/>
      <c r="CS73" s="807"/>
      <c r="CT73" s="807"/>
      <c r="CU73" s="807"/>
      <c r="CV73" s="807"/>
      <c r="CW73" s="807"/>
      <c r="CX73" s="807"/>
      <c r="CY73" s="807"/>
      <c r="CZ73" s="807"/>
      <c r="DA73" s="807"/>
      <c r="DB73" s="807"/>
      <c r="DC73" s="807"/>
      <c r="DD73" s="807"/>
      <c r="DE73" s="807"/>
      <c r="DF73" s="807"/>
      <c r="DG73" s="807"/>
      <c r="DH73" s="807"/>
      <c r="DI73" s="807"/>
      <c r="DJ73" s="807"/>
      <c r="DK73" s="807"/>
      <c r="DL73" s="24"/>
      <c r="DM73" s="24"/>
      <c r="DN73" s="24"/>
      <c r="DO73" s="24"/>
      <c r="DP73" s="24"/>
      <c r="DQ73" s="24"/>
      <c r="DR73" s="24"/>
      <c r="DS73" s="24"/>
      <c r="DT73" s="24"/>
    </row>
    <row r="74" spans="1:141" s="809" customFormat="1" ht="26.25" customHeight="1" x14ac:dyDescent="0.2">
      <c r="A74" s="820"/>
      <c r="D74" s="815"/>
      <c r="E74" s="619"/>
      <c r="F74" s="619"/>
      <c r="G74" s="619"/>
      <c r="H74" s="619"/>
      <c r="I74" s="619"/>
      <c r="J74" s="619"/>
      <c r="K74" s="619"/>
      <c r="L74" s="619"/>
      <c r="M74" s="619"/>
      <c r="N74" s="619"/>
      <c r="O74" s="619"/>
      <c r="P74" s="619"/>
      <c r="Q74" s="619"/>
      <c r="AE74" s="816"/>
      <c r="AS74" s="816"/>
      <c r="AT74" s="817">
        <f t="shared" ref="AT74:BE74" si="364">SUM(AG72+AT72)</f>
        <v>0</v>
      </c>
      <c r="AU74" s="817">
        <f t="shared" si="364"/>
        <v>0</v>
      </c>
      <c r="AV74" s="817">
        <f t="shared" si="364"/>
        <v>0</v>
      </c>
      <c r="AW74" s="817">
        <f t="shared" si="364"/>
        <v>0</v>
      </c>
      <c r="AX74" s="817">
        <f t="shared" si="364"/>
        <v>0</v>
      </c>
      <c r="AY74" s="817">
        <f t="shared" si="364"/>
        <v>0</v>
      </c>
      <c r="AZ74" s="817">
        <f t="shared" si="364"/>
        <v>0</v>
      </c>
      <c r="BA74" s="817">
        <f t="shared" si="364"/>
        <v>0</v>
      </c>
      <c r="BB74" s="817">
        <f t="shared" si="364"/>
        <v>0</v>
      </c>
      <c r="BC74" s="817">
        <f t="shared" si="364"/>
        <v>0</v>
      </c>
      <c r="BD74" s="817">
        <f t="shared" si="364"/>
        <v>0</v>
      </c>
      <c r="BE74" s="817">
        <f t="shared" si="364"/>
        <v>0</v>
      </c>
      <c r="BF74" s="817">
        <f>SUM(AT74:BE74)</f>
        <v>0</v>
      </c>
      <c r="BG74" s="816"/>
      <c r="BH74" s="818"/>
      <c r="BI74" s="819">
        <f>SUM(BI72-BI73)</f>
        <v>379000</v>
      </c>
      <c r="BJ74" s="816" t="s">
        <v>34</v>
      </c>
      <c r="BK74" s="816"/>
      <c r="BL74" s="805"/>
      <c r="BM74" s="802"/>
      <c r="BN74" s="802"/>
      <c r="BO74" s="803"/>
      <c r="BP74" s="802"/>
      <c r="BQ74" s="802"/>
      <c r="BR74" s="802"/>
      <c r="BS74" s="802"/>
      <c r="BT74" s="802"/>
      <c r="BU74" s="802"/>
      <c r="BV74" s="802"/>
      <c r="BW74" s="802"/>
      <c r="BX74" s="802"/>
      <c r="BY74" s="802"/>
      <c r="BZ74" s="802"/>
      <c r="CA74" s="802"/>
      <c r="CB74" s="802"/>
      <c r="CC74" s="802"/>
      <c r="CD74" s="802"/>
      <c r="CE74" s="802"/>
      <c r="CF74" s="802"/>
      <c r="CG74" s="802"/>
      <c r="CH74" s="802"/>
      <c r="CI74" s="802"/>
      <c r="CJ74" s="802"/>
      <c r="CK74" s="802"/>
      <c r="CL74" s="802"/>
      <c r="CM74" s="802"/>
      <c r="CN74" s="802"/>
      <c r="CO74" s="802"/>
      <c r="CP74" s="802"/>
      <c r="CQ74" s="802"/>
      <c r="CR74" s="802"/>
      <c r="CS74" s="802"/>
      <c r="CT74" s="802"/>
      <c r="CU74" s="802"/>
      <c r="CV74" s="802"/>
      <c r="CW74" s="802"/>
      <c r="CX74" s="802"/>
      <c r="CY74" s="802"/>
      <c r="CZ74" s="802"/>
      <c r="DA74" s="802"/>
      <c r="DB74" s="802"/>
      <c r="DC74" s="802"/>
      <c r="DD74" s="802"/>
      <c r="DE74" s="802"/>
      <c r="DF74" s="802"/>
      <c r="DG74" s="802"/>
      <c r="DH74" s="802"/>
      <c r="DI74" s="802"/>
      <c r="DJ74" s="802"/>
      <c r="DK74" s="802"/>
      <c r="DL74" s="807"/>
      <c r="DM74" s="807"/>
      <c r="DN74" s="807"/>
      <c r="DO74" s="807"/>
      <c r="DP74" s="807"/>
      <c r="DQ74" s="807"/>
      <c r="DR74" s="807"/>
      <c r="DS74" s="807"/>
      <c r="DT74" s="807"/>
    </row>
    <row r="75" spans="1:141" s="20" customFormat="1" ht="26.25" customHeight="1" x14ac:dyDescent="0.2">
      <c r="A75" s="1168" t="s">
        <v>8</v>
      </c>
      <c r="B75" s="1169"/>
      <c r="C75" s="119" t="s">
        <v>89</v>
      </c>
      <c r="D75" s="198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2"/>
      <c r="AF75" s="23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3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3"/>
      <c r="BG75" s="133"/>
      <c r="BH75" s="130"/>
      <c r="BI75" s="134"/>
      <c r="BJ75" s="130"/>
      <c r="BK75" s="130"/>
      <c r="BL75" s="805"/>
      <c r="BM75" s="1186"/>
      <c r="BN75" s="1186"/>
      <c r="BO75" s="1186"/>
      <c r="BP75" s="585"/>
      <c r="BQ75" s="1186"/>
      <c r="BR75" s="1186"/>
      <c r="BS75" s="1186"/>
      <c r="BT75" s="585"/>
      <c r="BU75" s="1186"/>
      <c r="BV75" s="1186"/>
      <c r="BW75" s="1186"/>
      <c r="BX75" s="585"/>
      <c r="BY75" s="1186"/>
      <c r="BZ75" s="1186"/>
      <c r="CA75" s="1186"/>
      <c r="CB75" s="585"/>
      <c r="CC75" s="1186"/>
      <c r="CD75" s="1186"/>
      <c r="CE75" s="1186"/>
      <c r="CF75" s="585"/>
      <c r="CG75" s="1186"/>
      <c r="CH75" s="1186"/>
      <c r="CI75" s="1186"/>
      <c r="CJ75" s="585"/>
      <c r="CK75" s="1186"/>
      <c r="CL75" s="1186"/>
      <c r="CM75" s="1186"/>
      <c r="CN75" s="585"/>
      <c r="CO75" s="1186"/>
      <c r="CP75" s="1186"/>
      <c r="CQ75" s="1186"/>
      <c r="CR75" s="585"/>
      <c r="CS75" s="1186"/>
      <c r="CT75" s="1186"/>
      <c r="CU75" s="1186"/>
      <c r="CV75" s="585"/>
      <c r="CW75" s="1186"/>
      <c r="CX75" s="1186"/>
      <c r="CY75" s="1186"/>
      <c r="CZ75" s="585"/>
      <c r="DA75" s="1186"/>
      <c r="DB75" s="1186"/>
      <c r="DC75" s="1186"/>
      <c r="DD75" s="585"/>
      <c r="DE75" s="1186"/>
      <c r="DF75" s="1186"/>
      <c r="DG75" s="1186"/>
      <c r="DH75" s="585"/>
      <c r="DI75" s="1186"/>
      <c r="DJ75" s="1186"/>
      <c r="DK75" s="1186"/>
      <c r="DL75" s="131"/>
      <c r="DM75" s="133"/>
      <c r="DN75" s="133"/>
      <c r="DO75" s="133"/>
      <c r="DP75" s="130"/>
      <c r="DQ75" s="134"/>
      <c r="DR75" s="133"/>
      <c r="DS75" s="133"/>
      <c r="DT75" s="24"/>
      <c r="DU75" s="24"/>
      <c r="DV75" s="24"/>
      <c r="DW75" s="24"/>
      <c r="DX75" s="24"/>
      <c r="DY75" s="135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</row>
    <row r="76" spans="1:141" s="8" customFormat="1" ht="26.25" customHeight="1" x14ac:dyDescent="0.2">
      <c r="A76" s="1170" t="s">
        <v>9</v>
      </c>
      <c r="B76" s="1192" t="s">
        <v>10</v>
      </c>
      <c r="C76" s="1150" t="s">
        <v>21</v>
      </c>
      <c r="D76" s="1173" t="s">
        <v>11</v>
      </c>
      <c r="E76" s="1173"/>
      <c r="F76" s="1173"/>
      <c r="G76" s="1173"/>
      <c r="H76" s="1173"/>
      <c r="I76" s="1173"/>
      <c r="J76" s="1173"/>
      <c r="K76" s="1173"/>
      <c r="L76" s="1173"/>
      <c r="M76" s="1173"/>
      <c r="N76" s="1173"/>
      <c r="O76" s="1173"/>
      <c r="P76" s="1173"/>
      <c r="Q76" s="1173"/>
      <c r="R76" s="1150" t="s">
        <v>19</v>
      </c>
      <c r="S76" s="1174" t="s">
        <v>16</v>
      </c>
      <c r="T76" s="1175"/>
      <c r="U76" s="1175"/>
      <c r="V76" s="1175"/>
      <c r="W76" s="1175"/>
      <c r="X76" s="1175"/>
      <c r="Y76" s="1175"/>
      <c r="Z76" s="1175"/>
      <c r="AA76" s="1175"/>
      <c r="AB76" s="1175"/>
      <c r="AC76" s="1175"/>
      <c r="AD76" s="1175"/>
      <c r="AE76" s="1176"/>
      <c r="AF76" s="1161" t="s">
        <v>6</v>
      </c>
      <c r="AG76" s="1161"/>
      <c r="AH76" s="1161"/>
      <c r="AI76" s="1161"/>
      <c r="AJ76" s="1161"/>
      <c r="AK76" s="1161"/>
      <c r="AL76" s="1161"/>
      <c r="AM76" s="1161"/>
      <c r="AN76" s="1161"/>
      <c r="AO76" s="1161"/>
      <c r="AP76" s="1161"/>
      <c r="AQ76" s="1161"/>
      <c r="AR76" s="1161"/>
      <c r="AS76" s="1161"/>
      <c r="AT76" s="1162" t="s">
        <v>38</v>
      </c>
      <c r="AU76" s="1163"/>
      <c r="AV76" s="1163"/>
      <c r="AW76" s="1163"/>
      <c r="AX76" s="1163"/>
      <c r="AY76" s="1163"/>
      <c r="AZ76" s="1163"/>
      <c r="BA76" s="1163"/>
      <c r="BB76" s="1163"/>
      <c r="BC76" s="1163"/>
      <c r="BD76" s="1163"/>
      <c r="BE76" s="1163"/>
      <c r="BF76" s="1164"/>
      <c r="BG76" s="1150" t="s">
        <v>35</v>
      </c>
      <c r="BH76" s="1150" t="s">
        <v>208</v>
      </c>
      <c r="BI76" s="1153" t="s">
        <v>36</v>
      </c>
      <c r="BJ76" s="130"/>
      <c r="BK76" s="130"/>
      <c r="BL76" s="130"/>
      <c r="BM76" s="1149" t="s">
        <v>51</v>
      </c>
      <c r="BN76" s="1149"/>
      <c r="BO76" s="1149"/>
      <c r="BP76" s="23"/>
      <c r="BQ76" s="1149" t="s">
        <v>52</v>
      </c>
      <c r="BR76" s="1149"/>
      <c r="BS76" s="1149"/>
      <c r="BT76" s="23"/>
      <c r="BU76" s="1149" t="s">
        <v>56</v>
      </c>
      <c r="BV76" s="1149"/>
      <c r="BW76" s="1149"/>
      <c r="BX76" s="23"/>
      <c r="BY76" s="1149" t="s">
        <v>59</v>
      </c>
      <c r="BZ76" s="1149"/>
      <c r="CA76" s="1149"/>
      <c r="CB76" s="23"/>
      <c r="CC76" s="1149" t="s">
        <v>60</v>
      </c>
      <c r="CD76" s="1149"/>
      <c r="CE76" s="1149"/>
      <c r="CF76" s="23"/>
      <c r="CG76" s="1149" t="s">
        <v>61</v>
      </c>
      <c r="CH76" s="1149"/>
      <c r="CI76" s="1149"/>
      <c r="CJ76" s="23"/>
      <c r="CK76" s="1149" t="s">
        <v>204</v>
      </c>
      <c r="CL76" s="1149"/>
      <c r="CM76" s="1149"/>
      <c r="CN76" s="23"/>
      <c r="CO76" s="1149" t="s">
        <v>584</v>
      </c>
      <c r="CP76" s="1149"/>
      <c r="CQ76" s="1149"/>
      <c r="CR76" s="23"/>
      <c r="CS76" s="1149" t="s">
        <v>585</v>
      </c>
      <c r="CT76" s="1149"/>
      <c r="CU76" s="1149"/>
      <c r="CV76" s="23"/>
      <c r="CW76" s="1149" t="s">
        <v>586</v>
      </c>
      <c r="CX76" s="1149"/>
      <c r="CY76" s="1149"/>
      <c r="CZ76" s="23"/>
      <c r="DA76" s="1149" t="s">
        <v>587</v>
      </c>
      <c r="DB76" s="1149"/>
      <c r="DC76" s="1149"/>
      <c r="DD76" s="23"/>
      <c r="DE76" s="1149" t="s">
        <v>588</v>
      </c>
      <c r="DF76" s="1149"/>
      <c r="DG76" s="1149"/>
      <c r="DH76" s="23"/>
      <c r="DI76" s="1149" t="s">
        <v>12</v>
      </c>
      <c r="DJ76" s="1149"/>
      <c r="DK76" s="1149"/>
      <c r="DL76" s="23"/>
      <c r="DM76" s="23"/>
      <c r="DN76" s="23"/>
      <c r="DO76" s="23"/>
      <c r="DP76" s="23"/>
      <c r="DQ76" s="23"/>
      <c r="DR76" s="25"/>
      <c r="DS76" s="25"/>
    </row>
    <row r="77" spans="1:141" s="8" customFormat="1" ht="26.25" customHeight="1" x14ac:dyDescent="0.2">
      <c r="A77" s="1171"/>
      <c r="B77" s="1193"/>
      <c r="C77" s="1151"/>
      <c r="D77" s="1189" t="s">
        <v>17</v>
      </c>
      <c r="E77" s="1158" t="s">
        <v>18</v>
      </c>
      <c r="F77" s="1159"/>
      <c r="G77" s="1159"/>
      <c r="H77" s="1159"/>
      <c r="I77" s="1159"/>
      <c r="J77" s="1159"/>
      <c r="K77" s="1159"/>
      <c r="L77" s="1159"/>
      <c r="M77" s="1159"/>
      <c r="N77" s="1159"/>
      <c r="O77" s="1159"/>
      <c r="P77" s="1159"/>
      <c r="Q77" s="1159"/>
      <c r="R77" s="1151"/>
      <c r="S77" s="1156" t="s">
        <v>17</v>
      </c>
      <c r="T77" s="1158" t="s">
        <v>18</v>
      </c>
      <c r="U77" s="1159"/>
      <c r="V77" s="1159"/>
      <c r="W77" s="1159"/>
      <c r="X77" s="1159"/>
      <c r="Y77" s="1159"/>
      <c r="Z77" s="1159"/>
      <c r="AA77" s="1159"/>
      <c r="AB77" s="1159"/>
      <c r="AC77" s="1159"/>
      <c r="AD77" s="1159"/>
      <c r="AE77" s="1160"/>
      <c r="AF77" s="1156" t="s">
        <v>17</v>
      </c>
      <c r="AG77" s="1158" t="s">
        <v>18</v>
      </c>
      <c r="AH77" s="1159"/>
      <c r="AI77" s="1159"/>
      <c r="AJ77" s="1159"/>
      <c r="AK77" s="1159"/>
      <c r="AL77" s="1159"/>
      <c r="AM77" s="1159"/>
      <c r="AN77" s="1159"/>
      <c r="AO77" s="1159"/>
      <c r="AP77" s="1159"/>
      <c r="AQ77" s="1159"/>
      <c r="AR77" s="1159"/>
      <c r="AS77" s="1160"/>
      <c r="AT77" s="1165"/>
      <c r="AU77" s="1166"/>
      <c r="AV77" s="1166"/>
      <c r="AW77" s="1166"/>
      <c r="AX77" s="1166"/>
      <c r="AY77" s="1166"/>
      <c r="AZ77" s="1166"/>
      <c r="BA77" s="1166"/>
      <c r="BB77" s="1166"/>
      <c r="BC77" s="1166"/>
      <c r="BD77" s="1166"/>
      <c r="BE77" s="1166"/>
      <c r="BF77" s="1167"/>
      <c r="BG77" s="1151"/>
      <c r="BH77" s="1151"/>
      <c r="BI77" s="1154"/>
      <c r="BJ77" s="130"/>
      <c r="BK77" s="130"/>
      <c r="BL77" s="130"/>
      <c r="BM77" s="920">
        <v>1</v>
      </c>
      <c r="BN77" s="920">
        <v>2</v>
      </c>
      <c r="BO77" s="920"/>
      <c r="BP77" s="23"/>
      <c r="BQ77" s="920">
        <v>1</v>
      </c>
      <c r="BR77" s="920">
        <v>2</v>
      </c>
      <c r="BS77" s="920"/>
      <c r="BT77" s="23"/>
      <c r="BU77" s="920">
        <v>1</v>
      </c>
      <c r="BV77" s="920">
        <v>2</v>
      </c>
      <c r="BW77" s="920"/>
      <c r="BX77" s="23"/>
      <c r="BY77" s="920">
        <v>1</v>
      </c>
      <c r="BZ77" s="920">
        <v>2</v>
      </c>
      <c r="CA77" s="920"/>
      <c r="CB77" s="23"/>
      <c r="CC77" s="920">
        <v>1</v>
      </c>
      <c r="CD77" s="920">
        <v>2</v>
      </c>
      <c r="CE77" s="920"/>
      <c r="CF77" s="23"/>
      <c r="CG77" s="920">
        <v>1</v>
      </c>
      <c r="CH77" s="920">
        <v>2</v>
      </c>
      <c r="CI77" s="920"/>
      <c r="CJ77" s="23"/>
      <c r="CK77" s="920">
        <v>1</v>
      </c>
      <c r="CL77" s="920">
        <v>2</v>
      </c>
      <c r="CM77" s="920"/>
      <c r="CN77" s="23"/>
      <c r="CO77" s="920">
        <v>1</v>
      </c>
      <c r="CP77" s="920">
        <v>2</v>
      </c>
      <c r="CQ77" s="920"/>
      <c r="CR77" s="23"/>
      <c r="CS77" s="920">
        <v>1</v>
      </c>
      <c r="CT77" s="920">
        <v>2</v>
      </c>
      <c r="CU77" s="920"/>
      <c r="CV77" s="23"/>
      <c r="CW77" s="920">
        <v>1</v>
      </c>
      <c r="CX77" s="920">
        <v>2</v>
      </c>
      <c r="CY77" s="920"/>
      <c r="CZ77" s="23"/>
      <c r="DA77" s="920">
        <v>1</v>
      </c>
      <c r="DB77" s="920">
        <v>2</v>
      </c>
      <c r="DC77" s="920"/>
      <c r="DD77" s="23"/>
      <c r="DE77" s="920">
        <v>1</v>
      </c>
      <c r="DF77" s="920">
        <v>2</v>
      </c>
      <c r="DG77" s="920"/>
      <c r="DH77" s="23"/>
      <c r="DI77" s="920">
        <v>1</v>
      </c>
      <c r="DJ77" s="920">
        <v>2</v>
      </c>
      <c r="DK77" s="920"/>
      <c r="DL77" s="23"/>
      <c r="DM77" s="23"/>
      <c r="DN77" s="23"/>
      <c r="DO77" s="23"/>
      <c r="DP77" s="23"/>
      <c r="DQ77" s="23"/>
      <c r="DR77" s="25"/>
      <c r="DS77" s="25"/>
    </row>
    <row r="78" spans="1:141" s="6" customFormat="1" ht="26.25" customHeight="1" x14ac:dyDescent="0.2">
      <c r="A78" s="1172"/>
      <c r="B78" s="1194"/>
      <c r="C78" s="1152"/>
      <c r="D78" s="1191"/>
      <c r="E78" s="26">
        <v>1</v>
      </c>
      <c r="F78" s="26">
        <v>2</v>
      </c>
      <c r="G78" s="26">
        <v>3</v>
      </c>
      <c r="H78" s="26">
        <v>4</v>
      </c>
      <c r="I78" s="26">
        <v>5</v>
      </c>
      <c r="J78" s="26">
        <v>6</v>
      </c>
      <c r="K78" s="26">
        <v>7</v>
      </c>
      <c r="L78" s="26">
        <v>8</v>
      </c>
      <c r="M78" s="26">
        <v>9</v>
      </c>
      <c r="N78" s="26">
        <v>10</v>
      </c>
      <c r="O78" s="26">
        <v>11</v>
      </c>
      <c r="P78" s="26">
        <v>12</v>
      </c>
      <c r="Q78" s="26" t="s">
        <v>20</v>
      </c>
      <c r="R78" s="1152"/>
      <c r="S78" s="1157"/>
      <c r="T78" s="26">
        <v>1</v>
      </c>
      <c r="U78" s="26">
        <v>2</v>
      </c>
      <c r="V78" s="26">
        <v>3</v>
      </c>
      <c r="W78" s="26">
        <v>4</v>
      </c>
      <c r="X78" s="26">
        <v>5</v>
      </c>
      <c r="Y78" s="26">
        <v>6</v>
      </c>
      <c r="Z78" s="26">
        <v>7</v>
      </c>
      <c r="AA78" s="26">
        <v>8</v>
      </c>
      <c r="AB78" s="26">
        <v>9</v>
      </c>
      <c r="AC78" s="26">
        <v>10</v>
      </c>
      <c r="AD78" s="26">
        <v>11</v>
      </c>
      <c r="AE78" s="26">
        <v>12</v>
      </c>
      <c r="AF78" s="1157"/>
      <c r="AG78" s="26">
        <v>1</v>
      </c>
      <c r="AH78" s="26">
        <v>2</v>
      </c>
      <c r="AI78" s="26">
        <v>3</v>
      </c>
      <c r="AJ78" s="26">
        <v>4</v>
      </c>
      <c r="AK78" s="26">
        <v>5</v>
      </c>
      <c r="AL78" s="26">
        <v>6</v>
      </c>
      <c r="AM78" s="26">
        <v>7</v>
      </c>
      <c r="AN78" s="26">
        <v>8</v>
      </c>
      <c r="AO78" s="26">
        <v>9</v>
      </c>
      <c r="AP78" s="26">
        <v>10</v>
      </c>
      <c r="AQ78" s="26">
        <v>11</v>
      </c>
      <c r="AR78" s="26">
        <v>12</v>
      </c>
      <c r="AS78" s="26" t="s">
        <v>12</v>
      </c>
      <c r="AT78" s="164">
        <v>1</v>
      </c>
      <c r="AU78" s="164">
        <v>2</v>
      </c>
      <c r="AV78" s="164">
        <v>3</v>
      </c>
      <c r="AW78" s="164">
        <v>4</v>
      </c>
      <c r="AX78" s="164">
        <v>5</v>
      </c>
      <c r="AY78" s="164">
        <v>6</v>
      </c>
      <c r="AZ78" s="164">
        <v>7</v>
      </c>
      <c r="BA78" s="164">
        <v>8</v>
      </c>
      <c r="BB78" s="164">
        <v>9</v>
      </c>
      <c r="BC78" s="164">
        <v>10</v>
      </c>
      <c r="BD78" s="164">
        <v>11</v>
      </c>
      <c r="BE78" s="164">
        <v>12</v>
      </c>
      <c r="BF78" s="26" t="s">
        <v>12</v>
      </c>
      <c r="BG78" s="1152"/>
      <c r="BH78" s="1152"/>
      <c r="BI78" s="1155"/>
      <c r="BJ78" s="7"/>
      <c r="BK78" s="7"/>
      <c r="BL78" s="7"/>
      <c r="BM78" s="164" t="s">
        <v>581</v>
      </c>
      <c r="BN78" s="164" t="s">
        <v>582</v>
      </c>
      <c r="BO78" s="919" t="s">
        <v>583</v>
      </c>
      <c r="BP78" s="27"/>
      <c r="BQ78" s="164" t="s">
        <v>581</v>
      </c>
      <c r="BR78" s="164" t="s">
        <v>582</v>
      </c>
      <c r="BS78" s="919" t="s">
        <v>583</v>
      </c>
      <c r="BT78" s="27"/>
      <c r="BU78" s="164" t="s">
        <v>581</v>
      </c>
      <c r="BV78" s="164" t="s">
        <v>582</v>
      </c>
      <c r="BW78" s="919" t="s">
        <v>583</v>
      </c>
      <c r="BX78" s="27"/>
      <c r="BY78" s="164" t="s">
        <v>581</v>
      </c>
      <c r="BZ78" s="164" t="s">
        <v>582</v>
      </c>
      <c r="CA78" s="919" t="s">
        <v>583</v>
      </c>
      <c r="CB78" s="27"/>
      <c r="CC78" s="164" t="s">
        <v>581</v>
      </c>
      <c r="CD78" s="164" t="s">
        <v>582</v>
      </c>
      <c r="CE78" s="919" t="s">
        <v>583</v>
      </c>
      <c r="CF78" s="27"/>
      <c r="CG78" s="164" t="s">
        <v>581</v>
      </c>
      <c r="CH78" s="164" t="s">
        <v>582</v>
      </c>
      <c r="CI78" s="919" t="s">
        <v>583</v>
      </c>
      <c r="CJ78" s="27"/>
      <c r="CK78" s="164" t="s">
        <v>581</v>
      </c>
      <c r="CL78" s="164" t="s">
        <v>582</v>
      </c>
      <c r="CM78" s="919" t="s">
        <v>583</v>
      </c>
      <c r="CN78" s="27"/>
      <c r="CO78" s="164" t="s">
        <v>581</v>
      </c>
      <c r="CP78" s="164" t="s">
        <v>582</v>
      </c>
      <c r="CQ78" s="919" t="s">
        <v>583</v>
      </c>
      <c r="CR78" s="27"/>
      <c r="CS78" s="164" t="s">
        <v>581</v>
      </c>
      <c r="CT78" s="164" t="s">
        <v>582</v>
      </c>
      <c r="CU78" s="919" t="s">
        <v>583</v>
      </c>
      <c r="CV78" s="27"/>
      <c r="CW78" s="164" t="s">
        <v>581</v>
      </c>
      <c r="CX78" s="164" t="s">
        <v>582</v>
      </c>
      <c r="CY78" s="919" t="s">
        <v>583</v>
      </c>
      <c r="CZ78" s="27"/>
      <c r="DA78" s="164" t="s">
        <v>581</v>
      </c>
      <c r="DB78" s="164" t="s">
        <v>582</v>
      </c>
      <c r="DC78" s="919" t="s">
        <v>583</v>
      </c>
      <c r="DD78" s="27"/>
      <c r="DE78" s="164" t="s">
        <v>581</v>
      </c>
      <c r="DF78" s="164" t="s">
        <v>582</v>
      </c>
      <c r="DG78" s="919" t="s">
        <v>583</v>
      </c>
      <c r="DH78" s="27"/>
      <c r="DI78" s="164" t="s">
        <v>581</v>
      </c>
      <c r="DJ78" s="164" t="s">
        <v>582</v>
      </c>
      <c r="DK78" s="919" t="s">
        <v>583</v>
      </c>
      <c r="DL78" s="27"/>
      <c r="DM78" s="27"/>
      <c r="DN78" s="27"/>
      <c r="DO78" s="27"/>
      <c r="DP78" s="27"/>
      <c r="DQ78" s="27"/>
      <c r="DR78" s="27"/>
      <c r="DS78" s="27"/>
    </row>
    <row r="79" spans="1:141" s="7" customFormat="1" ht="26.25" customHeight="1" x14ac:dyDescent="0.2">
      <c r="A79" s="42">
        <v>1</v>
      </c>
      <c r="B79" s="426" t="s">
        <v>72</v>
      </c>
      <c r="C79" s="29" t="s">
        <v>23</v>
      </c>
      <c r="D79" s="547">
        <v>40</v>
      </c>
      <c r="E79" s="82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1">
        <f>SUM(E79:P79)</f>
        <v>0</v>
      </c>
      <c r="R79" s="83" t="s">
        <v>28</v>
      </c>
      <c r="S79" s="546">
        <v>28500</v>
      </c>
      <c r="T79" s="84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69">
        <f t="shared" ref="AF79:AF81" si="365">SUM(Q79*S79)</f>
        <v>0</v>
      </c>
      <c r="AG79" s="461">
        <f t="shared" ref="AG79:AI81" si="366">T79*E79</f>
        <v>0</v>
      </c>
      <c r="AH79" s="461">
        <f t="shared" si="366"/>
        <v>0</v>
      </c>
      <c r="AI79" s="461">
        <f t="shared" si="366"/>
        <v>0</v>
      </c>
      <c r="AJ79" s="461">
        <f t="shared" ref="AJ79:AR81" si="367">W79*H79</f>
        <v>0</v>
      </c>
      <c r="AK79" s="461">
        <f t="shared" si="367"/>
        <v>0</v>
      </c>
      <c r="AL79" s="461">
        <f t="shared" si="367"/>
        <v>0</v>
      </c>
      <c r="AM79" s="461">
        <f t="shared" si="367"/>
        <v>0</v>
      </c>
      <c r="AN79" s="461">
        <f t="shared" si="367"/>
        <v>0</v>
      </c>
      <c r="AO79" s="461">
        <f t="shared" si="367"/>
        <v>0</v>
      </c>
      <c r="AP79" s="461">
        <f t="shared" si="367"/>
        <v>0</v>
      </c>
      <c r="AQ79" s="461">
        <f t="shared" si="367"/>
        <v>0</v>
      </c>
      <c r="AR79" s="461">
        <f t="shared" si="367"/>
        <v>0</v>
      </c>
      <c r="AS79" s="462">
        <f>SUM(AG79:AR79)</f>
        <v>0</v>
      </c>
      <c r="AT79" s="461">
        <f>SUM(AG79*4%)</f>
        <v>0</v>
      </c>
      <c r="AU79" s="461">
        <f t="shared" ref="AU79:AV81" si="368">SUM(AH79*14%)</f>
        <v>0</v>
      </c>
      <c r="AV79" s="461">
        <f t="shared" si="368"/>
        <v>0</v>
      </c>
      <c r="AW79" s="461">
        <f t="shared" ref="AW79:BE81" si="369">SUM(AJ79*14%)</f>
        <v>0</v>
      </c>
      <c r="AX79" s="461">
        <f t="shared" si="369"/>
        <v>0</v>
      </c>
      <c r="AY79" s="461">
        <f t="shared" si="369"/>
        <v>0</v>
      </c>
      <c r="AZ79" s="461">
        <f t="shared" si="369"/>
        <v>0</v>
      </c>
      <c r="BA79" s="461">
        <f t="shared" si="369"/>
        <v>0</v>
      </c>
      <c r="BB79" s="461">
        <f t="shared" si="369"/>
        <v>0</v>
      </c>
      <c r="BC79" s="461">
        <f t="shared" si="369"/>
        <v>0</v>
      </c>
      <c r="BD79" s="461">
        <f t="shared" si="369"/>
        <v>0</v>
      </c>
      <c r="BE79" s="461">
        <f t="shared" si="369"/>
        <v>0</v>
      </c>
      <c r="BF79" s="73">
        <f>SUM(AT79:BE79)</f>
        <v>0</v>
      </c>
      <c r="BG79" s="73">
        <f t="shared" ref="BG79:BG81" si="370">AF79-AS79</f>
        <v>0</v>
      </c>
      <c r="BH79" s="74">
        <f t="shared" ref="BH79:BH81" si="371">S79*D79</f>
        <v>1140000</v>
      </c>
      <c r="BI79" s="75">
        <f t="shared" ref="BI79:BI81" si="372">BH79-AS79</f>
        <v>1140000</v>
      </c>
      <c r="BJ79" s="166">
        <f>SUM(Q79/D79)</f>
        <v>0</v>
      </c>
      <c r="BK79" s="166"/>
      <c r="BL79" s="461">
        <v>20000</v>
      </c>
      <c r="BM79" s="461">
        <f>AG79-AT79</f>
        <v>0</v>
      </c>
      <c r="BN79" s="461">
        <f>E79*BL79</f>
        <v>0</v>
      </c>
      <c r="BO79" s="461">
        <f>BM79-BN79</f>
        <v>0</v>
      </c>
      <c r="BP79" s="37"/>
      <c r="BQ79" s="461">
        <f>AH79-AU79</f>
        <v>0</v>
      </c>
      <c r="BR79" s="461">
        <f>F79*BL79</f>
        <v>0</v>
      </c>
      <c r="BS79" s="461">
        <f>BQ79-BR79</f>
        <v>0</v>
      </c>
      <c r="BT79" s="37"/>
      <c r="BU79" s="461">
        <f>AI79-AV79</f>
        <v>0</v>
      </c>
      <c r="BV79" s="461">
        <f>G79*BL79</f>
        <v>0</v>
      </c>
      <c r="BW79" s="461">
        <f>BU79-BV79</f>
        <v>0</v>
      </c>
      <c r="BX79" s="37"/>
      <c r="BY79" s="461">
        <f>AJ79-AW79</f>
        <v>0</v>
      </c>
      <c r="BZ79" s="461">
        <f>H79*BL79</f>
        <v>0</v>
      </c>
      <c r="CA79" s="461">
        <f>BY79-BZ79</f>
        <v>0</v>
      </c>
      <c r="CB79" s="37"/>
      <c r="CC79" s="461">
        <f>SUM(AK79-AX79)</f>
        <v>0</v>
      </c>
      <c r="CD79" s="461">
        <f>I79*BL79</f>
        <v>0</v>
      </c>
      <c r="CE79" s="461">
        <f>CC79-CD79</f>
        <v>0</v>
      </c>
      <c r="CF79" s="37"/>
      <c r="CG79" s="461">
        <f>AL79-AY79</f>
        <v>0</v>
      </c>
      <c r="CH79" s="461">
        <f>J79*BL79</f>
        <v>0</v>
      </c>
      <c r="CI79" s="461">
        <f>CG79-CH79</f>
        <v>0</v>
      </c>
      <c r="CJ79" s="37"/>
      <c r="CK79" s="461">
        <f>AM79-AZ79</f>
        <v>0</v>
      </c>
      <c r="CL79" s="461">
        <f>K79*BL79</f>
        <v>0</v>
      </c>
      <c r="CM79" s="461">
        <f>CK79-CL79</f>
        <v>0</v>
      </c>
      <c r="CN79" s="37"/>
      <c r="CO79" s="461">
        <f>AN79-BA79</f>
        <v>0</v>
      </c>
      <c r="CP79" s="461">
        <f>L79*BL79</f>
        <v>0</v>
      </c>
      <c r="CQ79" s="461">
        <f>CO79-CP79</f>
        <v>0</v>
      </c>
      <c r="CR79" s="37"/>
      <c r="CS79" s="461">
        <f>AO79-BB79</f>
        <v>0</v>
      </c>
      <c r="CT79" s="461">
        <f>M79*BL79</f>
        <v>0</v>
      </c>
      <c r="CU79" s="461">
        <f>CS79-CT79</f>
        <v>0</v>
      </c>
      <c r="CV79" s="37"/>
      <c r="CW79" s="461">
        <f>AP79-BC79</f>
        <v>0</v>
      </c>
      <c r="CX79" s="461">
        <f>N79*BL79</f>
        <v>0</v>
      </c>
      <c r="CY79" s="461">
        <f>CW79-CX79</f>
        <v>0</v>
      </c>
      <c r="CZ79" s="37"/>
      <c r="DA79" s="461">
        <f>AQ79-BD79</f>
        <v>0</v>
      </c>
      <c r="DB79" s="461">
        <f>O79*BL79</f>
        <v>0</v>
      </c>
      <c r="DC79" s="461">
        <f>DA79-DB79</f>
        <v>0</v>
      </c>
      <c r="DD79" s="37"/>
      <c r="DE79" s="461">
        <f>AR79-BE79</f>
        <v>0</v>
      </c>
      <c r="DF79" s="461">
        <f>P79*BL79</f>
        <v>0</v>
      </c>
      <c r="DG79" s="461">
        <f>DE79-DF79</f>
        <v>0</v>
      </c>
      <c r="DH79" s="37"/>
      <c r="DI79" s="461">
        <f t="shared" ref="DI79:DJ81" si="373">SUM(BM79+BQ79+BU79+BY79+CC79+CG79+CK79+CO79+CS79+CW79+DA79+DE79)</f>
        <v>0</v>
      </c>
      <c r="DJ79" s="461">
        <f t="shared" si="373"/>
        <v>0</v>
      </c>
      <c r="DK79" s="461">
        <f>DI79-DJ79</f>
        <v>0</v>
      </c>
      <c r="DL79" s="43"/>
      <c r="DM79" s="43"/>
      <c r="DN79" s="43"/>
      <c r="DO79" s="43"/>
      <c r="DP79" s="43"/>
      <c r="DQ79" s="43"/>
      <c r="DR79" s="43"/>
      <c r="DS79" s="43"/>
    </row>
    <row r="80" spans="1:141" s="7" customFormat="1" ht="26.25" customHeight="1" x14ac:dyDescent="0.2">
      <c r="A80" s="42">
        <v>2</v>
      </c>
      <c r="B80" s="426" t="s">
        <v>90</v>
      </c>
      <c r="C80" s="29" t="s">
        <v>23</v>
      </c>
      <c r="D80" s="547">
        <v>3</v>
      </c>
      <c r="E80" s="82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1">
        <f>SUM(E80:P80)</f>
        <v>0</v>
      </c>
      <c r="R80" s="83" t="s">
        <v>2</v>
      </c>
      <c r="S80" s="546">
        <v>49900</v>
      </c>
      <c r="T80" s="84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69">
        <f t="shared" si="365"/>
        <v>0</v>
      </c>
      <c r="AG80" s="461">
        <f t="shared" si="366"/>
        <v>0</v>
      </c>
      <c r="AH80" s="461">
        <f t="shared" si="366"/>
        <v>0</v>
      </c>
      <c r="AI80" s="461">
        <f t="shared" si="366"/>
        <v>0</v>
      </c>
      <c r="AJ80" s="461">
        <f t="shared" si="367"/>
        <v>0</v>
      </c>
      <c r="AK80" s="461">
        <f t="shared" si="367"/>
        <v>0</v>
      </c>
      <c r="AL80" s="461">
        <f t="shared" si="367"/>
        <v>0</v>
      </c>
      <c r="AM80" s="461">
        <f t="shared" si="367"/>
        <v>0</v>
      </c>
      <c r="AN80" s="461">
        <f t="shared" si="367"/>
        <v>0</v>
      </c>
      <c r="AO80" s="461">
        <f t="shared" si="367"/>
        <v>0</v>
      </c>
      <c r="AP80" s="461">
        <f t="shared" si="367"/>
        <v>0</v>
      </c>
      <c r="AQ80" s="461">
        <f t="shared" si="367"/>
        <v>0</v>
      </c>
      <c r="AR80" s="461">
        <f t="shared" si="367"/>
        <v>0</v>
      </c>
      <c r="AS80" s="462">
        <f>SUM(AG80:AR80)</f>
        <v>0</v>
      </c>
      <c r="AT80" s="461">
        <f>SUM(AG80*4%)</f>
        <v>0</v>
      </c>
      <c r="AU80" s="461">
        <f t="shared" si="368"/>
        <v>0</v>
      </c>
      <c r="AV80" s="461">
        <f t="shared" si="368"/>
        <v>0</v>
      </c>
      <c r="AW80" s="461">
        <f t="shared" si="369"/>
        <v>0</v>
      </c>
      <c r="AX80" s="461">
        <f t="shared" si="369"/>
        <v>0</v>
      </c>
      <c r="AY80" s="461">
        <f t="shared" si="369"/>
        <v>0</v>
      </c>
      <c r="AZ80" s="461">
        <f t="shared" si="369"/>
        <v>0</v>
      </c>
      <c r="BA80" s="461">
        <f t="shared" si="369"/>
        <v>0</v>
      </c>
      <c r="BB80" s="461">
        <f t="shared" si="369"/>
        <v>0</v>
      </c>
      <c r="BC80" s="461">
        <f t="shared" si="369"/>
        <v>0</v>
      </c>
      <c r="BD80" s="461">
        <f t="shared" si="369"/>
        <v>0</v>
      </c>
      <c r="BE80" s="461">
        <f t="shared" si="369"/>
        <v>0</v>
      </c>
      <c r="BF80" s="73">
        <f>SUM(AT80:BE80)</f>
        <v>0</v>
      </c>
      <c r="BG80" s="73">
        <f t="shared" si="370"/>
        <v>0</v>
      </c>
      <c r="BH80" s="74">
        <f t="shared" si="371"/>
        <v>149700</v>
      </c>
      <c r="BI80" s="75">
        <f t="shared" si="372"/>
        <v>149700</v>
      </c>
      <c r="BJ80" s="166">
        <f>SUM(Q80/D80)</f>
        <v>0</v>
      </c>
      <c r="BK80" s="166"/>
      <c r="BL80" s="461">
        <v>49000</v>
      </c>
      <c r="BM80" s="461">
        <f>AG80-AT80</f>
        <v>0</v>
      </c>
      <c r="BN80" s="461">
        <f>E80*BL80</f>
        <v>0</v>
      </c>
      <c r="BO80" s="461">
        <f>BM80-BN80</f>
        <v>0</v>
      </c>
      <c r="BP80" s="37"/>
      <c r="BQ80" s="461">
        <f>AH80-AU80</f>
        <v>0</v>
      </c>
      <c r="BR80" s="461">
        <f>F80*BL80</f>
        <v>0</v>
      </c>
      <c r="BS80" s="461">
        <f t="shared" ref="BS80" si="374">BQ80-BR80</f>
        <v>0</v>
      </c>
      <c r="BT80" s="37"/>
      <c r="BU80" s="461">
        <f>AI80-AV80</f>
        <v>0</v>
      </c>
      <c r="BV80" s="461">
        <f>G80*BL80</f>
        <v>0</v>
      </c>
      <c r="BW80" s="461">
        <f>BU80-BV80</f>
        <v>0</v>
      </c>
      <c r="BX80" s="37"/>
      <c r="BY80" s="461">
        <f>AJ80-AW80</f>
        <v>0</v>
      </c>
      <c r="BZ80" s="461">
        <f>H80*BL80</f>
        <v>0</v>
      </c>
      <c r="CA80" s="461">
        <f t="shared" ref="CA80" si="375">BY80-BZ80</f>
        <v>0</v>
      </c>
      <c r="CB80" s="37"/>
      <c r="CC80" s="461">
        <f>SUM(AK80-AX80)</f>
        <v>0</v>
      </c>
      <c r="CD80" s="461">
        <f>I80*BL80</f>
        <v>0</v>
      </c>
      <c r="CE80" s="461">
        <f t="shared" ref="CE80" si="376">CC80-CD80</f>
        <v>0</v>
      </c>
      <c r="CF80" s="37"/>
      <c r="CG80" s="461">
        <f>AL80-AY80</f>
        <v>0</v>
      </c>
      <c r="CH80" s="461">
        <f>J80*BL80</f>
        <v>0</v>
      </c>
      <c r="CI80" s="461">
        <f>CG80-CH80</f>
        <v>0</v>
      </c>
      <c r="CJ80" s="37"/>
      <c r="CK80" s="461">
        <f>AM80-AZ80</f>
        <v>0</v>
      </c>
      <c r="CL80" s="461">
        <f>K80*BL80</f>
        <v>0</v>
      </c>
      <c r="CM80" s="461">
        <f t="shared" ref="CM80" si="377">CK80-CL80</f>
        <v>0</v>
      </c>
      <c r="CN80" s="37"/>
      <c r="CO80" s="461">
        <f>AN80-BA80</f>
        <v>0</v>
      </c>
      <c r="CP80" s="461">
        <f>L80*BL80</f>
        <v>0</v>
      </c>
      <c r="CQ80" s="461">
        <f t="shared" ref="CQ80" si="378">CO80-CP80</f>
        <v>0</v>
      </c>
      <c r="CR80" s="37"/>
      <c r="CS80" s="461">
        <f>AO80-BB80</f>
        <v>0</v>
      </c>
      <c r="CT80" s="461">
        <f>M80*BL80</f>
        <v>0</v>
      </c>
      <c r="CU80" s="461">
        <f t="shared" ref="CU80" si="379">CS80-CT80</f>
        <v>0</v>
      </c>
      <c r="CV80" s="37"/>
      <c r="CW80" s="461">
        <f>AP80-BC80</f>
        <v>0</v>
      </c>
      <c r="CX80" s="461">
        <f>N80*BL80</f>
        <v>0</v>
      </c>
      <c r="CY80" s="461">
        <f t="shared" ref="CY80" si="380">CW80-CX80</f>
        <v>0</v>
      </c>
      <c r="CZ80" s="37"/>
      <c r="DA80" s="461">
        <f>AQ80-BD80</f>
        <v>0</v>
      </c>
      <c r="DB80" s="461">
        <f>O80*BL80</f>
        <v>0</v>
      </c>
      <c r="DC80" s="461">
        <f t="shared" ref="DC80" si="381">DA80-DB80</f>
        <v>0</v>
      </c>
      <c r="DD80" s="37"/>
      <c r="DE80" s="461">
        <f>AR80-BE80</f>
        <v>0</v>
      </c>
      <c r="DF80" s="461">
        <f>P80*BL80</f>
        <v>0</v>
      </c>
      <c r="DG80" s="461">
        <f t="shared" ref="DG80" si="382">DE80-DF80</f>
        <v>0</v>
      </c>
      <c r="DH80" s="37"/>
      <c r="DI80" s="461">
        <f t="shared" si="373"/>
        <v>0</v>
      </c>
      <c r="DJ80" s="461">
        <f t="shared" si="373"/>
        <v>0</v>
      </c>
      <c r="DK80" s="461">
        <f>DI80-DJ80</f>
        <v>0</v>
      </c>
      <c r="DL80" s="43"/>
      <c r="DM80" s="43"/>
      <c r="DN80" s="43"/>
      <c r="DO80" s="43"/>
      <c r="DP80" s="43"/>
      <c r="DQ80" s="43"/>
      <c r="DR80" s="43"/>
      <c r="DS80" s="43"/>
    </row>
    <row r="81" spans="1:141" s="7" customFormat="1" ht="26.25" customHeight="1" thickBot="1" x14ac:dyDescent="0.25">
      <c r="A81" s="42">
        <v>3</v>
      </c>
      <c r="B81" s="426" t="s">
        <v>74</v>
      </c>
      <c r="C81" s="29" t="s">
        <v>23</v>
      </c>
      <c r="D81" s="199">
        <v>2</v>
      </c>
      <c r="E81" s="82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1">
        <f>SUM(E81:P81)</f>
        <v>0</v>
      </c>
      <c r="R81" s="83" t="s">
        <v>15</v>
      </c>
      <c r="S81" s="546">
        <v>35000</v>
      </c>
      <c r="T81" s="84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69">
        <f t="shared" si="365"/>
        <v>0</v>
      </c>
      <c r="AG81" s="70">
        <f t="shared" si="366"/>
        <v>0</v>
      </c>
      <c r="AH81" s="70">
        <f t="shared" si="366"/>
        <v>0</v>
      </c>
      <c r="AI81" s="70">
        <f t="shared" si="366"/>
        <v>0</v>
      </c>
      <c r="AJ81" s="70">
        <f t="shared" si="367"/>
        <v>0</v>
      </c>
      <c r="AK81" s="70">
        <f t="shared" si="367"/>
        <v>0</v>
      </c>
      <c r="AL81" s="70">
        <f t="shared" si="367"/>
        <v>0</v>
      </c>
      <c r="AM81" s="70">
        <f t="shared" si="367"/>
        <v>0</v>
      </c>
      <c r="AN81" s="70">
        <f t="shared" si="367"/>
        <v>0</v>
      </c>
      <c r="AO81" s="70">
        <f t="shared" si="367"/>
        <v>0</v>
      </c>
      <c r="AP81" s="70">
        <f t="shared" si="367"/>
        <v>0</v>
      </c>
      <c r="AQ81" s="70">
        <f t="shared" si="367"/>
        <v>0</v>
      </c>
      <c r="AR81" s="70">
        <f t="shared" si="367"/>
        <v>0</v>
      </c>
      <c r="AS81" s="71">
        <f>SUM(AG81:AR81)</f>
        <v>0</v>
      </c>
      <c r="AT81" s="70">
        <f>SUM(AG81*4%)</f>
        <v>0</v>
      </c>
      <c r="AU81" s="70">
        <f t="shared" si="368"/>
        <v>0</v>
      </c>
      <c r="AV81" s="70">
        <f t="shared" si="368"/>
        <v>0</v>
      </c>
      <c r="AW81" s="70">
        <f t="shared" si="369"/>
        <v>0</v>
      </c>
      <c r="AX81" s="70">
        <f t="shared" si="369"/>
        <v>0</v>
      </c>
      <c r="AY81" s="70">
        <f t="shared" si="369"/>
        <v>0</v>
      </c>
      <c r="AZ81" s="70">
        <f t="shared" si="369"/>
        <v>0</v>
      </c>
      <c r="BA81" s="70">
        <f t="shared" si="369"/>
        <v>0</v>
      </c>
      <c r="BB81" s="70">
        <f t="shared" si="369"/>
        <v>0</v>
      </c>
      <c r="BC81" s="70">
        <f t="shared" si="369"/>
        <v>0</v>
      </c>
      <c r="BD81" s="70">
        <f t="shared" si="369"/>
        <v>0</v>
      </c>
      <c r="BE81" s="70">
        <f t="shared" si="369"/>
        <v>0</v>
      </c>
      <c r="BF81" s="72">
        <f>SUM(AT81:BE81)</f>
        <v>0</v>
      </c>
      <c r="BG81" s="73">
        <f t="shared" si="370"/>
        <v>0</v>
      </c>
      <c r="BH81" s="74">
        <f t="shared" si="371"/>
        <v>70000</v>
      </c>
      <c r="BI81" s="75">
        <f t="shared" si="372"/>
        <v>70000</v>
      </c>
      <c r="BJ81" s="166">
        <f>SUM(Q81/D81)</f>
        <v>0</v>
      </c>
      <c r="BK81" s="166"/>
      <c r="BL81" s="461">
        <v>30000</v>
      </c>
      <c r="BM81" s="461">
        <f>AG81-AT81</f>
        <v>0</v>
      </c>
      <c r="BN81" s="461">
        <f>E81*BL81</f>
        <v>0</v>
      </c>
      <c r="BO81" s="461">
        <f>BM81-BN81</f>
        <v>0</v>
      </c>
      <c r="BP81" s="37"/>
      <c r="BQ81" s="461">
        <f>AH81-AU81</f>
        <v>0</v>
      </c>
      <c r="BR81" s="461">
        <f>F81*BL81</f>
        <v>0</v>
      </c>
      <c r="BS81" s="461">
        <f>BQ81-BR81</f>
        <v>0</v>
      </c>
      <c r="BT81" s="37"/>
      <c r="BU81" s="461">
        <f>AI81-AV81</f>
        <v>0</v>
      </c>
      <c r="BV81" s="461">
        <f>G81*BL81</f>
        <v>0</v>
      </c>
      <c r="BW81" s="461">
        <f>BU81-BV81</f>
        <v>0</v>
      </c>
      <c r="BX81" s="37"/>
      <c r="BY81" s="461">
        <f>AJ81-AW81</f>
        <v>0</v>
      </c>
      <c r="BZ81" s="461">
        <f>H81*BL81</f>
        <v>0</v>
      </c>
      <c r="CA81" s="461">
        <f>BY81-BZ81</f>
        <v>0</v>
      </c>
      <c r="CB81" s="37"/>
      <c r="CC81" s="461">
        <f>SUM(AK81-AX81)</f>
        <v>0</v>
      </c>
      <c r="CD81" s="461">
        <f>I81*BL81</f>
        <v>0</v>
      </c>
      <c r="CE81" s="461">
        <f>CC81-CD81</f>
        <v>0</v>
      </c>
      <c r="CF81" s="37"/>
      <c r="CG81" s="461">
        <f>AL81-AY81</f>
        <v>0</v>
      </c>
      <c r="CH81" s="461">
        <f>J81*BL81</f>
        <v>0</v>
      </c>
      <c r="CI81" s="461">
        <f>CG81-CH81</f>
        <v>0</v>
      </c>
      <c r="CJ81" s="37"/>
      <c r="CK81" s="461">
        <f>AM81-AZ81</f>
        <v>0</v>
      </c>
      <c r="CL81" s="461">
        <f>K81*BL81</f>
        <v>0</v>
      </c>
      <c r="CM81" s="461">
        <f>CK81-CL81</f>
        <v>0</v>
      </c>
      <c r="CN81" s="37"/>
      <c r="CO81" s="461">
        <f>AN81-BA81</f>
        <v>0</v>
      </c>
      <c r="CP81" s="461">
        <f>L81*BL81</f>
        <v>0</v>
      </c>
      <c r="CQ81" s="461">
        <f>CO81-CP81</f>
        <v>0</v>
      </c>
      <c r="CR81" s="37"/>
      <c r="CS81" s="461">
        <f>AO81-BB81</f>
        <v>0</v>
      </c>
      <c r="CT81" s="461">
        <f>M81*BL81</f>
        <v>0</v>
      </c>
      <c r="CU81" s="461">
        <f>CS81-CT81</f>
        <v>0</v>
      </c>
      <c r="CV81" s="37"/>
      <c r="CW81" s="461">
        <f>AP81-BC81</f>
        <v>0</v>
      </c>
      <c r="CX81" s="461">
        <f>N81*BL81</f>
        <v>0</v>
      </c>
      <c r="CY81" s="461">
        <f>CW81-CX81</f>
        <v>0</v>
      </c>
      <c r="CZ81" s="37"/>
      <c r="DA81" s="461">
        <f>AQ81-BD81</f>
        <v>0</v>
      </c>
      <c r="DB81" s="461">
        <f>O81*BL81</f>
        <v>0</v>
      </c>
      <c r="DC81" s="461">
        <f>DA81-DB81</f>
        <v>0</v>
      </c>
      <c r="DD81" s="37"/>
      <c r="DE81" s="461">
        <f>AR81-BE81</f>
        <v>0</v>
      </c>
      <c r="DF81" s="461">
        <f>P81*BL81</f>
        <v>0</v>
      </c>
      <c r="DG81" s="461">
        <f>DE81-DF81</f>
        <v>0</v>
      </c>
      <c r="DH81" s="37"/>
      <c r="DI81" s="461">
        <f t="shared" si="373"/>
        <v>0</v>
      </c>
      <c r="DJ81" s="461">
        <f t="shared" si="373"/>
        <v>0</v>
      </c>
      <c r="DK81" s="461">
        <f>DI81-DJ81</f>
        <v>0</v>
      </c>
      <c r="DL81" s="43"/>
      <c r="DM81" s="43"/>
      <c r="DN81" s="43"/>
      <c r="DO81" s="43"/>
      <c r="DP81" s="43"/>
      <c r="DQ81" s="43"/>
      <c r="DR81" s="43"/>
      <c r="DS81" s="43"/>
    </row>
    <row r="82" spans="1:141" s="39" customFormat="1" ht="26.25" customHeight="1" thickBot="1" x14ac:dyDescent="0.25">
      <c r="A82" s="45">
        <v>8</v>
      </c>
      <c r="B82" s="45" t="s">
        <v>4</v>
      </c>
      <c r="C82" s="45"/>
      <c r="D82" s="200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8"/>
      <c r="R82" s="77"/>
      <c r="S82" s="46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78">
        <f t="shared" ref="AF82:BI82" si="383">SUM(AF79:AF81)</f>
        <v>0</v>
      </c>
      <c r="AG82" s="78">
        <f t="shared" si="383"/>
        <v>0</v>
      </c>
      <c r="AH82" s="78">
        <f t="shared" si="383"/>
        <v>0</v>
      </c>
      <c r="AI82" s="78">
        <f t="shared" si="383"/>
        <v>0</v>
      </c>
      <c r="AJ82" s="78">
        <f t="shared" si="383"/>
        <v>0</v>
      </c>
      <c r="AK82" s="78">
        <f t="shared" si="383"/>
        <v>0</v>
      </c>
      <c r="AL82" s="78">
        <f t="shared" si="383"/>
        <v>0</v>
      </c>
      <c r="AM82" s="78">
        <f t="shared" si="383"/>
        <v>0</v>
      </c>
      <c r="AN82" s="78">
        <f t="shared" si="383"/>
        <v>0</v>
      </c>
      <c r="AO82" s="78">
        <f t="shared" si="383"/>
        <v>0</v>
      </c>
      <c r="AP82" s="78">
        <f t="shared" si="383"/>
        <v>0</v>
      </c>
      <c r="AQ82" s="78">
        <f t="shared" si="383"/>
        <v>0</v>
      </c>
      <c r="AR82" s="78">
        <f t="shared" si="383"/>
        <v>0</v>
      </c>
      <c r="AS82" s="78">
        <f t="shared" si="383"/>
        <v>0</v>
      </c>
      <c r="AT82" s="78">
        <f t="shared" si="383"/>
        <v>0</v>
      </c>
      <c r="AU82" s="78">
        <f t="shared" si="383"/>
        <v>0</v>
      </c>
      <c r="AV82" s="78">
        <f t="shared" si="383"/>
        <v>0</v>
      </c>
      <c r="AW82" s="78">
        <f t="shared" si="383"/>
        <v>0</v>
      </c>
      <c r="AX82" s="78">
        <f t="shared" si="383"/>
        <v>0</v>
      </c>
      <c r="AY82" s="78">
        <f t="shared" si="383"/>
        <v>0</v>
      </c>
      <c r="AZ82" s="78">
        <f t="shared" si="383"/>
        <v>0</v>
      </c>
      <c r="BA82" s="78">
        <f t="shared" si="383"/>
        <v>0</v>
      </c>
      <c r="BB82" s="78">
        <f t="shared" si="383"/>
        <v>0</v>
      </c>
      <c r="BC82" s="78">
        <f t="shared" si="383"/>
        <v>0</v>
      </c>
      <c r="BD82" s="78">
        <f t="shared" si="383"/>
        <v>0</v>
      </c>
      <c r="BE82" s="78">
        <f t="shared" si="383"/>
        <v>0</v>
      </c>
      <c r="BF82" s="78">
        <f t="shared" si="383"/>
        <v>0</v>
      </c>
      <c r="BG82" s="79">
        <f t="shared" si="383"/>
        <v>0</v>
      </c>
      <c r="BH82" s="79">
        <f t="shared" si="383"/>
        <v>1359700</v>
      </c>
      <c r="BI82" s="79">
        <f t="shared" si="383"/>
        <v>1359700</v>
      </c>
      <c r="BJ82" s="541">
        <f>SUM(BJ79:BJ81)/4</f>
        <v>0</v>
      </c>
      <c r="BK82" s="541"/>
      <c r="BL82" s="931"/>
      <c r="BM82" s="922">
        <f>SUM(BM79:BM81)</f>
        <v>0</v>
      </c>
      <c r="BN82" s="922">
        <f t="shared" ref="BN82" si="384">SUM(BN79:BN81)</f>
        <v>0</v>
      </c>
      <c r="BO82" s="922">
        <f>SUM(BO79:BO81)</f>
        <v>0</v>
      </c>
      <c r="BP82" s="50"/>
      <c r="BQ82" s="918">
        <f>SUM(BQ79:BQ81)</f>
        <v>0</v>
      </c>
      <c r="BR82" s="918">
        <f>SUM(BR79:BR81)</f>
        <v>0</v>
      </c>
      <c r="BS82" s="918">
        <f>SUM(BS79:BS81)</f>
        <v>0</v>
      </c>
      <c r="BT82" s="50"/>
      <c r="BU82" s="918">
        <f>SUM(BU79:BU81)</f>
        <v>0</v>
      </c>
      <c r="BV82" s="918">
        <f>SUM(BV79:BV81)</f>
        <v>0</v>
      </c>
      <c r="BW82" s="918">
        <f>SUM(BW79:BW81)</f>
        <v>0</v>
      </c>
      <c r="BX82" s="50"/>
      <c r="BY82" s="918">
        <f>SUM(BY79:BY81)</f>
        <v>0</v>
      </c>
      <c r="BZ82" s="918">
        <f>SUM(BZ79:BZ81)</f>
        <v>0</v>
      </c>
      <c r="CA82" s="918">
        <f>SUM(CA79:CA81)</f>
        <v>0</v>
      </c>
      <c r="CB82" s="50"/>
      <c r="CC82" s="918">
        <f>SUM(CC79:CC81)</f>
        <v>0</v>
      </c>
      <c r="CD82" s="918">
        <f>SUM(CD79:CD81)</f>
        <v>0</v>
      </c>
      <c r="CE82" s="918">
        <f>SUM(CE79:CE81)</f>
        <v>0</v>
      </c>
      <c r="CF82" s="50"/>
      <c r="CG82" s="918">
        <f>SUM(CG79:CG81)</f>
        <v>0</v>
      </c>
      <c r="CH82" s="918">
        <f>SUM(CH79:CH81)</f>
        <v>0</v>
      </c>
      <c r="CI82" s="918">
        <f>SUM(CI79:CI81)</f>
        <v>0</v>
      </c>
      <c r="CJ82" s="50"/>
      <c r="CK82" s="918">
        <f>SUM(CK79:CK81)</f>
        <v>0</v>
      </c>
      <c r="CL82" s="918">
        <f>SUM(CL79:CL81)</f>
        <v>0</v>
      </c>
      <c r="CM82" s="918">
        <f>SUM(CM79:CM81)</f>
        <v>0</v>
      </c>
      <c r="CN82" s="50"/>
      <c r="CO82" s="918">
        <f>SUM(CO79:CO81)</f>
        <v>0</v>
      </c>
      <c r="CP82" s="918">
        <f>SUM(CP79:CP81)</f>
        <v>0</v>
      </c>
      <c r="CQ82" s="918">
        <f>SUM(CQ79:CQ81)</f>
        <v>0</v>
      </c>
      <c r="CR82" s="50"/>
      <c r="CS82" s="918">
        <f>SUM(CS79:CS81)</f>
        <v>0</v>
      </c>
      <c r="CT82" s="918">
        <f>SUM(CT79:CT81)</f>
        <v>0</v>
      </c>
      <c r="CU82" s="918">
        <f>SUM(CU79:CU81)</f>
        <v>0</v>
      </c>
      <c r="CV82" s="50"/>
      <c r="CW82" s="918">
        <f>SUM(CW79:CW81)</f>
        <v>0</v>
      </c>
      <c r="CX82" s="918">
        <f>SUM(CX79:CX81)</f>
        <v>0</v>
      </c>
      <c r="CY82" s="918">
        <f>SUM(CY79:CY81)</f>
        <v>0</v>
      </c>
      <c r="CZ82" s="50"/>
      <c r="DA82" s="918">
        <f>SUM(DA79:DA81)</f>
        <v>0</v>
      </c>
      <c r="DB82" s="918">
        <f>SUM(DB79:DB81)</f>
        <v>0</v>
      </c>
      <c r="DC82" s="918">
        <f>SUM(DC79:DC81)</f>
        <v>0</v>
      </c>
      <c r="DD82" s="50"/>
      <c r="DE82" s="918">
        <f>SUM(DE79:DE81)</f>
        <v>0</v>
      </c>
      <c r="DF82" s="918">
        <f>SUM(DF79:DF81)</f>
        <v>0</v>
      </c>
      <c r="DG82" s="918">
        <f>SUM(DG79:DG81)</f>
        <v>0</v>
      </c>
      <c r="DH82" s="50"/>
      <c r="DI82" s="918">
        <f>SUM(DI79:DI81)</f>
        <v>0</v>
      </c>
      <c r="DJ82" s="918">
        <f>SUM(DJ79:DJ81)</f>
        <v>0</v>
      </c>
      <c r="DK82" s="918">
        <f>SUM(DK79:DK81)</f>
        <v>0</v>
      </c>
      <c r="DL82" s="50"/>
      <c r="DM82" s="50"/>
      <c r="DN82" s="50"/>
      <c r="DO82" s="50"/>
      <c r="DP82" s="50"/>
      <c r="DQ82" s="50"/>
      <c r="DR82" s="50"/>
      <c r="DS82" s="50"/>
    </row>
    <row r="83" spans="1:141" s="20" customFormat="1" ht="26.25" customHeight="1" x14ac:dyDescent="0.2">
      <c r="A83" s="51"/>
      <c r="D83" s="20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AE83" s="41"/>
      <c r="AS83" s="52"/>
      <c r="BF83" s="53">
        <f>SUM(AS82+BF82)</f>
        <v>0</v>
      </c>
      <c r="BG83" s="54">
        <f>AF82-AS82</f>
        <v>0</v>
      </c>
      <c r="BH83" s="55">
        <f>SUM(BI82+AS82)</f>
        <v>1359700</v>
      </c>
      <c r="BI83" s="56">
        <f>SUM(BG82)</f>
        <v>0</v>
      </c>
      <c r="BJ83" s="41" t="s">
        <v>35</v>
      </c>
      <c r="BK83" s="41"/>
      <c r="BM83" s="931"/>
      <c r="BN83" s="931"/>
      <c r="BO83" s="932"/>
      <c r="BP83" s="873"/>
      <c r="BQ83" s="931"/>
      <c r="BR83" s="931"/>
      <c r="BS83" s="931"/>
      <c r="BT83" s="872"/>
      <c r="BU83" s="931"/>
      <c r="BV83" s="931"/>
      <c r="BW83" s="931"/>
      <c r="BX83" s="872"/>
      <c r="BY83" s="931"/>
      <c r="BZ83" s="931"/>
      <c r="CA83" s="931"/>
      <c r="CB83" s="872"/>
      <c r="CC83" s="931"/>
      <c r="CD83" s="931"/>
      <c r="CE83" s="931"/>
      <c r="CF83" s="872"/>
      <c r="CG83" s="931"/>
      <c r="CH83" s="931"/>
      <c r="CI83" s="931"/>
      <c r="CJ83" s="872"/>
      <c r="CK83" s="931"/>
      <c r="CL83" s="931"/>
      <c r="CM83" s="931"/>
      <c r="CN83" s="872"/>
      <c r="CO83" s="931"/>
      <c r="CP83" s="931"/>
      <c r="CQ83" s="931"/>
      <c r="CR83" s="872"/>
      <c r="CS83" s="931"/>
      <c r="CT83" s="931"/>
      <c r="CU83" s="931"/>
      <c r="CV83" s="872"/>
      <c r="CW83" s="931"/>
      <c r="CX83" s="931"/>
      <c r="CY83" s="931"/>
      <c r="CZ83" s="872"/>
      <c r="DA83" s="931"/>
      <c r="DB83" s="931"/>
      <c r="DC83" s="931"/>
      <c r="DD83" s="872"/>
      <c r="DE83" s="931"/>
      <c r="DF83" s="931"/>
      <c r="DG83" s="931"/>
      <c r="DH83" s="872"/>
      <c r="DI83" s="931"/>
      <c r="DJ83" s="931"/>
      <c r="DK83" s="931"/>
      <c r="DL83" s="24"/>
      <c r="DM83" s="24"/>
      <c r="DN83" s="24"/>
      <c r="DO83" s="24"/>
      <c r="DP83" s="24"/>
      <c r="DQ83" s="24"/>
      <c r="DR83" s="24"/>
      <c r="DS83" s="24"/>
      <c r="DT83" s="24"/>
    </row>
    <row r="84" spans="1:141" s="20" customFormat="1" ht="26.25" customHeight="1" x14ac:dyDescent="0.2">
      <c r="A84" s="51"/>
      <c r="D84" s="20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AE84" s="41"/>
      <c r="AS84" s="41"/>
      <c r="AT84" s="118">
        <f>SUM(AG82+AT82)</f>
        <v>0</v>
      </c>
      <c r="AU84" s="118">
        <f t="shared" ref="AU84:BE84" si="385">SUM(AH82+AU82)</f>
        <v>0</v>
      </c>
      <c r="AV84" s="118">
        <f t="shared" si="385"/>
        <v>0</v>
      </c>
      <c r="AW84" s="118">
        <f t="shared" si="385"/>
        <v>0</v>
      </c>
      <c r="AX84" s="118">
        <f t="shared" si="385"/>
        <v>0</v>
      </c>
      <c r="AY84" s="118">
        <f t="shared" si="385"/>
        <v>0</v>
      </c>
      <c r="AZ84" s="118">
        <f t="shared" si="385"/>
        <v>0</v>
      </c>
      <c r="BA84" s="118">
        <f t="shared" si="385"/>
        <v>0</v>
      </c>
      <c r="BB84" s="118">
        <f t="shared" si="385"/>
        <v>0</v>
      </c>
      <c r="BC84" s="118">
        <f t="shared" si="385"/>
        <v>0</v>
      </c>
      <c r="BD84" s="118">
        <f t="shared" si="385"/>
        <v>0</v>
      </c>
      <c r="BE84" s="118">
        <f t="shared" si="385"/>
        <v>0</v>
      </c>
      <c r="BF84" s="118">
        <f>SUM(AT84:BE84)</f>
        <v>0</v>
      </c>
      <c r="BG84" s="41"/>
      <c r="BH84" s="57"/>
      <c r="BI84" s="58">
        <f>SUM(BI82-BI83)</f>
        <v>1359700</v>
      </c>
      <c r="BJ84" s="41" t="s">
        <v>34</v>
      </c>
      <c r="BK84" s="41"/>
      <c r="BL84" s="541"/>
      <c r="BM84" s="933"/>
      <c r="BN84" s="933"/>
      <c r="BO84" s="933"/>
      <c r="BP84" s="934"/>
      <c r="BQ84" s="935"/>
      <c r="BR84" s="935"/>
      <c r="BS84" s="935"/>
      <c r="BT84" s="934"/>
      <c r="BU84" s="935"/>
      <c r="BV84" s="935"/>
      <c r="BW84" s="935"/>
      <c r="BX84" s="936"/>
      <c r="BY84" s="921"/>
      <c r="BZ84" s="921"/>
      <c r="CA84" s="921"/>
      <c r="CB84" s="936"/>
      <c r="CC84" s="921"/>
      <c r="CD84" s="921"/>
      <c r="CE84" s="921"/>
      <c r="CF84" s="936"/>
      <c r="CG84" s="921"/>
      <c r="CH84" s="921"/>
      <c r="CI84" s="921"/>
      <c r="CJ84" s="936"/>
      <c r="CK84" s="921"/>
      <c r="CL84" s="921"/>
      <c r="CM84" s="921"/>
      <c r="CN84" s="936"/>
      <c r="CO84" s="921"/>
      <c r="CP84" s="921"/>
      <c r="CQ84" s="921"/>
      <c r="CR84" s="936"/>
      <c r="CS84" s="921"/>
      <c r="CT84" s="921"/>
      <c r="CU84" s="921"/>
      <c r="CV84" s="936"/>
      <c r="CW84" s="921"/>
      <c r="CX84" s="921"/>
      <c r="CY84" s="921"/>
      <c r="CZ84" s="936"/>
      <c r="DA84" s="921"/>
      <c r="DB84" s="921"/>
      <c r="DC84" s="921"/>
      <c r="DD84" s="936"/>
      <c r="DE84" s="921"/>
      <c r="DF84" s="921"/>
      <c r="DG84" s="921"/>
      <c r="DH84" s="936"/>
      <c r="DI84" s="921"/>
      <c r="DJ84" s="921"/>
      <c r="DK84" s="921"/>
      <c r="DL84" s="24"/>
      <c r="DM84" s="24"/>
      <c r="DN84" s="24"/>
      <c r="DO84" s="24"/>
      <c r="DP84" s="24"/>
      <c r="DQ84" s="24"/>
      <c r="DR84" s="24"/>
      <c r="DS84" s="24"/>
      <c r="DT84" s="24"/>
    </row>
    <row r="85" spans="1:141" s="809" customFormat="1" ht="26.25" customHeight="1" x14ac:dyDescent="0.2">
      <c r="A85" s="1195" t="s">
        <v>8</v>
      </c>
      <c r="B85" s="1196"/>
      <c r="C85" s="800" t="s">
        <v>91</v>
      </c>
      <c r="D85" s="801"/>
      <c r="E85" s="585"/>
      <c r="F85" s="585"/>
      <c r="G85" s="585"/>
      <c r="H85" s="585"/>
      <c r="I85" s="585"/>
      <c r="J85" s="585"/>
      <c r="K85" s="585"/>
      <c r="L85" s="585"/>
      <c r="M85" s="585"/>
      <c r="N85" s="585"/>
      <c r="O85" s="585"/>
      <c r="P85" s="585"/>
      <c r="Q85" s="585"/>
      <c r="R85" s="585"/>
      <c r="S85" s="585"/>
      <c r="T85" s="802"/>
      <c r="U85" s="802"/>
      <c r="V85" s="802"/>
      <c r="W85" s="802"/>
      <c r="X85" s="802"/>
      <c r="Y85" s="802"/>
      <c r="Z85" s="802"/>
      <c r="AA85" s="802"/>
      <c r="AB85" s="802"/>
      <c r="AC85" s="802"/>
      <c r="AD85" s="802"/>
      <c r="AE85" s="803"/>
      <c r="AF85" s="585"/>
      <c r="AG85" s="802"/>
      <c r="AH85" s="802"/>
      <c r="AI85" s="802"/>
      <c r="AJ85" s="802"/>
      <c r="AK85" s="802"/>
      <c r="AL85" s="802"/>
      <c r="AM85" s="802"/>
      <c r="AN85" s="802"/>
      <c r="AO85" s="802"/>
      <c r="AP85" s="802"/>
      <c r="AQ85" s="802"/>
      <c r="AR85" s="802"/>
      <c r="AS85" s="804"/>
      <c r="AT85" s="802"/>
      <c r="AU85" s="802"/>
      <c r="AV85" s="802"/>
      <c r="AW85" s="802"/>
      <c r="AX85" s="802"/>
      <c r="AY85" s="802"/>
      <c r="AZ85" s="802"/>
      <c r="BA85" s="802"/>
      <c r="BB85" s="802"/>
      <c r="BC85" s="802"/>
      <c r="BD85" s="802"/>
      <c r="BE85" s="802"/>
      <c r="BF85" s="804"/>
      <c r="BG85" s="804"/>
      <c r="BH85" s="805"/>
      <c r="BI85" s="806"/>
      <c r="BJ85" s="805"/>
      <c r="BK85" s="805"/>
      <c r="BL85" s="805"/>
      <c r="BM85" s="1186"/>
      <c r="BN85" s="1186"/>
      <c r="BO85" s="1186"/>
      <c r="BP85" s="585"/>
      <c r="BQ85" s="1186"/>
      <c r="BR85" s="1186"/>
      <c r="BS85" s="1186"/>
      <c r="BT85" s="585"/>
      <c r="BU85" s="1186"/>
      <c r="BV85" s="1186"/>
      <c r="BW85" s="1186"/>
      <c r="BX85" s="585"/>
      <c r="BY85" s="1186"/>
      <c r="BZ85" s="1186"/>
      <c r="CA85" s="1186"/>
      <c r="CB85" s="585"/>
      <c r="CC85" s="1186"/>
      <c r="CD85" s="1186"/>
      <c r="CE85" s="1186"/>
      <c r="CF85" s="585"/>
      <c r="CG85" s="1186"/>
      <c r="CH85" s="1186"/>
      <c r="CI85" s="1186"/>
      <c r="CJ85" s="585"/>
      <c r="CK85" s="1186"/>
      <c r="CL85" s="1186"/>
      <c r="CM85" s="1186"/>
      <c r="CN85" s="585"/>
      <c r="CO85" s="1186"/>
      <c r="CP85" s="1186"/>
      <c r="CQ85" s="1186"/>
      <c r="CR85" s="585"/>
      <c r="CS85" s="1186"/>
      <c r="CT85" s="1186"/>
      <c r="CU85" s="1186"/>
      <c r="CV85" s="585"/>
      <c r="CW85" s="1186"/>
      <c r="CX85" s="1186"/>
      <c r="CY85" s="1186"/>
      <c r="CZ85" s="585"/>
      <c r="DA85" s="1186"/>
      <c r="DB85" s="1186"/>
      <c r="DC85" s="1186"/>
      <c r="DD85" s="585"/>
      <c r="DE85" s="1186"/>
      <c r="DF85" s="1186"/>
      <c r="DG85" s="1186"/>
      <c r="DH85" s="585"/>
      <c r="DI85" s="1186"/>
      <c r="DJ85" s="1186"/>
      <c r="DK85" s="1186"/>
      <c r="DL85" s="802"/>
      <c r="DM85" s="804"/>
      <c r="DN85" s="804"/>
      <c r="DO85" s="804"/>
      <c r="DP85" s="805"/>
      <c r="DQ85" s="806"/>
      <c r="DR85" s="804"/>
      <c r="DS85" s="804"/>
      <c r="DT85" s="807"/>
      <c r="DU85" s="807"/>
      <c r="DV85" s="807"/>
      <c r="DW85" s="807"/>
      <c r="DX85" s="807"/>
      <c r="DY85" s="808"/>
      <c r="DZ85" s="807"/>
      <c r="EA85" s="807"/>
      <c r="EB85" s="807"/>
      <c r="EC85" s="807"/>
      <c r="ED85" s="807"/>
      <c r="EE85" s="807"/>
      <c r="EF85" s="807"/>
      <c r="EG85" s="807"/>
      <c r="EH85" s="807"/>
      <c r="EI85" s="807"/>
      <c r="EJ85" s="807"/>
      <c r="EK85" s="807"/>
    </row>
    <row r="86" spans="1:141" s="8" customFormat="1" ht="26.25" customHeight="1" x14ac:dyDescent="0.2">
      <c r="A86" s="1170" t="s">
        <v>9</v>
      </c>
      <c r="B86" s="1150" t="s">
        <v>10</v>
      </c>
      <c r="C86" s="1150" t="s">
        <v>21</v>
      </c>
      <c r="D86" s="1173" t="s">
        <v>11</v>
      </c>
      <c r="E86" s="1173"/>
      <c r="F86" s="1173"/>
      <c r="G86" s="1173"/>
      <c r="H86" s="1173"/>
      <c r="I86" s="1173"/>
      <c r="J86" s="1173"/>
      <c r="K86" s="1173"/>
      <c r="L86" s="1173"/>
      <c r="M86" s="1173"/>
      <c r="N86" s="1173"/>
      <c r="O86" s="1173"/>
      <c r="P86" s="1173"/>
      <c r="Q86" s="1173"/>
      <c r="R86" s="1150" t="s">
        <v>19</v>
      </c>
      <c r="S86" s="1174" t="s">
        <v>16</v>
      </c>
      <c r="T86" s="1175"/>
      <c r="U86" s="1175"/>
      <c r="V86" s="1175"/>
      <c r="W86" s="1175"/>
      <c r="X86" s="1175"/>
      <c r="Y86" s="1175"/>
      <c r="Z86" s="1175"/>
      <c r="AA86" s="1175"/>
      <c r="AB86" s="1175"/>
      <c r="AC86" s="1175"/>
      <c r="AD86" s="1175"/>
      <c r="AE86" s="1176"/>
      <c r="AF86" s="1161" t="s">
        <v>6</v>
      </c>
      <c r="AG86" s="1161"/>
      <c r="AH86" s="1161"/>
      <c r="AI86" s="1161"/>
      <c r="AJ86" s="1161"/>
      <c r="AK86" s="1161"/>
      <c r="AL86" s="1161"/>
      <c r="AM86" s="1161"/>
      <c r="AN86" s="1161"/>
      <c r="AO86" s="1161"/>
      <c r="AP86" s="1161"/>
      <c r="AQ86" s="1161"/>
      <c r="AR86" s="1161"/>
      <c r="AS86" s="1161"/>
      <c r="AT86" s="1162" t="s">
        <v>38</v>
      </c>
      <c r="AU86" s="1163"/>
      <c r="AV86" s="1163"/>
      <c r="AW86" s="1163"/>
      <c r="AX86" s="1163"/>
      <c r="AY86" s="1163"/>
      <c r="AZ86" s="1163"/>
      <c r="BA86" s="1163"/>
      <c r="BB86" s="1163"/>
      <c r="BC86" s="1163"/>
      <c r="BD86" s="1163"/>
      <c r="BE86" s="1163"/>
      <c r="BF86" s="1164"/>
      <c r="BG86" s="1150" t="s">
        <v>35</v>
      </c>
      <c r="BH86" s="1150" t="s">
        <v>208</v>
      </c>
      <c r="BI86" s="1153" t="s">
        <v>36</v>
      </c>
      <c r="BJ86" s="130"/>
      <c r="BK86" s="130"/>
      <c r="BL86" s="130"/>
      <c r="BM86" s="1149" t="s">
        <v>51</v>
      </c>
      <c r="BN86" s="1149"/>
      <c r="BO86" s="1149"/>
      <c r="BP86" s="23"/>
      <c r="BQ86" s="1149" t="s">
        <v>52</v>
      </c>
      <c r="BR86" s="1149"/>
      <c r="BS86" s="1149"/>
      <c r="BT86" s="23"/>
      <c r="BU86" s="1149" t="s">
        <v>56</v>
      </c>
      <c r="BV86" s="1149"/>
      <c r="BW86" s="1149"/>
      <c r="BX86" s="23"/>
      <c r="BY86" s="1149" t="s">
        <v>59</v>
      </c>
      <c r="BZ86" s="1149"/>
      <c r="CA86" s="1149"/>
      <c r="CB86" s="23"/>
      <c r="CC86" s="1149" t="s">
        <v>60</v>
      </c>
      <c r="CD86" s="1149"/>
      <c r="CE86" s="1149"/>
      <c r="CF86" s="23"/>
      <c r="CG86" s="1149" t="s">
        <v>61</v>
      </c>
      <c r="CH86" s="1149"/>
      <c r="CI86" s="1149"/>
      <c r="CJ86" s="23"/>
      <c r="CK86" s="1149" t="s">
        <v>204</v>
      </c>
      <c r="CL86" s="1149"/>
      <c r="CM86" s="1149"/>
      <c r="CN86" s="23"/>
      <c r="CO86" s="1149" t="s">
        <v>584</v>
      </c>
      <c r="CP86" s="1149"/>
      <c r="CQ86" s="1149"/>
      <c r="CR86" s="23"/>
      <c r="CS86" s="1149" t="s">
        <v>585</v>
      </c>
      <c r="CT86" s="1149"/>
      <c r="CU86" s="1149"/>
      <c r="CV86" s="23"/>
      <c r="CW86" s="1149" t="s">
        <v>586</v>
      </c>
      <c r="CX86" s="1149"/>
      <c r="CY86" s="1149"/>
      <c r="CZ86" s="23"/>
      <c r="DA86" s="1149" t="s">
        <v>587</v>
      </c>
      <c r="DB86" s="1149"/>
      <c r="DC86" s="1149"/>
      <c r="DD86" s="23"/>
      <c r="DE86" s="1149" t="s">
        <v>588</v>
      </c>
      <c r="DF86" s="1149"/>
      <c r="DG86" s="1149"/>
      <c r="DH86" s="23"/>
      <c r="DI86" s="1149" t="s">
        <v>12</v>
      </c>
      <c r="DJ86" s="1149"/>
      <c r="DK86" s="1149"/>
      <c r="DL86" s="23"/>
      <c r="DM86" s="23"/>
      <c r="DN86" s="23"/>
      <c r="DO86" s="23"/>
      <c r="DP86" s="23"/>
      <c r="DQ86" s="23"/>
      <c r="DR86" s="25"/>
      <c r="DS86" s="25"/>
    </row>
    <row r="87" spans="1:141" s="8" customFormat="1" ht="26.25" customHeight="1" x14ac:dyDescent="0.2">
      <c r="A87" s="1171"/>
      <c r="B87" s="1151"/>
      <c r="C87" s="1151"/>
      <c r="D87" s="1197" t="s">
        <v>17</v>
      </c>
      <c r="E87" s="1158" t="s">
        <v>18</v>
      </c>
      <c r="F87" s="1159"/>
      <c r="G87" s="1159"/>
      <c r="H87" s="1159"/>
      <c r="I87" s="1159"/>
      <c r="J87" s="1159"/>
      <c r="K87" s="1159"/>
      <c r="L87" s="1159"/>
      <c r="M87" s="1159"/>
      <c r="N87" s="1159"/>
      <c r="O87" s="1159"/>
      <c r="P87" s="1159"/>
      <c r="Q87" s="1159"/>
      <c r="R87" s="1151"/>
      <c r="S87" s="1156" t="s">
        <v>17</v>
      </c>
      <c r="T87" s="1158" t="s">
        <v>18</v>
      </c>
      <c r="U87" s="1159"/>
      <c r="V87" s="1159"/>
      <c r="W87" s="1159"/>
      <c r="X87" s="1159"/>
      <c r="Y87" s="1159"/>
      <c r="Z87" s="1159"/>
      <c r="AA87" s="1159"/>
      <c r="AB87" s="1159"/>
      <c r="AC87" s="1159"/>
      <c r="AD87" s="1159"/>
      <c r="AE87" s="1160"/>
      <c r="AF87" s="1156" t="s">
        <v>17</v>
      </c>
      <c r="AG87" s="1158" t="s">
        <v>18</v>
      </c>
      <c r="AH87" s="1159"/>
      <c r="AI87" s="1159"/>
      <c r="AJ87" s="1159"/>
      <c r="AK87" s="1159"/>
      <c r="AL87" s="1159"/>
      <c r="AM87" s="1159"/>
      <c r="AN87" s="1159"/>
      <c r="AO87" s="1159"/>
      <c r="AP87" s="1159"/>
      <c r="AQ87" s="1159"/>
      <c r="AR87" s="1159"/>
      <c r="AS87" s="1160"/>
      <c r="AT87" s="1165"/>
      <c r="AU87" s="1166"/>
      <c r="AV87" s="1166"/>
      <c r="AW87" s="1166"/>
      <c r="AX87" s="1166"/>
      <c r="AY87" s="1166"/>
      <c r="AZ87" s="1166"/>
      <c r="BA87" s="1166"/>
      <c r="BB87" s="1166"/>
      <c r="BC87" s="1166"/>
      <c r="BD87" s="1166"/>
      <c r="BE87" s="1166"/>
      <c r="BF87" s="1167"/>
      <c r="BG87" s="1151"/>
      <c r="BH87" s="1151"/>
      <c r="BI87" s="1154"/>
      <c r="BJ87" s="130"/>
      <c r="BK87" s="130"/>
      <c r="BL87" s="130"/>
      <c r="BM87" s="920">
        <v>1</v>
      </c>
      <c r="BN87" s="920">
        <v>2</v>
      </c>
      <c r="BO87" s="920"/>
      <c r="BP87" s="23"/>
      <c r="BQ87" s="920">
        <v>1</v>
      </c>
      <c r="BR87" s="920">
        <v>2</v>
      </c>
      <c r="BS87" s="920"/>
      <c r="BT87" s="23"/>
      <c r="BU87" s="920">
        <v>1</v>
      </c>
      <c r="BV87" s="920">
        <v>2</v>
      </c>
      <c r="BW87" s="920"/>
      <c r="BX87" s="23"/>
      <c r="BY87" s="920">
        <v>1</v>
      </c>
      <c r="BZ87" s="920">
        <v>2</v>
      </c>
      <c r="CA87" s="920"/>
      <c r="CB87" s="23"/>
      <c r="CC87" s="920">
        <v>1</v>
      </c>
      <c r="CD87" s="920">
        <v>2</v>
      </c>
      <c r="CE87" s="920"/>
      <c r="CF87" s="23"/>
      <c r="CG87" s="920">
        <v>1</v>
      </c>
      <c r="CH87" s="920">
        <v>2</v>
      </c>
      <c r="CI87" s="920"/>
      <c r="CJ87" s="23"/>
      <c r="CK87" s="920">
        <v>1</v>
      </c>
      <c r="CL87" s="920">
        <v>2</v>
      </c>
      <c r="CM87" s="920"/>
      <c r="CN87" s="23"/>
      <c r="CO87" s="920">
        <v>1</v>
      </c>
      <c r="CP87" s="920">
        <v>2</v>
      </c>
      <c r="CQ87" s="920"/>
      <c r="CR87" s="23"/>
      <c r="CS87" s="920">
        <v>1</v>
      </c>
      <c r="CT87" s="920">
        <v>2</v>
      </c>
      <c r="CU87" s="920"/>
      <c r="CV87" s="23"/>
      <c r="CW87" s="920">
        <v>1</v>
      </c>
      <c r="CX87" s="920">
        <v>2</v>
      </c>
      <c r="CY87" s="920"/>
      <c r="CZ87" s="23"/>
      <c r="DA87" s="920">
        <v>1</v>
      </c>
      <c r="DB87" s="920">
        <v>2</v>
      </c>
      <c r="DC87" s="920"/>
      <c r="DD87" s="23"/>
      <c r="DE87" s="920">
        <v>1</v>
      </c>
      <c r="DF87" s="920">
        <v>2</v>
      </c>
      <c r="DG87" s="920"/>
      <c r="DH87" s="23"/>
      <c r="DI87" s="920">
        <v>1</v>
      </c>
      <c r="DJ87" s="920">
        <v>2</v>
      </c>
      <c r="DK87" s="920"/>
      <c r="DL87" s="23"/>
      <c r="DM87" s="23"/>
      <c r="DN87" s="23"/>
      <c r="DO87" s="23"/>
      <c r="DP87" s="23"/>
      <c r="DQ87" s="23"/>
      <c r="DR87" s="25"/>
      <c r="DS87" s="25"/>
    </row>
    <row r="88" spans="1:141" s="6" customFormat="1" ht="26.25" customHeight="1" x14ac:dyDescent="0.2">
      <c r="A88" s="1172"/>
      <c r="B88" s="1152"/>
      <c r="C88" s="1152"/>
      <c r="D88" s="1198"/>
      <c r="E88" s="26">
        <v>1</v>
      </c>
      <c r="F88" s="26">
        <v>2</v>
      </c>
      <c r="G88" s="26">
        <v>3</v>
      </c>
      <c r="H88" s="26">
        <v>4</v>
      </c>
      <c r="I88" s="26">
        <v>5</v>
      </c>
      <c r="J88" s="26">
        <v>6</v>
      </c>
      <c r="K88" s="26">
        <v>7</v>
      </c>
      <c r="L88" s="26">
        <v>8</v>
      </c>
      <c r="M88" s="26">
        <v>9</v>
      </c>
      <c r="N88" s="26">
        <v>10</v>
      </c>
      <c r="O88" s="26">
        <v>11</v>
      </c>
      <c r="P88" s="26">
        <v>12</v>
      </c>
      <c r="Q88" s="26" t="s">
        <v>20</v>
      </c>
      <c r="R88" s="1152"/>
      <c r="S88" s="1157"/>
      <c r="T88" s="26">
        <v>1</v>
      </c>
      <c r="U88" s="26">
        <v>2</v>
      </c>
      <c r="V88" s="26">
        <v>3</v>
      </c>
      <c r="W88" s="26">
        <v>4</v>
      </c>
      <c r="X88" s="26">
        <v>5</v>
      </c>
      <c r="Y88" s="26">
        <v>6</v>
      </c>
      <c r="Z88" s="26">
        <v>7</v>
      </c>
      <c r="AA88" s="26">
        <v>8</v>
      </c>
      <c r="AB88" s="26">
        <v>9</v>
      </c>
      <c r="AC88" s="26">
        <v>10</v>
      </c>
      <c r="AD88" s="26">
        <v>11</v>
      </c>
      <c r="AE88" s="26">
        <v>12</v>
      </c>
      <c r="AF88" s="1157"/>
      <c r="AG88" s="26">
        <v>1</v>
      </c>
      <c r="AH88" s="26">
        <v>2</v>
      </c>
      <c r="AI88" s="26">
        <v>3</v>
      </c>
      <c r="AJ88" s="26">
        <v>4</v>
      </c>
      <c r="AK88" s="26">
        <v>5</v>
      </c>
      <c r="AL88" s="26">
        <v>6</v>
      </c>
      <c r="AM88" s="26">
        <v>7</v>
      </c>
      <c r="AN88" s="26">
        <v>8</v>
      </c>
      <c r="AO88" s="26">
        <v>9</v>
      </c>
      <c r="AP88" s="26">
        <v>10</v>
      </c>
      <c r="AQ88" s="26">
        <v>11</v>
      </c>
      <c r="AR88" s="26">
        <v>12</v>
      </c>
      <c r="AS88" s="26" t="s">
        <v>12</v>
      </c>
      <c r="AT88" s="164">
        <v>1</v>
      </c>
      <c r="AU88" s="164">
        <v>2</v>
      </c>
      <c r="AV88" s="164">
        <v>3</v>
      </c>
      <c r="AW88" s="164">
        <v>4</v>
      </c>
      <c r="AX88" s="164">
        <v>5</v>
      </c>
      <c r="AY88" s="164">
        <v>6</v>
      </c>
      <c r="AZ88" s="164">
        <v>7</v>
      </c>
      <c r="BA88" s="164">
        <v>8</v>
      </c>
      <c r="BB88" s="164">
        <v>9</v>
      </c>
      <c r="BC88" s="164">
        <v>10</v>
      </c>
      <c r="BD88" s="164">
        <v>11</v>
      </c>
      <c r="BE88" s="164">
        <v>12</v>
      </c>
      <c r="BF88" s="26" t="s">
        <v>12</v>
      </c>
      <c r="BG88" s="1152"/>
      <c r="BH88" s="1152"/>
      <c r="BI88" s="1155"/>
      <c r="BJ88" s="7"/>
      <c r="BK88" s="7"/>
      <c r="BL88" s="7"/>
      <c r="BM88" s="164" t="s">
        <v>581</v>
      </c>
      <c r="BN88" s="164" t="s">
        <v>582</v>
      </c>
      <c r="BO88" s="919" t="s">
        <v>583</v>
      </c>
      <c r="BP88" s="27"/>
      <c r="BQ88" s="164" t="s">
        <v>581</v>
      </c>
      <c r="BR88" s="164" t="s">
        <v>582</v>
      </c>
      <c r="BS88" s="919" t="s">
        <v>583</v>
      </c>
      <c r="BT88" s="27"/>
      <c r="BU88" s="164" t="s">
        <v>581</v>
      </c>
      <c r="BV88" s="164" t="s">
        <v>582</v>
      </c>
      <c r="BW88" s="919" t="s">
        <v>583</v>
      </c>
      <c r="BX88" s="27"/>
      <c r="BY88" s="164" t="s">
        <v>581</v>
      </c>
      <c r="BZ88" s="164" t="s">
        <v>582</v>
      </c>
      <c r="CA88" s="919" t="s">
        <v>583</v>
      </c>
      <c r="CB88" s="27"/>
      <c r="CC88" s="164" t="s">
        <v>581</v>
      </c>
      <c r="CD88" s="164" t="s">
        <v>582</v>
      </c>
      <c r="CE88" s="919" t="s">
        <v>583</v>
      </c>
      <c r="CF88" s="27"/>
      <c r="CG88" s="164" t="s">
        <v>581</v>
      </c>
      <c r="CH88" s="164" t="s">
        <v>582</v>
      </c>
      <c r="CI88" s="919" t="s">
        <v>583</v>
      </c>
      <c r="CJ88" s="27"/>
      <c r="CK88" s="164" t="s">
        <v>581</v>
      </c>
      <c r="CL88" s="164" t="s">
        <v>582</v>
      </c>
      <c r="CM88" s="919" t="s">
        <v>583</v>
      </c>
      <c r="CN88" s="27"/>
      <c r="CO88" s="164" t="s">
        <v>581</v>
      </c>
      <c r="CP88" s="164" t="s">
        <v>582</v>
      </c>
      <c r="CQ88" s="919" t="s">
        <v>583</v>
      </c>
      <c r="CR88" s="27"/>
      <c r="CS88" s="164" t="s">
        <v>581</v>
      </c>
      <c r="CT88" s="164" t="s">
        <v>582</v>
      </c>
      <c r="CU88" s="919" t="s">
        <v>583</v>
      </c>
      <c r="CV88" s="27"/>
      <c r="CW88" s="164" t="s">
        <v>581</v>
      </c>
      <c r="CX88" s="164" t="s">
        <v>582</v>
      </c>
      <c r="CY88" s="919" t="s">
        <v>583</v>
      </c>
      <c r="CZ88" s="27"/>
      <c r="DA88" s="164" t="s">
        <v>581</v>
      </c>
      <c r="DB88" s="164" t="s">
        <v>582</v>
      </c>
      <c r="DC88" s="919" t="s">
        <v>583</v>
      </c>
      <c r="DD88" s="27"/>
      <c r="DE88" s="164" t="s">
        <v>581</v>
      </c>
      <c r="DF88" s="164" t="s">
        <v>582</v>
      </c>
      <c r="DG88" s="919" t="s">
        <v>583</v>
      </c>
      <c r="DH88" s="27"/>
      <c r="DI88" s="164" t="s">
        <v>581</v>
      </c>
      <c r="DJ88" s="164" t="s">
        <v>582</v>
      </c>
      <c r="DK88" s="919" t="s">
        <v>583</v>
      </c>
      <c r="DL88" s="27"/>
      <c r="DM88" s="27"/>
      <c r="DN88" s="27"/>
      <c r="DO88" s="27"/>
      <c r="DP88" s="27"/>
      <c r="DQ88" s="27"/>
      <c r="DR88" s="27"/>
      <c r="DS88" s="27"/>
    </row>
    <row r="89" spans="1:141" s="7" customFormat="1" ht="26.25" customHeight="1" x14ac:dyDescent="0.2">
      <c r="A89" s="42">
        <v>1</v>
      </c>
      <c r="B89" s="426" t="s">
        <v>361</v>
      </c>
      <c r="C89" s="29" t="s">
        <v>23</v>
      </c>
      <c r="D89" s="547">
        <v>400</v>
      </c>
      <c r="E89" s="82">
        <v>80</v>
      </c>
      <c r="F89" s="82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1">
        <f>SUM(E89:P89)</f>
        <v>80</v>
      </c>
      <c r="R89" s="83" t="s">
        <v>28</v>
      </c>
      <c r="S89" s="548">
        <v>10300</v>
      </c>
      <c r="T89" s="84">
        <v>10300</v>
      </c>
      <c r="U89" s="84"/>
      <c r="V89" s="84"/>
      <c r="W89" s="84"/>
      <c r="X89" s="33"/>
      <c r="Y89" s="33"/>
      <c r="Z89" s="33"/>
      <c r="AA89" s="33"/>
      <c r="AB89" s="33"/>
      <c r="AC89" s="33"/>
      <c r="AD89" s="33"/>
      <c r="AE89" s="33"/>
      <c r="AF89" s="69">
        <f t="shared" ref="AF89:AF90" si="386">SUM(Q89*S89)</f>
        <v>824000</v>
      </c>
      <c r="AG89" s="461">
        <f>T89*E89</f>
        <v>824000</v>
      </c>
      <c r="AH89" s="461">
        <f t="shared" ref="AG89:AH90" si="387">U89*F89</f>
        <v>0</v>
      </c>
      <c r="AI89" s="461">
        <f t="shared" ref="AI89:AR90" si="388">V89*G89</f>
        <v>0</v>
      </c>
      <c r="AJ89" s="461">
        <f t="shared" si="388"/>
        <v>0</v>
      </c>
      <c r="AK89" s="461">
        <f t="shared" si="388"/>
        <v>0</v>
      </c>
      <c r="AL89" s="461">
        <f t="shared" si="388"/>
        <v>0</v>
      </c>
      <c r="AM89" s="461">
        <f t="shared" si="388"/>
        <v>0</v>
      </c>
      <c r="AN89" s="461">
        <f t="shared" si="388"/>
        <v>0</v>
      </c>
      <c r="AO89" s="461">
        <f t="shared" si="388"/>
        <v>0</v>
      </c>
      <c r="AP89" s="461">
        <f t="shared" si="388"/>
        <v>0</v>
      </c>
      <c r="AQ89" s="461">
        <f t="shared" si="388"/>
        <v>0</v>
      </c>
      <c r="AR89" s="461">
        <f t="shared" si="388"/>
        <v>0</v>
      </c>
      <c r="AS89" s="462">
        <f>SUM(AG89:AR89)</f>
        <v>824000</v>
      </c>
      <c r="AT89" s="461">
        <f>SUM(AG89*12%)</f>
        <v>98880</v>
      </c>
      <c r="AU89" s="461">
        <f t="shared" ref="AU89:AV89" si="389">SUM(AH89*4%)</f>
        <v>0</v>
      </c>
      <c r="AV89" s="461">
        <f t="shared" si="389"/>
        <v>0</v>
      </c>
      <c r="AW89" s="461">
        <f>SUM(AJ89*4%)</f>
        <v>0</v>
      </c>
      <c r="AX89" s="461">
        <f t="shared" ref="AV89:BE90" si="390">SUM(AK89*14%)</f>
        <v>0</v>
      </c>
      <c r="AY89" s="461">
        <f t="shared" si="390"/>
        <v>0</v>
      </c>
      <c r="AZ89" s="461">
        <f t="shared" si="390"/>
        <v>0</v>
      </c>
      <c r="BA89" s="461">
        <f t="shared" si="390"/>
        <v>0</v>
      </c>
      <c r="BB89" s="461">
        <f t="shared" si="390"/>
        <v>0</v>
      </c>
      <c r="BC89" s="461">
        <f t="shared" si="390"/>
        <v>0</v>
      </c>
      <c r="BD89" s="461">
        <f t="shared" si="390"/>
        <v>0</v>
      </c>
      <c r="BE89" s="461">
        <f t="shared" si="390"/>
        <v>0</v>
      </c>
      <c r="BF89" s="73">
        <f>SUM(AT89:BE89)</f>
        <v>98880</v>
      </c>
      <c r="BG89" s="73">
        <f>AF89-AS89</f>
        <v>0</v>
      </c>
      <c r="BH89" s="74">
        <f>S89*D89</f>
        <v>4120000</v>
      </c>
      <c r="BI89" s="75">
        <f>BH89-AS89</f>
        <v>3296000</v>
      </c>
      <c r="BJ89" s="166">
        <f>SUM(Q89/D89)</f>
        <v>0.2</v>
      </c>
      <c r="BK89" s="166"/>
      <c r="BL89" s="461">
        <v>9000</v>
      </c>
      <c r="BM89" s="461">
        <f>AG89-AT89</f>
        <v>725120</v>
      </c>
      <c r="BN89" s="461">
        <f>E89*BL89</f>
        <v>720000</v>
      </c>
      <c r="BO89" s="461">
        <f>BM89-BN89</f>
        <v>5120</v>
      </c>
      <c r="BP89" s="37"/>
      <c r="BQ89" s="461">
        <f>AH89-AU89</f>
        <v>0</v>
      </c>
      <c r="BR89" s="461">
        <f>F89*BL89</f>
        <v>0</v>
      </c>
      <c r="BS89" s="461">
        <f>BQ89-BR89</f>
        <v>0</v>
      </c>
      <c r="BT89" s="37"/>
      <c r="BU89" s="461">
        <f>AI89-AV89</f>
        <v>0</v>
      </c>
      <c r="BV89" s="461">
        <f>G89*BL89</f>
        <v>0</v>
      </c>
      <c r="BW89" s="461">
        <f>BU89-BV89</f>
        <v>0</v>
      </c>
      <c r="BX89" s="37"/>
      <c r="BY89" s="461">
        <f>AJ89-AW89</f>
        <v>0</v>
      </c>
      <c r="BZ89" s="461">
        <f>H89*BL89</f>
        <v>0</v>
      </c>
      <c r="CA89" s="461">
        <f>BY89-BZ89</f>
        <v>0</v>
      </c>
      <c r="CB89" s="37"/>
      <c r="CC89" s="461">
        <f>SUM(AK89-AX89)</f>
        <v>0</v>
      </c>
      <c r="CD89" s="461">
        <f>I89*BL89</f>
        <v>0</v>
      </c>
      <c r="CE89" s="461">
        <f>CC89-CD89</f>
        <v>0</v>
      </c>
      <c r="CF89" s="37"/>
      <c r="CG89" s="461">
        <f>AL89-AY89</f>
        <v>0</v>
      </c>
      <c r="CH89" s="461">
        <f>J89*BL89</f>
        <v>0</v>
      </c>
      <c r="CI89" s="461">
        <f>CG89-CH89</f>
        <v>0</v>
      </c>
      <c r="CJ89" s="37"/>
      <c r="CK89" s="461">
        <f>AM89-AZ89</f>
        <v>0</v>
      </c>
      <c r="CL89" s="461">
        <f>K89*BL89</f>
        <v>0</v>
      </c>
      <c r="CM89" s="461">
        <f>CK89-CL89</f>
        <v>0</v>
      </c>
      <c r="CN89" s="37"/>
      <c r="CO89" s="461">
        <f>AN89-BA89</f>
        <v>0</v>
      </c>
      <c r="CP89" s="461">
        <f>L89*BL89</f>
        <v>0</v>
      </c>
      <c r="CQ89" s="461">
        <f>CO89-CP89</f>
        <v>0</v>
      </c>
      <c r="CR89" s="37"/>
      <c r="CS89" s="461">
        <f>AO89-BB89</f>
        <v>0</v>
      </c>
      <c r="CT89" s="461">
        <f>M89*BL89</f>
        <v>0</v>
      </c>
      <c r="CU89" s="461">
        <f>CS89-CT89</f>
        <v>0</v>
      </c>
      <c r="CV89" s="37"/>
      <c r="CW89" s="461">
        <f>AP89-BC89</f>
        <v>0</v>
      </c>
      <c r="CX89" s="461">
        <f>N89*BL89</f>
        <v>0</v>
      </c>
      <c r="CY89" s="461">
        <f>CW89-CX89</f>
        <v>0</v>
      </c>
      <c r="CZ89" s="37"/>
      <c r="DA89" s="461">
        <f>AQ89-BD89</f>
        <v>0</v>
      </c>
      <c r="DB89" s="461">
        <f>O89*BL89</f>
        <v>0</v>
      </c>
      <c r="DC89" s="461">
        <f>DA89-DB89</f>
        <v>0</v>
      </c>
      <c r="DD89" s="37"/>
      <c r="DE89" s="461">
        <f>AR89-BE89</f>
        <v>0</v>
      </c>
      <c r="DF89" s="461">
        <f>P89*BL89</f>
        <v>0</v>
      </c>
      <c r="DG89" s="461">
        <f>DE89-DF89</f>
        <v>0</v>
      </c>
      <c r="DH89" s="37"/>
      <c r="DI89" s="461">
        <f>SUM(BM89+BQ89+BU89+BY89+CC89+CG89+CK89+CO89+CS89+CW89+DA89+DE89)</f>
        <v>725120</v>
      </c>
      <c r="DJ89" s="461">
        <f>SUM(BN89+BR89+BV89+BZ89+CD89+CH89+CL89+CP89+CT89+CX89+DB89+DF89)</f>
        <v>720000</v>
      </c>
      <c r="DK89" s="461">
        <f>DI89-DJ89</f>
        <v>5120</v>
      </c>
      <c r="DL89" s="43"/>
      <c r="DM89" s="43"/>
      <c r="DN89" s="43"/>
      <c r="DO89" s="43"/>
      <c r="DP89" s="43"/>
      <c r="DQ89" s="43"/>
      <c r="DR89" s="43"/>
      <c r="DS89" s="43"/>
    </row>
    <row r="90" spans="1:141" s="730" customFormat="1" ht="26.25" customHeight="1" thickBot="1" x14ac:dyDescent="0.25">
      <c r="A90" s="983">
        <v>2</v>
      </c>
      <c r="B90" s="998" t="s">
        <v>29</v>
      </c>
      <c r="C90" s="984" t="s">
        <v>23</v>
      </c>
      <c r="D90" s="999">
        <v>6</v>
      </c>
      <c r="E90" s="82"/>
      <c r="F90" s="449"/>
      <c r="G90" s="449"/>
      <c r="H90" s="449"/>
      <c r="I90" s="449"/>
      <c r="J90" s="449"/>
      <c r="K90" s="449"/>
      <c r="L90" s="449"/>
      <c r="M90" s="449"/>
      <c r="N90" s="449"/>
      <c r="O90" s="449"/>
      <c r="P90" s="449"/>
      <c r="Q90" s="985">
        <f>SUM(E90:P90)</f>
        <v>0</v>
      </c>
      <c r="R90" s="986" t="s">
        <v>15</v>
      </c>
      <c r="S90" s="1000">
        <v>35000</v>
      </c>
      <c r="T90" s="987">
        <v>35000</v>
      </c>
      <c r="U90" s="987"/>
      <c r="V90" s="1001"/>
      <c r="W90" s="987"/>
      <c r="X90" s="988"/>
      <c r="Y90" s="988"/>
      <c r="Z90" s="988"/>
      <c r="AA90" s="988"/>
      <c r="AB90" s="988"/>
      <c r="AC90" s="988"/>
      <c r="AD90" s="988"/>
      <c r="AE90" s="988"/>
      <c r="AF90" s="989">
        <f t="shared" si="386"/>
        <v>0</v>
      </c>
      <c r="AG90" s="990">
        <f t="shared" si="387"/>
        <v>0</v>
      </c>
      <c r="AH90" s="990">
        <f t="shared" si="387"/>
        <v>0</v>
      </c>
      <c r="AI90" s="990">
        <f t="shared" si="388"/>
        <v>0</v>
      </c>
      <c r="AJ90" s="990">
        <f t="shared" si="388"/>
        <v>0</v>
      </c>
      <c r="AK90" s="990">
        <f t="shared" si="388"/>
        <v>0</v>
      </c>
      <c r="AL90" s="990">
        <f t="shared" si="388"/>
        <v>0</v>
      </c>
      <c r="AM90" s="990">
        <f t="shared" si="388"/>
        <v>0</v>
      </c>
      <c r="AN90" s="990">
        <f t="shared" si="388"/>
        <v>0</v>
      </c>
      <c r="AO90" s="990">
        <f t="shared" si="388"/>
        <v>0</v>
      </c>
      <c r="AP90" s="990">
        <f t="shared" si="388"/>
        <v>0</v>
      </c>
      <c r="AQ90" s="990">
        <f t="shared" si="388"/>
        <v>0</v>
      </c>
      <c r="AR90" s="990">
        <f t="shared" si="388"/>
        <v>0</v>
      </c>
      <c r="AS90" s="991">
        <f>SUM(AG90:AR90)</f>
        <v>0</v>
      </c>
      <c r="AT90" s="990">
        <f>SUM(AG90*2%)</f>
        <v>0</v>
      </c>
      <c r="AU90" s="990">
        <f>SUM(AH90*4%)</f>
        <v>0</v>
      </c>
      <c r="AV90" s="990">
        <f t="shared" si="390"/>
        <v>0</v>
      </c>
      <c r="AW90" s="990">
        <f>SUM(AJ90*4%)</f>
        <v>0</v>
      </c>
      <c r="AX90" s="990">
        <f t="shared" si="390"/>
        <v>0</v>
      </c>
      <c r="AY90" s="990">
        <f t="shared" si="390"/>
        <v>0</v>
      </c>
      <c r="AZ90" s="990">
        <f t="shared" si="390"/>
        <v>0</v>
      </c>
      <c r="BA90" s="990">
        <f t="shared" si="390"/>
        <v>0</v>
      </c>
      <c r="BB90" s="990">
        <f t="shared" si="390"/>
        <v>0</v>
      </c>
      <c r="BC90" s="990">
        <f t="shared" si="390"/>
        <v>0</v>
      </c>
      <c r="BD90" s="990">
        <f t="shared" si="390"/>
        <v>0</v>
      </c>
      <c r="BE90" s="990">
        <f t="shared" si="390"/>
        <v>0</v>
      </c>
      <c r="BF90" s="992">
        <f>SUM(AT90:BE90)</f>
        <v>0</v>
      </c>
      <c r="BG90" s="992">
        <f t="shared" ref="BG90" si="391">AF90-AS90</f>
        <v>0</v>
      </c>
      <c r="BH90" s="993">
        <f t="shared" ref="BH90" si="392">S90*D90</f>
        <v>210000</v>
      </c>
      <c r="BI90" s="994">
        <f t="shared" ref="BI90" si="393">BH90-AS90</f>
        <v>210000</v>
      </c>
      <c r="BJ90" s="995">
        <f>SUM(Q90/D90)</f>
        <v>0</v>
      </c>
      <c r="BK90" s="995"/>
      <c r="BL90" s="990">
        <v>30000</v>
      </c>
      <c r="BM90" s="990">
        <f>AG90-AT90</f>
        <v>0</v>
      </c>
      <c r="BN90" s="990">
        <f>E90*BL90</f>
        <v>0</v>
      </c>
      <c r="BO90" s="990">
        <f>BM90-BN90</f>
        <v>0</v>
      </c>
      <c r="BP90" s="996"/>
      <c r="BQ90" s="990">
        <f>AH90-AU90</f>
        <v>0</v>
      </c>
      <c r="BR90" s="990">
        <f>F90*BL90</f>
        <v>0</v>
      </c>
      <c r="BS90" s="990">
        <f t="shared" ref="BS90" si="394">BQ90-BR90</f>
        <v>0</v>
      </c>
      <c r="BT90" s="996"/>
      <c r="BU90" s="990">
        <f>AI90-AV90</f>
        <v>0</v>
      </c>
      <c r="BV90" s="990">
        <f>G90*BL90</f>
        <v>0</v>
      </c>
      <c r="BW90" s="990">
        <f>BU90-BV90</f>
        <v>0</v>
      </c>
      <c r="BX90" s="996"/>
      <c r="BY90" s="990">
        <f>AJ90-AW90</f>
        <v>0</v>
      </c>
      <c r="BZ90" s="990">
        <f>H90*BL90</f>
        <v>0</v>
      </c>
      <c r="CA90" s="990">
        <f t="shared" ref="CA90" si="395">BY90-BZ90</f>
        <v>0</v>
      </c>
      <c r="CB90" s="996"/>
      <c r="CC90" s="990">
        <f>SUM(AK90-AX90)</f>
        <v>0</v>
      </c>
      <c r="CD90" s="990">
        <f>I90*BL90</f>
        <v>0</v>
      </c>
      <c r="CE90" s="990">
        <f t="shared" ref="CE90" si="396">CC90-CD90</f>
        <v>0</v>
      </c>
      <c r="CF90" s="996"/>
      <c r="CG90" s="990">
        <f>AL90-AY90</f>
        <v>0</v>
      </c>
      <c r="CH90" s="990">
        <f>J90*BL90</f>
        <v>0</v>
      </c>
      <c r="CI90" s="990">
        <f>CG90-CH90</f>
        <v>0</v>
      </c>
      <c r="CJ90" s="996"/>
      <c r="CK90" s="990">
        <f>AM90-AZ90</f>
        <v>0</v>
      </c>
      <c r="CL90" s="990">
        <f>K90*BL90</f>
        <v>0</v>
      </c>
      <c r="CM90" s="990">
        <f t="shared" ref="CM90" si="397">CK90-CL90</f>
        <v>0</v>
      </c>
      <c r="CN90" s="996"/>
      <c r="CO90" s="990">
        <f>AN90-BA90</f>
        <v>0</v>
      </c>
      <c r="CP90" s="990">
        <f>L90*BL90</f>
        <v>0</v>
      </c>
      <c r="CQ90" s="990">
        <f t="shared" ref="CQ90" si="398">CO90-CP90</f>
        <v>0</v>
      </c>
      <c r="CR90" s="996"/>
      <c r="CS90" s="990">
        <f>AO90-BB90</f>
        <v>0</v>
      </c>
      <c r="CT90" s="990">
        <f>M90*BL90</f>
        <v>0</v>
      </c>
      <c r="CU90" s="990">
        <f t="shared" ref="CU90" si="399">CS90-CT90</f>
        <v>0</v>
      </c>
      <c r="CV90" s="996"/>
      <c r="CW90" s="990">
        <f>AP90-BC90</f>
        <v>0</v>
      </c>
      <c r="CX90" s="990">
        <f>N90*BL90</f>
        <v>0</v>
      </c>
      <c r="CY90" s="990">
        <f t="shared" ref="CY90" si="400">CW90-CX90</f>
        <v>0</v>
      </c>
      <c r="CZ90" s="996"/>
      <c r="DA90" s="990">
        <f>AQ90-BD90</f>
        <v>0</v>
      </c>
      <c r="DB90" s="990">
        <f>O90*BL90</f>
        <v>0</v>
      </c>
      <c r="DC90" s="990">
        <f t="shared" ref="DC90" si="401">DA90-DB90</f>
        <v>0</v>
      </c>
      <c r="DD90" s="996"/>
      <c r="DE90" s="990">
        <f>AR90-BE90</f>
        <v>0</v>
      </c>
      <c r="DF90" s="990">
        <f>P90*BL90</f>
        <v>0</v>
      </c>
      <c r="DG90" s="990">
        <f t="shared" ref="DG90" si="402">DE90-DF90</f>
        <v>0</v>
      </c>
      <c r="DH90" s="996"/>
      <c r="DI90" s="990">
        <f>SUM(BM90+BQ90+BU90+BY90+CC90+CG90+CK90+CO90+CS90+CW90+DA90+DE90)</f>
        <v>0</v>
      </c>
      <c r="DJ90" s="990">
        <f>SUM(BN90+BR90+BV90+BZ90+CD90+CH90+CL90+CP90+CT90+CX90+DB90+DF90)</f>
        <v>0</v>
      </c>
      <c r="DK90" s="990">
        <f>DI90-DJ90</f>
        <v>0</v>
      </c>
      <c r="DL90" s="997"/>
      <c r="DM90" s="997"/>
      <c r="DN90" s="997"/>
      <c r="DO90" s="997"/>
      <c r="DP90" s="997"/>
      <c r="DQ90" s="997"/>
      <c r="DR90" s="997"/>
      <c r="DS90" s="997"/>
    </row>
    <row r="91" spans="1:141" s="39" customFormat="1" ht="26.25" customHeight="1" thickBot="1" x14ac:dyDescent="0.25">
      <c r="A91" s="45">
        <v>9</v>
      </c>
      <c r="B91" s="45" t="s">
        <v>4</v>
      </c>
      <c r="C91" s="45"/>
      <c r="D91" s="200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8"/>
      <c r="R91" s="77"/>
      <c r="S91" s="46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78">
        <f t="shared" ref="AF91:BI91" si="403">SUM(AF89:AF90)</f>
        <v>824000</v>
      </c>
      <c r="AG91" s="1138">
        <f t="shared" si="403"/>
        <v>824000</v>
      </c>
      <c r="AH91" s="78">
        <f t="shared" si="403"/>
        <v>0</v>
      </c>
      <c r="AI91" s="78">
        <f t="shared" si="403"/>
        <v>0</v>
      </c>
      <c r="AJ91" s="78">
        <f t="shared" si="403"/>
        <v>0</v>
      </c>
      <c r="AK91" s="78">
        <f t="shared" si="403"/>
        <v>0</v>
      </c>
      <c r="AL91" s="78">
        <f t="shared" si="403"/>
        <v>0</v>
      </c>
      <c r="AM91" s="78">
        <f t="shared" si="403"/>
        <v>0</v>
      </c>
      <c r="AN91" s="78">
        <f t="shared" si="403"/>
        <v>0</v>
      </c>
      <c r="AO91" s="78">
        <f t="shared" si="403"/>
        <v>0</v>
      </c>
      <c r="AP91" s="78">
        <f t="shared" si="403"/>
        <v>0</v>
      </c>
      <c r="AQ91" s="78">
        <f t="shared" si="403"/>
        <v>0</v>
      </c>
      <c r="AR91" s="78">
        <f t="shared" si="403"/>
        <v>0</v>
      </c>
      <c r="AS91" s="78">
        <f t="shared" si="403"/>
        <v>824000</v>
      </c>
      <c r="AT91" s="1138">
        <f t="shared" si="403"/>
        <v>98880</v>
      </c>
      <c r="AU91" s="78">
        <f t="shared" si="403"/>
        <v>0</v>
      </c>
      <c r="AV91" s="78">
        <f t="shared" si="403"/>
        <v>0</v>
      </c>
      <c r="AW91" s="78">
        <f t="shared" si="403"/>
        <v>0</v>
      </c>
      <c r="AX91" s="78">
        <f t="shared" si="403"/>
        <v>0</v>
      </c>
      <c r="AY91" s="78">
        <f t="shared" si="403"/>
        <v>0</v>
      </c>
      <c r="AZ91" s="78">
        <f t="shared" si="403"/>
        <v>0</v>
      </c>
      <c r="BA91" s="78">
        <f t="shared" si="403"/>
        <v>0</v>
      </c>
      <c r="BB91" s="78">
        <f t="shared" si="403"/>
        <v>0</v>
      </c>
      <c r="BC91" s="78">
        <f t="shared" si="403"/>
        <v>0</v>
      </c>
      <c r="BD91" s="78">
        <f t="shared" si="403"/>
        <v>0</v>
      </c>
      <c r="BE91" s="78">
        <f t="shared" si="403"/>
        <v>0</v>
      </c>
      <c r="BF91" s="78">
        <f t="shared" si="403"/>
        <v>98880</v>
      </c>
      <c r="BG91" s="79">
        <f t="shared" si="403"/>
        <v>0</v>
      </c>
      <c r="BH91" s="79">
        <f t="shared" si="403"/>
        <v>4330000</v>
      </c>
      <c r="BI91" s="79">
        <f t="shared" si="403"/>
        <v>3506000</v>
      </c>
      <c r="BJ91" s="541">
        <f>SUM(BJ89:BJ90)/3</f>
        <v>6.6666666666666666E-2</v>
      </c>
      <c r="BK91" s="541"/>
      <c r="BL91" s="472"/>
      <c r="BM91" s="925">
        <f>SUM(BM89:BM90)</f>
        <v>725120</v>
      </c>
      <c r="BN91" s="925">
        <f>SUM(BN89:BN90)</f>
        <v>720000</v>
      </c>
      <c r="BO91" s="925">
        <f t="shared" ref="BO91" si="404">SUM(BO89:BO90)</f>
        <v>5120</v>
      </c>
      <c r="BP91" s="925"/>
      <c r="BQ91" s="925">
        <f>SUM(BQ89:BQ90)</f>
        <v>0</v>
      </c>
      <c r="BR91" s="925">
        <f t="shared" ref="BR91" si="405">SUM(BR89:BR90)</f>
        <v>0</v>
      </c>
      <c r="BS91" s="925">
        <f t="shared" ref="BS91" si="406">SUM(BS89:BS90)</f>
        <v>0</v>
      </c>
      <c r="BT91" s="925"/>
      <c r="BU91" s="925">
        <f>SUM(BU89:BU90)</f>
        <v>0</v>
      </c>
      <c r="BV91" s="925">
        <f t="shared" ref="BV91" si="407">SUM(BV89:BV90)</f>
        <v>0</v>
      </c>
      <c r="BW91" s="925">
        <f t="shared" ref="BW91" si="408">SUM(BW89:BW90)</f>
        <v>0</v>
      </c>
      <c r="BX91" s="928"/>
      <c r="BY91" s="925">
        <f>SUM(BY89:BY90)</f>
        <v>0</v>
      </c>
      <c r="BZ91" s="925">
        <f t="shared" ref="BZ91" si="409">SUM(BZ89:BZ90)</f>
        <v>0</v>
      </c>
      <c r="CA91" s="925">
        <f t="shared" ref="CA91" si="410">SUM(CA89:CA90)</f>
        <v>0</v>
      </c>
      <c r="CB91" s="928"/>
      <c r="CC91" s="925">
        <f>SUM(CC89:CC90)</f>
        <v>0</v>
      </c>
      <c r="CD91" s="925">
        <f t="shared" ref="CD91" si="411">SUM(CD89:CD90)</f>
        <v>0</v>
      </c>
      <c r="CE91" s="925">
        <f t="shared" ref="CE91" si="412">SUM(CE89:CE90)</f>
        <v>0</v>
      </c>
      <c r="CF91" s="928"/>
      <c r="CG91" s="925">
        <f>SUM(CG89:CG90)</f>
        <v>0</v>
      </c>
      <c r="CH91" s="925">
        <f t="shared" ref="CH91" si="413">SUM(CH89:CH90)</f>
        <v>0</v>
      </c>
      <c r="CI91" s="925">
        <f t="shared" ref="CI91" si="414">SUM(CI89:CI90)</f>
        <v>0</v>
      </c>
      <c r="CJ91" s="928"/>
      <c r="CK91" s="925">
        <f>SUM(CK89:CK90)</f>
        <v>0</v>
      </c>
      <c r="CL91" s="925">
        <f t="shared" ref="CL91" si="415">SUM(CL89:CL90)</f>
        <v>0</v>
      </c>
      <c r="CM91" s="925">
        <f t="shared" ref="CM91" si="416">SUM(CM89:CM90)</f>
        <v>0</v>
      </c>
      <c r="CN91" s="928"/>
      <c r="CO91" s="925">
        <f>SUM(CO89:CO90)</f>
        <v>0</v>
      </c>
      <c r="CP91" s="925">
        <f t="shared" ref="CP91" si="417">SUM(CP89:CP90)</f>
        <v>0</v>
      </c>
      <c r="CQ91" s="925">
        <f t="shared" ref="CQ91" si="418">SUM(CQ89:CQ90)</f>
        <v>0</v>
      </c>
      <c r="CR91" s="928"/>
      <c r="CS91" s="925">
        <f>SUM(CS89:CS90)</f>
        <v>0</v>
      </c>
      <c r="CT91" s="925">
        <f t="shared" ref="CT91" si="419">SUM(CT89:CT90)</f>
        <v>0</v>
      </c>
      <c r="CU91" s="925">
        <f t="shared" ref="CU91" si="420">SUM(CU89:CU90)</f>
        <v>0</v>
      </c>
      <c r="CV91" s="928"/>
      <c r="CW91" s="925">
        <f>SUM(CW89:CW90)</f>
        <v>0</v>
      </c>
      <c r="CX91" s="925">
        <f t="shared" ref="CX91" si="421">SUM(CX89:CX90)</f>
        <v>0</v>
      </c>
      <c r="CY91" s="925">
        <f t="shared" ref="CY91" si="422">SUM(CY89:CY90)</f>
        <v>0</v>
      </c>
      <c r="CZ91" s="928"/>
      <c r="DA91" s="925">
        <f>SUM(DA89:DA90)</f>
        <v>0</v>
      </c>
      <c r="DB91" s="925">
        <f t="shared" ref="DB91" si="423">SUM(DB89:DB90)</f>
        <v>0</v>
      </c>
      <c r="DC91" s="925">
        <f t="shared" ref="DC91" si="424">SUM(DC89:DC90)</f>
        <v>0</v>
      </c>
      <c r="DD91" s="928"/>
      <c r="DE91" s="925">
        <f>SUM(DE89:DE90)</f>
        <v>0</v>
      </c>
      <c r="DF91" s="925">
        <f t="shared" ref="DF91" si="425">SUM(DF89:DF90)</f>
        <v>0</v>
      </c>
      <c r="DG91" s="925">
        <f t="shared" ref="DG91" si="426">SUM(DG89:DG90)</f>
        <v>0</v>
      </c>
      <c r="DH91" s="928"/>
      <c r="DI91" s="925">
        <f>SUM(DI89:DI90)</f>
        <v>725120</v>
      </c>
      <c r="DJ91" s="925">
        <f>SUM(DJ89:DJ90)</f>
        <v>720000</v>
      </c>
      <c r="DK91" s="925">
        <f>SUM(DK89:DK90)</f>
        <v>5120</v>
      </c>
      <c r="DL91" s="50"/>
      <c r="DM91" s="50"/>
      <c r="DN91" s="50"/>
      <c r="DO91" s="50"/>
      <c r="DP91" s="50"/>
      <c r="DQ91" s="50"/>
      <c r="DR91" s="50"/>
      <c r="DS91" s="50"/>
    </row>
    <row r="92" spans="1:141" s="20" customFormat="1" ht="26.25" customHeight="1" x14ac:dyDescent="0.2">
      <c r="A92" s="51"/>
      <c r="D92" s="20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AE92" s="41"/>
      <c r="AS92" s="52"/>
      <c r="BF92" s="53"/>
      <c r="BG92" s="54">
        <f>AF91-AS91</f>
        <v>0</v>
      </c>
      <c r="BH92" s="55">
        <f>SUM(BI91+AS91)</f>
        <v>4330000</v>
      </c>
      <c r="BI92" s="56">
        <f>SUM(BG91)</f>
        <v>0</v>
      </c>
      <c r="BJ92" s="41" t="s">
        <v>35</v>
      </c>
      <c r="BK92" s="41"/>
      <c r="BL92" s="41"/>
      <c r="BM92" s="41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</row>
    <row r="93" spans="1:141" s="20" customFormat="1" ht="26.25" customHeight="1" x14ac:dyDescent="0.2">
      <c r="A93" s="51"/>
      <c r="D93" s="20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AE93" s="41"/>
      <c r="AS93" s="41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41"/>
      <c r="BH93" s="57"/>
      <c r="BI93" s="58">
        <f>SUM(BI91-BI92)</f>
        <v>3506000</v>
      </c>
      <c r="BJ93" s="41" t="s">
        <v>34</v>
      </c>
      <c r="BK93" s="41"/>
      <c r="BL93" s="805"/>
      <c r="BM93" s="802"/>
      <c r="BN93" s="802"/>
      <c r="BO93" s="803"/>
      <c r="BP93" s="802"/>
      <c r="BQ93" s="802"/>
      <c r="BR93" s="802"/>
      <c r="BS93" s="802"/>
      <c r="BT93" s="802"/>
      <c r="BU93" s="802"/>
      <c r="BV93" s="802"/>
      <c r="BW93" s="802"/>
      <c r="BX93" s="802"/>
      <c r="BY93" s="802"/>
      <c r="BZ93" s="802"/>
      <c r="CA93" s="802"/>
      <c r="CB93" s="802"/>
      <c r="CC93" s="802"/>
      <c r="CD93" s="802"/>
      <c r="CE93" s="802"/>
      <c r="CF93" s="802"/>
      <c r="CG93" s="802"/>
      <c r="CH93" s="802"/>
      <c r="CI93" s="802"/>
      <c r="CJ93" s="802"/>
      <c r="CK93" s="802"/>
      <c r="CL93" s="802"/>
      <c r="CM93" s="802"/>
      <c r="CN93" s="802"/>
      <c r="CO93" s="802"/>
      <c r="CP93" s="802"/>
      <c r="CQ93" s="802"/>
      <c r="CR93" s="802"/>
      <c r="CS93" s="802"/>
      <c r="CT93" s="802"/>
      <c r="CU93" s="802"/>
      <c r="CV93" s="802"/>
      <c r="CW93" s="802"/>
      <c r="CX93" s="802"/>
      <c r="CY93" s="802"/>
      <c r="CZ93" s="802"/>
      <c r="DA93" s="802"/>
      <c r="DB93" s="802"/>
      <c r="DC93" s="802"/>
      <c r="DD93" s="802"/>
      <c r="DE93" s="802"/>
      <c r="DF93" s="802"/>
      <c r="DG93" s="802"/>
      <c r="DH93" s="802"/>
      <c r="DI93" s="802"/>
      <c r="DJ93" s="802"/>
      <c r="DK93" s="802"/>
      <c r="DL93" s="24"/>
      <c r="DM93" s="24"/>
      <c r="DN93" s="24"/>
      <c r="DO93" s="24"/>
      <c r="DP93" s="24"/>
      <c r="DQ93" s="24"/>
      <c r="DR93" s="24"/>
      <c r="DS93" s="24"/>
      <c r="DT93" s="24"/>
    </row>
    <row r="94" spans="1:141" s="20" customFormat="1" ht="26.25" customHeight="1" x14ac:dyDescent="0.2">
      <c r="A94" s="1168" t="s">
        <v>8</v>
      </c>
      <c r="B94" s="1169"/>
      <c r="C94" s="119" t="s">
        <v>92</v>
      </c>
      <c r="D94" s="198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131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2"/>
      <c r="AF94" s="23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3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3"/>
      <c r="BG94" s="133"/>
      <c r="BH94" s="130"/>
      <c r="BI94" s="134"/>
      <c r="BJ94" s="130"/>
      <c r="BK94" s="130"/>
      <c r="BL94" s="805"/>
      <c r="BM94" s="1186"/>
      <c r="BN94" s="1186"/>
      <c r="BO94" s="1186"/>
      <c r="BP94" s="585"/>
      <c r="BQ94" s="1186"/>
      <c r="BR94" s="1186"/>
      <c r="BS94" s="1186"/>
      <c r="BT94" s="585"/>
      <c r="BU94" s="1186"/>
      <c r="BV94" s="1186"/>
      <c r="BW94" s="1186"/>
      <c r="BX94" s="585"/>
      <c r="BY94" s="1186"/>
      <c r="BZ94" s="1186"/>
      <c r="CA94" s="1186"/>
      <c r="CB94" s="585"/>
      <c r="CC94" s="1186"/>
      <c r="CD94" s="1186"/>
      <c r="CE94" s="1186"/>
      <c r="CF94" s="585"/>
      <c r="CG94" s="1186"/>
      <c r="CH94" s="1186"/>
      <c r="CI94" s="1186"/>
      <c r="CJ94" s="585"/>
      <c r="CK94" s="1186"/>
      <c r="CL94" s="1186"/>
      <c r="CM94" s="1186"/>
      <c r="CN94" s="585"/>
      <c r="CO94" s="1186"/>
      <c r="CP94" s="1186"/>
      <c r="CQ94" s="1186"/>
      <c r="CR94" s="585"/>
      <c r="CS94" s="1186"/>
      <c r="CT94" s="1186"/>
      <c r="CU94" s="1186"/>
      <c r="CV94" s="585"/>
      <c r="CW94" s="1186"/>
      <c r="CX94" s="1186"/>
      <c r="CY94" s="1186"/>
      <c r="CZ94" s="585"/>
      <c r="DA94" s="1186"/>
      <c r="DB94" s="1186"/>
      <c r="DC94" s="1186"/>
      <c r="DD94" s="585"/>
      <c r="DE94" s="1186"/>
      <c r="DF94" s="1186"/>
      <c r="DG94" s="1186"/>
      <c r="DH94" s="585"/>
      <c r="DI94" s="1186"/>
      <c r="DJ94" s="1186"/>
      <c r="DK94" s="1186"/>
      <c r="DL94" s="131"/>
      <c r="DM94" s="133"/>
      <c r="DN94" s="133"/>
      <c r="DO94" s="133"/>
      <c r="DP94" s="130"/>
      <c r="DQ94" s="134"/>
      <c r="DR94" s="133"/>
      <c r="DS94" s="133"/>
      <c r="DT94" s="24"/>
      <c r="DU94" s="24"/>
      <c r="DV94" s="24"/>
      <c r="DW94" s="24"/>
      <c r="DX94" s="24"/>
      <c r="DY94" s="135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</row>
    <row r="95" spans="1:141" s="8" customFormat="1" ht="26.25" customHeight="1" x14ac:dyDescent="0.2">
      <c r="A95" s="1170" t="s">
        <v>9</v>
      </c>
      <c r="B95" s="1150" t="s">
        <v>10</v>
      </c>
      <c r="C95" s="1150" t="s">
        <v>21</v>
      </c>
      <c r="D95" s="1173" t="s">
        <v>11</v>
      </c>
      <c r="E95" s="1173"/>
      <c r="F95" s="1173"/>
      <c r="G95" s="1173"/>
      <c r="H95" s="1173"/>
      <c r="I95" s="1173"/>
      <c r="J95" s="1173"/>
      <c r="K95" s="1173"/>
      <c r="L95" s="1173"/>
      <c r="M95" s="1173"/>
      <c r="N95" s="1173"/>
      <c r="O95" s="1173"/>
      <c r="P95" s="1173"/>
      <c r="Q95" s="1173"/>
      <c r="R95" s="1150" t="s">
        <v>19</v>
      </c>
      <c r="S95" s="1174" t="s">
        <v>16</v>
      </c>
      <c r="T95" s="1175"/>
      <c r="U95" s="1175"/>
      <c r="V95" s="1175"/>
      <c r="W95" s="1175"/>
      <c r="X95" s="1175"/>
      <c r="Y95" s="1175"/>
      <c r="Z95" s="1175"/>
      <c r="AA95" s="1175"/>
      <c r="AB95" s="1175"/>
      <c r="AC95" s="1175"/>
      <c r="AD95" s="1175"/>
      <c r="AE95" s="1176"/>
      <c r="AF95" s="1161" t="s">
        <v>6</v>
      </c>
      <c r="AG95" s="1161"/>
      <c r="AH95" s="1161"/>
      <c r="AI95" s="1161"/>
      <c r="AJ95" s="1161"/>
      <c r="AK95" s="1161"/>
      <c r="AL95" s="1161"/>
      <c r="AM95" s="1161"/>
      <c r="AN95" s="1161"/>
      <c r="AO95" s="1161"/>
      <c r="AP95" s="1161"/>
      <c r="AQ95" s="1161"/>
      <c r="AR95" s="1161"/>
      <c r="AS95" s="1161"/>
      <c r="AT95" s="1162" t="s">
        <v>38</v>
      </c>
      <c r="AU95" s="1163"/>
      <c r="AV95" s="1163"/>
      <c r="AW95" s="1163"/>
      <c r="AX95" s="1163"/>
      <c r="AY95" s="1163"/>
      <c r="AZ95" s="1163"/>
      <c r="BA95" s="1163"/>
      <c r="BB95" s="1163"/>
      <c r="BC95" s="1163"/>
      <c r="BD95" s="1163"/>
      <c r="BE95" s="1163"/>
      <c r="BF95" s="1164"/>
      <c r="BG95" s="1150" t="s">
        <v>35</v>
      </c>
      <c r="BH95" s="1150" t="s">
        <v>208</v>
      </c>
      <c r="BI95" s="1153" t="s">
        <v>36</v>
      </c>
      <c r="BJ95" s="130"/>
      <c r="BK95" s="130"/>
      <c r="BL95" s="130"/>
      <c r="BM95" s="1149" t="s">
        <v>51</v>
      </c>
      <c r="BN95" s="1149"/>
      <c r="BO95" s="1149"/>
      <c r="BP95" s="23"/>
      <c r="BQ95" s="1149" t="s">
        <v>52</v>
      </c>
      <c r="BR95" s="1149"/>
      <c r="BS95" s="1149"/>
      <c r="BT95" s="23"/>
      <c r="BU95" s="1149" t="s">
        <v>56</v>
      </c>
      <c r="BV95" s="1149"/>
      <c r="BW95" s="1149"/>
      <c r="BX95" s="23"/>
      <c r="BY95" s="1149" t="s">
        <v>59</v>
      </c>
      <c r="BZ95" s="1149"/>
      <c r="CA95" s="1149"/>
      <c r="CB95" s="23"/>
      <c r="CC95" s="1149" t="s">
        <v>60</v>
      </c>
      <c r="CD95" s="1149"/>
      <c r="CE95" s="1149"/>
      <c r="CF95" s="23"/>
      <c r="CG95" s="1149" t="s">
        <v>61</v>
      </c>
      <c r="CH95" s="1149"/>
      <c r="CI95" s="1149"/>
      <c r="CJ95" s="23"/>
      <c r="CK95" s="1149" t="s">
        <v>204</v>
      </c>
      <c r="CL95" s="1149"/>
      <c r="CM95" s="1149"/>
      <c r="CN95" s="23"/>
      <c r="CO95" s="1149" t="s">
        <v>584</v>
      </c>
      <c r="CP95" s="1149"/>
      <c r="CQ95" s="1149"/>
      <c r="CR95" s="23"/>
      <c r="CS95" s="1149" t="s">
        <v>585</v>
      </c>
      <c r="CT95" s="1149"/>
      <c r="CU95" s="1149"/>
      <c r="CV95" s="23"/>
      <c r="CW95" s="1149" t="s">
        <v>586</v>
      </c>
      <c r="CX95" s="1149"/>
      <c r="CY95" s="1149"/>
      <c r="CZ95" s="23"/>
      <c r="DA95" s="1149" t="s">
        <v>587</v>
      </c>
      <c r="DB95" s="1149"/>
      <c r="DC95" s="1149"/>
      <c r="DD95" s="23"/>
      <c r="DE95" s="1149" t="s">
        <v>588</v>
      </c>
      <c r="DF95" s="1149"/>
      <c r="DG95" s="1149"/>
      <c r="DH95" s="23"/>
      <c r="DI95" s="1149" t="s">
        <v>12</v>
      </c>
      <c r="DJ95" s="1149"/>
      <c r="DK95" s="1149"/>
      <c r="DL95" s="23"/>
      <c r="DM95" s="23"/>
      <c r="DN95" s="23"/>
      <c r="DO95" s="23"/>
      <c r="DP95" s="23"/>
      <c r="DQ95" s="23"/>
      <c r="DR95" s="25"/>
      <c r="DS95" s="25"/>
    </row>
    <row r="96" spans="1:141" s="8" customFormat="1" ht="26.25" customHeight="1" x14ac:dyDescent="0.2">
      <c r="A96" s="1171"/>
      <c r="B96" s="1151"/>
      <c r="C96" s="1151"/>
      <c r="D96" s="1189" t="s">
        <v>17</v>
      </c>
      <c r="E96" s="1158" t="s">
        <v>18</v>
      </c>
      <c r="F96" s="1159"/>
      <c r="G96" s="1159"/>
      <c r="H96" s="1159"/>
      <c r="I96" s="1159"/>
      <c r="J96" s="1159"/>
      <c r="K96" s="1159"/>
      <c r="L96" s="1159"/>
      <c r="M96" s="1159"/>
      <c r="N96" s="1159"/>
      <c r="O96" s="1159"/>
      <c r="P96" s="1159"/>
      <c r="Q96" s="1159"/>
      <c r="R96" s="1151"/>
      <c r="S96" s="1156" t="s">
        <v>17</v>
      </c>
      <c r="T96" s="1158" t="s">
        <v>18</v>
      </c>
      <c r="U96" s="1159"/>
      <c r="V96" s="1159"/>
      <c r="W96" s="1159"/>
      <c r="X96" s="1159"/>
      <c r="Y96" s="1159"/>
      <c r="Z96" s="1159"/>
      <c r="AA96" s="1159"/>
      <c r="AB96" s="1159"/>
      <c r="AC96" s="1159"/>
      <c r="AD96" s="1159"/>
      <c r="AE96" s="1160"/>
      <c r="AF96" s="1156" t="s">
        <v>17</v>
      </c>
      <c r="AG96" s="1158" t="s">
        <v>18</v>
      </c>
      <c r="AH96" s="1159"/>
      <c r="AI96" s="1159"/>
      <c r="AJ96" s="1159"/>
      <c r="AK96" s="1159"/>
      <c r="AL96" s="1159"/>
      <c r="AM96" s="1159"/>
      <c r="AN96" s="1159"/>
      <c r="AO96" s="1159"/>
      <c r="AP96" s="1159"/>
      <c r="AQ96" s="1159"/>
      <c r="AR96" s="1159"/>
      <c r="AS96" s="1160"/>
      <c r="AT96" s="1165"/>
      <c r="AU96" s="1166"/>
      <c r="AV96" s="1166"/>
      <c r="AW96" s="1166"/>
      <c r="AX96" s="1166"/>
      <c r="AY96" s="1166"/>
      <c r="AZ96" s="1166"/>
      <c r="BA96" s="1166"/>
      <c r="BB96" s="1166"/>
      <c r="BC96" s="1166"/>
      <c r="BD96" s="1166"/>
      <c r="BE96" s="1166"/>
      <c r="BF96" s="1167"/>
      <c r="BG96" s="1151"/>
      <c r="BH96" s="1151"/>
      <c r="BI96" s="1154"/>
      <c r="BJ96" s="130"/>
      <c r="BK96" s="130"/>
      <c r="BL96" s="130"/>
      <c r="BM96" s="920">
        <v>1</v>
      </c>
      <c r="BN96" s="920">
        <v>2</v>
      </c>
      <c r="BO96" s="920"/>
      <c r="BP96" s="23"/>
      <c r="BQ96" s="920">
        <v>1</v>
      </c>
      <c r="BR96" s="920">
        <v>2</v>
      </c>
      <c r="BS96" s="920"/>
      <c r="BT96" s="23"/>
      <c r="BU96" s="920">
        <v>1</v>
      </c>
      <c r="BV96" s="920">
        <v>2</v>
      </c>
      <c r="BW96" s="920"/>
      <c r="BX96" s="23"/>
      <c r="BY96" s="920">
        <v>1</v>
      </c>
      <c r="BZ96" s="920">
        <v>2</v>
      </c>
      <c r="CA96" s="920"/>
      <c r="CB96" s="23"/>
      <c r="CC96" s="920">
        <v>1</v>
      </c>
      <c r="CD96" s="920">
        <v>2</v>
      </c>
      <c r="CE96" s="920"/>
      <c r="CF96" s="23"/>
      <c r="CG96" s="920">
        <v>1</v>
      </c>
      <c r="CH96" s="920">
        <v>2</v>
      </c>
      <c r="CI96" s="920"/>
      <c r="CJ96" s="23"/>
      <c r="CK96" s="920">
        <v>1</v>
      </c>
      <c r="CL96" s="920">
        <v>2</v>
      </c>
      <c r="CM96" s="920"/>
      <c r="CN96" s="23"/>
      <c r="CO96" s="920">
        <v>1</v>
      </c>
      <c r="CP96" s="920">
        <v>2</v>
      </c>
      <c r="CQ96" s="920"/>
      <c r="CR96" s="23"/>
      <c r="CS96" s="920">
        <v>1</v>
      </c>
      <c r="CT96" s="920">
        <v>2</v>
      </c>
      <c r="CU96" s="920"/>
      <c r="CV96" s="23"/>
      <c r="CW96" s="920">
        <v>1</v>
      </c>
      <c r="CX96" s="920">
        <v>2</v>
      </c>
      <c r="CY96" s="920"/>
      <c r="CZ96" s="23"/>
      <c r="DA96" s="920">
        <v>1</v>
      </c>
      <c r="DB96" s="920">
        <v>2</v>
      </c>
      <c r="DC96" s="920"/>
      <c r="DD96" s="23"/>
      <c r="DE96" s="920">
        <v>1</v>
      </c>
      <c r="DF96" s="920">
        <v>2</v>
      </c>
      <c r="DG96" s="920"/>
      <c r="DH96" s="23"/>
      <c r="DI96" s="920">
        <v>1</v>
      </c>
      <c r="DJ96" s="920">
        <v>2</v>
      </c>
      <c r="DK96" s="920"/>
      <c r="DL96" s="23"/>
      <c r="DM96" s="23"/>
      <c r="DN96" s="23"/>
      <c r="DO96" s="23"/>
      <c r="DP96" s="23"/>
      <c r="DQ96" s="23"/>
      <c r="DR96" s="25"/>
      <c r="DS96" s="25"/>
    </row>
    <row r="97" spans="1:141" s="6" customFormat="1" ht="26.25" customHeight="1" x14ac:dyDescent="0.2">
      <c r="A97" s="1172"/>
      <c r="B97" s="1152"/>
      <c r="C97" s="1152"/>
      <c r="D97" s="1191"/>
      <c r="E97" s="26">
        <v>1</v>
      </c>
      <c r="F97" s="26">
        <v>2</v>
      </c>
      <c r="G97" s="26">
        <v>3</v>
      </c>
      <c r="H97" s="26">
        <v>4</v>
      </c>
      <c r="I97" s="26">
        <v>5</v>
      </c>
      <c r="J97" s="26">
        <v>6</v>
      </c>
      <c r="K97" s="26">
        <v>7</v>
      </c>
      <c r="L97" s="26">
        <v>8</v>
      </c>
      <c r="M97" s="26">
        <v>9</v>
      </c>
      <c r="N97" s="26">
        <v>10</v>
      </c>
      <c r="O97" s="26">
        <v>11</v>
      </c>
      <c r="P97" s="26">
        <v>12</v>
      </c>
      <c r="Q97" s="26" t="s">
        <v>20</v>
      </c>
      <c r="R97" s="1152"/>
      <c r="S97" s="1157"/>
      <c r="T97" s="26">
        <v>1</v>
      </c>
      <c r="U97" s="26">
        <v>2</v>
      </c>
      <c r="V97" s="26">
        <v>3</v>
      </c>
      <c r="W97" s="26">
        <v>4</v>
      </c>
      <c r="X97" s="26">
        <v>5</v>
      </c>
      <c r="Y97" s="26">
        <v>6</v>
      </c>
      <c r="Z97" s="26">
        <v>7</v>
      </c>
      <c r="AA97" s="26">
        <v>8</v>
      </c>
      <c r="AB97" s="26">
        <v>9</v>
      </c>
      <c r="AC97" s="26">
        <v>10</v>
      </c>
      <c r="AD97" s="26">
        <v>11</v>
      </c>
      <c r="AE97" s="26">
        <v>12</v>
      </c>
      <c r="AF97" s="1157"/>
      <c r="AG97" s="26">
        <v>1</v>
      </c>
      <c r="AH97" s="26">
        <v>2</v>
      </c>
      <c r="AI97" s="26">
        <v>3</v>
      </c>
      <c r="AJ97" s="26">
        <v>4</v>
      </c>
      <c r="AK97" s="26">
        <v>5</v>
      </c>
      <c r="AL97" s="26">
        <v>6</v>
      </c>
      <c r="AM97" s="26">
        <v>7</v>
      </c>
      <c r="AN97" s="26">
        <v>8</v>
      </c>
      <c r="AO97" s="26">
        <v>9</v>
      </c>
      <c r="AP97" s="26">
        <v>10</v>
      </c>
      <c r="AQ97" s="26">
        <v>11</v>
      </c>
      <c r="AR97" s="26">
        <v>12</v>
      </c>
      <c r="AS97" s="26" t="s">
        <v>12</v>
      </c>
      <c r="AT97" s="164">
        <v>1</v>
      </c>
      <c r="AU97" s="164">
        <v>2</v>
      </c>
      <c r="AV97" s="164">
        <v>3</v>
      </c>
      <c r="AW97" s="164">
        <v>4</v>
      </c>
      <c r="AX97" s="164">
        <v>5</v>
      </c>
      <c r="AY97" s="164">
        <v>6</v>
      </c>
      <c r="AZ97" s="164">
        <v>7</v>
      </c>
      <c r="BA97" s="164">
        <v>8</v>
      </c>
      <c r="BB97" s="164">
        <v>9</v>
      </c>
      <c r="BC97" s="164">
        <v>10</v>
      </c>
      <c r="BD97" s="164">
        <v>11</v>
      </c>
      <c r="BE97" s="164">
        <v>12</v>
      </c>
      <c r="BF97" s="26" t="s">
        <v>12</v>
      </c>
      <c r="BG97" s="1152"/>
      <c r="BH97" s="1152"/>
      <c r="BI97" s="1155"/>
      <c r="BJ97" s="7"/>
      <c r="BK97" s="7"/>
      <c r="BL97" s="7"/>
      <c r="BM97" s="164" t="s">
        <v>581</v>
      </c>
      <c r="BN97" s="164" t="s">
        <v>582</v>
      </c>
      <c r="BO97" s="919" t="s">
        <v>583</v>
      </c>
      <c r="BP97" s="27"/>
      <c r="BQ97" s="164" t="s">
        <v>581</v>
      </c>
      <c r="BR97" s="164" t="s">
        <v>582</v>
      </c>
      <c r="BS97" s="919" t="s">
        <v>583</v>
      </c>
      <c r="BT97" s="27"/>
      <c r="BU97" s="164" t="s">
        <v>581</v>
      </c>
      <c r="BV97" s="164" t="s">
        <v>582</v>
      </c>
      <c r="BW97" s="919" t="s">
        <v>583</v>
      </c>
      <c r="BX97" s="27"/>
      <c r="BY97" s="164" t="s">
        <v>581</v>
      </c>
      <c r="BZ97" s="164" t="s">
        <v>582</v>
      </c>
      <c r="CA97" s="919" t="s">
        <v>583</v>
      </c>
      <c r="CB97" s="27"/>
      <c r="CC97" s="164" t="s">
        <v>581</v>
      </c>
      <c r="CD97" s="164" t="s">
        <v>582</v>
      </c>
      <c r="CE97" s="919" t="s">
        <v>583</v>
      </c>
      <c r="CF97" s="27"/>
      <c r="CG97" s="164" t="s">
        <v>581</v>
      </c>
      <c r="CH97" s="164" t="s">
        <v>582</v>
      </c>
      <c r="CI97" s="919" t="s">
        <v>583</v>
      </c>
      <c r="CJ97" s="27"/>
      <c r="CK97" s="164" t="s">
        <v>581</v>
      </c>
      <c r="CL97" s="164" t="s">
        <v>582</v>
      </c>
      <c r="CM97" s="919" t="s">
        <v>583</v>
      </c>
      <c r="CN97" s="27"/>
      <c r="CO97" s="164" t="s">
        <v>581</v>
      </c>
      <c r="CP97" s="164" t="s">
        <v>582</v>
      </c>
      <c r="CQ97" s="919" t="s">
        <v>583</v>
      </c>
      <c r="CR97" s="27"/>
      <c r="CS97" s="164" t="s">
        <v>581</v>
      </c>
      <c r="CT97" s="164" t="s">
        <v>582</v>
      </c>
      <c r="CU97" s="919" t="s">
        <v>583</v>
      </c>
      <c r="CV97" s="27"/>
      <c r="CW97" s="164" t="s">
        <v>581</v>
      </c>
      <c r="CX97" s="164" t="s">
        <v>582</v>
      </c>
      <c r="CY97" s="919" t="s">
        <v>583</v>
      </c>
      <c r="CZ97" s="27"/>
      <c r="DA97" s="164" t="s">
        <v>581</v>
      </c>
      <c r="DB97" s="164" t="s">
        <v>582</v>
      </c>
      <c r="DC97" s="919" t="s">
        <v>583</v>
      </c>
      <c r="DD97" s="27"/>
      <c r="DE97" s="164" t="s">
        <v>581</v>
      </c>
      <c r="DF97" s="164" t="s">
        <v>582</v>
      </c>
      <c r="DG97" s="919" t="s">
        <v>583</v>
      </c>
      <c r="DH97" s="27"/>
      <c r="DI97" s="164" t="s">
        <v>581</v>
      </c>
      <c r="DJ97" s="164" t="s">
        <v>582</v>
      </c>
      <c r="DK97" s="919" t="s">
        <v>583</v>
      </c>
      <c r="DL97" s="27"/>
      <c r="DM97" s="27"/>
      <c r="DN97" s="27"/>
      <c r="DO97" s="27"/>
      <c r="DP97" s="27"/>
      <c r="DQ97" s="27"/>
      <c r="DR97" s="27"/>
      <c r="DS97" s="27"/>
    </row>
    <row r="98" spans="1:141" s="7" customFormat="1" ht="26.25" customHeight="1" x14ac:dyDescent="0.2">
      <c r="A98" s="42">
        <v>1</v>
      </c>
      <c r="B98" s="426" t="s">
        <v>71</v>
      </c>
      <c r="C98" s="29" t="s">
        <v>23</v>
      </c>
      <c r="D98" s="547">
        <v>80</v>
      </c>
      <c r="E98" s="82">
        <v>40</v>
      </c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1">
        <f>SUM(E98:P98)</f>
        <v>40</v>
      </c>
      <c r="R98" s="83" t="s">
        <v>28</v>
      </c>
      <c r="S98" s="548">
        <v>10300</v>
      </c>
      <c r="T98" s="84">
        <v>10300</v>
      </c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69">
        <f t="shared" ref="AF98:AF99" si="427">SUM(Q98*S98)</f>
        <v>412000</v>
      </c>
      <c r="AG98" s="461">
        <f t="shared" ref="AG98:AI99" si="428">T98*E98</f>
        <v>412000</v>
      </c>
      <c r="AH98" s="461">
        <f t="shared" si="428"/>
        <v>0</v>
      </c>
      <c r="AI98" s="461">
        <f t="shared" si="428"/>
        <v>0</v>
      </c>
      <c r="AJ98" s="461">
        <f t="shared" ref="AJ98:AR99" si="429">W98*H98</f>
        <v>0</v>
      </c>
      <c r="AK98" s="461">
        <f t="shared" si="429"/>
        <v>0</v>
      </c>
      <c r="AL98" s="461">
        <f t="shared" si="429"/>
        <v>0</v>
      </c>
      <c r="AM98" s="461">
        <f t="shared" si="429"/>
        <v>0</v>
      </c>
      <c r="AN98" s="461">
        <f t="shared" si="429"/>
        <v>0</v>
      </c>
      <c r="AO98" s="461">
        <f t="shared" si="429"/>
        <v>0</v>
      </c>
      <c r="AP98" s="461">
        <f t="shared" si="429"/>
        <v>0</v>
      </c>
      <c r="AQ98" s="461">
        <f t="shared" si="429"/>
        <v>0</v>
      </c>
      <c r="AR98" s="461">
        <f t="shared" si="429"/>
        <v>0</v>
      </c>
      <c r="AS98" s="462">
        <f>SUM(AG98:AR98)</f>
        <v>412000</v>
      </c>
      <c r="AT98" s="461">
        <f>SUM(AG98*12%)</f>
        <v>49440</v>
      </c>
      <c r="AU98" s="461">
        <f t="shared" ref="AU98:AV99" si="430">SUM(AH98*14%)</f>
        <v>0</v>
      </c>
      <c r="AV98" s="461">
        <f t="shared" si="430"/>
        <v>0</v>
      </c>
      <c r="AW98" s="461">
        <f t="shared" ref="AW98:BE99" si="431">SUM(AJ98*14%)</f>
        <v>0</v>
      </c>
      <c r="AX98" s="461">
        <f t="shared" si="431"/>
        <v>0</v>
      </c>
      <c r="AY98" s="461">
        <f t="shared" si="431"/>
        <v>0</v>
      </c>
      <c r="AZ98" s="461">
        <f t="shared" si="431"/>
        <v>0</v>
      </c>
      <c r="BA98" s="461">
        <f t="shared" si="431"/>
        <v>0</v>
      </c>
      <c r="BB98" s="461">
        <f t="shared" si="431"/>
        <v>0</v>
      </c>
      <c r="BC98" s="461">
        <f t="shared" si="431"/>
        <v>0</v>
      </c>
      <c r="BD98" s="461">
        <f t="shared" si="431"/>
        <v>0</v>
      </c>
      <c r="BE98" s="461">
        <f t="shared" si="431"/>
        <v>0</v>
      </c>
      <c r="BF98" s="73">
        <f>SUM(AT98:BE98)</f>
        <v>49440</v>
      </c>
      <c r="BG98" s="73">
        <f>AF98-AS98</f>
        <v>0</v>
      </c>
      <c r="BH98" s="74">
        <f>S98*D98</f>
        <v>824000</v>
      </c>
      <c r="BI98" s="75">
        <f>BH98-AS98</f>
        <v>412000</v>
      </c>
      <c r="BJ98" s="166">
        <f>SUM(Q98/D98)</f>
        <v>0.5</v>
      </c>
      <c r="BK98" s="166"/>
      <c r="BL98" s="461">
        <v>9000</v>
      </c>
      <c r="BM98" s="461">
        <f>AG98-AT98</f>
        <v>362560</v>
      </c>
      <c r="BN98" s="461">
        <f>E98*BL98</f>
        <v>360000</v>
      </c>
      <c r="BO98" s="461">
        <f>BM98-BN98</f>
        <v>2560</v>
      </c>
      <c r="BP98" s="37"/>
      <c r="BQ98" s="461">
        <f>AH98-AU98</f>
        <v>0</v>
      </c>
      <c r="BR98" s="461">
        <f>F98*BL98</f>
        <v>0</v>
      </c>
      <c r="BS98" s="461">
        <f>BQ98-BR98</f>
        <v>0</v>
      </c>
      <c r="BT98" s="37"/>
      <c r="BU98" s="461">
        <f>AI98-AV98</f>
        <v>0</v>
      </c>
      <c r="BV98" s="461">
        <f>G98*BL98</f>
        <v>0</v>
      </c>
      <c r="BW98" s="461">
        <f>BU98-BV98</f>
        <v>0</v>
      </c>
      <c r="BX98" s="37"/>
      <c r="BY98" s="461">
        <f>AJ98-AW98</f>
        <v>0</v>
      </c>
      <c r="BZ98" s="461">
        <f>H98*BL98</f>
        <v>0</v>
      </c>
      <c r="CA98" s="461">
        <f>BY98-BZ98</f>
        <v>0</v>
      </c>
      <c r="CB98" s="37"/>
      <c r="CC98" s="461">
        <f>SUM(AK98-AX98)</f>
        <v>0</v>
      </c>
      <c r="CD98" s="461">
        <f>I98*BL98</f>
        <v>0</v>
      </c>
      <c r="CE98" s="461">
        <f>CC98-CD98</f>
        <v>0</v>
      </c>
      <c r="CF98" s="37"/>
      <c r="CG98" s="461">
        <f>AL98-AY98</f>
        <v>0</v>
      </c>
      <c r="CH98" s="461">
        <f>J98*BL98</f>
        <v>0</v>
      </c>
      <c r="CI98" s="461">
        <f>CG98-CH98</f>
        <v>0</v>
      </c>
      <c r="CJ98" s="37"/>
      <c r="CK98" s="461">
        <f>AM98-AZ98</f>
        <v>0</v>
      </c>
      <c r="CL98" s="461">
        <f>K98*BL98</f>
        <v>0</v>
      </c>
      <c r="CM98" s="461">
        <f>CK98-CL98</f>
        <v>0</v>
      </c>
      <c r="CN98" s="37"/>
      <c r="CO98" s="461">
        <f>AN98-BA98</f>
        <v>0</v>
      </c>
      <c r="CP98" s="461">
        <f>L98*BL98</f>
        <v>0</v>
      </c>
      <c r="CQ98" s="461">
        <f>CO98-CP98</f>
        <v>0</v>
      </c>
      <c r="CR98" s="37"/>
      <c r="CS98" s="461">
        <f>AO98-BB98</f>
        <v>0</v>
      </c>
      <c r="CT98" s="461">
        <f>M98*BL98</f>
        <v>0</v>
      </c>
      <c r="CU98" s="461">
        <f>CS98-CT98</f>
        <v>0</v>
      </c>
      <c r="CV98" s="37"/>
      <c r="CW98" s="461">
        <f>AP98-BC98</f>
        <v>0</v>
      </c>
      <c r="CX98" s="461">
        <f>N98*BL98</f>
        <v>0</v>
      </c>
      <c r="CY98" s="461">
        <f>CW98-CX98</f>
        <v>0</v>
      </c>
      <c r="CZ98" s="37"/>
      <c r="DA98" s="461">
        <f>AQ98-BD98</f>
        <v>0</v>
      </c>
      <c r="DB98" s="461">
        <f>O98*BL98</f>
        <v>0</v>
      </c>
      <c r="DC98" s="461">
        <f>DA98-DB98</f>
        <v>0</v>
      </c>
      <c r="DD98" s="37"/>
      <c r="DE98" s="461">
        <f>AR98-BE98</f>
        <v>0</v>
      </c>
      <c r="DF98" s="461">
        <f>P98*BL98</f>
        <v>0</v>
      </c>
      <c r="DG98" s="461">
        <f>DE98-DF98</f>
        <v>0</v>
      </c>
      <c r="DH98" s="37"/>
      <c r="DI98" s="461">
        <f>SUM(BM98+BQ98+BU98+BY98+CC98+CG98+CK98+CO98+CS98+CW98+DA98+DE98)</f>
        <v>362560</v>
      </c>
      <c r="DJ98" s="461">
        <f>SUM(BN98+BR98+BV98+BZ98+CD98+CH98+CL98+CP98+CT98+CX98+DB98+DF98)</f>
        <v>360000</v>
      </c>
      <c r="DK98" s="461">
        <f>DI98-DJ98</f>
        <v>2560</v>
      </c>
      <c r="DL98" s="43"/>
      <c r="DM98" s="43"/>
      <c r="DN98" s="43"/>
      <c r="DO98" s="43"/>
      <c r="DP98" s="43"/>
      <c r="DQ98" s="43"/>
      <c r="DR98" s="43"/>
      <c r="DS98" s="43"/>
    </row>
    <row r="99" spans="1:141" s="7" customFormat="1" ht="26.25" customHeight="1" thickBot="1" x14ac:dyDescent="0.25">
      <c r="A99" s="42">
        <v>2</v>
      </c>
      <c r="B99" s="426" t="s">
        <v>29</v>
      </c>
      <c r="C99" s="29" t="s">
        <v>23</v>
      </c>
      <c r="D99" s="549">
        <v>4</v>
      </c>
      <c r="E99" s="82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1">
        <f>SUM(E99:P99)</f>
        <v>0</v>
      </c>
      <c r="R99" s="83" t="s">
        <v>15</v>
      </c>
      <c r="S99" s="546">
        <v>35000</v>
      </c>
      <c r="T99" s="84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69">
        <f t="shared" si="427"/>
        <v>0</v>
      </c>
      <c r="AG99" s="461">
        <f t="shared" si="428"/>
        <v>0</v>
      </c>
      <c r="AH99" s="461">
        <f t="shared" si="428"/>
        <v>0</v>
      </c>
      <c r="AI99" s="461">
        <f t="shared" si="428"/>
        <v>0</v>
      </c>
      <c r="AJ99" s="461">
        <f t="shared" si="429"/>
        <v>0</v>
      </c>
      <c r="AK99" s="461">
        <f t="shared" si="429"/>
        <v>0</v>
      </c>
      <c r="AL99" s="461">
        <f t="shared" si="429"/>
        <v>0</v>
      </c>
      <c r="AM99" s="461">
        <f t="shared" si="429"/>
        <v>0</v>
      </c>
      <c r="AN99" s="461">
        <f t="shared" si="429"/>
        <v>0</v>
      </c>
      <c r="AO99" s="461">
        <f t="shared" si="429"/>
        <v>0</v>
      </c>
      <c r="AP99" s="461">
        <f t="shared" si="429"/>
        <v>0</v>
      </c>
      <c r="AQ99" s="461">
        <f t="shared" si="429"/>
        <v>0</v>
      </c>
      <c r="AR99" s="461">
        <f t="shared" si="429"/>
        <v>0</v>
      </c>
      <c r="AS99" s="462">
        <f>SUM(AG99:AR99)</f>
        <v>0</v>
      </c>
      <c r="AT99" s="461">
        <f>SUM(AG99*4%)</f>
        <v>0</v>
      </c>
      <c r="AU99" s="461">
        <f t="shared" si="430"/>
        <v>0</v>
      </c>
      <c r="AV99" s="461">
        <f t="shared" si="430"/>
        <v>0</v>
      </c>
      <c r="AW99" s="461">
        <f t="shared" si="431"/>
        <v>0</v>
      </c>
      <c r="AX99" s="461">
        <f t="shared" si="431"/>
        <v>0</v>
      </c>
      <c r="AY99" s="461">
        <f t="shared" si="431"/>
        <v>0</v>
      </c>
      <c r="AZ99" s="461">
        <f t="shared" si="431"/>
        <v>0</v>
      </c>
      <c r="BA99" s="461">
        <f t="shared" si="431"/>
        <v>0</v>
      </c>
      <c r="BB99" s="461">
        <f t="shared" si="431"/>
        <v>0</v>
      </c>
      <c r="BC99" s="461">
        <f t="shared" si="431"/>
        <v>0</v>
      </c>
      <c r="BD99" s="461">
        <f t="shared" si="431"/>
        <v>0</v>
      </c>
      <c r="BE99" s="461">
        <f t="shared" si="431"/>
        <v>0</v>
      </c>
      <c r="BF99" s="73">
        <f>SUM(AT99:BE99)</f>
        <v>0</v>
      </c>
      <c r="BG99" s="73">
        <f t="shared" ref="BG99" si="432">AF99-AS99</f>
        <v>0</v>
      </c>
      <c r="BH99" s="74">
        <f t="shared" ref="BH99" si="433">S99*D99</f>
        <v>140000</v>
      </c>
      <c r="BI99" s="75">
        <f t="shared" ref="BI99" si="434">BH99-AS99</f>
        <v>140000</v>
      </c>
      <c r="BJ99" s="166">
        <f>SUM(Q99/D99)</f>
        <v>0</v>
      </c>
      <c r="BK99" s="166"/>
      <c r="BL99" s="461">
        <v>30000</v>
      </c>
      <c r="BM99" s="461">
        <f>AG99-AT99</f>
        <v>0</v>
      </c>
      <c r="BN99" s="461">
        <f>E99*BL99</f>
        <v>0</v>
      </c>
      <c r="BO99" s="461">
        <f>BM99-BN99</f>
        <v>0</v>
      </c>
      <c r="BP99" s="37"/>
      <c r="BQ99" s="461">
        <f>AH99-AU99</f>
        <v>0</v>
      </c>
      <c r="BR99" s="461">
        <f>F99*BL99</f>
        <v>0</v>
      </c>
      <c r="BS99" s="461">
        <f t="shared" ref="BS99" si="435">BQ99-BR99</f>
        <v>0</v>
      </c>
      <c r="BT99" s="37"/>
      <c r="BU99" s="461">
        <f>AI99-AV99</f>
        <v>0</v>
      </c>
      <c r="BV99" s="461">
        <f>G99*BL99</f>
        <v>0</v>
      </c>
      <c r="BW99" s="461">
        <f>BU99-BV99</f>
        <v>0</v>
      </c>
      <c r="BX99" s="37"/>
      <c r="BY99" s="461">
        <f>AJ99-AW99</f>
        <v>0</v>
      </c>
      <c r="BZ99" s="461">
        <f>H99*BL99</f>
        <v>0</v>
      </c>
      <c r="CA99" s="461">
        <f t="shared" ref="CA99" si="436">BY99-BZ99</f>
        <v>0</v>
      </c>
      <c r="CB99" s="37"/>
      <c r="CC99" s="461">
        <f>SUM(AK99-AX99)</f>
        <v>0</v>
      </c>
      <c r="CD99" s="461">
        <f>I99*BL99</f>
        <v>0</v>
      </c>
      <c r="CE99" s="461">
        <f t="shared" ref="CE99" si="437">CC99-CD99</f>
        <v>0</v>
      </c>
      <c r="CF99" s="37"/>
      <c r="CG99" s="461">
        <f>AL99-AY99</f>
        <v>0</v>
      </c>
      <c r="CH99" s="461">
        <f>J99*BL99</f>
        <v>0</v>
      </c>
      <c r="CI99" s="461">
        <f>CG99-CH99</f>
        <v>0</v>
      </c>
      <c r="CJ99" s="37"/>
      <c r="CK99" s="461">
        <f>AM99-AZ99</f>
        <v>0</v>
      </c>
      <c r="CL99" s="461">
        <f>K99*BL99</f>
        <v>0</v>
      </c>
      <c r="CM99" s="461">
        <f t="shared" ref="CM99" si="438">CK99-CL99</f>
        <v>0</v>
      </c>
      <c r="CN99" s="37"/>
      <c r="CO99" s="461">
        <f>AN99-BA99</f>
        <v>0</v>
      </c>
      <c r="CP99" s="461">
        <f>L99*BL99</f>
        <v>0</v>
      </c>
      <c r="CQ99" s="461">
        <f t="shared" ref="CQ99" si="439">CO99-CP99</f>
        <v>0</v>
      </c>
      <c r="CR99" s="37"/>
      <c r="CS99" s="461">
        <f>AO99-BB99</f>
        <v>0</v>
      </c>
      <c r="CT99" s="461">
        <f>M99*BL99</f>
        <v>0</v>
      </c>
      <c r="CU99" s="461">
        <f t="shared" ref="CU99" si="440">CS99-CT99</f>
        <v>0</v>
      </c>
      <c r="CV99" s="37"/>
      <c r="CW99" s="461">
        <f>AP99-BC99</f>
        <v>0</v>
      </c>
      <c r="CX99" s="461">
        <f>N99*BL99</f>
        <v>0</v>
      </c>
      <c r="CY99" s="461">
        <f t="shared" ref="CY99" si="441">CW99-CX99</f>
        <v>0</v>
      </c>
      <c r="CZ99" s="37"/>
      <c r="DA99" s="461">
        <f>AQ99-BD99</f>
        <v>0</v>
      </c>
      <c r="DB99" s="461">
        <f>O99*BL99</f>
        <v>0</v>
      </c>
      <c r="DC99" s="461">
        <f t="shared" ref="DC99" si="442">DA99-DB99</f>
        <v>0</v>
      </c>
      <c r="DD99" s="37"/>
      <c r="DE99" s="461">
        <f>AR99-BE99</f>
        <v>0</v>
      </c>
      <c r="DF99" s="461">
        <f>P99*BL99</f>
        <v>0</v>
      </c>
      <c r="DG99" s="461">
        <f t="shared" ref="DG99" si="443">DE99-DF99</f>
        <v>0</v>
      </c>
      <c r="DH99" s="37"/>
      <c r="DI99" s="461">
        <f>SUM(BM99+BQ99+BU99+BY99+CC99+CG99+CK99+CO99+CS99+CW99+DA99+DE99)</f>
        <v>0</v>
      </c>
      <c r="DJ99" s="461">
        <f>SUM(BN99+BR99+BV99+BZ99+CD99+CH99+CL99+CP99+CT99+CX99+DB99+DF99)</f>
        <v>0</v>
      </c>
      <c r="DK99" s="461">
        <f>DI99-DJ99</f>
        <v>0</v>
      </c>
      <c r="DL99" s="43"/>
      <c r="DM99" s="43"/>
      <c r="DN99" s="43"/>
      <c r="DO99" s="43"/>
      <c r="DP99" s="43"/>
      <c r="DQ99" s="43"/>
      <c r="DR99" s="43"/>
      <c r="DS99" s="43"/>
    </row>
    <row r="100" spans="1:141" s="39" customFormat="1" ht="26.25" customHeight="1" thickBot="1" x14ac:dyDescent="0.25">
      <c r="A100" s="45">
        <v>10</v>
      </c>
      <c r="B100" s="45" t="s">
        <v>4</v>
      </c>
      <c r="C100" s="45"/>
      <c r="D100" s="200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8"/>
      <c r="R100" s="77"/>
      <c r="S100" s="46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78">
        <f t="shared" ref="AF100:BI100" si="444">SUM(AF98:AF99)</f>
        <v>412000</v>
      </c>
      <c r="AG100" s="1138">
        <f t="shared" si="444"/>
        <v>412000</v>
      </c>
      <c r="AH100" s="78">
        <f t="shared" si="444"/>
        <v>0</v>
      </c>
      <c r="AI100" s="78">
        <f t="shared" si="444"/>
        <v>0</v>
      </c>
      <c r="AJ100" s="78">
        <f t="shared" si="444"/>
        <v>0</v>
      </c>
      <c r="AK100" s="78">
        <f t="shared" si="444"/>
        <v>0</v>
      </c>
      <c r="AL100" s="78">
        <f t="shared" si="444"/>
        <v>0</v>
      </c>
      <c r="AM100" s="78">
        <f t="shared" si="444"/>
        <v>0</v>
      </c>
      <c r="AN100" s="78">
        <f t="shared" si="444"/>
        <v>0</v>
      </c>
      <c r="AO100" s="78">
        <f t="shared" si="444"/>
        <v>0</v>
      </c>
      <c r="AP100" s="78">
        <f t="shared" si="444"/>
        <v>0</v>
      </c>
      <c r="AQ100" s="78">
        <f t="shared" si="444"/>
        <v>0</v>
      </c>
      <c r="AR100" s="78">
        <f t="shared" si="444"/>
        <v>0</v>
      </c>
      <c r="AS100" s="78">
        <f t="shared" si="444"/>
        <v>412000</v>
      </c>
      <c r="AT100" s="1138">
        <f t="shared" si="444"/>
        <v>49440</v>
      </c>
      <c r="AU100" s="78">
        <f t="shared" si="444"/>
        <v>0</v>
      </c>
      <c r="AV100" s="78">
        <f t="shared" si="444"/>
        <v>0</v>
      </c>
      <c r="AW100" s="78">
        <f t="shared" si="444"/>
        <v>0</v>
      </c>
      <c r="AX100" s="78">
        <f t="shared" si="444"/>
        <v>0</v>
      </c>
      <c r="AY100" s="78">
        <f t="shared" si="444"/>
        <v>0</v>
      </c>
      <c r="AZ100" s="78">
        <f t="shared" si="444"/>
        <v>0</v>
      </c>
      <c r="BA100" s="78">
        <f t="shared" si="444"/>
        <v>0</v>
      </c>
      <c r="BB100" s="78">
        <f t="shared" si="444"/>
        <v>0</v>
      </c>
      <c r="BC100" s="78">
        <f t="shared" si="444"/>
        <v>0</v>
      </c>
      <c r="BD100" s="78">
        <f t="shared" si="444"/>
        <v>0</v>
      </c>
      <c r="BE100" s="78">
        <f t="shared" si="444"/>
        <v>0</v>
      </c>
      <c r="BF100" s="78">
        <f t="shared" si="444"/>
        <v>49440</v>
      </c>
      <c r="BG100" s="79">
        <f t="shared" si="444"/>
        <v>0</v>
      </c>
      <c r="BH100" s="79">
        <f t="shared" si="444"/>
        <v>964000</v>
      </c>
      <c r="BI100" s="79">
        <f t="shared" si="444"/>
        <v>552000</v>
      </c>
      <c r="BJ100" s="541">
        <f>SUM(BJ98:BJ99)/2</f>
        <v>0.25</v>
      </c>
      <c r="BK100" s="541"/>
      <c r="BL100" s="472"/>
      <c r="BM100" s="925">
        <f>SUM(BM98:BM99)</f>
        <v>362560</v>
      </c>
      <c r="BN100" s="925">
        <f>SUM(BN98:BN99)</f>
        <v>360000</v>
      </c>
      <c r="BO100" s="925">
        <f t="shared" ref="BO100" si="445">SUM(BO98:BO99)</f>
        <v>2560</v>
      </c>
      <c r="BP100" s="925"/>
      <c r="BQ100" s="925">
        <f>SUM(BQ98:BQ99)</f>
        <v>0</v>
      </c>
      <c r="BR100" s="925">
        <f t="shared" ref="BR100" si="446">SUM(BR98:BR99)</f>
        <v>0</v>
      </c>
      <c r="BS100" s="925">
        <f t="shared" ref="BS100" si="447">SUM(BS98:BS99)</f>
        <v>0</v>
      </c>
      <c r="BT100" s="925"/>
      <c r="BU100" s="925">
        <f>SUM(BU98:BU99)</f>
        <v>0</v>
      </c>
      <c r="BV100" s="925">
        <f t="shared" ref="BV100" si="448">SUM(BV98:BV99)</f>
        <v>0</v>
      </c>
      <c r="BW100" s="925">
        <f t="shared" ref="BW100" si="449">SUM(BW98:BW99)</f>
        <v>0</v>
      </c>
      <c r="BX100" s="928"/>
      <c r="BY100" s="925">
        <f>SUM(BY98:BY99)</f>
        <v>0</v>
      </c>
      <c r="BZ100" s="925">
        <f t="shared" ref="BZ100" si="450">SUM(BZ98:BZ99)</f>
        <v>0</v>
      </c>
      <c r="CA100" s="925">
        <f t="shared" ref="CA100" si="451">SUM(CA98:CA99)</f>
        <v>0</v>
      </c>
      <c r="CB100" s="928"/>
      <c r="CC100" s="925">
        <f>SUM(CC98:CC99)</f>
        <v>0</v>
      </c>
      <c r="CD100" s="925">
        <f t="shared" ref="CD100" si="452">SUM(CD98:CD99)</f>
        <v>0</v>
      </c>
      <c r="CE100" s="925">
        <f t="shared" ref="CE100" si="453">SUM(CE98:CE99)</f>
        <v>0</v>
      </c>
      <c r="CF100" s="928"/>
      <c r="CG100" s="925">
        <f>SUM(CG98:CG99)</f>
        <v>0</v>
      </c>
      <c r="CH100" s="925">
        <f t="shared" ref="CH100" si="454">SUM(CH98:CH99)</f>
        <v>0</v>
      </c>
      <c r="CI100" s="925">
        <f t="shared" ref="CI100" si="455">SUM(CI98:CI99)</f>
        <v>0</v>
      </c>
      <c r="CJ100" s="928"/>
      <c r="CK100" s="925">
        <f>SUM(CK98:CK99)</f>
        <v>0</v>
      </c>
      <c r="CL100" s="925">
        <f t="shared" ref="CL100" si="456">SUM(CL98:CL99)</f>
        <v>0</v>
      </c>
      <c r="CM100" s="925">
        <f t="shared" ref="CM100" si="457">SUM(CM98:CM99)</f>
        <v>0</v>
      </c>
      <c r="CN100" s="928"/>
      <c r="CO100" s="925">
        <f>SUM(CO98:CO99)</f>
        <v>0</v>
      </c>
      <c r="CP100" s="925">
        <f t="shared" ref="CP100" si="458">SUM(CP98:CP99)</f>
        <v>0</v>
      </c>
      <c r="CQ100" s="925">
        <f t="shared" ref="CQ100" si="459">SUM(CQ98:CQ99)</f>
        <v>0</v>
      </c>
      <c r="CR100" s="928"/>
      <c r="CS100" s="925">
        <f>SUM(CS98:CS99)</f>
        <v>0</v>
      </c>
      <c r="CT100" s="925">
        <f t="shared" ref="CT100" si="460">SUM(CT98:CT99)</f>
        <v>0</v>
      </c>
      <c r="CU100" s="925">
        <f t="shared" ref="CU100" si="461">SUM(CU98:CU99)</f>
        <v>0</v>
      </c>
      <c r="CV100" s="928"/>
      <c r="CW100" s="925">
        <f>SUM(CW98:CW99)</f>
        <v>0</v>
      </c>
      <c r="CX100" s="925">
        <f t="shared" ref="CX100" si="462">SUM(CX98:CX99)</f>
        <v>0</v>
      </c>
      <c r="CY100" s="925">
        <f t="shared" ref="CY100" si="463">SUM(CY98:CY99)</f>
        <v>0</v>
      </c>
      <c r="CZ100" s="928"/>
      <c r="DA100" s="925">
        <f>SUM(DA98:DA99)</f>
        <v>0</v>
      </c>
      <c r="DB100" s="925">
        <f t="shared" ref="DB100" si="464">SUM(DB98:DB99)</f>
        <v>0</v>
      </c>
      <c r="DC100" s="925">
        <f t="shared" ref="DC100" si="465">SUM(DC98:DC99)</f>
        <v>0</v>
      </c>
      <c r="DD100" s="928"/>
      <c r="DE100" s="925">
        <f>SUM(DE98:DE99)</f>
        <v>0</v>
      </c>
      <c r="DF100" s="925">
        <f t="shared" ref="DF100" si="466">SUM(DF98:DF99)</f>
        <v>0</v>
      </c>
      <c r="DG100" s="925">
        <f t="shared" ref="DG100" si="467">SUM(DG98:DG99)</f>
        <v>0</v>
      </c>
      <c r="DH100" s="928"/>
      <c r="DI100" s="925">
        <f>SUM(DI98:DI99)</f>
        <v>362560</v>
      </c>
      <c r="DJ100" s="925">
        <f>SUM(DJ98:DJ99)</f>
        <v>360000</v>
      </c>
      <c r="DK100" s="925">
        <f>SUM(DK98:DK99)</f>
        <v>2560</v>
      </c>
      <c r="DL100" s="50"/>
      <c r="DM100" s="50"/>
      <c r="DN100" s="50"/>
      <c r="DO100" s="50"/>
      <c r="DP100" s="50"/>
      <c r="DQ100" s="50"/>
      <c r="DR100" s="50"/>
      <c r="DS100" s="50"/>
    </row>
    <row r="101" spans="1:141" s="20" customFormat="1" ht="26.25" customHeight="1" x14ac:dyDescent="0.2">
      <c r="A101" s="51"/>
      <c r="D101" s="20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AE101" s="41"/>
      <c r="AS101" s="52"/>
      <c r="BF101" s="53"/>
      <c r="BG101" s="54">
        <f>AF100-AS100</f>
        <v>0</v>
      </c>
      <c r="BH101" s="55">
        <f>SUM(BI100+AS100)</f>
        <v>964000</v>
      </c>
      <c r="BI101" s="56">
        <f>SUM(BG100)</f>
        <v>0</v>
      </c>
      <c r="BJ101" s="41" t="s">
        <v>35</v>
      </c>
      <c r="BK101" s="41"/>
      <c r="BL101" s="41"/>
      <c r="BM101" s="41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</row>
    <row r="102" spans="1:141" s="20" customFormat="1" ht="26.25" customHeight="1" x14ac:dyDescent="0.2">
      <c r="A102" s="51"/>
      <c r="D102" s="20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AE102" s="41"/>
      <c r="AS102" s="58"/>
      <c r="AT102" s="118"/>
      <c r="AU102" s="118"/>
      <c r="AV102" s="118"/>
      <c r="AW102" s="118"/>
      <c r="AX102" s="118"/>
      <c r="AY102" s="118"/>
      <c r="AZ102" s="118"/>
      <c r="BA102" s="118"/>
      <c r="BB102" s="118"/>
      <c r="BC102" s="118"/>
      <c r="BD102" s="118"/>
      <c r="BE102" s="118"/>
      <c r="BF102" s="118"/>
      <c r="BG102" s="41"/>
      <c r="BH102" s="57"/>
      <c r="BI102" s="58">
        <f>SUM(BI100-BI101)</f>
        <v>552000</v>
      </c>
      <c r="BJ102" s="41" t="s">
        <v>34</v>
      </c>
      <c r="BK102" s="41"/>
      <c r="BL102" s="130"/>
      <c r="BM102" s="131"/>
      <c r="BN102" s="131"/>
      <c r="BO102" s="132"/>
      <c r="BP102" s="131"/>
      <c r="BQ102" s="131"/>
      <c r="BR102" s="131"/>
      <c r="BS102" s="131"/>
      <c r="BT102" s="131"/>
      <c r="BU102" s="131"/>
      <c r="BV102" s="131"/>
      <c r="BW102" s="131"/>
      <c r="BX102" s="131"/>
      <c r="BY102" s="131"/>
      <c r="BZ102" s="131"/>
      <c r="CA102" s="131"/>
      <c r="CB102" s="131"/>
      <c r="CC102" s="131"/>
      <c r="CD102" s="131"/>
      <c r="CE102" s="131"/>
      <c r="CF102" s="131"/>
      <c r="CG102" s="131"/>
      <c r="CH102" s="131"/>
      <c r="CI102" s="131"/>
      <c r="CJ102" s="131"/>
      <c r="CK102" s="131"/>
      <c r="CL102" s="131"/>
      <c r="CM102" s="131"/>
      <c r="CN102" s="131"/>
      <c r="CO102" s="131"/>
      <c r="CP102" s="131"/>
      <c r="CQ102" s="131"/>
      <c r="CR102" s="131"/>
      <c r="CS102" s="131"/>
      <c r="CT102" s="131"/>
      <c r="CU102" s="131"/>
      <c r="CV102" s="131"/>
      <c r="CW102" s="131"/>
      <c r="CX102" s="131"/>
      <c r="CY102" s="131"/>
      <c r="CZ102" s="131"/>
      <c r="DA102" s="131"/>
      <c r="DB102" s="131"/>
      <c r="DC102" s="131"/>
      <c r="DD102" s="131"/>
      <c r="DE102" s="131"/>
      <c r="DF102" s="131"/>
      <c r="DG102" s="131"/>
      <c r="DH102" s="131"/>
      <c r="DI102" s="131"/>
      <c r="DJ102" s="131"/>
      <c r="DK102" s="131"/>
      <c r="DL102" s="24"/>
      <c r="DM102" s="24"/>
      <c r="DN102" s="24"/>
      <c r="DO102" s="24"/>
      <c r="DP102" s="24"/>
      <c r="DQ102" s="24"/>
      <c r="DR102" s="24"/>
      <c r="DS102" s="24"/>
      <c r="DT102" s="24"/>
    </row>
    <row r="103" spans="1:141" s="20" customFormat="1" ht="26.25" customHeight="1" x14ac:dyDescent="0.2">
      <c r="A103" s="1168" t="s">
        <v>8</v>
      </c>
      <c r="B103" s="1169"/>
      <c r="C103" s="119" t="s">
        <v>93</v>
      </c>
      <c r="D103" s="198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2"/>
      <c r="AF103" s="23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3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3"/>
      <c r="BG103" s="133"/>
      <c r="BH103" s="130"/>
      <c r="BI103" s="134"/>
      <c r="BJ103" s="130"/>
      <c r="BK103" s="130"/>
      <c r="BL103" s="805"/>
      <c r="BM103" s="1186"/>
      <c r="BN103" s="1186"/>
      <c r="BO103" s="1186"/>
      <c r="BP103" s="585"/>
      <c r="BQ103" s="1186"/>
      <c r="BR103" s="1186"/>
      <c r="BS103" s="1186"/>
      <c r="BT103" s="585"/>
      <c r="BU103" s="1186"/>
      <c r="BV103" s="1186"/>
      <c r="BW103" s="1186"/>
      <c r="BX103" s="585"/>
      <c r="BY103" s="1186"/>
      <c r="BZ103" s="1186"/>
      <c r="CA103" s="1186"/>
      <c r="CB103" s="585"/>
      <c r="CC103" s="1186"/>
      <c r="CD103" s="1186"/>
      <c r="CE103" s="1186"/>
      <c r="CF103" s="585"/>
      <c r="CG103" s="1186"/>
      <c r="CH103" s="1186"/>
      <c r="CI103" s="1186"/>
      <c r="CJ103" s="585"/>
      <c r="CK103" s="1186"/>
      <c r="CL103" s="1186"/>
      <c r="CM103" s="1186"/>
      <c r="CN103" s="585"/>
      <c r="CO103" s="1186"/>
      <c r="CP103" s="1186"/>
      <c r="CQ103" s="1186"/>
      <c r="CR103" s="585"/>
      <c r="CS103" s="1186"/>
      <c r="CT103" s="1186"/>
      <c r="CU103" s="1186"/>
      <c r="CV103" s="585"/>
      <c r="CW103" s="1186"/>
      <c r="CX103" s="1186"/>
      <c r="CY103" s="1186"/>
      <c r="CZ103" s="585"/>
      <c r="DA103" s="1186"/>
      <c r="DB103" s="1186"/>
      <c r="DC103" s="1186"/>
      <c r="DD103" s="585"/>
      <c r="DE103" s="1186"/>
      <c r="DF103" s="1186"/>
      <c r="DG103" s="1186"/>
      <c r="DH103" s="585"/>
      <c r="DI103" s="1186"/>
      <c r="DJ103" s="1186"/>
      <c r="DK103" s="1186"/>
      <c r="DL103" s="131"/>
      <c r="DM103" s="133"/>
      <c r="DN103" s="133"/>
      <c r="DO103" s="133"/>
      <c r="DP103" s="130"/>
      <c r="DQ103" s="134"/>
      <c r="DR103" s="133"/>
      <c r="DS103" s="133"/>
      <c r="DT103" s="24"/>
      <c r="DU103" s="24"/>
      <c r="DV103" s="24"/>
      <c r="DW103" s="24"/>
      <c r="DX103" s="24"/>
      <c r="DY103" s="135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</row>
    <row r="104" spans="1:141" s="8" customFormat="1" ht="26.25" customHeight="1" x14ac:dyDescent="0.2">
      <c r="A104" s="1170" t="s">
        <v>9</v>
      </c>
      <c r="B104" s="1150" t="s">
        <v>10</v>
      </c>
      <c r="C104" s="1150" t="s">
        <v>21</v>
      </c>
      <c r="D104" s="1173" t="s">
        <v>11</v>
      </c>
      <c r="E104" s="1173"/>
      <c r="F104" s="1173"/>
      <c r="G104" s="1173"/>
      <c r="H104" s="1173"/>
      <c r="I104" s="1173"/>
      <c r="J104" s="1173"/>
      <c r="K104" s="1173"/>
      <c r="L104" s="1173"/>
      <c r="M104" s="1173"/>
      <c r="N104" s="1173"/>
      <c r="O104" s="1173"/>
      <c r="P104" s="1173"/>
      <c r="Q104" s="1173"/>
      <c r="R104" s="1150" t="s">
        <v>19</v>
      </c>
      <c r="S104" s="1174" t="s">
        <v>16</v>
      </c>
      <c r="T104" s="1175"/>
      <c r="U104" s="1175"/>
      <c r="V104" s="1175"/>
      <c r="W104" s="1175"/>
      <c r="X104" s="1175"/>
      <c r="Y104" s="1175"/>
      <c r="Z104" s="1175"/>
      <c r="AA104" s="1175"/>
      <c r="AB104" s="1175"/>
      <c r="AC104" s="1175"/>
      <c r="AD104" s="1175"/>
      <c r="AE104" s="1176"/>
      <c r="AF104" s="1161" t="s">
        <v>6</v>
      </c>
      <c r="AG104" s="1161"/>
      <c r="AH104" s="1161"/>
      <c r="AI104" s="1161"/>
      <c r="AJ104" s="1161"/>
      <c r="AK104" s="1161"/>
      <c r="AL104" s="1161"/>
      <c r="AM104" s="1161"/>
      <c r="AN104" s="1161"/>
      <c r="AO104" s="1161"/>
      <c r="AP104" s="1161"/>
      <c r="AQ104" s="1161"/>
      <c r="AR104" s="1161"/>
      <c r="AS104" s="1161"/>
      <c r="AT104" s="1162" t="s">
        <v>38</v>
      </c>
      <c r="AU104" s="1163"/>
      <c r="AV104" s="1163"/>
      <c r="AW104" s="1163"/>
      <c r="AX104" s="1163"/>
      <c r="AY104" s="1163"/>
      <c r="AZ104" s="1163"/>
      <c r="BA104" s="1163"/>
      <c r="BB104" s="1163"/>
      <c r="BC104" s="1163"/>
      <c r="BD104" s="1163"/>
      <c r="BE104" s="1163"/>
      <c r="BF104" s="1164"/>
      <c r="BG104" s="1150" t="s">
        <v>35</v>
      </c>
      <c r="BH104" s="1150" t="s">
        <v>208</v>
      </c>
      <c r="BI104" s="1153" t="s">
        <v>36</v>
      </c>
      <c r="BJ104" s="130"/>
      <c r="BK104" s="130"/>
      <c r="BL104" s="130"/>
      <c r="BM104" s="1149" t="s">
        <v>51</v>
      </c>
      <c r="BN104" s="1149"/>
      <c r="BO104" s="1149"/>
      <c r="BP104" s="23"/>
      <c r="BQ104" s="1149" t="s">
        <v>52</v>
      </c>
      <c r="BR104" s="1149"/>
      <c r="BS104" s="1149"/>
      <c r="BT104" s="23"/>
      <c r="BU104" s="1149" t="s">
        <v>56</v>
      </c>
      <c r="BV104" s="1149"/>
      <c r="BW104" s="1149"/>
      <c r="BX104" s="23"/>
      <c r="BY104" s="1149" t="s">
        <v>59</v>
      </c>
      <c r="BZ104" s="1149"/>
      <c r="CA104" s="1149"/>
      <c r="CB104" s="23"/>
      <c r="CC104" s="1149" t="s">
        <v>60</v>
      </c>
      <c r="CD104" s="1149"/>
      <c r="CE104" s="1149"/>
      <c r="CF104" s="23"/>
      <c r="CG104" s="1149" t="s">
        <v>61</v>
      </c>
      <c r="CH104" s="1149"/>
      <c r="CI104" s="1149"/>
      <c r="CJ104" s="23"/>
      <c r="CK104" s="1149" t="s">
        <v>204</v>
      </c>
      <c r="CL104" s="1149"/>
      <c r="CM104" s="1149"/>
      <c r="CN104" s="23"/>
      <c r="CO104" s="1149" t="s">
        <v>584</v>
      </c>
      <c r="CP104" s="1149"/>
      <c r="CQ104" s="1149"/>
      <c r="CR104" s="23"/>
      <c r="CS104" s="1149" t="s">
        <v>585</v>
      </c>
      <c r="CT104" s="1149"/>
      <c r="CU104" s="1149"/>
      <c r="CV104" s="23"/>
      <c r="CW104" s="1149" t="s">
        <v>586</v>
      </c>
      <c r="CX104" s="1149"/>
      <c r="CY104" s="1149"/>
      <c r="CZ104" s="23"/>
      <c r="DA104" s="1149" t="s">
        <v>587</v>
      </c>
      <c r="DB104" s="1149"/>
      <c r="DC104" s="1149"/>
      <c r="DD104" s="23"/>
      <c r="DE104" s="1149" t="s">
        <v>588</v>
      </c>
      <c r="DF104" s="1149"/>
      <c r="DG104" s="1149"/>
      <c r="DH104" s="23"/>
      <c r="DI104" s="1149" t="s">
        <v>12</v>
      </c>
      <c r="DJ104" s="1149"/>
      <c r="DK104" s="1149"/>
      <c r="DL104" s="23"/>
      <c r="DM104" s="23"/>
      <c r="DN104" s="23"/>
      <c r="DO104" s="23"/>
      <c r="DP104" s="23"/>
      <c r="DQ104" s="23"/>
      <c r="DR104" s="25"/>
      <c r="DS104" s="25"/>
    </row>
    <row r="105" spans="1:141" s="8" customFormat="1" ht="26.25" customHeight="1" x14ac:dyDescent="0.2">
      <c r="A105" s="1171"/>
      <c r="B105" s="1151"/>
      <c r="C105" s="1151"/>
      <c r="D105" s="1189" t="s">
        <v>17</v>
      </c>
      <c r="E105" s="1158" t="s">
        <v>18</v>
      </c>
      <c r="F105" s="1159"/>
      <c r="G105" s="1159"/>
      <c r="H105" s="1159"/>
      <c r="I105" s="1159"/>
      <c r="J105" s="1159"/>
      <c r="K105" s="1159"/>
      <c r="L105" s="1159"/>
      <c r="M105" s="1159"/>
      <c r="N105" s="1159"/>
      <c r="O105" s="1159"/>
      <c r="P105" s="1159"/>
      <c r="Q105" s="1159"/>
      <c r="R105" s="1151"/>
      <c r="S105" s="1156" t="s">
        <v>17</v>
      </c>
      <c r="T105" s="1158" t="s">
        <v>18</v>
      </c>
      <c r="U105" s="1159"/>
      <c r="V105" s="1159"/>
      <c r="W105" s="1159"/>
      <c r="X105" s="1159"/>
      <c r="Y105" s="1159"/>
      <c r="Z105" s="1159"/>
      <c r="AA105" s="1159"/>
      <c r="AB105" s="1159"/>
      <c r="AC105" s="1159"/>
      <c r="AD105" s="1159"/>
      <c r="AE105" s="1160"/>
      <c r="AF105" s="1156" t="s">
        <v>17</v>
      </c>
      <c r="AG105" s="1158" t="s">
        <v>18</v>
      </c>
      <c r="AH105" s="1159"/>
      <c r="AI105" s="1159"/>
      <c r="AJ105" s="1159"/>
      <c r="AK105" s="1159"/>
      <c r="AL105" s="1159"/>
      <c r="AM105" s="1159"/>
      <c r="AN105" s="1159"/>
      <c r="AO105" s="1159"/>
      <c r="AP105" s="1159"/>
      <c r="AQ105" s="1159"/>
      <c r="AR105" s="1159"/>
      <c r="AS105" s="1160"/>
      <c r="AT105" s="1165"/>
      <c r="AU105" s="1166"/>
      <c r="AV105" s="1166"/>
      <c r="AW105" s="1166"/>
      <c r="AX105" s="1166"/>
      <c r="AY105" s="1166"/>
      <c r="AZ105" s="1166"/>
      <c r="BA105" s="1166"/>
      <c r="BB105" s="1166"/>
      <c r="BC105" s="1166"/>
      <c r="BD105" s="1166"/>
      <c r="BE105" s="1166"/>
      <c r="BF105" s="1167"/>
      <c r="BG105" s="1151"/>
      <c r="BH105" s="1151"/>
      <c r="BI105" s="1154"/>
      <c r="BJ105" s="130"/>
      <c r="BK105" s="130"/>
      <c r="BL105" s="130"/>
      <c r="BM105" s="920">
        <v>1</v>
      </c>
      <c r="BN105" s="920">
        <v>2</v>
      </c>
      <c r="BO105" s="920"/>
      <c r="BP105" s="23"/>
      <c r="BQ105" s="920">
        <v>1</v>
      </c>
      <c r="BR105" s="920">
        <v>2</v>
      </c>
      <c r="BS105" s="920"/>
      <c r="BT105" s="23"/>
      <c r="BU105" s="920">
        <v>1</v>
      </c>
      <c r="BV105" s="920">
        <v>2</v>
      </c>
      <c r="BW105" s="920"/>
      <c r="BX105" s="23"/>
      <c r="BY105" s="920">
        <v>1</v>
      </c>
      <c r="BZ105" s="920">
        <v>2</v>
      </c>
      <c r="CA105" s="920"/>
      <c r="CB105" s="23"/>
      <c r="CC105" s="920">
        <v>1</v>
      </c>
      <c r="CD105" s="920">
        <v>2</v>
      </c>
      <c r="CE105" s="920"/>
      <c r="CF105" s="23"/>
      <c r="CG105" s="920">
        <v>1</v>
      </c>
      <c r="CH105" s="920">
        <v>2</v>
      </c>
      <c r="CI105" s="920"/>
      <c r="CJ105" s="23"/>
      <c r="CK105" s="920">
        <v>1</v>
      </c>
      <c r="CL105" s="920">
        <v>2</v>
      </c>
      <c r="CM105" s="920"/>
      <c r="CN105" s="23"/>
      <c r="CO105" s="920">
        <v>1</v>
      </c>
      <c r="CP105" s="920">
        <v>2</v>
      </c>
      <c r="CQ105" s="920"/>
      <c r="CR105" s="23"/>
      <c r="CS105" s="920">
        <v>1</v>
      </c>
      <c r="CT105" s="920">
        <v>2</v>
      </c>
      <c r="CU105" s="920"/>
      <c r="CV105" s="23"/>
      <c r="CW105" s="920">
        <v>1</v>
      </c>
      <c r="CX105" s="920">
        <v>2</v>
      </c>
      <c r="CY105" s="920"/>
      <c r="CZ105" s="23"/>
      <c r="DA105" s="920">
        <v>1</v>
      </c>
      <c r="DB105" s="920">
        <v>2</v>
      </c>
      <c r="DC105" s="920"/>
      <c r="DD105" s="23"/>
      <c r="DE105" s="920">
        <v>1</v>
      </c>
      <c r="DF105" s="920">
        <v>2</v>
      </c>
      <c r="DG105" s="920"/>
      <c r="DH105" s="23"/>
      <c r="DI105" s="920">
        <v>1</v>
      </c>
      <c r="DJ105" s="920">
        <v>2</v>
      </c>
      <c r="DK105" s="920"/>
      <c r="DL105" s="23"/>
      <c r="DM105" s="23"/>
      <c r="DN105" s="23"/>
      <c r="DO105" s="23"/>
      <c r="DP105" s="23"/>
      <c r="DQ105" s="23"/>
      <c r="DR105" s="25"/>
      <c r="DS105" s="25"/>
    </row>
    <row r="106" spans="1:141" s="6" customFormat="1" ht="26.25" customHeight="1" x14ac:dyDescent="0.2">
      <c r="A106" s="1172"/>
      <c r="B106" s="1152"/>
      <c r="C106" s="1152"/>
      <c r="D106" s="1191"/>
      <c r="E106" s="26">
        <v>1</v>
      </c>
      <c r="F106" s="26">
        <v>2</v>
      </c>
      <c r="G106" s="26">
        <v>3</v>
      </c>
      <c r="H106" s="26"/>
      <c r="I106" s="26"/>
      <c r="J106" s="26"/>
      <c r="K106" s="26"/>
      <c r="L106" s="26"/>
      <c r="M106" s="26"/>
      <c r="N106" s="26"/>
      <c r="O106" s="26"/>
      <c r="P106" s="26"/>
      <c r="Q106" s="26" t="s">
        <v>20</v>
      </c>
      <c r="R106" s="1152"/>
      <c r="S106" s="1157"/>
      <c r="T106" s="26">
        <v>1</v>
      </c>
      <c r="U106" s="26">
        <v>2</v>
      </c>
      <c r="V106" s="26">
        <v>3</v>
      </c>
      <c r="W106" s="26">
        <v>4</v>
      </c>
      <c r="X106" s="26">
        <v>5</v>
      </c>
      <c r="Y106" s="26">
        <v>6</v>
      </c>
      <c r="Z106" s="26">
        <v>7</v>
      </c>
      <c r="AA106" s="26">
        <v>8</v>
      </c>
      <c r="AB106" s="26">
        <v>9</v>
      </c>
      <c r="AC106" s="26">
        <v>10</v>
      </c>
      <c r="AD106" s="26">
        <v>11</v>
      </c>
      <c r="AE106" s="26">
        <v>12</v>
      </c>
      <c r="AF106" s="1157"/>
      <c r="AG106" s="26">
        <v>1</v>
      </c>
      <c r="AH106" s="26">
        <v>2</v>
      </c>
      <c r="AI106" s="26">
        <v>3</v>
      </c>
      <c r="AJ106" s="26">
        <v>4</v>
      </c>
      <c r="AK106" s="26">
        <v>5</v>
      </c>
      <c r="AL106" s="26">
        <v>6</v>
      </c>
      <c r="AM106" s="26">
        <v>7</v>
      </c>
      <c r="AN106" s="26">
        <v>8</v>
      </c>
      <c r="AO106" s="26">
        <v>9</v>
      </c>
      <c r="AP106" s="26">
        <v>10</v>
      </c>
      <c r="AQ106" s="26">
        <v>11</v>
      </c>
      <c r="AR106" s="26">
        <v>12</v>
      </c>
      <c r="AS106" s="26" t="s">
        <v>12</v>
      </c>
      <c r="AT106" s="164">
        <v>1</v>
      </c>
      <c r="AU106" s="164">
        <v>2</v>
      </c>
      <c r="AV106" s="164">
        <v>3</v>
      </c>
      <c r="AW106" s="164">
        <v>4</v>
      </c>
      <c r="AX106" s="164">
        <v>5</v>
      </c>
      <c r="AY106" s="164">
        <v>6</v>
      </c>
      <c r="AZ106" s="164">
        <v>7</v>
      </c>
      <c r="BA106" s="164">
        <v>8</v>
      </c>
      <c r="BB106" s="164">
        <v>9</v>
      </c>
      <c r="BC106" s="164">
        <v>10</v>
      </c>
      <c r="BD106" s="164">
        <v>11</v>
      </c>
      <c r="BE106" s="164">
        <v>12</v>
      </c>
      <c r="BF106" s="26" t="s">
        <v>12</v>
      </c>
      <c r="BG106" s="1152"/>
      <c r="BH106" s="1152"/>
      <c r="BI106" s="1155"/>
      <c r="BJ106" s="7"/>
      <c r="BK106" s="7"/>
      <c r="BL106" s="7"/>
      <c r="BM106" s="164" t="s">
        <v>581</v>
      </c>
      <c r="BN106" s="164" t="s">
        <v>582</v>
      </c>
      <c r="BO106" s="919" t="s">
        <v>583</v>
      </c>
      <c r="BP106" s="27"/>
      <c r="BQ106" s="164" t="s">
        <v>581</v>
      </c>
      <c r="BR106" s="164" t="s">
        <v>582</v>
      </c>
      <c r="BS106" s="919" t="s">
        <v>583</v>
      </c>
      <c r="BT106" s="27"/>
      <c r="BU106" s="164" t="s">
        <v>581</v>
      </c>
      <c r="BV106" s="164" t="s">
        <v>582</v>
      </c>
      <c r="BW106" s="919" t="s">
        <v>583</v>
      </c>
      <c r="BX106" s="27"/>
      <c r="BY106" s="164" t="s">
        <v>581</v>
      </c>
      <c r="BZ106" s="164" t="s">
        <v>582</v>
      </c>
      <c r="CA106" s="919" t="s">
        <v>583</v>
      </c>
      <c r="CB106" s="27"/>
      <c r="CC106" s="164" t="s">
        <v>581</v>
      </c>
      <c r="CD106" s="164" t="s">
        <v>582</v>
      </c>
      <c r="CE106" s="919" t="s">
        <v>583</v>
      </c>
      <c r="CF106" s="27"/>
      <c r="CG106" s="164" t="s">
        <v>581</v>
      </c>
      <c r="CH106" s="164" t="s">
        <v>582</v>
      </c>
      <c r="CI106" s="919" t="s">
        <v>583</v>
      </c>
      <c r="CJ106" s="27"/>
      <c r="CK106" s="164" t="s">
        <v>581</v>
      </c>
      <c r="CL106" s="164" t="s">
        <v>582</v>
      </c>
      <c r="CM106" s="919" t="s">
        <v>583</v>
      </c>
      <c r="CN106" s="27"/>
      <c r="CO106" s="164" t="s">
        <v>581</v>
      </c>
      <c r="CP106" s="164" t="s">
        <v>582</v>
      </c>
      <c r="CQ106" s="919" t="s">
        <v>583</v>
      </c>
      <c r="CR106" s="27"/>
      <c r="CS106" s="164" t="s">
        <v>581</v>
      </c>
      <c r="CT106" s="164" t="s">
        <v>582</v>
      </c>
      <c r="CU106" s="919" t="s">
        <v>583</v>
      </c>
      <c r="CV106" s="27"/>
      <c r="CW106" s="164" t="s">
        <v>581</v>
      </c>
      <c r="CX106" s="164" t="s">
        <v>582</v>
      </c>
      <c r="CY106" s="919" t="s">
        <v>583</v>
      </c>
      <c r="CZ106" s="27"/>
      <c r="DA106" s="164" t="s">
        <v>581</v>
      </c>
      <c r="DB106" s="164" t="s">
        <v>582</v>
      </c>
      <c r="DC106" s="919" t="s">
        <v>583</v>
      </c>
      <c r="DD106" s="27"/>
      <c r="DE106" s="164" t="s">
        <v>581</v>
      </c>
      <c r="DF106" s="164" t="s">
        <v>582</v>
      </c>
      <c r="DG106" s="919" t="s">
        <v>583</v>
      </c>
      <c r="DH106" s="27"/>
      <c r="DI106" s="164" t="s">
        <v>581</v>
      </c>
      <c r="DJ106" s="164" t="s">
        <v>582</v>
      </c>
      <c r="DK106" s="919" t="s">
        <v>583</v>
      </c>
      <c r="DL106" s="27"/>
      <c r="DM106" s="27"/>
      <c r="DN106" s="27"/>
      <c r="DO106" s="27"/>
      <c r="DP106" s="27"/>
      <c r="DQ106" s="27"/>
      <c r="DR106" s="27"/>
      <c r="DS106" s="27"/>
    </row>
    <row r="107" spans="1:141" s="38" customFormat="1" ht="26.25" customHeight="1" x14ac:dyDescent="0.2">
      <c r="A107" s="28">
        <v>1</v>
      </c>
      <c r="B107" s="426" t="s">
        <v>72</v>
      </c>
      <c r="C107" s="29" t="s">
        <v>23</v>
      </c>
      <c r="D107" s="547">
        <v>40</v>
      </c>
      <c r="E107" s="474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1">
        <f>SUM(E107:P107)</f>
        <v>0</v>
      </c>
      <c r="R107" s="83" t="s">
        <v>28</v>
      </c>
      <c r="S107" s="546">
        <v>28500</v>
      </c>
      <c r="T107" s="385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86">
        <f t="shared" ref="AF107:AF109" si="468">SUM(Q107*S107)</f>
        <v>0</v>
      </c>
      <c r="AG107" s="461">
        <f t="shared" ref="AG107:AI109" si="469">T107*E107</f>
        <v>0</v>
      </c>
      <c r="AH107" s="461">
        <f t="shared" si="469"/>
        <v>0</v>
      </c>
      <c r="AI107" s="461">
        <f t="shared" si="469"/>
        <v>0</v>
      </c>
      <c r="AJ107" s="461">
        <f t="shared" ref="AJ107:AR109" si="470">W107*H107</f>
        <v>0</v>
      </c>
      <c r="AK107" s="461">
        <f t="shared" si="470"/>
        <v>0</v>
      </c>
      <c r="AL107" s="461">
        <f t="shared" si="470"/>
        <v>0</v>
      </c>
      <c r="AM107" s="461">
        <f t="shared" si="470"/>
        <v>0</v>
      </c>
      <c r="AN107" s="461">
        <f t="shared" si="470"/>
        <v>0</v>
      </c>
      <c r="AO107" s="461">
        <f t="shared" si="470"/>
        <v>0</v>
      </c>
      <c r="AP107" s="461">
        <f t="shared" si="470"/>
        <v>0</v>
      </c>
      <c r="AQ107" s="461">
        <f t="shared" si="470"/>
        <v>0</v>
      </c>
      <c r="AR107" s="461">
        <f t="shared" si="470"/>
        <v>0</v>
      </c>
      <c r="AS107" s="462">
        <f>SUM(AG107:AR107)</f>
        <v>0</v>
      </c>
      <c r="AT107" s="461">
        <f t="shared" ref="AT107:AT109" si="471">SUM(AG107*4%)</f>
        <v>0</v>
      </c>
      <c r="AU107" s="461">
        <f t="shared" ref="AU107:AV109" si="472">SUM(AH107*14%)</f>
        <v>0</v>
      </c>
      <c r="AV107" s="461">
        <f t="shared" si="472"/>
        <v>0</v>
      </c>
      <c r="AW107" s="461">
        <f t="shared" ref="AW107:BE109" si="473">SUM(AJ107*14%)</f>
        <v>0</v>
      </c>
      <c r="AX107" s="461">
        <f t="shared" si="473"/>
        <v>0</v>
      </c>
      <c r="AY107" s="461">
        <f t="shared" si="473"/>
        <v>0</v>
      </c>
      <c r="AZ107" s="461">
        <f t="shared" si="473"/>
        <v>0</v>
      </c>
      <c r="BA107" s="461">
        <f t="shared" si="473"/>
        <v>0</v>
      </c>
      <c r="BB107" s="461">
        <f t="shared" si="473"/>
        <v>0</v>
      </c>
      <c r="BC107" s="461">
        <f t="shared" si="473"/>
        <v>0</v>
      </c>
      <c r="BD107" s="461">
        <f t="shared" si="473"/>
        <v>0</v>
      </c>
      <c r="BE107" s="461">
        <f t="shared" si="473"/>
        <v>0</v>
      </c>
      <c r="BF107" s="73">
        <f>SUM(AT107:BE107)</f>
        <v>0</v>
      </c>
      <c r="BG107" s="73">
        <f t="shared" ref="BG107:BG109" si="474">AF107-AS107</f>
        <v>0</v>
      </c>
      <c r="BH107" s="74">
        <f t="shared" ref="BH107:BH109" si="475">S107*D107</f>
        <v>1140000</v>
      </c>
      <c r="BI107" s="75">
        <f t="shared" ref="BI107:BI109" si="476">BH107-AS107</f>
        <v>1140000</v>
      </c>
      <c r="BJ107" s="472">
        <f>SUM(Q107/D107)</f>
        <v>0</v>
      </c>
      <c r="BK107" s="472"/>
      <c r="BL107" s="461">
        <v>20000</v>
      </c>
      <c r="BM107" s="461">
        <f>AG107-AT107</f>
        <v>0</v>
      </c>
      <c r="BN107" s="461">
        <f>E107*BL107</f>
        <v>0</v>
      </c>
      <c r="BO107" s="461">
        <f>BM107-BN107</f>
        <v>0</v>
      </c>
      <c r="BP107" s="37"/>
      <c r="BQ107" s="461">
        <f>AH107-AU107</f>
        <v>0</v>
      </c>
      <c r="BR107" s="461">
        <f>F107*BL107</f>
        <v>0</v>
      </c>
      <c r="BS107" s="461">
        <f>BQ107-BR107</f>
        <v>0</v>
      </c>
      <c r="BT107" s="37"/>
      <c r="BU107" s="461">
        <f>AI107-AV107</f>
        <v>0</v>
      </c>
      <c r="BV107" s="461">
        <f>G107*BL107</f>
        <v>0</v>
      </c>
      <c r="BW107" s="461">
        <f>BU107-BV107</f>
        <v>0</v>
      </c>
      <c r="BX107" s="37"/>
      <c r="BY107" s="461">
        <f>AJ107-AW107</f>
        <v>0</v>
      </c>
      <c r="BZ107" s="461">
        <f>H107*BL107</f>
        <v>0</v>
      </c>
      <c r="CA107" s="461">
        <f>BY107-BZ107</f>
        <v>0</v>
      </c>
      <c r="CB107" s="37"/>
      <c r="CC107" s="461">
        <f>SUM(AK107-AX107)</f>
        <v>0</v>
      </c>
      <c r="CD107" s="461">
        <f>I107*BL107</f>
        <v>0</v>
      </c>
      <c r="CE107" s="461">
        <f>CC107-CD107</f>
        <v>0</v>
      </c>
      <c r="CF107" s="37"/>
      <c r="CG107" s="461">
        <f>AL107-AY107</f>
        <v>0</v>
      </c>
      <c r="CH107" s="461">
        <f>J107*BL107</f>
        <v>0</v>
      </c>
      <c r="CI107" s="461">
        <f>CG107-CH107</f>
        <v>0</v>
      </c>
      <c r="CJ107" s="37"/>
      <c r="CK107" s="461">
        <f>AM107-AZ107</f>
        <v>0</v>
      </c>
      <c r="CL107" s="461">
        <f>K107*BL107</f>
        <v>0</v>
      </c>
      <c r="CM107" s="461">
        <f>CK107-CL107</f>
        <v>0</v>
      </c>
      <c r="CN107" s="37"/>
      <c r="CO107" s="461">
        <f>AN107-BA107</f>
        <v>0</v>
      </c>
      <c r="CP107" s="461">
        <f>L107*BL107</f>
        <v>0</v>
      </c>
      <c r="CQ107" s="461">
        <f>CO107-CP107</f>
        <v>0</v>
      </c>
      <c r="CR107" s="37"/>
      <c r="CS107" s="461">
        <f>AO107-BB107</f>
        <v>0</v>
      </c>
      <c r="CT107" s="461">
        <f>M107*BL107</f>
        <v>0</v>
      </c>
      <c r="CU107" s="461">
        <f>CS107-CT107</f>
        <v>0</v>
      </c>
      <c r="CV107" s="37"/>
      <c r="CW107" s="461">
        <f>AP107-BC107</f>
        <v>0</v>
      </c>
      <c r="CX107" s="461">
        <f>N107*BL107</f>
        <v>0</v>
      </c>
      <c r="CY107" s="461">
        <f>CW107-CX107</f>
        <v>0</v>
      </c>
      <c r="CZ107" s="37"/>
      <c r="DA107" s="461">
        <f>AQ107-BD107</f>
        <v>0</v>
      </c>
      <c r="DB107" s="461">
        <f>O107*BL107</f>
        <v>0</v>
      </c>
      <c r="DC107" s="461">
        <f>DA107-DB107</f>
        <v>0</v>
      </c>
      <c r="DD107" s="37"/>
      <c r="DE107" s="461">
        <f>AR107-BE107</f>
        <v>0</v>
      </c>
      <c r="DF107" s="461">
        <f>P107*BL107</f>
        <v>0</v>
      </c>
      <c r="DG107" s="461">
        <f>DE107-DF107</f>
        <v>0</v>
      </c>
      <c r="DH107" s="37"/>
      <c r="DI107" s="461">
        <f>SUM(BM107+BQ107+BU107+BY107+CC107+CG107+CK107+CO107+CS107+CW107+DA107+DE107)</f>
        <v>0</v>
      </c>
      <c r="DJ107" s="461">
        <f>SUM(BN107+BR107+BV107+BZ107+CD107+CH107+CL107+CP107+CT107+CX107+DB107+DF107)</f>
        <v>0</v>
      </c>
      <c r="DK107" s="461">
        <f>DI107-DJ107</f>
        <v>0</v>
      </c>
      <c r="DL107" s="37"/>
      <c r="DM107" s="37"/>
      <c r="DN107" s="37"/>
      <c r="DO107" s="37"/>
      <c r="DP107" s="37"/>
      <c r="DQ107" s="37"/>
      <c r="DR107" s="37"/>
      <c r="DS107" s="37"/>
    </row>
    <row r="108" spans="1:141" s="38" customFormat="1" ht="26.25" customHeight="1" x14ac:dyDescent="0.2">
      <c r="A108" s="28">
        <v>2</v>
      </c>
      <c r="B108" s="426" t="s">
        <v>90</v>
      </c>
      <c r="C108" s="29" t="s">
        <v>23</v>
      </c>
      <c r="D108" s="547">
        <v>3</v>
      </c>
      <c r="E108" s="474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1">
        <f>SUM(E108:P108)</f>
        <v>0</v>
      </c>
      <c r="R108" s="83" t="s">
        <v>2</v>
      </c>
      <c r="S108" s="546">
        <v>49900</v>
      </c>
      <c r="T108" s="385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86">
        <f t="shared" si="468"/>
        <v>0</v>
      </c>
      <c r="AG108" s="461">
        <f t="shared" si="469"/>
        <v>0</v>
      </c>
      <c r="AH108" s="461">
        <f t="shared" si="469"/>
        <v>0</v>
      </c>
      <c r="AI108" s="461">
        <f t="shared" si="469"/>
        <v>0</v>
      </c>
      <c r="AJ108" s="461">
        <f t="shared" si="470"/>
        <v>0</v>
      </c>
      <c r="AK108" s="461">
        <f t="shared" si="470"/>
        <v>0</v>
      </c>
      <c r="AL108" s="461">
        <f t="shared" si="470"/>
        <v>0</v>
      </c>
      <c r="AM108" s="461">
        <f t="shared" si="470"/>
        <v>0</v>
      </c>
      <c r="AN108" s="461">
        <f t="shared" si="470"/>
        <v>0</v>
      </c>
      <c r="AO108" s="461">
        <f t="shared" si="470"/>
        <v>0</v>
      </c>
      <c r="AP108" s="461">
        <f t="shared" si="470"/>
        <v>0</v>
      </c>
      <c r="AQ108" s="461">
        <f t="shared" si="470"/>
        <v>0</v>
      </c>
      <c r="AR108" s="461">
        <f t="shared" si="470"/>
        <v>0</v>
      </c>
      <c r="AS108" s="462">
        <f>SUM(AG108:AR108)</f>
        <v>0</v>
      </c>
      <c r="AT108" s="461">
        <f t="shared" si="471"/>
        <v>0</v>
      </c>
      <c r="AU108" s="461">
        <f t="shared" si="472"/>
        <v>0</v>
      </c>
      <c r="AV108" s="461">
        <f t="shared" si="472"/>
        <v>0</v>
      </c>
      <c r="AW108" s="461">
        <f t="shared" si="473"/>
        <v>0</v>
      </c>
      <c r="AX108" s="461">
        <f t="shared" si="473"/>
        <v>0</v>
      </c>
      <c r="AY108" s="461">
        <f t="shared" si="473"/>
        <v>0</v>
      </c>
      <c r="AZ108" s="461">
        <f t="shared" si="473"/>
        <v>0</v>
      </c>
      <c r="BA108" s="461">
        <f t="shared" si="473"/>
        <v>0</v>
      </c>
      <c r="BB108" s="461">
        <f t="shared" si="473"/>
        <v>0</v>
      </c>
      <c r="BC108" s="461">
        <f t="shared" si="473"/>
        <v>0</v>
      </c>
      <c r="BD108" s="461">
        <f t="shared" si="473"/>
        <v>0</v>
      </c>
      <c r="BE108" s="461">
        <f t="shared" si="473"/>
        <v>0</v>
      </c>
      <c r="BF108" s="73">
        <f>SUM(AT108:BE108)</f>
        <v>0</v>
      </c>
      <c r="BG108" s="73">
        <f t="shared" si="474"/>
        <v>0</v>
      </c>
      <c r="BH108" s="74">
        <f t="shared" si="475"/>
        <v>149700</v>
      </c>
      <c r="BI108" s="75">
        <f t="shared" si="476"/>
        <v>149700</v>
      </c>
      <c r="BJ108" s="472">
        <f>SUM(Q108/D108)</f>
        <v>0</v>
      </c>
      <c r="BK108" s="472"/>
      <c r="BL108" s="461">
        <v>49000</v>
      </c>
      <c r="BM108" s="461">
        <f>AG108-AT108</f>
        <v>0</v>
      </c>
      <c r="BN108" s="461">
        <f>E108*BL108</f>
        <v>0</v>
      </c>
      <c r="BO108" s="461">
        <f>BM108-BN108</f>
        <v>0</v>
      </c>
      <c r="BP108" s="37"/>
      <c r="BQ108" s="461">
        <f>AH108-AU108</f>
        <v>0</v>
      </c>
      <c r="BR108" s="461">
        <f>F108*BL108</f>
        <v>0</v>
      </c>
      <c r="BS108" s="461">
        <f t="shared" ref="BS108:BS109" si="477">BQ108-BR108</f>
        <v>0</v>
      </c>
      <c r="BT108" s="37"/>
      <c r="BU108" s="461">
        <f>AI108-AV108</f>
        <v>0</v>
      </c>
      <c r="BV108" s="461">
        <f>G108*BL108</f>
        <v>0</v>
      </c>
      <c r="BW108" s="461">
        <f>BU108-BV108</f>
        <v>0</v>
      </c>
      <c r="BX108" s="37"/>
      <c r="BY108" s="461">
        <f>AJ108-AW108</f>
        <v>0</v>
      </c>
      <c r="BZ108" s="461">
        <f>H108*BL108</f>
        <v>0</v>
      </c>
      <c r="CA108" s="461">
        <f t="shared" ref="CA108:CA109" si="478">BY108-BZ108</f>
        <v>0</v>
      </c>
      <c r="CB108" s="37"/>
      <c r="CC108" s="461">
        <f>SUM(AK108-AX108)</f>
        <v>0</v>
      </c>
      <c r="CD108" s="461">
        <f>I108*BL108</f>
        <v>0</v>
      </c>
      <c r="CE108" s="461">
        <f t="shared" ref="CE108:CE109" si="479">CC108-CD108</f>
        <v>0</v>
      </c>
      <c r="CF108" s="37"/>
      <c r="CG108" s="461">
        <f>AL108-AY108</f>
        <v>0</v>
      </c>
      <c r="CH108" s="461">
        <f>J108*BL108</f>
        <v>0</v>
      </c>
      <c r="CI108" s="461">
        <f>CG108-CH108</f>
        <v>0</v>
      </c>
      <c r="CJ108" s="37"/>
      <c r="CK108" s="461">
        <f>AM108-AZ108</f>
        <v>0</v>
      </c>
      <c r="CL108" s="461">
        <f>K108*BL108</f>
        <v>0</v>
      </c>
      <c r="CM108" s="461">
        <f t="shared" ref="CM108:CM109" si="480">CK108-CL108</f>
        <v>0</v>
      </c>
      <c r="CN108" s="37"/>
      <c r="CO108" s="461">
        <f>AN108-BA108</f>
        <v>0</v>
      </c>
      <c r="CP108" s="461">
        <f>L108*BL108</f>
        <v>0</v>
      </c>
      <c r="CQ108" s="461">
        <f t="shared" ref="CQ108:CQ109" si="481">CO108-CP108</f>
        <v>0</v>
      </c>
      <c r="CR108" s="37"/>
      <c r="CS108" s="461">
        <f>AO108-BB108</f>
        <v>0</v>
      </c>
      <c r="CT108" s="461">
        <f>M108*BL108</f>
        <v>0</v>
      </c>
      <c r="CU108" s="461">
        <f t="shared" ref="CU108:CU109" si="482">CS108-CT108</f>
        <v>0</v>
      </c>
      <c r="CV108" s="37"/>
      <c r="CW108" s="461">
        <f>AP108-BC108</f>
        <v>0</v>
      </c>
      <c r="CX108" s="461">
        <f>N108*BL108</f>
        <v>0</v>
      </c>
      <c r="CY108" s="461">
        <f t="shared" ref="CY108:CY109" si="483">CW108-CX108</f>
        <v>0</v>
      </c>
      <c r="CZ108" s="37"/>
      <c r="DA108" s="461">
        <f>AQ108-BD108</f>
        <v>0</v>
      </c>
      <c r="DB108" s="461">
        <f>O108*BL108</f>
        <v>0</v>
      </c>
      <c r="DC108" s="461">
        <f t="shared" ref="DC108:DC109" si="484">DA108-DB108</f>
        <v>0</v>
      </c>
      <c r="DD108" s="37"/>
      <c r="DE108" s="461">
        <f>AR108-BE108</f>
        <v>0</v>
      </c>
      <c r="DF108" s="461">
        <f>P108*BL108</f>
        <v>0</v>
      </c>
      <c r="DG108" s="461">
        <f t="shared" ref="DG108:DG109" si="485">DE108-DF108</f>
        <v>0</v>
      </c>
      <c r="DH108" s="37"/>
      <c r="DI108" s="461">
        <f>SUM(BM108+BQ108+BU108+BY108+CC108+CG108+CK108+CO108+CS108+CW108+DA108+DE108)</f>
        <v>0</v>
      </c>
      <c r="DJ108" s="461">
        <f>SUM(BN108+BR108+BV108+BZ108+CD108+CH108+CL108+CP108+CT108+CX108+DB108+DF108)</f>
        <v>0</v>
      </c>
      <c r="DK108" s="461">
        <f>DI108-DJ108</f>
        <v>0</v>
      </c>
      <c r="DL108" s="37"/>
      <c r="DM108" s="37"/>
      <c r="DN108" s="37"/>
      <c r="DO108" s="37"/>
      <c r="DP108" s="37"/>
      <c r="DQ108" s="37"/>
      <c r="DR108" s="37"/>
      <c r="DS108" s="37"/>
    </row>
    <row r="109" spans="1:141" s="38" customFormat="1" ht="26.25" customHeight="1" thickBot="1" x14ac:dyDescent="0.25">
      <c r="A109" s="28">
        <v>3</v>
      </c>
      <c r="B109" s="426" t="s">
        <v>29</v>
      </c>
      <c r="C109" s="29" t="s">
        <v>23</v>
      </c>
      <c r="D109" s="549">
        <v>2</v>
      </c>
      <c r="E109" s="474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1">
        <f>SUM(E109:P109)</f>
        <v>0</v>
      </c>
      <c r="R109" s="83" t="s">
        <v>15</v>
      </c>
      <c r="S109" s="546">
        <v>35000</v>
      </c>
      <c r="T109" s="385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86">
        <f t="shared" si="468"/>
        <v>0</v>
      </c>
      <c r="AG109" s="70">
        <f t="shared" si="469"/>
        <v>0</v>
      </c>
      <c r="AH109" s="70">
        <f t="shared" si="469"/>
        <v>0</v>
      </c>
      <c r="AI109" s="70">
        <f t="shared" si="469"/>
        <v>0</v>
      </c>
      <c r="AJ109" s="70">
        <f t="shared" si="470"/>
        <v>0</v>
      </c>
      <c r="AK109" s="70">
        <f t="shared" si="470"/>
        <v>0</v>
      </c>
      <c r="AL109" s="70">
        <f t="shared" si="470"/>
        <v>0</v>
      </c>
      <c r="AM109" s="70">
        <f t="shared" si="470"/>
        <v>0</v>
      </c>
      <c r="AN109" s="70">
        <f t="shared" si="470"/>
        <v>0</v>
      </c>
      <c r="AO109" s="70">
        <f t="shared" si="470"/>
        <v>0</v>
      </c>
      <c r="AP109" s="70">
        <f t="shared" si="470"/>
        <v>0</v>
      </c>
      <c r="AQ109" s="70">
        <f t="shared" si="470"/>
        <v>0</v>
      </c>
      <c r="AR109" s="70">
        <f t="shared" si="470"/>
        <v>0</v>
      </c>
      <c r="AS109" s="71">
        <f>SUM(AG109:AR109)</f>
        <v>0</v>
      </c>
      <c r="AT109" s="70">
        <f t="shared" si="471"/>
        <v>0</v>
      </c>
      <c r="AU109" s="70">
        <f t="shared" si="472"/>
        <v>0</v>
      </c>
      <c r="AV109" s="70">
        <f t="shared" si="472"/>
        <v>0</v>
      </c>
      <c r="AW109" s="70">
        <f t="shared" si="473"/>
        <v>0</v>
      </c>
      <c r="AX109" s="70">
        <f t="shared" si="473"/>
        <v>0</v>
      </c>
      <c r="AY109" s="70">
        <f t="shared" si="473"/>
        <v>0</v>
      </c>
      <c r="AZ109" s="70">
        <f t="shared" si="473"/>
        <v>0</v>
      </c>
      <c r="BA109" s="70">
        <f t="shared" si="473"/>
        <v>0</v>
      </c>
      <c r="BB109" s="70">
        <f t="shared" si="473"/>
        <v>0</v>
      </c>
      <c r="BC109" s="70">
        <f t="shared" si="473"/>
        <v>0</v>
      </c>
      <c r="BD109" s="70">
        <f t="shared" si="473"/>
        <v>0</v>
      </c>
      <c r="BE109" s="70">
        <f t="shared" si="473"/>
        <v>0</v>
      </c>
      <c r="BF109" s="72">
        <f>SUM(AT109:BE109)</f>
        <v>0</v>
      </c>
      <c r="BG109" s="73">
        <f t="shared" si="474"/>
        <v>0</v>
      </c>
      <c r="BH109" s="74">
        <f t="shared" si="475"/>
        <v>70000</v>
      </c>
      <c r="BI109" s="75">
        <f t="shared" si="476"/>
        <v>70000</v>
      </c>
      <c r="BJ109" s="472">
        <f>SUM(Q109/D109)</f>
        <v>0</v>
      </c>
      <c r="BK109" s="472"/>
      <c r="BL109" s="461">
        <v>30000</v>
      </c>
      <c r="BM109" s="461">
        <f>AG109-AT109</f>
        <v>0</v>
      </c>
      <c r="BN109" s="461">
        <f>E109*BL109</f>
        <v>0</v>
      </c>
      <c r="BO109" s="461">
        <f t="shared" ref="BO109" si="486">BM109-BN109</f>
        <v>0</v>
      </c>
      <c r="BP109" s="37"/>
      <c r="BQ109" s="461">
        <f>AH109-AU109</f>
        <v>0</v>
      </c>
      <c r="BR109" s="461">
        <f>F109*BL109</f>
        <v>0</v>
      </c>
      <c r="BS109" s="461">
        <f t="shared" si="477"/>
        <v>0</v>
      </c>
      <c r="BT109" s="37"/>
      <c r="BU109" s="461">
        <f>AI109-AV109</f>
        <v>0</v>
      </c>
      <c r="BV109" s="461">
        <f>G109*BL109</f>
        <v>0</v>
      </c>
      <c r="BW109" s="461">
        <f t="shared" ref="BW109" si="487">BU109-BV109</f>
        <v>0</v>
      </c>
      <c r="BX109" s="37"/>
      <c r="BY109" s="461">
        <f>AJ109-AW109</f>
        <v>0</v>
      </c>
      <c r="BZ109" s="461">
        <f>H109*BL109</f>
        <v>0</v>
      </c>
      <c r="CA109" s="461">
        <f t="shared" si="478"/>
        <v>0</v>
      </c>
      <c r="CB109" s="37"/>
      <c r="CC109" s="461">
        <f>SUM(AK109-AX109)</f>
        <v>0</v>
      </c>
      <c r="CD109" s="461">
        <f>I109*BL109</f>
        <v>0</v>
      </c>
      <c r="CE109" s="461">
        <f t="shared" si="479"/>
        <v>0</v>
      </c>
      <c r="CF109" s="37"/>
      <c r="CG109" s="461">
        <f>AL109-AY109</f>
        <v>0</v>
      </c>
      <c r="CH109" s="461">
        <f>J109*BL109</f>
        <v>0</v>
      </c>
      <c r="CI109" s="461">
        <f t="shared" ref="CI109" si="488">CG109-CH109</f>
        <v>0</v>
      </c>
      <c r="CJ109" s="37"/>
      <c r="CK109" s="461">
        <f>AM109-AZ109</f>
        <v>0</v>
      </c>
      <c r="CL109" s="461">
        <f>K109*BL109</f>
        <v>0</v>
      </c>
      <c r="CM109" s="461">
        <f t="shared" si="480"/>
        <v>0</v>
      </c>
      <c r="CN109" s="37"/>
      <c r="CO109" s="461">
        <f>AN109-BA109</f>
        <v>0</v>
      </c>
      <c r="CP109" s="461">
        <f>L109*BL109</f>
        <v>0</v>
      </c>
      <c r="CQ109" s="461">
        <f t="shared" si="481"/>
        <v>0</v>
      </c>
      <c r="CR109" s="37"/>
      <c r="CS109" s="461">
        <f>AO109-BB109</f>
        <v>0</v>
      </c>
      <c r="CT109" s="461">
        <f>M109*BL109</f>
        <v>0</v>
      </c>
      <c r="CU109" s="461">
        <f t="shared" si="482"/>
        <v>0</v>
      </c>
      <c r="CV109" s="37"/>
      <c r="CW109" s="461">
        <f>AP109-BC109</f>
        <v>0</v>
      </c>
      <c r="CX109" s="461">
        <f>N109*BL109</f>
        <v>0</v>
      </c>
      <c r="CY109" s="461">
        <f t="shared" si="483"/>
        <v>0</v>
      </c>
      <c r="CZ109" s="37"/>
      <c r="DA109" s="461">
        <f>AQ109-BD109</f>
        <v>0</v>
      </c>
      <c r="DB109" s="461">
        <f>O109*BL109</f>
        <v>0</v>
      </c>
      <c r="DC109" s="461">
        <f t="shared" si="484"/>
        <v>0</v>
      </c>
      <c r="DD109" s="37"/>
      <c r="DE109" s="461">
        <f>AR109-BE109</f>
        <v>0</v>
      </c>
      <c r="DF109" s="461">
        <f>P109*BL109</f>
        <v>0</v>
      </c>
      <c r="DG109" s="461">
        <f t="shared" si="485"/>
        <v>0</v>
      </c>
      <c r="DH109" s="37"/>
      <c r="DI109" s="461">
        <f t="shared" ref="DI109" si="489">SUM(BM109+BQ109+BU109+BY109+CC109+CG109+CK109+CO109+CS109+CW109+DA109+DE109)</f>
        <v>0</v>
      </c>
      <c r="DJ109" s="461">
        <f t="shared" ref="DJ109" si="490">SUM(BN109+BR109+BV109+BZ109+CD109+CH109+CL109+CP109+CT109+CX109+DB109+DF109)</f>
        <v>0</v>
      </c>
      <c r="DK109" s="461">
        <f t="shared" ref="DK109" si="491">DI109-DJ109</f>
        <v>0</v>
      </c>
      <c r="DL109" s="37"/>
      <c r="DM109" s="37"/>
      <c r="DN109" s="37"/>
      <c r="DO109" s="37"/>
      <c r="DP109" s="37"/>
      <c r="DQ109" s="37"/>
      <c r="DR109" s="37"/>
      <c r="DS109" s="37"/>
    </row>
    <row r="110" spans="1:141" s="39" customFormat="1" ht="26.25" customHeight="1" thickBot="1" x14ac:dyDescent="0.25">
      <c r="A110" s="45">
        <v>11</v>
      </c>
      <c r="B110" s="45" t="s">
        <v>4</v>
      </c>
      <c r="C110" s="45"/>
      <c r="D110" s="200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8"/>
      <c r="R110" s="77"/>
      <c r="S110" s="46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78">
        <f t="shared" ref="AF110:BI110" si="492">SUM(AF107:AF109)</f>
        <v>0</v>
      </c>
      <c r="AG110" s="78">
        <f t="shared" si="492"/>
        <v>0</v>
      </c>
      <c r="AH110" s="78">
        <f t="shared" si="492"/>
        <v>0</v>
      </c>
      <c r="AI110" s="78">
        <f t="shared" si="492"/>
        <v>0</v>
      </c>
      <c r="AJ110" s="78">
        <f t="shared" si="492"/>
        <v>0</v>
      </c>
      <c r="AK110" s="78">
        <f t="shared" si="492"/>
        <v>0</v>
      </c>
      <c r="AL110" s="78">
        <f t="shared" si="492"/>
        <v>0</v>
      </c>
      <c r="AM110" s="78">
        <f t="shared" si="492"/>
        <v>0</v>
      </c>
      <c r="AN110" s="78">
        <f t="shared" si="492"/>
        <v>0</v>
      </c>
      <c r="AO110" s="78">
        <f t="shared" si="492"/>
        <v>0</v>
      </c>
      <c r="AP110" s="78">
        <f t="shared" si="492"/>
        <v>0</v>
      </c>
      <c r="AQ110" s="78">
        <f t="shared" si="492"/>
        <v>0</v>
      </c>
      <c r="AR110" s="78">
        <f t="shared" si="492"/>
        <v>0</v>
      </c>
      <c r="AS110" s="78">
        <f t="shared" si="492"/>
        <v>0</v>
      </c>
      <c r="AT110" s="78">
        <f t="shared" si="492"/>
        <v>0</v>
      </c>
      <c r="AU110" s="78">
        <f t="shared" si="492"/>
        <v>0</v>
      </c>
      <c r="AV110" s="78">
        <f t="shared" si="492"/>
        <v>0</v>
      </c>
      <c r="AW110" s="78">
        <f t="shared" si="492"/>
        <v>0</v>
      </c>
      <c r="AX110" s="78">
        <f t="shared" si="492"/>
        <v>0</v>
      </c>
      <c r="AY110" s="78">
        <f t="shared" si="492"/>
        <v>0</v>
      </c>
      <c r="AZ110" s="78">
        <f t="shared" si="492"/>
        <v>0</v>
      </c>
      <c r="BA110" s="78">
        <f t="shared" si="492"/>
        <v>0</v>
      </c>
      <c r="BB110" s="78">
        <f t="shared" si="492"/>
        <v>0</v>
      </c>
      <c r="BC110" s="78">
        <f t="shared" si="492"/>
        <v>0</v>
      </c>
      <c r="BD110" s="78">
        <f t="shared" si="492"/>
        <v>0</v>
      </c>
      <c r="BE110" s="78">
        <f t="shared" si="492"/>
        <v>0</v>
      </c>
      <c r="BF110" s="78">
        <f t="shared" si="492"/>
        <v>0</v>
      </c>
      <c r="BG110" s="79">
        <f t="shared" si="492"/>
        <v>0</v>
      </c>
      <c r="BH110" s="79">
        <f t="shared" si="492"/>
        <v>1359700</v>
      </c>
      <c r="BI110" s="79">
        <f t="shared" si="492"/>
        <v>1359700</v>
      </c>
      <c r="BJ110" s="541">
        <f>SUM(BJ107:BJ109)/4</f>
        <v>0</v>
      </c>
      <c r="BK110" s="541"/>
      <c r="BL110" s="931"/>
      <c r="BM110" s="922">
        <f>SUM(BM107:BM109)</f>
        <v>0</v>
      </c>
      <c r="BN110" s="922">
        <f t="shared" ref="BN110" si="493">SUM(BN107:BN109)</f>
        <v>0</v>
      </c>
      <c r="BO110" s="922">
        <f>SUM(BO107:BO109)</f>
        <v>0</v>
      </c>
      <c r="BP110" s="50"/>
      <c r="BQ110" s="918">
        <f>SUM(BQ107:BQ109)</f>
        <v>0</v>
      </c>
      <c r="BR110" s="918">
        <f>SUM(BR107:BR109)</f>
        <v>0</v>
      </c>
      <c r="BS110" s="918">
        <f>SUM(BS107:BS109)</f>
        <v>0</v>
      </c>
      <c r="BT110" s="50"/>
      <c r="BU110" s="918">
        <f>SUM(BU107:BU109)</f>
        <v>0</v>
      </c>
      <c r="BV110" s="918">
        <f>SUM(BV107:BV109)</f>
        <v>0</v>
      </c>
      <c r="BW110" s="918">
        <f>SUM(BW107:BW109)</f>
        <v>0</v>
      </c>
      <c r="BX110" s="50"/>
      <c r="BY110" s="918">
        <f>SUM(BY107:BY109)</f>
        <v>0</v>
      </c>
      <c r="BZ110" s="918">
        <f>SUM(BZ107:BZ109)</f>
        <v>0</v>
      </c>
      <c r="CA110" s="918">
        <f>SUM(CA107:CA109)</f>
        <v>0</v>
      </c>
      <c r="CB110" s="50"/>
      <c r="CC110" s="918">
        <f>SUM(CC107:CC109)</f>
        <v>0</v>
      </c>
      <c r="CD110" s="918">
        <f>SUM(CD107:CD109)</f>
        <v>0</v>
      </c>
      <c r="CE110" s="918">
        <f>SUM(CE107:CE109)</f>
        <v>0</v>
      </c>
      <c r="CF110" s="50"/>
      <c r="CG110" s="918">
        <f>SUM(CG107:CG109)</f>
        <v>0</v>
      </c>
      <c r="CH110" s="918">
        <f>SUM(CH107:CH109)</f>
        <v>0</v>
      </c>
      <c r="CI110" s="918">
        <f>SUM(CI107:CI109)</f>
        <v>0</v>
      </c>
      <c r="CJ110" s="50"/>
      <c r="CK110" s="918">
        <f>SUM(CK107:CK109)</f>
        <v>0</v>
      </c>
      <c r="CL110" s="918">
        <f>SUM(CL107:CL109)</f>
        <v>0</v>
      </c>
      <c r="CM110" s="918">
        <f>SUM(CM107:CM109)</f>
        <v>0</v>
      </c>
      <c r="CN110" s="50"/>
      <c r="CO110" s="918">
        <f>SUM(CO107:CO109)</f>
        <v>0</v>
      </c>
      <c r="CP110" s="918">
        <f>SUM(CP107:CP109)</f>
        <v>0</v>
      </c>
      <c r="CQ110" s="918">
        <f>SUM(CQ107:CQ109)</f>
        <v>0</v>
      </c>
      <c r="CR110" s="50"/>
      <c r="CS110" s="918">
        <f>SUM(CS107:CS109)</f>
        <v>0</v>
      </c>
      <c r="CT110" s="918">
        <f>SUM(CT107:CT109)</f>
        <v>0</v>
      </c>
      <c r="CU110" s="918">
        <f>SUM(CU107:CU109)</f>
        <v>0</v>
      </c>
      <c r="CV110" s="50"/>
      <c r="CW110" s="918">
        <f>SUM(CW107:CW109)</f>
        <v>0</v>
      </c>
      <c r="CX110" s="918">
        <f>SUM(CX107:CX109)</f>
        <v>0</v>
      </c>
      <c r="CY110" s="918">
        <f>SUM(CY107:CY109)</f>
        <v>0</v>
      </c>
      <c r="CZ110" s="50"/>
      <c r="DA110" s="918">
        <f>SUM(DA107:DA109)</f>
        <v>0</v>
      </c>
      <c r="DB110" s="918">
        <f>SUM(DB107:DB109)</f>
        <v>0</v>
      </c>
      <c r="DC110" s="918">
        <f>SUM(DC107:DC109)</f>
        <v>0</v>
      </c>
      <c r="DD110" s="50"/>
      <c r="DE110" s="918">
        <f>SUM(DE107:DE109)</f>
        <v>0</v>
      </c>
      <c r="DF110" s="918">
        <f>SUM(DF107:DF109)</f>
        <v>0</v>
      </c>
      <c r="DG110" s="918">
        <f>SUM(DG107:DG109)</f>
        <v>0</v>
      </c>
      <c r="DH110" s="50"/>
      <c r="DI110" s="918">
        <f>SUM(DI107:DI109)</f>
        <v>0</v>
      </c>
      <c r="DJ110" s="918">
        <f>SUM(DJ107:DJ109)</f>
        <v>0</v>
      </c>
      <c r="DK110" s="918">
        <f>SUM(DK107:DK109)</f>
        <v>0</v>
      </c>
      <c r="DL110" s="50"/>
      <c r="DM110" s="50"/>
      <c r="DN110" s="50"/>
      <c r="DO110" s="50"/>
      <c r="DP110" s="50"/>
      <c r="DQ110" s="50"/>
      <c r="DR110" s="50"/>
      <c r="DS110" s="50"/>
    </row>
    <row r="111" spans="1:141" s="20" customFormat="1" ht="26.25" customHeight="1" x14ac:dyDescent="0.2">
      <c r="A111" s="51"/>
      <c r="D111" s="20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AE111" s="41"/>
      <c r="AS111" s="52"/>
      <c r="BF111" s="53">
        <f>SUM(AS110+BF110)</f>
        <v>0</v>
      </c>
      <c r="BG111" s="54">
        <f>AF110-AS110</f>
        <v>0</v>
      </c>
      <c r="BH111" s="55">
        <f>SUM(BI110+AS110)</f>
        <v>1359700</v>
      </c>
      <c r="BI111" s="56">
        <f>SUM(BG110)</f>
        <v>0</v>
      </c>
      <c r="BJ111" s="41" t="s">
        <v>35</v>
      </c>
      <c r="BK111" s="41"/>
      <c r="BL111" s="41"/>
      <c r="BM111" s="41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</row>
    <row r="112" spans="1:141" s="20" customFormat="1" ht="26.25" customHeight="1" x14ac:dyDescent="0.2">
      <c r="A112" s="51"/>
      <c r="D112" s="20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AE112" s="41"/>
      <c r="AS112" s="41"/>
      <c r="AT112" s="118">
        <f>SUM(AG110+AT110)</f>
        <v>0</v>
      </c>
      <c r="AU112" s="118">
        <f t="shared" ref="AU112:BE112" si="494">SUM(AH110+AU110)</f>
        <v>0</v>
      </c>
      <c r="AV112" s="118">
        <f t="shared" si="494"/>
        <v>0</v>
      </c>
      <c r="AW112" s="118">
        <f t="shared" si="494"/>
        <v>0</v>
      </c>
      <c r="AX112" s="118">
        <f t="shared" si="494"/>
        <v>0</v>
      </c>
      <c r="AY112" s="118">
        <f t="shared" si="494"/>
        <v>0</v>
      </c>
      <c r="AZ112" s="118">
        <f t="shared" si="494"/>
        <v>0</v>
      </c>
      <c r="BA112" s="118">
        <f t="shared" si="494"/>
        <v>0</v>
      </c>
      <c r="BB112" s="118">
        <f t="shared" si="494"/>
        <v>0</v>
      </c>
      <c r="BC112" s="118">
        <f t="shared" si="494"/>
        <v>0</v>
      </c>
      <c r="BD112" s="118">
        <f t="shared" si="494"/>
        <v>0</v>
      </c>
      <c r="BE112" s="118">
        <f t="shared" si="494"/>
        <v>0</v>
      </c>
      <c r="BF112" s="118">
        <f>SUM(AT112:BE112)</f>
        <v>0</v>
      </c>
      <c r="BG112" s="41"/>
      <c r="BH112" s="57"/>
      <c r="BI112" s="58">
        <f>SUM(BI110-BI111)</f>
        <v>1359700</v>
      </c>
      <c r="BJ112" s="41" t="s">
        <v>34</v>
      </c>
      <c r="BK112" s="41"/>
      <c r="BL112" s="130"/>
      <c r="BM112" s="131"/>
      <c r="BN112" s="131"/>
      <c r="BO112" s="132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24"/>
      <c r="DM112" s="24"/>
      <c r="DN112" s="24"/>
      <c r="DO112" s="24"/>
      <c r="DP112" s="24"/>
      <c r="DQ112" s="24"/>
      <c r="DR112" s="24"/>
      <c r="DS112" s="24"/>
      <c r="DT112" s="24"/>
    </row>
    <row r="113" spans="1:141" s="20" customFormat="1" ht="26.25" customHeight="1" x14ac:dyDescent="0.2">
      <c r="A113" s="1168" t="s">
        <v>8</v>
      </c>
      <c r="B113" s="1169"/>
      <c r="C113" s="119" t="s">
        <v>95</v>
      </c>
      <c r="D113" s="198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2"/>
      <c r="AF113" s="23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3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3"/>
      <c r="BG113" s="133"/>
      <c r="BH113" s="130"/>
      <c r="BI113" s="134"/>
      <c r="BJ113" s="130"/>
      <c r="BK113" s="130"/>
      <c r="BL113" s="805"/>
      <c r="BM113" s="1186"/>
      <c r="BN113" s="1186"/>
      <c r="BO113" s="1186"/>
      <c r="BP113" s="585"/>
      <c r="BQ113" s="1186"/>
      <c r="BR113" s="1186"/>
      <c r="BS113" s="1186"/>
      <c r="BT113" s="585"/>
      <c r="BU113" s="1186"/>
      <c r="BV113" s="1186"/>
      <c r="BW113" s="1186"/>
      <c r="BX113" s="585"/>
      <c r="BY113" s="1186"/>
      <c r="BZ113" s="1186"/>
      <c r="CA113" s="1186"/>
      <c r="CB113" s="585"/>
      <c r="CC113" s="1186"/>
      <c r="CD113" s="1186"/>
      <c r="CE113" s="1186"/>
      <c r="CF113" s="585"/>
      <c r="CG113" s="1186"/>
      <c r="CH113" s="1186"/>
      <c r="CI113" s="1186"/>
      <c r="CJ113" s="585"/>
      <c r="CK113" s="1186"/>
      <c r="CL113" s="1186"/>
      <c r="CM113" s="1186"/>
      <c r="CN113" s="585"/>
      <c r="CO113" s="1186"/>
      <c r="CP113" s="1186"/>
      <c r="CQ113" s="1186"/>
      <c r="CR113" s="585"/>
      <c r="CS113" s="1186"/>
      <c r="CT113" s="1186"/>
      <c r="CU113" s="1186"/>
      <c r="CV113" s="585"/>
      <c r="CW113" s="1186"/>
      <c r="CX113" s="1186"/>
      <c r="CY113" s="1186"/>
      <c r="CZ113" s="585"/>
      <c r="DA113" s="1186"/>
      <c r="DB113" s="1186"/>
      <c r="DC113" s="1186"/>
      <c r="DD113" s="585"/>
      <c r="DE113" s="1186"/>
      <c r="DF113" s="1186"/>
      <c r="DG113" s="1186"/>
      <c r="DH113" s="585"/>
      <c r="DI113" s="1186"/>
      <c r="DJ113" s="1186"/>
      <c r="DK113" s="1186"/>
      <c r="DL113" s="131"/>
      <c r="DM113" s="133"/>
      <c r="DN113" s="133"/>
      <c r="DO113" s="133"/>
      <c r="DP113" s="130"/>
      <c r="DQ113" s="134"/>
      <c r="DR113" s="133"/>
      <c r="DS113" s="133"/>
      <c r="DT113" s="24"/>
      <c r="DU113" s="24"/>
      <c r="DV113" s="24"/>
      <c r="DW113" s="24"/>
      <c r="DX113" s="24"/>
      <c r="DY113" s="135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</row>
    <row r="114" spans="1:141" s="8" customFormat="1" ht="26.25" customHeight="1" x14ac:dyDescent="0.2">
      <c r="A114" s="1170" t="s">
        <v>9</v>
      </c>
      <c r="B114" s="1150" t="s">
        <v>10</v>
      </c>
      <c r="C114" s="1150" t="s">
        <v>21</v>
      </c>
      <c r="D114" s="1173" t="s">
        <v>11</v>
      </c>
      <c r="E114" s="1173"/>
      <c r="F114" s="1173"/>
      <c r="G114" s="1173"/>
      <c r="H114" s="1173"/>
      <c r="I114" s="1173"/>
      <c r="J114" s="1173"/>
      <c r="K114" s="1173"/>
      <c r="L114" s="1173"/>
      <c r="M114" s="1173"/>
      <c r="N114" s="1173"/>
      <c r="O114" s="1173"/>
      <c r="P114" s="1173"/>
      <c r="Q114" s="1173"/>
      <c r="R114" s="1150" t="s">
        <v>19</v>
      </c>
      <c r="S114" s="1174" t="s">
        <v>16</v>
      </c>
      <c r="T114" s="1175"/>
      <c r="U114" s="1175"/>
      <c r="V114" s="1175"/>
      <c r="W114" s="1175"/>
      <c r="X114" s="1175"/>
      <c r="Y114" s="1175"/>
      <c r="Z114" s="1175"/>
      <c r="AA114" s="1175"/>
      <c r="AB114" s="1175"/>
      <c r="AC114" s="1175"/>
      <c r="AD114" s="1175"/>
      <c r="AE114" s="1176"/>
      <c r="AF114" s="1161" t="s">
        <v>6</v>
      </c>
      <c r="AG114" s="1161"/>
      <c r="AH114" s="1161"/>
      <c r="AI114" s="1161"/>
      <c r="AJ114" s="1161"/>
      <c r="AK114" s="1161"/>
      <c r="AL114" s="1161"/>
      <c r="AM114" s="1161"/>
      <c r="AN114" s="1161"/>
      <c r="AO114" s="1161"/>
      <c r="AP114" s="1161"/>
      <c r="AQ114" s="1161"/>
      <c r="AR114" s="1161"/>
      <c r="AS114" s="1161"/>
      <c r="AT114" s="1162" t="s">
        <v>38</v>
      </c>
      <c r="AU114" s="1163"/>
      <c r="AV114" s="1163"/>
      <c r="AW114" s="1163"/>
      <c r="AX114" s="1163"/>
      <c r="AY114" s="1163"/>
      <c r="AZ114" s="1163"/>
      <c r="BA114" s="1163"/>
      <c r="BB114" s="1163"/>
      <c r="BC114" s="1163"/>
      <c r="BD114" s="1163"/>
      <c r="BE114" s="1163"/>
      <c r="BF114" s="1164"/>
      <c r="BG114" s="1150" t="s">
        <v>35</v>
      </c>
      <c r="BH114" s="1150" t="s">
        <v>208</v>
      </c>
      <c r="BI114" s="1153" t="s">
        <v>36</v>
      </c>
      <c r="BJ114" s="130"/>
      <c r="BK114" s="130"/>
      <c r="BL114" s="130"/>
      <c r="BM114" s="1149" t="s">
        <v>51</v>
      </c>
      <c r="BN114" s="1149"/>
      <c r="BO114" s="1149"/>
      <c r="BP114" s="23"/>
      <c r="BQ114" s="1149" t="s">
        <v>52</v>
      </c>
      <c r="BR114" s="1149"/>
      <c r="BS114" s="1149"/>
      <c r="BT114" s="23"/>
      <c r="BU114" s="1149" t="s">
        <v>56</v>
      </c>
      <c r="BV114" s="1149"/>
      <c r="BW114" s="1149"/>
      <c r="BX114" s="23"/>
      <c r="BY114" s="1149" t="s">
        <v>59</v>
      </c>
      <c r="BZ114" s="1149"/>
      <c r="CA114" s="1149"/>
      <c r="CB114" s="23"/>
      <c r="CC114" s="1149" t="s">
        <v>60</v>
      </c>
      <c r="CD114" s="1149"/>
      <c r="CE114" s="1149"/>
      <c r="CF114" s="23"/>
      <c r="CG114" s="1149" t="s">
        <v>61</v>
      </c>
      <c r="CH114" s="1149"/>
      <c r="CI114" s="1149"/>
      <c r="CJ114" s="23"/>
      <c r="CK114" s="1149" t="s">
        <v>204</v>
      </c>
      <c r="CL114" s="1149"/>
      <c r="CM114" s="1149"/>
      <c r="CN114" s="23"/>
      <c r="CO114" s="1149" t="s">
        <v>584</v>
      </c>
      <c r="CP114" s="1149"/>
      <c r="CQ114" s="1149"/>
      <c r="CR114" s="23"/>
      <c r="CS114" s="1149" t="s">
        <v>585</v>
      </c>
      <c r="CT114" s="1149"/>
      <c r="CU114" s="1149"/>
      <c r="CV114" s="23"/>
      <c r="CW114" s="1149" t="s">
        <v>586</v>
      </c>
      <c r="CX114" s="1149"/>
      <c r="CY114" s="1149"/>
      <c r="CZ114" s="23"/>
      <c r="DA114" s="1149" t="s">
        <v>587</v>
      </c>
      <c r="DB114" s="1149"/>
      <c r="DC114" s="1149"/>
      <c r="DD114" s="23"/>
      <c r="DE114" s="1149" t="s">
        <v>588</v>
      </c>
      <c r="DF114" s="1149"/>
      <c r="DG114" s="1149"/>
      <c r="DH114" s="23"/>
      <c r="DI114" s="1149" t="s">
        <v>12</v>
      </c>
      <c r="DJ114" s="1149"/>
      <c r="DK114" s="1149"/>
      <c r="DL114" s="23"/>
      <c r="DM114" s="23"/>
      <c r="DN114" s="23"/>
      <c r="DO114" s="23"/>
      <c r="DP114" s="23"/>
      <c r="DQ114" s="23"/>
      <c r="DR114" s="25"/>
      <c r="DS114" s="25"/>
    </row>
    <row r="115" spans="1:141" s="8" customFormat="1" ht="26.25" customHeight="1" x14ac:dyDescent="0.2">
      <c r="A115" s="1171"/>
      <c r="B115" s="1151"/>
      <c r="C115" s="1151"/>
      <c r="D115" s="1189" t="s">
        <v>17</v>
      </c>
      <c r="E115" s="1158" t="s">
        <v>18</v>
      </c>
      <c r="F115" s="1159"/>
      <c r="G115" s="1159"/>
      <c r="H115" s="1159"/>
      <c r="I115" s="1159"/>
      <c r="J115" s="1159"/>
      <c r="K115" s="1159"/>
      <c r="L115" s="1159"/>
      <c r="M115" s="1159"/>
      <c r="N115" s="1159"/>
      <c r="O115" s="1159"/>
      <c r="P115" s="1159"/>
      <c r="Q115" s="1159"/>
      <c r="R115" s="1151"/>
      <c r="S115" s="1156" t="s">
        <v>17</v>
      </c>
      <c r="T115" s="1158" t="s">
        <v>18</v>
      </c>
      <c r="U115" s="1159"/>
      <c r="V115" s="1159"/>
      <c r="W115" s="1159"/>
      <c r="X115" s="1159"/>
      <c r="Y115" s="1159"/>
      <c r="Z115" s="1159"/>
      <c r="AA115" s="1159"/>
      <c r="AB115" s="1159"/>
      <c r="AC115" s="1159"/>
      <c r="AD115" s="1159"/>
      <c r="AE115" s="1160"/>
      <c r="AF115" s="1156" t="s">
        <v>17</v>
      </c>
      <c r="AG115" s="1158" t="s">
        <v>18</v>
      </c>
      <c r="AH115" s="1159"/>
      <c r="AI115" s="1159"/>
      <c r="AJ115" s="1159"/>
      <c r="AK115" s="1159"/>
      <c r="AL115" s="1159"/>
      <c r="AM115" s="1159"/>
      <c r="AN115" s="1159"/>
      <c r="AO115" s="1159"/>
      <c r="AP115" s="1159"/>
      <c r="AQ115" s="1159"/>
      <c r="AR115" s="1159"/>
      <c r="AS115" s="1160"/>
      <c r="AT115" s="1165"/>
      <c r="AU115" s="1166"/>
      <c r="AV115" s="1166"/>
      <c r="AW115" s="1166"/>
      <c r="AX115" s="1166"/>
      <c r="AY115" s="1166"/>
      <c r="AZ115" s="1166"/>
      <c r="BA115" s="1166"/>
      <c r="BB115" s="1166"/>
      <c r="BC115" s="1166"/>
      <c r="BD115" s="1166"/>
      <c r="BE115" s="1166"/>
      <c r="BF115" s="1167"/>
      <c r="BG115" s="1151"/>
      <c r="BH115" s="1151"/>
      <c r="BI115" s="1154"/>
      <c r="BJ115" s="130"/>
      <c r="BK115" s="130"/>
      <c r="BL115" s="130"/>
      <c r="BM115" s="920">
        <v>1</v>
      </c>
      <c r="BN115" s="920">
        <v>2</v>
      </c>
      <c r="BO115" s="920"/>
      <c r="BP115" s="23"/>
      <c r="BQ115" s="920">
        <v>1</v>
      </c>
      <c r="BR115" s="920">
        <v>2</v>
      </c>
      <c r="BS115" s="920"/>
      <c r="BT115" s="23"/>
      <c r="BU115" s="920">
        <v>1</v>
      </c>
      <c r="BV115" s="920">
        <v>2</v>
      </c>
      <c r="BW115" s="920"/>
      <c r="BX115" s="23"/>
      <c r="BY115" s="920">
        <v>1</v>
      </c>
      <c r="BZ115" s="920">
        <v>2</v>
      </c>
      <c r="CA115" s="920"/>
      <c r="CB115" s="23"/>
      <c r="CC115" s="920">
        <v>1</v>
      </c>
      <c r="CD115" s="920">
        <v>2</v>
      </c>
      <c r="CE115" s="920"/>
      <c r="CF115" s="23"/>
      <c r="CG115" s="920">
        <v>1</v>
      </c>
      <c r="CH115" s="920">
        <v>2</v>
      </c>
      <c r="CI115" s="920"/>
      <c r="CJ115" s="23"/>
      <c r="CK115" s="920">
        <v>1</v>
      </c>
      <c r="CL115" s="920">
        <v>2</v>
      </c>
      <c r="CM115" s="920"/>
      <c r="CN115" s="23"/>
      <c r="CO115" s="920">
        <v>1</v>
      </c>
      <c r="CP115" s="920">
        <v>2</v>
      </c>
      <c r="CQ115" s="920"/>
      <c r="CR115" s="23"/>
      <c r="CS115" s="920">
        <v>1</v>
      </c>
      <c r="CT115" s="920">
        <v>2</v>
      </c>
      <c r="CU115" s="920"/>
      <c r="CV115" s="23"/>
      <c r="CW115" s="920">
        <v>1</v>
      </c>
      <c r="CX115" s="920">
        <v>2</v>
      </c>
      <c r="CY115" s="920"/>
      <c r="CZ115" s="23"/>
      <c r="DA115" s="920">
        <v>1</v>
      </c>
      <c r="DB115" s="920">
        <v>2</v>
      </c>
      <c r="DC115" s="920"/>
      <c r="DD115" s="23"/>
      <c r="DE115" s="920">
        <v>1</v>
      </c>
      <c r="DF115" s="920">
        <v>2</v>
      </c>
      <c r="DG115" s="920"/>
      <c r="DH115" s="23"/>
      <c r="DI115" s="920">
        <v>1</v>
      </c>
      <c r="DJ115" s="920">
        <v>2</v>
      </c>
      <c r="DK115" s="920"/>
      <c r="DL115" s="23"/>
      <c r="DM115" s="23"/>
      <c r="DN115" s="23"/>
      <c r="DO115" s="23"/>
      <c r="DP115" s="23"/>
      <c r="DQ115" s="23"/>
      <c r="DR115" s="25"/>
      <c r="DS115" s="25"/>
    </row>
    <row r="116" spans="1:141" s="6" customFormat="1" ht="26.25" customHeight="1" x14ac:dyDescent="0.2">
      <c r="A116" s="1172"/>
      <c r="B116" s="1152"/>
      <c r="C116" s="1152"/>
      <c r="D116" s="1190"/>
      <c r="E116" s="26">
        <v>1</v>
      </c>
      <c r="F116" s="26">
        <v>2</v>
      </c>
      <c r="G116" s="26">
        <v>3</v>
      </c>
      <c r="H116" s="26">
        <v>4</v>
      </c>
      <c r="I116" s="26">
        <v>5</v>
      </c>
      <c r="J116" s="26">
        <v>6</v>
      </c>
      <c r="K116" s="26">
        <v>7</v>
      </c>
      <c r="L116" s="26">
        <v>8</v>
      </c>
      <c r="M116" s="26">
        <v>9</v>
      </c>
      <c r="N116" s="26">
        <v>10</v>
      </c>
      <c r="O116" s="26">
        <v>11</v>
      </c>
      <c r="P116" s="26">
        <v>12</v>
      </c>
      <c r="Q116" s="26" t="s">
        <v>20</v>
      </c>
      <c r="R116" s="1152"/>
      <c r="S116" s="1157"/>
      <c r="T116" s="26">
        <v>1</v>
      </c>
      <c r="U116" s="26">
        <v>2</v>
      </c>
      <c r="V116" s="26">
        <v>3</v>
      </c>
      <c r="W116" s="26">
        <v>4</v>
      </c>
      <c r="X116" s="26">
        <v>5</v>
      </c>
      <c r="Y116" s="26">
        <v>6</v>
      </c>
      <c r="Z116" s="26">
        <v>7</v>
      </c>
      <c r="AA116" s="26">
        <v>8</v>
      </c>
      <c r="AB116" s="26">
        <v>9</v>
      </c>
      <c r="AC116" s="26">
        <v>10</v>
      </c>
      <c r="AD116" s="26">
        <v>11</v>
      </c>
      <c r="AE116" s="26">
        <v>12</v>
      </c>
      <c r="AF116" s="1157"/>
      <c r="AG116" s="26">
        <v>1</v>
      </c>
      <c r="AH116" s="26">
        <v>2</v>
      </c>
      <c r="AI116" s="26">
        <v>3</v>
      </c>
      <c r="AJ116" s="26">
        <v>4</v>
      </c>
      <c r="AK116" s="26">
        <v>5</v>
      </c>
      <c r="AL116" s="26">
        <v>6</v>
      </c>
      <c r="AM116" s="26">
        <v>7</v>
      </c>
      <c r="AN116" s="26">
        <v>8</v>
      </c>
      <c r="AO116" s="26">
        <v>9</v>
      </c>
      <c r="AP116" s="26">
        <v>10</v>
      </c>
      <c r="AQ116" s="26">
        <v>11</v>
      </c>
      <c r="AR116" s="26">
        <v>12</v>
      </c>
      <c r="AS116" s="26" t="s">
        <v>12</v>
      </c>
      <c r="AT116" s="164">
        <v>1</v>
      </c>
      <c r="AU116" s="164">
        <v>2</v>
      </c>
      <c r="AV116" s="164">
        <v>3</v>
      </c>
      <c r="AW116" s="164">
        <v>4</v>
      </c>
      <c r="AX116" s="164">
        <v>5</v>
      </c>
      <c r="AY116" s="164">
        <v>6</v>
      </c>
      <c r="AZ116" s="164">
        <v>7</v>
      </c>
      <c r="BA116" s="164">
        <v>8</v>
      </c>
      <c r="BB116" s="164">
        <v>9</v>
      </c>
      <c r="BC116" s="164">
        <v>10</v>
      </c>
      <c r="BD116" s="164">
        <v>11</v>
      </c>
      <c r="BE116" s="164">
        <v>12</v>
      </c>
      <c r="BF116" s="26" t="s">
        <v>12</v>
      </c>
      <c r="BG116" s="1152"/>
      <c r="BH116" s="1152"/>
      <c r="BI116" s="1155"/>
      <c r="BJ116" s="7"/>
      <c r="BK116" s="7"/>
      <c r="BL116" s="7"/>
      <c r="BM116" s="164" t="s">
        <v>581</v>
      </c>
      <c r="BN116" s="164" t="s">
        <v>582</v>
      </c>
      <c r="BO116" s="919" t="s">
        <v>583</v>
      </c>
      <c r="BP116" s="27"/>
      <c r="BQ116" s="164" t="s">
        <v>581</v>
      </c>
      <c r="BR116" s="164" t="s">
        <v>582</v>
      </c>
      <c r="BS116" s="919" t="s">
        <v>583</v>
      </c>
      <c r="BT116" s="27"/>
      <c r="BU116" s="164" t="s">
        <v>581</v>
      </c>
      <c r="BV116" s="164" t="s">
        <v>582</v>
      </c>
      <c r="BW116" s="919" t="s">
        <v>583</v>
      </c>
      <c r="BX116" s="27"/>
      <c r="BY116" s="164" t="s">
        <v>581</v>
      </c>
      <c r="BZ116" s="164" t="s">
        <v>582</v>
      </c>
      <c r="CA116" s="919" t="s">
        <v>583</v>
      </c>
      <c r="CB116" s="27"/>
      <c r="CC116" s="164" t="s">
        <v>581</v>
      </c>
      <c r="CD116" s="164" t="s">
        <v>582</v>
      </c>
      <c r="CE116" s="919" t="s">
        <v>583</v>
      </c>
      <c r="CF116" s="27"/>
      <c r="CG116" s="164" t="s">
        <v>581</v>
      </c>
      <c r="CH116" s="164" t="s">
        <v>582</v>
      </c>
      <c r="CI116" s="919" t="s">
        <v>583</v>
      </c>
      <c r="CJ116" s="27"/>
      <c r="CK116" s="164" t="s">
        <v>581</v>
      </c>
      <c r="CL116" s="164" t="s">
        <v>582</v>
      </c>
      <c r="CM116" s="919" t="s">
        <v>583</v>
      </c>
      <c r="CN116" s="27"/>
      <c r="CO116" s="164" t="s">
        <v>581</v>
      </c>
      <c r="CP116" s="164" t="s">
        <v>582</v>
      </c>
      <c r="CQ116" s="919" t="s">
        <v>583</v>
      </c>
      <c r="CR116" s="27"/>
      <c r="CS116" s="164" t="s">
        <v>581</v>
      </c>
      <c r="CT116" s="164" t="s">
        <v>582</v>
      </c>
      <c r="CU116" s="919" t="s">
        <v>583</v>
      </c>
      <c r="CV116" s="27"/>
      <c r="CW116" s="164" t="s">
        <v>581</v>
      </c>
      <c r="CX116" s="164" t="s">
        <v>582</v>
      </c>
      <c r="CY116" s="919" t="s">
        <v>583</v>
      </c>
      <c r="CZ116" s="27"/>
      <c r="DA116" s="164" t="s">
        <v>581</v>
      </c>
      <c r="DB116" s="164" t="s">
        <v>582</v>
      </c>
      <c r="DC116" s="919" t="s">
        <v>583</v>
      </c>
      <c r="DD116" s="27"/>
      <c r="DE116" s="164" t="s">
        <v>581</v>
      </c>
      <c r="DF116" s="164" t="s">
        <v>582</v>
      </c>
      <c r="DG116" s="919" t="s">
        <v>583</v>
      </c>
      <c r="DH116" s="27"/>
      <c r="DI116" s="164" t="s">
        <v>581</v>
      </c>
      <c r="DJ116" s="164" t="s">
        <v>582</v>
      </c>
      <c r="DK116" s="919" t="s">
        <v>583</v>
      </c>
      <c r="DL116" s="27"/>
      <c r="DM116" s="27"/>
      <c r="DN116" s="27"/>
      <c r="DO116" s="27"/>
      <c r="DP116" s="27"/>
      <c r="DQ116" s="27"/>
      <c r="DR116" s="27"/>
      <c r="DS116" s="27"/>
    </row>
    <row r="117" spans="1:141" s="38" customFormat="1" ht="26.25" customHeight="1" x14ac:dyDescent="0.2">
      <c r="A117" s="28">
        <v>1</v>
      </c>
      <c r="B117" s="426" t="s">
        <v>71</v>
      </c>
      <c r="C117" s="29" t="s">
        <v>23</v>
      </c>
      <c r="D117" s="550">
        <v>40</v>
      </c>
      <c r="E117" s="55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1">
        <f>SUM(E117:P117)</f>
        <v>0</v>
      </c>
      <c r="R117" s="83" t="s">
        <v>28</v>
      </c>
      <c r="S117" s="546">
        <v>10300</v>
      </c>
      <c r="T117" s="385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86">
        <f t="shared" ref="AF117:AF119" si="495">SUM(Q117*S117)</f>
        <v>0</v>
      </c>
      <c r="AG117" s="461">
        <f t="shared" ref="AG117:AI119" si="496">T117*E117</f>
        <v>0</v>
      </c>
      <c r="AH117" s="461">
        <f t="shared" si="496"/>
        <v>0</v>
      </c>
      <c r="AI117" s="461">
        <f t="shared" si="496"/>
        <v>0</v>
      </c>
      <c r="AJ117" s="461"/>
      <c r="AK117" s="461"/>
      <c r="AL117" s="461"/>
      <c r="AM117" s="461"/>
      <c r="AN117" s="461"/>
      <c r="AO117" s="461"/>
      <c r="AP117" s="461"/>
      <c r="AQ117" s="461"/>
      <c r="AR117" s="461"/>
      <c r="AS117" s="462">
        <f>SUM(AG117:AR117)</f>
        <v>0</v>
      </c>
      <c r="AT117" s="461">
        <f>SUM(AG117*4%)</f>
        <v>0</v>
      </c>
      <c r="AU117" s="461">
        <f t="shared" ref="AU117:AV119" si="497">SUM(AH117*14%)</f>
        <v>0</v>
      </c>
      <c r="AV117" s="461">
        <f t="shared" si="497"/>
        <v>0</v>
      </c>
      <c r="AW117" s="461"/>
      <c r="AX117" s="461"/>
      <c r="AY117" s="461"/>
      <c r="AZ117" s="461"/>
      <c r="BA117" s="461"/>
      <c r="BB117" s="461"/>
      <c r="BC117" s="461"/>
      <c r="BD117" s="461"/>
      <c r="BE117" s="461"/>
      <c r="BF117" s="73">
        <f>SUM(AT117:BE117)</f>
        <v>0</v>
      </c>
      <c r="BG117" s="73">
        <f>AF117-AS117</f>
        <v>0</v>
      </c>
      <c r="BH117" s="74">
        <f>S117*D117</f>
        <v>412000</v>
      </c>
      <c r="BI117" s="75">
        <f>BH117-AS117</f>
        <v>412000</v>
      </c>
      <c r="BJ117" s="472">
        <f>SUM(Q117/D117)</f>
        <v>0</v>
      </c>
      <c r="BK117" s="472"/>
      <c r="BL117" s="461">
        <v>20000</v>
      </c>
      <c r="BM117" s="461">
        <f>AG117-AT117</f>
        <v>0</v>
      </c>
      <c r="BN117" s="461">
        <f>E117*BL117</f>
        <v>0</v>
      </c>
      <c r="BO117" s="461">
        <f>BM117-BN117</f>
        <v>0</v>
      </c>
      <c r="BP117" s="37"/>
      <c r="BQ117" s="461">
        <f>AH117-AU117</f>
        <v>0</v>
      </c>
      <c r="BR117" s="461">
        <f>F117*BL117</f>
        <v>0</v>
      </c>
      <c r="BS117" s="461">
        <f>BQ117-BR117</f>
        <v>0</v>
      </c>
      <c r="BT117" s="37"/>
      <c r="BU117" s="461">
        <f>AI117-AV117</f>
        <v>0</v>
      </c>
      <c r="BV117" s="461">
        <f>G117*BL117</f>
        <v>0</v>
      </c>
      <c r="BW117" s="461">
        <f>BU117-BV117</f>
        <v>0</v>
      </c>
      <c r="BX117" s="37"/>
      <c r="BY117" s="461">
        <f>AJ117-AW117</f>
        <v>0</v>
      </c>
      <c r="BZ117" s="461">
        <f>H117*BL117</f>
        <v>0</v>
      </c>
      <c r="CA117" s="461">
        <f>BY117-BZ117</f>
        <v>0</v>
      </c>
      <c r="CB117" s="37"/>
      <c r="CC117" s="461">
        <f>SUM(AK117-AX117)</f>
        <v>0</v>
      </c>
      <c r="CD117" s="461">
        <f>I117*BL117</f>
        <v>0</v>
      </c>
      <c r="CE117" s="461">
        <f>CC117-CD117</f>
        <v>0</v>
      </c>
      <c r="CF117" s="37"/>
      <c r="CG117" s="461">
        <f>AL117-AY117</f>
        <v>0</v>
      </c>
      <c r="CH117" s="461">
        <f>J117*BL117</f>
        <v>0</v>
      </c>
      <c r="CI117" s="461">
        <f>CG117-CH117</f>
        <v>0</v>
      </c>
      <c r="CJ117" s="37"/>
      <c r="CK117" s="461">
        <f>AM117-AZ117</f>
        <v>0</v>
      </c>
      <c r="CL117" s="461">
        <f>K117*BL117</f>
        <v>0</v>
      </c>
      <c r="CM117" s="461">
        <f>CK117-CL117</f>
        <v>0</v>
      </c>
      <c r="CN117" s="37"/>
      <c r="CO117" s="461">
        <f>AN117-BA117</f>
        <v>0</v>
      </c>
      <c r="CP117" s="461">
        <f>L117*BL117</f>
        <v>0</v>
      </c>
      <c r="CQ117" s="461">
        <f>CO117-CP117</f>
        <v>0</v>
      </c>
      <c r="CR117" s="37"/>
      <c r="CS117" s="461">
        <f>AO117-BB117</f>
        <v>0</v>
      </c>
      <c r="CT117" s="461">
        <f>M117*BL117</f>
        <v>0</v>
      </c>
      <c r="CU117" s="461">
        <f>CS117-CT117</f>
        <v>0</v>
      </c>
      <c r="CV117" s="37"/>
      <c r="CW117" s="461">
        <f>AP117-BC117</f>
        <v>0</v>
      </c>
      <c r="CX117" s="461">
        <f>N117*BL117</f>
        <v>0</v>
      </c>
      <c r="CY117" s="461">
        <f>CW117-CX117</f>
        <v>0</v>
      </c>
      <c r="CZ117" s="37"/>
      <c r="DA117" s="461">
        <f>AQ117-BD117</f>
        <v>0</v>
      </c>
      <c r="DB117" s="461">
        <f>O117*BL117</f>
        <v>0</v>
      </c>
      <c r="DC117" s="461">
        <f>DA117-DB117</f>
        <v>0</v>
      </c>
      <c r="DD117" s="37"/>
      <c r="DE117" s="461">
        <f>AR117-BE117</f>
        <v>0</v>
      </c>
      <c r="DF117" s="461">
        <f>P117*BL117</f>
        <v>0</v>
      </c>
      <c r="DG117" s="461">
        <f>DE117-DF117</f>
        <v>0</v>
      </c>
      <c r="DH117" s="37"/>
      <c r="DI117" s="461">
        <f>SUM(BM117+BQ117+BU117+BY117+CC117+CG117+CK117+CO117+CS117+CW117+DA117+DE117)</f>
        <v>0</v>
      </c>
      <c r="DJ117" s="461">
        <f>SUM(BN117+BR117+BV117+BZ117+CD117+CH117+CL117+CP117+CT117+CX117+DB117+DF117)</f>
        <v>0</v>
      </c>
      <c r="DK117" s="461">
        <f>DI117-DJ117</f>
        <v>0</v>
      </c>
      <c r="DL117" s="37"/>
      <c r="DM117" s="37"/>
      <c r="DN117" s="37"/>
      <c r="DO117" s="37"/>
      <c r="DP117" s="37"/>
      <c r="DQ117" s="37"/>
      <c r="DR117" s="37"/>
      <c r="DS117" s="37"/>
    </row>
    <row r="118" spans="1:141" s="38" customFormat="1" ht="26.25" customHeight="1" x14ac:dyDescent="0.2">
      <c r="A118" s="28">
        <v>2</v>
      </c>
      <c r="B118" s="426" t="s">
        <v>90</v>
      </c>
      <c r="C118" s="29" t="s">
        <v>23</v>
      </c>
      <c r="D118" s="551">
        <v>3</v>
      </c>
      <c r="E118" s="551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1">
        <f>SUM(E118:P118)</f>
        <v>0</v>
      </c>
      <c r="R118" s="83" t="s">
        <v>2</v>
      </c>
      <c r="S118" s="546">
        <v>49900</v>
      </c>
      <c r="T118" s="385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86">
        <f t="shared" si="495"/>
        <v>0</v>
      </c>
      <c r="AG118" s="461">
        <f t="shared" si="496"/>
        <v>0</v>
      </c>
      <c r="AH118" s="461">
        <f t="shared" si="496"/>
        <v>0</v>
      </c>
      <c r="AI118" s="461">
        <f t="shared" si="496"/>
        <v>0</v>
      </c>
      <c r="AJ118" s="461"/>
      <c r="AK118" s="461"/>
      <c r="AL118" s="461"/>
      <c r="AM118" s="461"/>
      <c r="AN118" s="461"/>
      <c r="AO118" s="461"/>
      <c r="AP118" s="461"/>
      <c r="AQ118" s="461"/>
      <c r="AR118" s="461"/>
      <c r="AS118" s="462">
        <f>SUM(AG118:AR118)</f>
        <v>0</v>
      </c>
      <c r="AT118" s="461">
        <f t="shared" ref="AT118:AT119" si="498">SUM(AG118*4%)</f>
        <v>0</v>
      </c>
      <c r="AU118" s="461">
        <f t="shared" si="497"/>
        <v>0</v>
      </c>
      <c r="AV118" s="461">
        <f t="shared" si="497"/>
        <v>0</v>
      </c>
      <c r="AW118" s="461"/>
      <c r="AX118" s="461"/>
      <c r="AY118" s="461"/>
      <c r="AZ118" s="461"/>
      <c r="BA118" s="461"/>
      <c r="BB118" s="461"/>
      <c r="BC118" s="461"/>
      <c r="BD118" s="461"/>
      <c r="BE118" s="461"/>
      <c r="BF118" s="73">
        <f>SUM(AT118:BE118)</f>
        <v>0</v>
      </c>
      <c r="BG118" s="73">
        <f t="shared" ref="BG118:BG119" si="499">AF118-AS118</f>
        <v>0</v>
      </c>
      <c r="BH118" s="74">
        <f t="shared" ref="BH118:BH119" si="500">S118*D118</f>
        <v>149700</v>
      </c>
      <c r="BI118" s="75">
        <f t="shared" ref="BI118:BI119" si="501">BH118-AS118</f>
        <v>149700</v>
      </c>
      <c r="BJ118" s="472">
        <f>SUM(Q118/D118)</f>
        <v>0</v>
      </c>
      <c r="BK118" s="472"/>
      <c r="BL118" s="461">
        <v>49000</v>
      </c>
      <c r="BM118" s="461">
        <f>AG118-AT118</f>
        <v>0</v>
      </c>
      <c r="BN118" s="461">
        <f>E118*BL118</f>
        <v>0</v>
      </c>
      <c r="BO118" s="461">
        <f>BM118-BN118</f>
        <v>0</v>
      </c>
      <c r="BP118" s="37"/>
      <c r="BQ118" s="461">
        <f>AH118-AU118</f>
        <v>0</v>
      </c>
      <c r="BR118" s="461">
        <f>F118*BL118</f>
        <v>0</v>
      </c>
      <c r="BS118" s="461">
        <f t="shared" ref="BS118:BS119" si="502">BQ118-BR118</f>
        <v>0</v>
      </c>
      <c r="BT118" s="37"/>
      <c r="BU118" s="461">
        <f>AI118-AV118</f>
        <v>0</v>
      </c>
      <c r="BV118" s="461">
        <f>G118*BL118</f>
        <v>0</v>
      </c>
      <c r="BW118" s="461">
        <f>BU118-BV118</f>
        <v>0</v>
      </c>
      <c r="BX118" s="37"/>
      <c r="BY118" s="461">
        <f>AJ118-AW118</f>
        <v>0</v>
      </c>
      <c r="BZ118" s="461">
        <f>H118*BL118</f>
        <v>0</v>
      </c>
      <c r="CA118" s="461">
        <f t="shared" ref="CA118:CA119" si="503">BY118-BZ118</f>
        <v>0</v>
      </c>
      <c r="CB118" s="37"/>
      <c r="CC118" s="461">
        <f>SUM(AK118-AX118)</f>
        <v>0</v>
      </c>
      <c r="CD118" s="461">
        <f>I118*BL118</f>
        <v>0</v>
      </c>
      <c r="CE118" s="461">
        <f t="shared" ref="CE118:CE119" si="504">CC118-CD118</f>
        <v>0</v>
      </c>
      <c r="CF118" s="37"/>
      <c r="CG118" s="461">
        <f>AL118-AY118</f>
        <v>0</v>
      </c>
      <c r="CH118" s="461">
        <f>J118*BL118</f>
        <v>0</v>
      </c>
      <c r="CI118" s="461">
        <f>CG118-CH118</f>
        <v>0</v>
      </c>
      <c r="CJ118" s="37"/>
      <c r="CK118" s="461">
        <f>AM118-AZ118</f>
        <v>0</v>
      </c>
      <c r="CL118" s="461">
        <f>K118*BL118</f>
        <v>0</v>
      </c>
      <c r="CM118" s="461">
        <f t="shared" ref="CM118:CM119" si="505">CK118-CL118</f>
        <v>0</v>
      </c>
      <c r="CN118" s="37"/>
      <c r="CO118" s="461">
        <f>AN118-BA118</f>
        <v>0</v>
      </c>
      <c r="CP118" s="461">
        <f>L118*BL118</f>
        <v>0</v>
      </c>
      <c r="CQ118" s="461">
        <f t="shared" ref="CQ118:CQ119" si="506">CO118-CP118</f>
        <v>0</v>
      </c>
      <c r="CR118" s="37"/>
      <c r="CS118" s="461">
        <f>AO118-BB118</f>
        <v>0</v>
      </c>
      <c r="CT118" s="461">
        <f>M118*BL118</f>
        <v>0</v>
      </c>
      <c r="CU118" s="461">
        <f t="shared" ref="CU118:CU119" si="507">CS118-CT118</f>
        <v>0</v>
      </c>
      <c r="CV118" s="37"/>
      <c r="CW118" s="461">
        <f>AP118-BC118</f>
        <v>0</v>
      </c>
      <c r="CX118" s="461">
        <f>N118*BL118</f>
        <v>0</v>
      </c>
      <c r="CY118" s="461">
        <f t="shared" ref="CY118:CY119" si="508">CW118-CX118</f>
        <v>0</v>
      </c>
      <c r="CZ118" s="37"/>
      <c r="DA118" s="461">
        <f>AQ118-BD118</f>
        <v>0</v>
      </c>
      <c r="DB118" s="461">
        <f>O118*BL118</f>
        <v>0</v>
      </c>
      <c r="DC118" s="461">
        <f t="shared" ref="DC118:DC119" si="509">DA118-DB118</f>
        <v>0</v>
      </c>
      <c r="DD118" s="37"/>
      <c r="DE118" s="461">
        <f>AR118-BE118</f>
        <v>0</v>
      </c>
      <c r="DF118" s="461">
        <f>P118*BL118</f>
        <v>0</v>
      </c>
      <c r="DG118" s="461">
        <f t="shared" ref="DG118:DG119" si="510">DE118-DF118</f>
        <v>0</v>
      </c>
      <c r="DH118" s="37"/>
      <c r="DI118" s="461">
        <f>SUM(BM118+BQ118+BU118+BY118+CC118+CG118+CK118+CO118+CS118+CW118+DA118+DE118)</f>
        <v>0</v>
      </c>
      <c r="DJ118" s="461">
        <f>SUM(BN118+BR118+BV118+BZ118+CD118+CH118+CL118+CP118+CT118+CX118+DB118+DF118)</f>
        <v>0</v>
      </c>
      <c r="DK118" s="461">
        <f>DI118-DJ118</f>
        <v>0</v>
      </c>
      <c r="DL118" s="37"/>
      <c r="DM118" s="37"/>
      <c r="DN118" s="37"/>
      <c r="DO118" s="37"/>
      <c r="DP118" s="37"/>
      <c r="DQ118" s="37"/>
      <c r="DR118" s="37"/>
      <c r="DS118" s="37"/>
    </row>
    <row r="119" spans="1:141" s="38" customFormat="1" ht="26.25" customHeight="1" thickBot="1" x14ac:dyDescent="0.25">
      <c r="A119" s="28">
        <v>4</v>
      </c>
      <c r="B119" s="426" t="s">
        <v>29</v>
      </c>
      <c r="C119" s="29" t="s">
        <v>23</v>
      </c>
      <c r="D119" s="552">
        <v>2</v>
      </c>
      <c r="E119" s="552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1">
        <f>SUM(E119:P119)</f>
        <v>0</v>
      </c>
      <c r="R119" s="83" t="s">
        <v>15</v>
      </c>
      <c r="S119" s="546">
        <v>35000</v>
      </c>
      <c r="T119" s="385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86">
        <f t="shared" si="495"/>
        <v>0</v>
      </c>
      <c r="AG119" s="70">
        <f t="shared" si="496"/>
        <v>0</v>
      </c>
      <c r="AH119" s="70">
        <f t="shared" si="496"/>
        <v>0</v>
      </c>
      <c r="AI119" s="70">
        <f t="shared" si="496"/>
        <v>0</v>
      </c>
      <c r="AJ119" s="70"/>
      <c r="AK119" s="70"/>
      <c r="AL119" s="70"/>
      <c r="AM119" s="70"/>
      <c r="AN119" s="70"/>
      <c r="AO119" s="70"/>
      <c r="AP119" s="70"/>
      <c r="AQ119" s="70"/>
      <c r="AR119" s="70"/>
      <c r="AS119" s="71">
        <f>SUM(AG119:AR119)</f>
        <v>0</v>
      </c>
      <c r="AT119" s="70">
        <f t="shared" si="498"/>
        <v>0</v>
      </c>
      <c r="AU119" s="70">
        <f t="shared" si="497"/>
        <v>0</v>
      </c>
      <c r="AV119" s="70">
        <f t="shared" si="497"/>
        <v>0</v>
      </c>
      <c r="AW119" s="70"/>
      <c r="AX119" s="70"/>
      <c r="AY119" s="70"/>
      <c r="AZ119" s="70"/>
      <c r="BA119" s="70"/>
      <c r="BB119" s="70"/>
      <c r="BC119" s="70"/>
      <c r="BD119" s="70"/>
      <c r="BE119" s="70"/>
      <c r="BF119" s="72">
        <f>SUM(AT119:BE119)</f>
        <v>0</v>
      </c>
      <c r="BG119" s="73">
        <f t="shared" si="499"/>
        <v>0</v>
      </c>
      <c r="BH119" s="74">
        <f t="shared" si="500"/>
        <v>70000</v>
      </c>
      <c r="BI119" s="75">
        <f t="shared" si="501"/>
        <v>70000</v>
      </c>
      <c r="BJ119" s="472">
        <f>SUM(Q119/D119)</f>
        <v>0</v>
      </c>
      <c r="BK119" s="472"/>
      <c r="BL119" s="461">
        <v>30000</v>
      </c>
      <c r="BM119" s="461">
        <f>AG119-AT119</f>
        <v>0</v>
      </c>
      <c r="BN119" s="461">
        <f>E119*BL119</f>
        <v>0</v>
      </c>
      <c r="BO119" s="461">
        <f t="shared" ref="BO119" si="511">BM119-BN119</f>
        <v>0</v>
      </c>
      <c r="BP119" s="37"/>
      <c r="BQ119" s="461">
        <f>AH119-AU119</f>
        <v>0</v>
      </c>
      <c r="BR119" s="461">
        <f>F119*BL119</f>
        <v>0</v>
      </c>
      <c r="BS119" s="461">
        <f t="shared" si="502"/>
        <v>0</v>
      </c>
      <c r="BT119" s="37"/>
      <c r="BU119" s="461">
        <f>AI119-AV119</f>
        <v>0</v>
      </c>
      <c r="BV119" s="461">
        <f>G119*BL119</f>
        <v>0</v>
      </c>
      <c r="BW119" s="461">
        <f t="shared" ref="BW119" si="512">BU119-BV119</f>
        <v>0</v>
      </c>
      <c r="BX119" s="37"/>
      <c r="BY119" s="461">
        <f>AJ119-AW119</f>
        <v>0</v>
      </c>
      <c r="BZ119" s="461">
        <f>H119*BL119</f>
        <v>0</v>
      </c>
      <c r="CA119" s="461">
        <f t="shared" si="503"/>
        <v>0</v>
      </c>
      <c r="CB119" s="37"/>
      <c r="CC119" s="461">
        <f>SUM(AK119-AX119)</f>
        <v>0</v>
      </c>
      <c r="CD119" s="461">
        <f>I119*BL119</f>
        <v>0</v>
      </c>
      <c r="CE119" s="461">
        <f t="shared" si="504"/>
        <v>0</v>
      </c>
      <c r="CF119" s="37"/>
      <c r="CG119" s="461">
        <f>AL119-AY119</f>
        <v>0</v>
      </c>
      <c r="CH119" s="461">
        <f>J119*BL119</f>
        <v>0</v>
      </c>
      <c r="CI119" s="461">
        <f t="shared" ref="CI119" si="513">CG119-CH119</f>
        <v>0</v>
      </c>
      <c r="CJ119" s="37"/>
      <c r="CK119" s="461">
        <f>AM119-AZ119</f>
        <v>0</v>
      </c>
      <c r="CL119" s="461">
        <f>K119*BL119</f>
        <v>0</v>
      </c>
      <c r="CM119" s="461">
        <f t="shared" si="505"/>
        <v>0</v>
      </c>
      <c r="CN119" s="37"/>
      <c r="CO119" s="461">
        <f>AN119-BA119</f>
        <v>0</v>
      </c>
      <c r="CP119" s="461">
        <f>L119*BL119</f>
        <v>0</v>
      </c>
      <c r="CQ119" s="461">
        <f t="shared" si="506"/>
        <v>0</v>
      </c>
      <c r="CR119" s="37"/>
      <c r="CS119" s="461">
        <f>AO119-BB119</f>
        <v>0</v>
      </c>
      <c r="CT119" s="461">
        <f>M119*BL119</f>
        <v>0</v>
      </c>
      <c r="CU119" s="461">
        <f t="shared" si="507"/>
        <v>0</v>
      </c>
      <c r="CV119" s="37"/>
      <c r="CW119" s="461">
        <f>AP119-BC119</f>
        <v>0</v>
      </c>
      <c r="CX119" s="461">
        <f>N119*BL119</f>
        <v>0</v>
      </c>
      <c r="CY119" s="461">
        <f t="shared" si="508"/>
        <v>0</v>
      </c>
      <c r="CZ119" s="37"/>
      <c r="DA119" s="461">
        <f>AQ119-BD119</f>
        <v>0</v>
      </c>
      <c r="DB119" s="461">
        <f>O119*BL119</f>
        <v>0</v>
      </c>
      <c r="DC119" s="461">
        <f t="shared" si="509"/>
        <v>0</v>
      </c>
      <c r="DD119" s="37"/>
      <c r="DE119" s="461">
        <f>AR119-BE119</f>
        <v>0</v>
      </c>
      <c r="DF119" s="461">
        <f>P119*BL119</f>
        <v>0</v>
      </c>
      <c r="DG119" s="461">
        <f t="shared" si="510"/>
        <v>0</v>
      </c>
      <c r="DH119" s="37"/>
      <c r="DI119" s="461">
        <f t="shared" ref="DI119" si="514">SUM(BM119+BQ119+BU119+BY119+CC119+CG119+CK119+CO119+CS119+CW119+DA119+DE119)</f>
        <v>0</v>
      </c>
      <c r="DJ119" s="461">
        <f t="shared" ref="DJ119" si="515">SUM(BN119+BR119+BV119+BZ119+CD119+CH119+CL119+CP119+CT119+CX119+DB119+DF119)</f>
        <v>0</v>
      </c>
      <c r="DK119" s="461">
        <f t="shared" ref="DK119" si="516">DI119-DJ119</f>
        <v>0</v>
      </c>
      <c r="DL119" s="37"/>
      <c r="DM119" s="37"/>
      <c r="DN119" s="37"/>
      <c r="DO119" s="37"/>
      <c r="DP119" s="37"/>
      <c r="DQ119" s="37"/>
      <c r="DR119" s="37"/>
      <c r="DS119" s="37"/>
    </row>
    <row r="120" spans="1:141" s="39" customFormat="1" ht="26.25" customHeight="1" thickBot="1" x14ac:dyDescent="0.25">
      <c r="A120" s="45">
        <v>12</v>
      </c>
      <c r="B120" s="45" t="s">
        <v>4</v>
      </c>
      <c r="C120" s="45"/>
      <c r="D120" s="200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8"/>
      <c r="R120" s="77"/>
      <c r="S120" s="46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78">
        <f>SUM(AF117:AF119)</f>
        <v>0</v>
      </c>
      <c r="AG120" s="78">
        <f>SUM(AG117:AG119)</f>
        <v>0</v>
      </c>
      <c r="AH120" s="78">
        <f>SUM(AH117:AH119)</f>
        <v>0</v>
      </c>
      <c r="AI120" s="78">
        <f>SUM(AI117:AI119)</f>
        <v>0</v>
      </c>
      <c r="AJ120" s="78"/>
      <c r="AK120" s="78"/>
      <c r="AL120" s="78"/>
      <c r="AM120" s="78"/>
      <c r="AN120" s="78"/>
      <c r="AO120" s="78"/>
      <c r="AP120" s="78"/>
      <c r="AQ120" s="78"/>
      <c r="AR120" s="78"/>
      <c r="AS120" s="78">
        <f>SUM(AS117:AS119)</f>
        <v>0</v>
      </c>
      <c r="AT120" s="78">
        <f>SUM(AT117:AT119)</f>
        <v>0</v>
      </c>
      <c r="AU120" s="78">
        <f>SUM(AU117:AU119)</f>
        <v>0</v>
      </c>
      <c r="AV120" s="78">
        <f>SUM(AV117:AV119)</f>
        <v>0</v>
      </c>
      <c r="AW120" s="78"/>
      <c r="AX120" s="78"/>
      <c r="AY120" s="78"/>
      <c r="AZ120" s="78"/>
      <c r="BA120" s="78"/>
      <c r="BB120" s="78"/>
      <c r="BC120" s="78"/>
      <c r="BD120" s="78"/>
      <c r="BE120" s="78"/>
      <c r="BF120" s="78">
        <f>SUM(BF117:BF119)</f>
        <v>0</v>
      </c>
      <c r="BG120" s="79">
        <f>SUM(BG117:BG119)</f>
        <v>0</v>
      </c>
      <c r="BH120" s="79">
        <f>SUM(BH117:BH119)</f>
        <v>631700</v>
      </c>
      <c r="BI120" s="79">
        <f>SUM(BI117:BI119)</f>
        <v>631700</v>
      </c>
      <c r="BJ120" s="541">
        <f>SUM(BJ117:BJ119)/4</f>
        <v>0</v>
      </c>
      <c r="BK120" s="541"/>
      <c r="BL120" s="931"/>
      <c r="BM120" s="922">
        <f>SUM(BM117:BM119)</f>
        <v>0</v>
      </c>
      <c r="BN120" s="922">
        <f t="shared" ref="BN120" si="517">SUM(BN117:BN119)</f>
        <v>0</v>
      </c>
      <c r="BO120" s="922">
        <f>SUM(BO117:BO119)</f>
        <v>0</v>
      </c>
      <c r="BP120" s="50"/>
      <c r="BQ120" s="918">
        <f>SUM(BQ117:BQ119)</f>
        <v>0</v>
      </c>
      <c r="BR120" s="918">
        <f>SUM(BR117:BR119)</f>
        <v>0</v>
      </c>
      <c r="BS120" s="918">
        <f>SUM(BS117:BS119)</f>
        <v>0</v>
      </c>
      <c r="BT120" s="50"/>
      <c r="BU120" s="918">
        <f>SUM(BU117:BU119)</f>
        <v>0</v>
      </c>
      <c r="BV120" s="918">
        <f>SUM(BV117:BV119)</f>
        <v>0</v>
      </c>
      <c r="BW120" s="918">
        <f>SUM(BW117:BW119)</f>
        <v>0</v>
      </c>
      <c r="BX120" s="50"/>
      <c r="BY120" s="918">
        <f>SUM(BY117:BY119)</f>
        <v>0</v>
      </c>
      <c r="BZ120" s="918">
        <f>SUM(BZ117:BZ119)</f>
        <v>0</v>
      </c>
      <c r="CA120" s="918">
        <f>SUM(CA117:CA119)</f>
        <v>0</v>
      </c>
      <c r="CB120" s="50"/>
      <c r="CC120" s="918">
        <f>SUM(CC117:CC119)</f>
        <v>0</v>
      </c>
      <c r="CD120" s="918">
        <f>SUM(CD117:CD119)</f>
        <v>0</v>
      </c>
      <c r="CE120" s="918">
        <f>SUM(CE117:CE119)</f>
        <v>0</v>
      </c>
      <c r="CF120" s="50"/>
      <c r="CG120" s="918">
        <f>SUM(CG117:CG119)</f>
        <v>0</v>
      </c>
      <c r="CH120" s="918">
        <f>SUM(CH117:CH119)</f>
        <v>0</v>
      </c>
      <c r="CI120" s="918">
        <f>SUM(CI117:CI119)</f>
        <v>0</v>
      </c>
      <c r="CJ120" s="50"/>
      <c r="CK120" s="918">
        <f>SUM(CK117:CK119)</f>
        <v>0</v>
      </c>
      <c r="CL120" s="918">
        <f>SUM(CL117:CL119)</f>
        <v>0</v>
      </c>
      <c r="CM120" s="918">
        <f>SUM(CM117:CM119)</f>
        <v>0</v>
      </c>
      <c r="CN120" s="50"/>
      <c r="CO120" s="918">
        <f>SUM(CO117:CO119)</f>
        <v>0</v>
      </c>
      <c r="CP120" s="918">
        <f>SUM(CP117:CP119)</f>
        <v>0</v>
      </c>
      <c r="CQ120" s="918">
        <f>SUM(CQ117:CQ119)</f>
        <v>0</v>
      </c>
      <c r="CR120" s="50"/>
      <c r="CS120" s="918">
        <f>SUM(CS117:CS119)</f>
        <v>0</v>
      </c>
      <c r="CT120" s="918">
        <f>SUM(CT117:CT119)</f>
        <v>0</v>
      </c>
      <c r="CU120" s="918">
        <f>SUM(CU117:CU119)</f>
        <v>0</v>
      </c>
      <c r="CV120" s="50"/>
      <c r="CW120" s="918">
        <f>SUM(CW117:CW119)</f>
        <v>0</v>
      </c>
      <c r="CX120" s="918">
        <f>SUM(CX117:CX119)</f>
        <v>0</v>
      </c>
      <c r="CY120" s="918">
        <f>SUM(CY117:CY119)</f>
        <v>0</v>
      </c>
      <c r="CZ120" s="50"/>
      <c r="DA120" s="918">
        <f>SUM(DA117:DA119)</f>
        <v>0</v>
      </c>
      <c r="DB120" s="918">
        <f>SUM(DB117:DB119)</f>
        <v>0</v>
      </c>
      <c r="DC120" s="918">
        <f>SUM(DC117:DC119)</f>
        <v>0</v>
      </c>
      <c r="DD120" s="50"/>
      <c r="DE120" s="918">
        <f>SUM(DE117:DE119)</f>
        <v>0</v>
      </c>
      <c r="DF120" s="918">
        <f>SUM(DF117:DF119)</f>
        <v>0</v>
      </c>
      <c r="DG120" s="918">
        <f>SUM(DG117:DG119)</f>
        <v>0</v>
      </c>
      <c r="DH120" s="50"/>
      <c r="DI120" s="918">
        <f>SUM(DI117:DI119)</f>
        <v>0</v>
      </c>
      <c r="DJ120" s="918">
        <f>SUM(DJ117:DJ119)</f>
        <v>0</v>
      </c>
      <c r="DK120" s="918">
        <f>SUM(DK117:DK119)</f>
        <v>0</v>
      </c>
      <c r="DL120" s="50"/>
      <c r="DM120" s="50"/>
      <c r="DN120" s="50"/>
      <c r="DO120" s="50"/>
      <c r="DP120" s="50"/>
      <c r="DQ120" s="50"/>
      <c r="DR120" s="50"/>
      <c r="DS120" s="50"/>
    </row>
    <row r="121" spans="1:141" s="20" customFormat="1" ht="26.25" customHeight="1" x14ac:dyDescent="0.2">
      <c r="A121" s="51"/>
      <c r="D121" s="20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AE121" s="41"/>
      <c r="AS121" s="52"/>
      <c r="BF121" s="53">
        <f>SUM(AS120+BF120)</f>
        <v>0</v>
      </c>
      <c r="BG121" s="54">
        <f>AF120-AS120</f>
        <v>0</v>
      </c>
      <c r="BH121" s="55">
        <f>SUM(BI120+AS120)</f>
        <v>631700</v>
      </c>
      <c r="BI121" s="56">
        <f>SUM(BG120)</f>
        <v>0</v>
      </c>
      <c r="BJ121" s="41" t="s">
        <v>35</v>
      </c>
      <c r="BK121" s="41"/>
      <c r="BL121" s="41"/>
      <c r="BM121" s="41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</row>
    <row r="122" spans="1:141" s="20" customFormat="1" ht="26.25" customHeight="1" x14ac:dyDescent="0.2">
      <c r="A122" s="51"/>
      <c r="D122" s="20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AE122" s="41"/>
      <c r="AS122" s="41"/>
      <c r="AT122" s="118">
        <f>SUM(AG120+AT120)</f>
        <v>0</v>
      </c>
      <c r="AU122" s="118">
        <f t="shared" ref="AU122:BE122" si="518">SUM(AH120+AU120)</f>
        <v>0</v>
      </c>
      <c r="AV122" s="118">
        <f t="shared" si="518"/>
        <v>0</v>
      </c>
      <c r="AW122" s="118">
        <f t="shared" si="518"/>
        <v>0</v>
      </c>
      <c r="AX122" s="118">
        <f t="shared" si="518"/>
        <v>0</v>
      </c>
      <c r="AY122" s="118">
        <f t="shared" si="518"/>
        <v>0</v>
      </c>
      <c r="AZ122" s="118">
        <f t="shared" si="518"/>
        <v>0</v>
      </c>
      <c r="BA122" s="118">
        <f t="shared" si="518"/>
        <v>0</v>
      </c>
      <c r="BB122" s="118">
        <f t="shared" si="518"/>
        <v>0</v>
      </c>
      <c r="BC122" s="118">
        <f t="shared" si="518"/>
        <v>0</v>
      </c>
      <c r="BD122" s="118">
        <f t="shared" si="518"/>
        <v>0</v>
      </c>
      <c r="BE122" s="118">
        <f t="shared" si="518"/>
        <v>0</v>
      </c>
      <c r="BF122" s="118">
        <f>SUM(AT122:BE122)</f>
        <v>0</v>
      </c>
      <c r="BG122" s="41"/>
      <c r="BH122" s="57"/>
      <c r="BI122" s="58">
        <f>SUM(BI120-BI121)</f>
        <v>631700</v>
      </c>
      <c r="BJ122" s="41" t="s">
        <v>34</v>
      </c>
      <c r="BK122" s="41"/>
      <c r="BL122" s="130"/>
      <c r="BM122" s="131"/>
      <c r="BN122" s="131"/>
      <c r="BO122" s="132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24"/>
      <c r="DM122" s="24"/>
      <c r="DN122" s="24"/>
      <c r="DO122" s="24"/>
      <c r="DP122" s="24"/>
      <c r="DQ122" s="24"/>
      <c r="DR122" s="24"/>
      <c r="DS122" s="24"/>
      <c r="DT122" s="24"/>
    </row>
    <row r="123" spans="1:141" s="20" customFormat="1" ht="26.25" customHeight="1" x14ac:dyDescent="0.2">
      <c r="A123" s="1168" t="s">
        <v>8</v>
      </c>
      <c r="B123" s="1169"/>
      <c r="C123" s="119" t="s">
        <v>94</v>
      </c>
      <c r="D123" s="198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2"/>
      <c r="AF123" s="23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3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3"/>
      <c r="BG123" s="133"/>
      <c r="BH123" s="130"/>
      <c r="BI123" s="134"/>
      <c r="BJ123" s="130"/>
      <c r="BK123" s="130"/>
      <c r="BL123" s="130"/>
      <c r="BM123" s="1186"/>
      <c r="BN123" s="1186"/>
      <c r="BO123" s="1186"/>
      <c r="BP123" s="585"/>
      <c r="BQ123" s="1186"/>
      <c r="BR123" s="1186"/>
      <c r="BS123" s="1186"/>
      <c r="BT123" s="585"/>
      <c r="BU123" s="1186"/>
      <c r="BV123" s="1186"/>
      <c r="BW123" s="1186"/>
      <c r="BX123" s="585"/>
      <c r="BY123" s="1186"/>
      <c r="BZ123" s="1186"/>
      <c r="CA123" s="1186"/>
      <c r="CB123" s="585"/>
      <c r="CC123" s="1186"/>
      <c r="CD123" s="1186"/>
      <c r="CE123" s="1186"/>
      <c r="CF123" s="585"/>
      <c r="CG123" s="1186"/>
      <c r="CH123" s="1186"/>
      <c r="CI123" s="1186"/>
      <c r="CJ123" s="585"/>
      <c r="CK123" s="1186"/>
      <c r="CL123" s="1186"/>
      <c r="CM123" s="1186"/>
      <c r="CN123" s="585"/>
      <c r="CO123" s="1186"/>
      <c r="CP123" s="1186"/>
      <c r="CQ123" s="1186"/>
      <c r="CR123" s="585"/>
      <c r="CS123" s="1186"/>
      <c r="CT123" s="1186"/>
      <c r="CU123" s="1186"/>
      <c r="CV123" s="585"/>
      <c r="CW123" s="1186"/>
      <c r="CX123" s="1186"/>
      <c r="CY123" s="1186"/>
      <c r="CZ123" s="585"/>
      <c r="DA123" s="1186"/>
      <c r="DB123" s="1186"/>
      <c r="DC123" s="1186"/>
      <c r="DD123" s="585"/>
      <c r="DE123" s="1186"/>
      <c r="DF123" s="1186"/>
      <c r="DG123" s="1186"/>
      <c r="DH123" s="585"/>
      <c r="DI123" s="1186"/>
      <c r="DJ123" s="1186"/>
      <c r="DK123" s="1186"/>
      <c r="DL123" s="131"/>
      <c r="DM123" s="133"/>
      <c r="DN123" s="133"/>
      <c r="DO123" s="133"/>
      <c r="DP123" s="130"/>
      <c r="DQ123" s="134"/>
      <c r="DR123" s="133"/>
      <c r="DS123" s="133"/>
      <c r="DT123" s="24"/>
      <c r="DU123" s="24"/>
      <c r="DV123" s="24"/>
      <c r="DW123" s="24"/>
      <c r="DX123" s="24"/>
      <c r="DY123" s="135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</row>
    <row r="124" spans="1:141" s="8" customFormat="1" ht="26.25" customHeight="1" x14ac:dyDescent="0.2">
      <c r="A124" s="1170" t="s">
        <v>9</v>
      </c>
      <c r="B124" s="1150" t="s">
        <v>10</v>
      </c>
      <c r="C124" s="1150" t="s">
        <v>21</v>
      </c>
      <c r="D124" s="1173" t="s">
        <v>11</v>
      </c>
      <c r="E124" s="1173"/>
      <c r="F124" s="1173"/>
      <c r="G124" s="1173"/>
      <c r="H124" s="1173"/>
      <c r="I124" s="1173"/>
      <c r="J124" s="1173"/>
      <c r="K124" s="1173"/>
      <c r="L124" s="1173"/>
      <c r="M124" s="1173"/>
      <c r="N124" s="1173"/>
      <c r="O124" s="1173"/>
      <c r="P124" s="1173"/>
      <c r="Q124" s="1173"/>
      <c r="R124" s="1150" t="s">
        <v>19</v>
      </c>
      <c r="S124" s="1174" t="s">
        <v>16</v>
      </c>
      <c r="T124" s="1175"/>
      <c r="U124" s="1175"/>
      <c r="V124" s="1175"/>
      <c r="W124" s="1175"/>
      <c r="X124" s="1175"/>
      <c r="Y124" s="1175"/>
      <c r="Z124" s="1175"/>
      <c r="AA124" s="1175"/>
      <c r="AB124" s="1175"/>
      <c r="AC124" s="1175"/>
      <c r="AD124" s="1175"/>
      <c r="AE124" s="1176"/>
      <c r="AF124" s="1161" t="s">
        <v>6</v>
      </c>
      <c r="AG124" s="1161"/>
      <c r="AH124" s="1161"/>
      <c r="AI124" s="1161"/>
      <c r="AJ124" s="1161"/>
      <c r="AK124" s="1161"/>
      <c r="AL124" s="1161"/>
      <c r="AM124" s="1161"/>
      <c r="AN124" s="1161"/>
      <c r="AO124" s="1161"/>
      <c r="AP124" s="1161"/>
      <c r="AQ124" s="1161"/>
      <c r="AR124" s="1161"/>
      <c r="AS124" s="1161"/>
      <c r="AT124" s="1162" t="s">
        <v>38</v>
      </c>
      <c r="AU124" s="1163"/>
      <c r="AV124" s="1163"/>
      <c r="AW124" s="1163"/>
      <c r="AX124" s="1163"/>
      <c r="AY124" s="1163"/>
      <c r="AZ124" s="1163"/>
      <c r="BA124" s="1163"/>
      <c r="BB124" s="1163"/>
      <c r="BC124" s="1163"/>
      <c r="BD124" s="1163"/>
      <c r="BE124" s="1163"/>
      <c r="BF124" s="1164"/>
      <c r="BG124" s="1150" t="s">
        <v>35</v>
      </c>
      <c r="BH124" s="1150" t="s">
        <v>208</v>
      </c>
      <c r="BI124" s="1153" t="s">
        <v>36</v>
      </c>
      <c r="BJ124" s="130"/>
      <c r="BK124" s="130"/>
      <c r="BL124" s="130"/>
      <c r="BM124" s="1149" t="s">
        <v>51</v>
      </c>
      <c r="BN124" s="1149"/>
      <c r="BO124" s="1149"/>
      <c r="BP124" s="23"/>
      <c r="BQ124" s="1149" t="s">
        <v>52</v>
      </c>
      <c r="BR124" s="1149"/>
      <c r="BS124" s="1149"/>
      <c r="BT124" s="23"/>
      <c r="BU124" s="1149" t="s">
        <v>56</v>
      </c>
      <c r="BV124" s="1149"/>
      <c r="BW124" s="1149"/>
      <c r="BX124" s="23"/>
      <c r="BY124" s="1149" t="s">
        <v>59</v>
      </c>
      <c r="BZ124" s="1149"/>
      <c r="CA124" s="1149"/>
      <c r="CB124" s="23"/>
      <c r="CC124" s="1149" t="s">
        <v>60</v>
      </c>
      <c r="CD124" s="1149"/>
      <c r="CE124" s="1149"/>
      <c r="CF124" s="23"/>
      <c r="CG124" s="1149" t="s">
        <v>61</v>
      </c>
      <c r="CH124" s="1149"/>
      <c r="CI124" s="1149"/>
      <c r="CJ124" s="23"/>
      <c r="CK124" s="1149" t="s">
        <v>204</v>
      </c>
      <c r="CL124" s="1149"/>
      <c r="CM124" s="1149"/>
      <c r="CN124" s="23"/>
      <c r="CO124" s="1149" t="s">
        <v>584</v>
      </c>
      <c r="CP124" s="1149"/>
      <c r="CQ124" s="1149"/>
      <c r="CR124" s="23"/>
      <c r="CS124" s="1149" t="s">
        <v>585</v>
      </c>
      <c r="CT124" s="1149"/>
      <c r="CU124" s="1149"/>
      <c r="CV124" s="23"/>
      <c r="CW124" s="1149" t="s">
        <v>586</v>
      </c>
      <c r="CX124" s="1149"/>
      <c r="CY124" s="1149"/>
      <c r="CZ124" s="23"/>
      <c r="DA124" s="1149" t="s">
        <v>587</v>
      </c>
      <c r="DB124" s="1149"/>
      <c r="DC124" s="1149"/>
      <c r="DD124" s="23"/>
      <c r="DE124" s="1149" t="s">
        <v>588</v>
      </c>
      <c r="DF124" s="1149"/>
      <c r="DG124" s="1149"/>
      <c r="DH124" s="23"/>
      <c r="DI124" s="1149" t="s">
        <v>12</v>
      </c>
      <c r="DJ124" s="1149"/>
      <c r="DK124" s="1149"/>
      <c r="DL124" s="23"/>
      <c r="DM124" s="23"/>
      <c r="DN124" s="23"/>
      <c r="DO124" s="23"/>
      <c r="DP124" s="23"/>
      <c r="DQ124" s="23"/>
      <c r="DR124" s="25"/>
      <c r="DS124" s="25"/>
    </row>
    <row r="125" spans="1:141" s="8" customFormat="1" ht="26.25" customHeight="1" x14ac:dyDescent="0.2">
      <c r="A125" s="1171"/>
      <c r="B125" s="1151"/>
      <c r="C125" s="1151"/>
      <c r="D125" s="1189" t="s">
        <v>17</v>
      </c>
      <c r="E125" s="1158" t="s">
        <v>18</v>
      </c>
      <c r="F125" s="1159"/>
      <c r="G125" s="1159"/>
      <c r="H125" s="1159"/>
      <c r="I125" s="1159"/>
      <c r="J125" s="1159"/>
      <c r="K125" s="1159"/>
      <c r="L125" s="1159"/>
      <c r="M125" s="1159"/>
      <c r="N125" s="1159"/>
      <c r="O125" s="1159"/>
      <c r="P125" s="1159"/>
      <c r="Q125" s="1159"/>
      <c r="R125" s="1151"/>
      <c r="S125" s="1156" t="s">
        <v>17</v>
      </c>
      <c r="T125" s="1158" t="s">
        <v>18</v>
      </c>
      <c r="U125" s="1159"/>
      <c r="V125" s="1159"/>
      <c r="W125" s="1159"/>
      <c r="X125" s="1159"/>
      <c r="Y125" s="1159"/>
      <c r="Z125" s="1159"/>
      <c r="AA125" s="1159"/>
      <c r="AB125" s="1159"/>
      <c r="AC125" s="1159"/>
      <c r="AD125" s="1159"/>
      <c r="AE125" s="1160"/>
      <c r="AF125" s="1156" t="s">
        <v>17</v>
      </c>
      <c r="AG125" s="1158" t="s">
        <v>18</v>
      </c>
      <c r="AH125" s="1159"/>
      <c r="AI125" s="1159"/>
      <c r="AJ125" s="1159"/>
      <c r="AK125" s="1159"/>
      <c r="AL125" s="1159"/>
      <c r="AM125" s="1159"/>
      <c r="AN125" s="1159"/>
      <c r="AO125" s="1159"/>
      <c r="AP125" s="1159"/>
      <c r="AQ125" s="1159"/>
      <c r="AR125" s="1159"/>
      <c r="AS125" s="1160"/>
      <c r="AT125" s="1165"/>
      <c r="AU125" s="1166"/>
      <c r="AV125" s="1166"/>
      <c r="AW125" s="1166"/>
      <c r="AX125" s="1166"/>
      <c r="AY125" s="1166"/>
      <c r="AZ125" s="1166"/>
      <c r="BA125" s="1166"/>
      <c r="BB125" s="1166"/>
      <c r="BC125" s="1166"/>
      <c r="BD125" s="1166"/>
      <c r="BE125" s="1166"/>
      <c r="BF125" s="1167"/>
      <c r="BG125" s="1151"/>
      <c r="BH125" s="1151"/>
      <c r="BI125" s="1154"/>
      <c r="BJ125" s="130"/>
      <c r="BK125" s="130"/>
      <c r="BL125" s="130"/>
      <c r="BM125" s="920">
        <v>1</v>
      </c>
      <c r="BN125" s="920">
        <v>2</v>
      </c>
      <c r="BO125" s="920"/>
      <c r="BP125" s="23"/>
      <c r="BQ125" s="920">
        <v>1</v>
      </c>
      <c r="BR125" s="920">
        <v>2</v>
      </c>
      <c r="BS125" s="920"/>
      <c r="BT125" s="23"/>
      <c r="BU125" s="920">
        <v>1</v>
      </c>
      <c r="BV125" s="920">
        <v>2</v>
      </c>
      <c r="BW125" s="920"/>
      <c r="BX125" s="23"/>
      <c r="BY125" s="920">
        <v>1</v>
      </c>
      <c r="BZ125" s="920">
        <v>2</v>
      </c>
      <c r="CA125" s="920"/>
      <c r="CB125" s="23"/>
      <c r="CC125" s="920">
        <v>1</v>
      </c>
      <c r="CD125" s="920">
        <v>2</v>
      </c>
      <c r="CE125" s="920"/>
      <c r="CF125" s="23"/>
      <c r="CG125" s="920">
        <v>1</v>
      </c>
      <c r="CH125" s="920">
        <v>2</v>
      </c>
      <c r="CI125" s="920"/>
      <c r="CJ125" s="23"/>
      <c r="CK125" s="920">
        <v>1</v>
      </c>
      <c r="CL125" s="920">
        <v>2</v>
      </c>
      <c r="CM125" s="920"/>
      <c r="CN125" s="23"/>
      <c r="CO125" s="920">
        <v>1</v>
      </c>
      <c r="CP125" s="920">
        <v>2</v>
      </c>
      <c r="CQ125" s="920"/>
      <c r="CR125" s="23"/>
      <c r="CS125" s="920">
        <v>1</v>
      </c>
      <c r="CT125" s="920">
        <v>2</v>
      </c>
      <c r="CU125" s="920"/>
      <c r="CV125" s="23"/>
      <c r="CW125" s="920">
        <v>1</v>
      </c>
      <c r="CX125" s="920">
        <v>2</v>
      </c>
      <c r="CY125" s="920"/>
      <c r="CZ125" s="23"/>
      <c r="DA125" s="920">
        <v>1</v>
      </c>
      <c r="DB125" s="920">
        <v>2</v>
      </c>
      <c r="DC125" s="920"/>
      <c r="DD125" s="23"/>
      <c r="DE125" s="920">
        <v>1</v>
      </c>
      <c r="DF125" s="920">
        <v>2</v>
      </c>
      <c r="DG125" s="920"/>
      <c r="DH125" s="23"/>
      <c r="DI125" s="920">
        <v>1</v>
      </c>
      <c r="DJ125" s="920">
        <v>2</v>
      </c>
      <c r="DK125" s="920"/>
      <c r="DL125" s="23"/>
      <c r="DM125" s="23"/>
      <c r="DN125" s="23"/>
      <c r="DO125" s="23"/>
      <c r="DP125" s="23"/>
      <c r="DQ125" s="23"/>
      <c r="DR125" s="25"/>
      <c r="DS125" s="25"/>
    </row>
    <row r="126" spans="1:141" s="6" customFormat="1" ht="26.25" customHeight="1" x14ac:dyDescent="0.2">
      <c r="A126" s="1172"/>
      <c r="B126" s="1152"/>
      <c r="C126" s="1152"/>
      <c r="D126" s="1190"/>
      <c r="E126" s="26">
        <v>1</v>
      </c>
      <c r="F126" s="26">
        <v>2</v>
      </c>
      <c r="G126" s="26">
        <v>3</v>
      </c>
      <c r="H126" s="26">
        <v>4</v>
      </c>
      <c r="I126" s="26">
        <v>5</v>
      </c>
      <c r="J126" s="26">
        <v>6</v>
      </c>
      <c r="K126" s="26">
        <v>7</v>
      </c>
      <c r="L126" s="26">
        <v>8</v>
      </c>
      <c r="M126" s="26">
        <v>9</v>
      </c>
      <c r="N126" s="26">
        <v>10</v>
      </c>
      <c r="O126" s="26">
        <v>11</v>
      </c>
      <c r="P126" s="26">
        <v>12</v>
      </c>
      <c r="Q126" s="26" t="s">
        <v>20</v>
      </c>
      <c r="R126" s="1152"/>
      <c r="S126" s="1157"/>
      <c r="T126" s="26">
        <v>1</v>
      </c>
      <c r="U126" s="26">
        <v>2</v>
      </c>
      <c r="V126" s="26">
        <v>3</v>
      </c>
      <c r="W126" s="26">
        <v>4</v>
      </c>
      <c r="X126" s="26">
        <v>5</v>
      </c>
      <c r="Y126" s="26">
        <v>6</v>
      </c>
      <c r="Z126" s="26">
        <v>7</v>
      </c>
      <c r="AA126" s="26">
        <v>8</v>
      </c>
      <c r="AB126" s="26">
        <v>9</v>
      </c>
      <c r="AC126" s="26">
        <v>10</v>
      </c>
      <c r="AD126" s="26">
        <v>11</v>
      </c>
      <c r="AE126" s="26">
        <v>12</v>
      </c>
      <c r="AF126" s="1157"/>
      <c r="AG126" s="26">
        <v>1</v>
      </c>
      <c r="AH126" s="26">
        <v>2</v>
      </c>
      <c r="AI126" s="26">
        <v>3</v>
      </c>
      <c r="AJ126" s="26">
        <v>4</v>
      </c>
      <c r="AK126" s="26">
        <v>5</v>
      </c>
      <c r="AL126" s="26">
        <v>6</v>
      </c>
      <c r="AM126" s="26">
        <v>7</v>
      </c>
      <c r="AN126" s="26">
        <v>8</v>
      </c>
      <c r="AO126" s="26">
        <v>9</v>
      </c>
      <c r="AP126" s="26">
        <v>10</v>
      </c>
      <c r="AQ126" s="26">
        <v>11</v>
      </c>
      <c r="AR126" s="26">
        <v>12</v>
      </c>
      <c r="AS126" s="26" t="s">
        <v>12</v>
      </c>
      <c r="AT126" s="164">
        <v>1</v>
      </c>
      <c r="AU126" s="164">
        <v>2</v>
      </c>
      <c r="AV126" s="164">
        <v>3</v>
      </c>
      <c r="AW126" s="164">
        <v>4</v>
      </c>
      <c r="AX126" s="164">
        <v>5</v>
      </c>
      <c r="AY126" s="164">
        <v>6</v>
      </c>
      <c r="AZ126" s="164">
        <v>7</v>
      </c>
      <c r="BA126" s="164">
        <v>8</v>
      </c>
      <c r="BB126" s="164">
        <v>9</v>
      </c>
      <c r="BC126" s="164">
        <v>10</v>
      </c>
      <c r="BD126" s="164">
        <v>11</v>
      </c>
      <c r="BE126" s="164">
        <v>12</v>
      </c>
      <c r="BF126" s="26" t="s">
        <v>12</v>
      </c>
      <c r="BG126" s="1152"/>
      <c r="BH126" s="1152"/>
      <c r="BI126" s="1155"/>
      <c r="BJ126" s="7"/>
      <c r="BK126" s="7"/>
      <c r="BL126" s="7"/>
      <c r="BM126" s="164" t="s">
        <v>581</v>
      </c>
      <c r="BN126" s="164" t="s">
        <v>582</v>
      </c>
      <c r="BO126" s="919" t="s">
        <v>583</v>
      </c>
      <c r="BP126" s="27"/>
      <c r="BQ126" s="164" t="s">
        <v>581</v>
      </c>
      <c r="BR126" s="164" t="s">
        <v>582</v>
      </c>
      <c r="BS126" s="919" t="s">
        <v>583</v>
      </c>
      <c r="BT126" s="27"/>
      <c r="BU126" s="164" t="s">
        <v>581</v>
      </c>
      <c r="BV126" s="164" t="s">
        <v>582</v>
      </c>
      <c r="BW126" s="919" t="s">
        <v>583</v>
      </c>
      <c r="BX126" s="27"/>
      <c r="BY126" s="164" t="s">
        <v>581</v>
      </c>
      <c r="BZ126" s="164" t="s">
        <v>582</v>
      </c>
      <c r="CA126" s="919" t="s">
        <v>583</v>
      </c>
      <c r="CB126" s="27"/>
      <c r="CC126" s="164" t="s">
        <v>581</v>
      </c>
      <c r="CD126" s="164" t="s">
        <v>582</v>
      </c>
      <c r="CE126" s="919" t="s">
        <v>583</v>
      </c>
      <c r="CF126" s="27"/>
      <c r="CG126" s="164" t="s">
        <v>581</v>
      </c>
      <c r="CH126" s="164" t="s">
        <v>582</v>
      </c>
      <c r="CI126" s="919" t="s">
        <v>583</v>
      </c>
      <c r="CJ126" s="27"/>
      <c r="CK126" s="164" t="s">
        <v>581</v>
      </c>
      <c r="CL126" s="164" t="s">
        <v>582</v>
      </c>
      <c r="CM126" s="919" t="s">
        <v>583</v>
      </c>
      <c r="CN126" s="27"/>
      <c r="CO126" s="164" t="s">
        <v>581</v>
      </c>
      <c r="CP126" s="164" t="s">
        <v>582</v>
      </c>
      <c r="CQ126" s="919" t="s">
        <v>583</v>
      </c>
      <c r="CR126" s="27"/>
      <c r="CS126" s="164" t="s">
        <v>581</v>
      </c>
      <c r="CT126" s="164" t="s">
        <v>582</v>
      </c>
      <c r="CU126" s="919" t="s">
        <v>583</v>
      </c>
      <c r="CV126" s="27"/>
      <c r="CW126" s="164" t="s">
        <v>581</v>
      </c>
      <c r="CX126" s="164" t="s">
        <v>582</v>
      </c>
      <c r="CY126" s="919" t="s">
        <v>583</v>
      </c>
      <c r="CZ126" s="27"/>
      <c r="DA126" s="164" t="s">
        <v>581</v>
      </c>
      <c r="DB126" s="164" t="s">
        <v>582</v>
      </c>
      <c r="DC126" s="919" t="s">
        <v>583</v>
      </c>
      <c r="DD126" s="27"/>
      <c r="DE126" s="164" t="s">
        <v>581</v>
      </c>
      <c r="DF126" s="164" t="s">
        <v>582</v>
      </c>
      <c r="DG126" s="919" t="s">
        <v>583</v>
      </c>
      <c r="DH126" s="27"/>
      <c r="DI126" s="164" t="s">
        <v>581</v>
      </c>
      <c r="DJ126" s="164" t="s">
        <v>582</v>
      </c>
      <c r="DK126" s="919" t="s">
        <v>583</v>
      </c>
      <c r="DL126" s="27"/>
      <c r="DM126" s="27"/>
      <c r="DN126" s="27"/>
      <c r="DO126" s="27"/>
      <c r="DP126" s="27"/>
      <c r="DQ126" s="27"/>
      <c r="DR126" s="27"/>
      <c r="DS126" s="27"/>
    </row>
    <row r="127" spans="1:141" s="38" customFormat="1" ht="26.25" customHeight="1" x14ac:dyDescent="0.2">
      <c r="A127" s="28">
        <v>1</v>
      </c>
      <c r="B127" s="426" t="s">
        <v>71</v>
      </c>
      <c r="C127" s="29" t="s">
        <v>23</v>
      </c>
      <c r="D127" s="550">
        <v>30</v>
      </c>
      <c r="E127" s="55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1">
        <f>SUM(E127:P127)</f>
        <v>0</v>
      </c>
      <c r="R127" s="83" t="s">
        <v>28</v>
      </c>
      <c r="S127" s="546">
        <v>10300</v>
      </c>
      <c r="T127" s="385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86">
        <f t="shared" ref="AF127:AF130" si="519">SUM(Q127*S127)</f>
        <v>0</v>
      </c>
      <c r="AG127" s="461">
        <f t="shared" ref="AG127:AI130" si="520">T127*E127</f>
        <v>0</v>
      </c>
      <c r="AH127" s="461">
        <f t="shared" si="520"/>
        <v>0</v>
      </c>
      <c r="AI127" s="461">
        <f t="shared" si="520"/>
        <v>0</v>
      </c>
      <c r="AJ127" s="461">
        <f t="shared" ref="AJ127:AR130" si="521">W127*H127</f>
        <v>0</v>
      </c>
      <c r="AK127" s="461">
        <f t="shared" si="521"/>
        <v>0</v>
      </c>
      <c r="AL127" s="461">
        <f t="shared" si="521"/>
        <v>0</v>
      </c>
      <c r="AM127" s="461">
        <f t="shared" si="521"/>
        <v>0</v>
      </c>
      <c r="AN127" s="461">
        <f t="shared" si="521"/>
        <v>0</v>
      </c>
      <c r="AO127" s="461">
        <f t="shared" si="521"/>
        <v>0</v>
      </c>
      <c r="AP127" s="461">
        <f t="shared" si="521"/>
        <v>0</v>
      </c>
      <c r="AQ127" s="461">
        <f t="shared" si="521"/>
        <v>0</v>
      </c>
      <c r="AR127" s="461">
        <f t="shared" si="521"/>
        <v>0</v>
      </c>
      <c r="AS127" s="462">
        <f>SUM(AG127:AR127)</f>
        <v>0</v>
      </c>
      <c r="AT127" s="461">
        <f>SUM(AG127*4%)</f>
        <v>0</v>
      </c>
      <c r="AU127" s="461">
        <f t="shared" ref="AU127:BE130" si="522">SUM(AH127*14%)</f>
        <v>0</v>
      </c>
      <c r="AV127" s="461">
        <f t="shared" si="522"/>
        <v>0</v>
      </c>
      <c r="AW127" s="461">
        <f t="shared" si="522"/>
        <v>0</v>
      </c>
      <c r="AX127" s="461">
        <f t="shared" si="522"/>
        <v>0</v>
      </c>
      <c r="AY127" s="461">
        <f t="shared" si="522"/>
        <v>0</v>
      </c>
      <c r="AZ127" s="461">
        <f t="shared" si="522"/>
        <v>0</v>
      </c>
      <c r="BA127" s="461">
        <f t="shared" si="522"/>
        <v>0</v>
      </c>
      <c r="BB127" s="461">
        <f t="shared" si="522"/>
        <v>0</v>
      </c>
      <c r="BC127" s="461">
        <f t="shared" si="522"/>
        <v>0</v>
      </c>
      <c r="BD127" s="461">
        <f t="shared" si="522"/>
        <v>0</v>
      </c>
      <c r="BE127" s="461">
        <f t="shared" si="522"/>
        <v>0</v>
      </c>
      <c r="BF127" s="73">
        <f>SUM(AT127:BE127)</f>
        <v>0</v>
      </c>
      <c r="BG127" s="73">
        <f>AF127-AS127</f>
        <v>0</v>
      </c>
      <c r="BH127" s="74">
        <f>S127*D127</f>
        <v>309000</v>
      </c>
      <c r="BI127" s="75">
        <f>BH127-AS127</f>
        <v>309000</v>
      </c>
      <c r="BJ127" s="472">
        <f>SUM(Q127/D127)</f>
        <v>0</v>
      </c>
      <c r="BK127" s="472"/>
      <c r="BL127" s="461">
        <v>9000</v>
      </c>
      <c r="BM127" s="461">
        <f>AG127-AT127</f>
        <v>0</v>
      </c>
      <c r="BN127" s="461">
        <f>E127*BL127</f>
        <v>0</v>
      </c>
      <c r="BO127" s="461">
        <f>BM127-BN127</f>
        <v>0</v>
      </c>
      <c r="BP127" s="37"/>
      <c r="BQ127" s="461">
        <f>AH127-AU127</f>
        <v>0</v>
      </c>
      <c r="BR127" s="461">
        <f>F127*BL127</f>
        <v>0</v>
      </c>
      <c r="BS127" s="461">
        <f>BQ127-BR127</f>
        <v>0</v>
      </c>
      <c r="BT127" s="37"/>
      <c r="BU127" s="461">
        <f>AI127-AV127</f>
        <v>0</v>
      </c>
      <c r="BV127" s="461">
        <f>G127*BL127</f>
        <v>0</v>
      </c>
      <c r="BW127" s="461">
        <f>BU127-BV127</f>
        <v>0</v>
      </c>
      <c r="BX127" s="37"/>
      <c r="BY127" s="461">
        <f>AJ127-AW127</f>
        <v>0</v>
      </c>
      <c r="BZ127" s="461">
        <f>H127*BL127</f>
        <v>0</v>
      </c>
      <c r="CA127" s="461">
        <f>BY127-BZ127</f>
        <v>0</v>
      </c>
      <c r="CB127" s="37"/>
      <c r="CC127" s="461">
        <f>SUM(AK127-AX127)</f>
        <v>0</v>
      </c>
      <c r="CD127" s="461">
        <f>I127*BL127</f>
        <v>0</v>
      </c>
      <c r="CE127" s="461">
        <f>CC127-CD127</f>
        <v>0</v>
      </c>
      <c r="CF127" s="37"/>
      <c r="CG127" s="461">
        <f>AL127-AY127</f>
        <v>0</v>
      </c>
      <c r="CH127" s="461">
        <f>J127*BL127</f>
        <v>0</v>
      </c>
      <c r="CI127" s="461">
        <f>CG127-CH127</f>
        <v>0</v>
      </c>
      <c r="CJ127" s="37"/>
      <c r="CK127" s="461">
        <f>AM127-AZ127</f>
        <v>0</v>
      </c>
      <c r="CL127" s="461">
        <f>K127*BL127</f>
        <v>0</v>
      </c>
      <c r="CM127" s="461">
        <f>CK127-CL127</f>
        <v>0</v>
      </c>
      <c r="CN127" s="37"/>
      <c r="CO127" s="461">
        <f>AN127-BA127</f>
        <v>0</v>
      </c>
      <c r="CP127" s="461">
        <f>L127*BL127</f>
        <v>0</v>
      </c>
      <c r="CQ127" s="461">
        <f>CO127-CP127</f>
        <v>0</v>
      </c>
      <c r="CR127" s="37"/>
      <c r="CS127" s="461">
        <f>AO127-BB127</f>
        <v>0</v>
      </c>
      <c r="CT127" s="461">
        <f>M127*BL127</f>
        <v>0</v>
      </c>
      <c r="CU127" s="461">
        <f>CS127-CT127</f>
        <v>0</v>
      </c>
      <c r="CV127" s="37"/>
      <c r="CW127" s="461">
        <f>AP127-BC127</f>
        <v>0</v>
      </c>
      <c r="CX127" s="461">
        <f>N127*BL127</f>
        <v>0</v>
      </c>
      <c r="CY127" s="461">
        <f>CW127-CX127</f>
        <v>0</v>
      </c>
      <c r="CZ127" s="37"/>
      <c r="DA127" s="461">
        <f>AQ127-BD127</f>
        <v>0</v>
      </c>
      <c r="DB127" s="461">
        <f>O127*BL127</f>
        <v>0</v>
      </c>
      <c r="DC127" s="461">
        <f>DA127-DB127</f>
        <v>0</v>
      </c>
      <c r="DD127" s="37"/>
      <c r="DE127" s="461">
        <f>AR127-BE127</f>
        <v>0</v>
      </c>
      <c r="DF127" s="461">
        <f>P127*BL127</f>
        <v>0</v>
      </c>
      <c r="DG127" s="461">
        <f>DE127-DF127</f>
        <v>0</v>
      </c>
      <c r="DH127" s="37"/>
      <c r="DI127" s="461">
        <f>SUM(BM127+BQ127+BU127+BY127+CC127+CG127+CK127+CO127+CS127+CW127+DA127+DE127)</f>
        <v>0</v>
      </c>
      <c r="DJ127" s="461">
        <f>SUM(BN127+BR127+BV127+BZ127+CD127+CH127+CL127+CP127+CT127+CX127+DB127+DF127)</f>
        <v>0</v>
      </c>
      <c r="DK127" s="461">
        <f>DI127-DJ127</f>
        <v>0</v>
      </c>
      <c r="DL127" s="37"/>
      <c r="DM127" s="37"/>
      <c r="DN127" s="37"/>
      <c r="DO127" s="37"/>
      <c r="DP127" s="37"/>
      <c r="DQ127" s="37"/>
      <c r="DR127" s="37"/>
      <c r="DS127" s="37"/>
    </row>
    <row r="128" spans="1:141" s="38" customFormat="1" ht="26.25" customHeight="1" x14ac:dyDescent="0.2">
      <c r="A128" s="28">
        <v>2</v>
      </c>
      <c r="B128" s="426" t="s">
        <v>72</v>
      </c>
      <c r="C128" s="29" t="s">
        <v>23</v>
      </c>
      <c r="D128" s="551">
        <v>30</v>
      </c>
      <c r="E128" s="551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1">
        <f>SUM(E128:P128)</f>
        <v>0</v>
      </c>
      <c r="R128" s="83" t="s">
        <v>28</v>
      </c>
      <c r="S128" s="546">
        <v>28500</v>
      </c>
      <c r="T128" s="385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86">
        <f t="shared" si="519"/>
        <v>0</v>
      </c>
      <c r="AG128" s="461">
        <f t="shared" si="520"/>
        <v>0</v>
      </c>
      <c r="AH128" s="461">
        <f t="shared" si="520"/>
        <v>0</v>
      </c>
      <c r="AI128" s="461">
        <f t="shared" si="520"/>
        <v>0</v>
      </c>
      <c r="AJ128" s="461">
        <f t="shared" si="521"/>
        <v>0</v>
      </c>
      <c r="AK128" s="461">
        <f t="shared" si="521"/>
        <v>0</v>
      </c>
      <c r="AL128" s="461">
        <f t="shared" si="521"/>
        <v>0</v>
      </c>
      <c r="AM128" s="461">
        <f t="shared" si="521"/>
        <v>0</v>
      </c>
      <c r="AN128" s="461">
        <f t="shared" si="521"/>
        <v>0</v>
      </c>
      <c r="AO128" s="461">
        <f t="shared" si="521"/>
        <v>0</v>
      </c>
      <c r="AP128" s="461">
        <f t="shared" si="521"/>
        <v>0</v>
      </c>
      <c r="AQ128" s="461">
        <f t="shared" si="521"/>
        <v>0</v>
      </c>
      <c r="AR128" s="461">
        <f t="shared" si="521"/>
        <v>0</v>
      </c>
      <c r="AS128" s="462">
        <f>SUM(AG128:AR128)</f>
        <v>0</v>
      </c>
      <c r="AT128" s="461">
        <f>SUM(AG128*4%)</f>
        <v>0</v>
      </c>
      <c r="AU128" s="461">
        <f t="shared" si="522"/>
        <v>0</v>
      </c>
      <c r="AV128" s="461">
        <f t="shared" si="522"/>
        <v>0</v>
      </c>
      <c r="AW128" s="461">
        <f t="shared" si="522"/>
        <v>0</v>
      </c>
      <c r="AX128" s="461">
        <f t="shared" si="522"/>
        <v>0</v>
      </c>
      <c r="AY128" s="461">
        <f t="shared" si="522"/>
        <v>0</v>
      </c>
      <c r="AZ128" s="461">
        <f t="shared" si="522"/>
        <v>0</v>
      </c>
      <c r="BA128" s="461">
        <f t="shared" si="522"/>
        <v>0</v>
      </c>
      <c r="BB128" s="461">
        <f t="shared" si="522"/>
        <v>0</v>
      </c>
      <c r="BC128" s="461">
        <f t="shared" si="522"/>
        <v>0</v>
      </c>
      <c r="BD128" s="461">
        <f t="shared" si="522"/>
        <v>0</v>
      </c>
      <c r="BE128" s="461">
        <f t="shared" si="522"/>
        <v>0</v>
      </c>
      <c r="BF128" s="73">
        <f>SUM(AT128:BE128)</f>
        <v>0</v>
      </c>
      <c r="BG128" s="73">
        <f t="shared" ref="BG128:BG130" si="523">AF128-AS128</f>
        <v>0</v>
      </c>
      <c r="BH128" s="74">
        <f t="shared" ref="BH128:BH130" si="524">S128*D128</f>
        <v>855000</v>
      </c>
      <c r="BI128" s="75">
        <f t="shared" ref="BI128:BI130" si="525">BH128-AS128</f>
        <v>855000</v>
      </c>
      <c r="BJ128" s="472">
        <f>SUM(Q128/D128)</f>
        <v>0</v>
      </c>
      <c r="BK128" s="472"/>
      <c r="BL128" s="461">
        <v>20000</v>
      </c>
      <c r="BM128" s="461">
        <f>AG128-AT128</f>
        <v>0</v>
      </c>
      <c r="BN128" s="461">
        <f>E128*BL128</f>
        <v>0</v>
      </c>
      <c r="BO128" s="461">
        <f>BM128-BN128</f>
        <v>0</v>
      </c>
      <c r="BP128" s="37"/>
      <c r="BQ128" s="461">
        <f>AH128-AU128</f>
        <v>0</v>
      </c>
      <c r="BR128" s="461">
        <f>F128*BL128</f>
        <v>0</v>
      </c>
      <c r="BS128" s="461">
        <f t="shared" ref="BS128:BS129" si="526">BQ128-BR128</f>
        <v>0</v>
      </c>
      <c r="BT128" s="37"/>
      <c r="BU128" s="461">
        <f>AI128-AV128</f>
        <v>0</v>
      </c>
      <c r="BV128" s="461">
        <f>G128*BL128</f>
        <v>0</v>
      </c>
      <c r="BW128" s="461">
        <f>BU128-BV128</f>
        <v>0</v>
      </c>
      <c r="BX128" s="37"/>
      <c r="BY128" s="461">
        <f>AJ128-AW128</f>
        <v>0</v>
      </c>
      <c r="BZ128" s="461">
        <f>H128*BL128</f>
        <v>0</v>
      </c>
      <c r="CA128" s="461">
        <f t="shared" ref="CA128:CA129" si="527">BY128-BZ128</f>
        <v>0</v>
      </c>
      <c r="CB128" s="37"/>
      <c r="CC128" s="461">
        <f>SUM(AK128-AX128)</f>
        <v>0</v>
      </c>
      <c r="CD128" s="461">
        <f>I128*BL128</f>
        <v>0</v>
      </c>
      <c r="CE128" s="461">
        <f t="shared" ref="CE128:CE129" si="528">CC128-CD128</f>
        <v>0</v>
      </c>
      <c r="CF128" s="37"/>
      <c r="CG128" s="461">
        <f>AL128-AY128</f>
        <v>0</v>
      </c>
      <c r="CH128" s="461">
        <f>J128*BL128</f>
        <v>0</v>
      </c>
      <c r="CI128" s="461">
        <f>CG128-CH128</f>
        <v>0</v>
      </c>
      <c r="CJ128" s="37"/>
      <c r="CK128" s="461">
        <f>AM128-AZ128</f>
        <v>0</v>
      </c>
      <c r="CL128" s="461">
        <f>K128*BL128</f>
        <v>0</v>
      </c>
      <c r="CM128" s="461">
        <f t="shared" ref="CM128:CM129" si="529">CK128-CL128</f>
        <v>0</v>
      </c>
      <c r="CN128" s="37"/>
      <c r="CO128" s="461">
        <f>AN128-BA128</f>
        <v>0</v>
      </c>
      <c r="CP128" s="461">
        <f>L128*BL128</f>
        <v>0</v>
      </c>
      <c r="CQ128" s="461">
        <f t="shared" ref="CQ128:CQ129" si="530">CO128-CP128</f>
        <v>0</v>
      </c>
      <c r="CR128" s="37"/>
      <c r="CS128" s="461">
        <f>AO128-BB128</f>
        <v>0</v>
      </c>
      <c r="CT128" s="461">
        <f>M128*BL128</f>
        <v>0</v>
      </c>
      <c r="CU128" s="461">
        <f t="shared" ref="CU128:CU129" si="531">CS128-CT128</f>
        <v>0</v>
      </c>
      <c r="CV128" s="37"/>
      <c r="CW128" s="461">
        <f>AP128-BC128</f>
        <v>0</v>
      </c>
      <c r="CX128" s="461">
        <f>N128*BL128</f>
        <v>0</v>
      </c>
      <c r="CY128" s="461">
        <f t="shared" ref="CY128:CY129" si="532">CW128-CX128</f>
        <v>0</v>
      </c>
      <c r="CZ128" s="37"/>
      <c r="DA128" s="461">
        <f>AQ128-BD128</f>
        <v>0</v>
      </c>
      <c r="DB128" s="461">
        <f>O128*BL128</f>
        <v>0</v>
      </c>
      <c r="DC128" s="461">
        <f t="shared" ref="DC128:DC129" si="533">DA128-DB128</f>
        <v>0</v>
      </c>
      <c r="DD128" s="37"/>
      <c r="DE128" s="461">
        <f>AR128-BE128</f>
        <v>0</v>
      </c>
      <c r="DF128" s="461">
        <f>P128*BL128</f>
        <v>0</v>
      </c>
      <c r="DG128" s="461">
        <f t="shared" ref="DG128:DG129" si="534">DE128-DF128</f>
        <v>0</v>
      </c>
      <c r="DH128" s="37"/>
      <c r="DI128" s="461">
        <f>SUM(BM128+BQ128+BU128+BY128+CC128+CG128+CK128+CO128+CS128+CW128+DA128+DE128)</f>
        <v>0</v>
      </c>
      <c r="DJ128" s="461">
        <f>SUM(BN128+BR128+BV128+BZ128+CD128+CH128+CL128+CP128+CT128+CX128+DB128+DF128)</f>
        <v>0</v>
      </c>
      <c r="DK128" s="461">
        <f>DI128-DJ128</f>
        <v>0</v>
      </c>
      <c r="DL128" s="37"/>
      <c r="DM128" s="37"/>
      <c r="DN128" s="37"/>
      <c r="DO128" s="37"/>
      <c r="DP128" s="37"/>
      <c r="DQ128" s="37"/>
      <c r="DR128" s="37"/>
      <c r="DS128" s="37"/>
    </row>
    <row r="129" spans="1:141" s="38" customFormat="1" ht="26.25" customHeight="1" x14ac:dyDescent="0.2">
      <c r="A129" s="28">
        <v>3</v>
      </c>
      <c r="B129" s="426" t="s">
        <v>90</v>
      </c>
      <c r="C129" s="29" t="s">
        <v>23</v>
      </c>
      <c r="D129" s="551">
        <v>3</v>
      </c>
      <c r="E129" s="551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1">
        <f>SUM(E129:P129)</f>
        <v>0</v>
      </c>
      <c r="R129" s="83" t="s">
        <v>2</v>
      </c>
      <c r="S129" s="546">
        <v>49900</v>
      </c>
      <c r="T129" s="385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86">
        <f t="shared" si="519"/>
        <v>0</v>
      </c>
      <c r="AG129" s="461">
        <f t="shared" si="520"/>
        <v>0</v>
      </c>
      <c r="AH129" s="461">
        <f t="shared" si="520"/>
        <v>0</v>
      </c>
      <c r="AI129" s="461">
        <f t="shared" si="520"/>
        <v>0</v>
      </c>
      <c r="AJ129" s="461"/>
      <c r="AK129" s="461"/>
      <c r="AL129" s="461"/>
      <c r="AM129" s="461"/>
      <c r="AN129" s="461"/>
      <c r="AO129" s="461"/>
      <c r="AP129" s="461"/>
      <c r="AQ129" s="461"/>
      <c r="AR129" s="461"/>
      <c r="AS129" s="462">
        <f>SUM(AG129:AR129)</f>
        <v>0</v>
      </c>
      <c r="AT129" s="461">
        <f t="shared" ref="AT129" si="535">SUM(AG129*4%)</f>
        <v>0</v>
      </c>
      <c r="AU129" s="461">
        <f t="shared" si="522"/>
        <v>0</v>
      </c>
      <c r="AV129" s="461">
        <f t="shared" si="522"/>
        <v>0</v>
      </c>
      <c r="AW129" s="461"/>
      <c r="AX129" s="461"/>
      <c r="AY129" s="461"/>
      <c r="AZ129" s="461"/>
      <c r="BA129" s="461"/>
      <c r="BB129" s="461"/>
      <c r="BC129" s="461"/>
      <c r="BD129" s="461"/>
      <c r="BE129" s="461"/>
      <c r="BF129" s="73">
        <f>SUM(AT129:BE129)</f>
        <v>0</v>
      </c>
      <c r="BG129" s="73">
        <f t="shared" si="523"/>
        <v>0</v>
      </c>
      <c r="BH129" s="74">
        <f t="shared" si="524"/>
        <v>149700</v>
      </c>
      <c r="BI129" s="75">
        <f t="shared" si="525"/>
        <v>149700</v>
      </c>
      <c r="BJ129" s="472">
        <f>SUM(Q129/D129)</f>
        <v>0</v>
      </c>
      <c r="BK129" s="472"/>
      <c r="BL129" s="461">
        <v>49000</v>
      </c>
      <c r="BM129" s="461">
        <f>AG129-AT129</f>
        <v>0</v>
      </c>
      <c r="BN129" s="461">
        <f>E129*BL129</f>
        <v>0</v>
      </c>
      <c r="BO129" s="461">
        <f t="shared" ref="BO129" si="536">BM129-BN129</f>
        <v>0</v>
      </c>
      <c r="BP129" s="37"/>
      <c r="BQ129" s="461">
        <f>AH129-AU129</f>
        <v>0</v>
      </c>
      <c r="BR129" s="461">
        <f>F129*BL129</f>
        <v>0</v>
      </c>
      <c r="BS129" s="461">
        <f t="shared" si="526"/>
        <v>0</v>
      </c>
      <c r="BT129" s="37"/>
      <c r="BU129" s="461">
        <f>AI129-AV129</f>
        <v>0</v>
      </c>
      <c r="BV129" s="461">
        <f>G129*BL129</f>
        <v>0</v>
      </c>
      <c r="BW129" s="461">
        <f t="shared" ref="BW129" si="537">BU129-BV129</f>
        <v>0</v>
      </c>
      <c r="BX129" s="37"/>
      <c r="BY129" s="461">
        <f>AJ129-AW129</f>
        <v>0</v>
      </c>
      <c r="BZ129" s="461">
        <f>H129*BL129</f>
        <v>0</v>
      </c>
      <c r="CA129" s="461">
        <f t="shared" si="527"/>
        <v>0</v>
      </c>
      <c r="CB129" s="37"/>
      <c r="CC129" s="461">
        <f>SUM(AK129-AX129)</f>
        <v>0</v>
      </c>
      <c r="CD129" s="461">
        <f>I129*BL129</f>
        <v>0</v>
      </c>
      <c r="CE129" s="461">
        <f t="shared" si="528"/>
        <v>0</v>
      </c>
      <c r="CF129" s="37"/>
      <c r="CG129" s="461">
        <f>AL129-AY129</f>
        <v>0</v>
      </c>
      <c r="CH129" s="461">
        <f>J129*BL129</f>
        <v>0</v>
      </c>
      <c r="CI129" s="461">
        <f t="shared" ref="CI129" si="538">CG129-CH129</f>
        <v>0</v>
      </c>
      <c r="CJ129" s="37"/>
      <c r="CK129" s="461">
        <f>AM129-AZ129</f>
        <v>0</v>
      </c>
      <c r="CL129" s="461">
        <f>K129*BL129</f>
        <v>0</v>
      </c>
      <c r="CM129" s="461">
        <f t="shared" si="529"/>
        <v>0</v>
      </c>
      <c r="CN129" s="37"/>
      <c r="CO129" s="461">
        <f>AN129-BA129</f>
        <v>0</v>
      </c>
      <c r="CP129" s="461">
        <f>L129*BL129</f>
        <v>0</v>
      </c>
      <c r="CQ129" s="461">
        <f t="shared" si="530"/>
        <v>0</v>
      </c>
      <c r="CR129" s="37"/>
      <c r="CS129" s="461">
        <f>AO129-BB129</f>
        <v>0</v>
      </c>
      <c r="CT129" s="461">
        <f>M129*BL129</f>
        <v>0</v>
      </c>
      <c r="CU129" s="461">
        <f t="shared" si="531"/>
        <v>0</v>
      </c>
      <c r="CV129" s="37"/>
      <c r="CW129" s="461">
        <f>AP129-BC129</f>
        <v>0</v>
      </c>
      <c r="CX129" s="461">
        <f>N129*BL129</f>
        <v>0</v>
      </c>
      <c r="CY129" s="461">
        <f t="shared" si="532"/>
        <v>0</v>
      </c>
      <c r="CZ129" s="37"/>
      <c r="DA129" s="461">
        <f>AQ129-BD129</f>
        <v>0</v>
      </c>
      <c r="DB129" s="461">
        <f>O129*BL129</f>
        <v>0</v>
      </c>
      <c r="DC129" s="461">
        <f t="shared" si="533"/>
        <v>0</v>
      </c>
      <c r="DD129" s="37"/>
      <c r="DE129" s="461">
        <f>AR129-BE129</f>
        <v>0</v>
      </c>
      <c r="DF129" s="461">
        <f>P129*BL129</f>
        <v>0</v>
      </c>
      <c r="DG129" s="461">
        <f t="shared" si="534"/>
        <v>0</v>
      </c>
      <c r="DH129" s="37"/>
      <c r="DI129" s="461">
        <f t="shared" ref="DI129" si="539">SUM(BM129+BQ129+BU129+BY129+CC129+CG129+CK129+CO129+CS129+CW129+DA129+DE129)</f>
        <v>0</v>
      </c>
      <c r="DJ129" s="461">
        <f t="shared" ref="DJ129" si="540">SUM(BN129+BR129+BV129+BZ129+CD129+CH129+CL129+CP129+CT129+CX129+DB129+DF129)</f>
        <v>0</v>
      </c>
      <c r="DK129" s="461">
        <f t="shared" ref="DK129" si="541">DI129-DJ129</f>
        <v>0</v>
      </c>
      <c r="DL129" s="37"/>
      <c r="DM129" s="37"/>
      <c r="DN129" s="37"/>
      <c r="DO129" s="37"/>
      <c r="DP129" s="37"/>
      <c r="DQ129" s="37"/>
      <c r="DR129" s="37"/>
      <c r="DS129" s="37"/>
    </row>
    <row r="130" spans="1:141" s="38" customFormat="1" ht="26.25" customHeight="1" thickBot="1" x14ac:dyDescent="0.25">
      <c r="A130" s="28">
        <v>4</v>
      </c>
      <c r="B130" s="426" t="s">
        <v>29</v>
      </c>
      <c r="C130" s="29" t="s">
        <v>23</v>
      </c>
      <c r="D130" s="552">
        <v>2</v>
      </c>
      <c r="E130" s="552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1">
        <f>SUM(E130:P130)</f>
        <v>0</v>
      </c>
      <c r="R130" s="83" t="s">
        <v>15</v>
      </c>
      <c r="S130" s="546">
        <v>35000</v>
      </c>
      <c r="T130" s="385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86">
        <f t="shared" si="519"/>
        <v>0</v>
      </c>
      <c r="AG130" s="70">
        <f t="shared" si="520"/>
        <v>0</v>
      </c>
      <c r="AH130" s="70">
        <f t="shared" si="520"/>
        <v>0</v>
      </c>
      <c r="AI130" s="70">
        <f t="shared" si="520"/>
        <v>0</v>
      </c>
      <c r="AJ130" s="70">
        <f t="shared" si="521"/>
        <v>0</v>
      </c>
      <c r="AK130" s="70">
        <f t="shared" si="521"/>
        <v>0</v>
      </c>
      <c r="AL130" s="70">
        <f t="shared" si="521"/>
        <v>0</v>
      </c>
      <c r="AM130" s="70">
        <f t="shared" si="521"/>
        <v>0</v>
      </c>
      <c r="AN130" s="70">
        <f t="shared" si="521"/>
        <v>0</v>
      </c>
      <c r="AO130" s="70">
        <f t="shared" si="521"/>
        <v>0</v>
      </c>
      <c r="AP130" s="70">
        <f t="shared" si="521"/>
        <v>0</v>
      </c>
      <c r="AQ130" s="70">
        <f t="shared" si="521"/>
        <v>0</v>
      </c>
      <c r="AR130" s="70">
        <f t="shared" si="521"/>
        <v>0</v>
      </c>
      <c r="AS130" s="71">
        <f>SUM(AG130:AR130)</f>
        <v>0</v>
      </c>
      <c r="AT130" s="70">
        <f>SUM(AG130*4%)</f>
        <v>0</v>
      </c>
      <c r="AU130" s="70">
        <f t="shared" si="522"/>
        <v>0</v>
      </c>
      <c r="AV130" s="70">
        <f t="shared" si="522"/>
        <v>0</v>
      </c>
      <c r="AW130" s="70">
        <f t="shared" si="522"/>
        <v>0</v>
      </c>
      <c r="AX130" s="70">
        <f t="shared" si="522"/>
        <v>0</v>
      </c>
      <c r="AY130" s="70">
        <f t="shared" si="522"/>
        <v>0</v>
      </c>
      <c r="AZ130" s="70">
        <f t="shared" si="522"/>
        <v>0</v>
      </c>
      <c r="BA130" s="70">
        <f t="shared" si="522"/>
        <v>0</v>
      </c>
      <c r="BB130" s="70">
        <f t="shared" si="522"/>
        <v>0</v>
      </c>
      <c r="BC130" s="70">
        <f t="shared" si="522"/>
        <v>0</v>
      </c>
      <c r="BD130" s="70">
        <f t="shared" si="522"/>
        <v>0</v>
      </c>
      <c r="BE130" s="70">
        <f t="shared" si="522"/>
        <v>0</v>
      </c>
      <c r="BF130" s="72">
        <f>SUM(AT130:BE130)</f>
        <v>0</v>
      </c>
      <c r="BG130" s="73">
        <f t="shared" si="523"/>
        <v>0</v>
      </c>
      <c r="BH130" s="74">
        <f t="shared" si="524"/>
        <v>70000</v>
      </c>
      <c r="BI130" s="75">
        <f t="shared" si="525"/>
        <v>70000</v>
      </c>
      <c r="BJ130" s="472">
        <f>SUM(Q130/D130)</f>
        <v>0</v>
      </c>
      <c r="BK130" s="472"/>
      <c r="BL130" s="461">
        <v>30000</v>
      </c>
      <c r="BM130" s="461">
        <f>AG130-AT130</f>
        <v>0</v>
      </c>
      <c r="BN130" s="461">
        <f>E130*BL130</f>
        <v>0</v>
      </c>
      <c r="BO130" s="461">
        <f>BM130-BN130</f>
        <v>0</v>
      </c>
      <c r="BP130" s="37"/>
      <c r="BQ130" s="461">
        <f>AH130-AU130</f>
        <v>0</v>
      </c>
      <c r="BR130" s="461">
        <f>F130*BL130</f>
        <v>0</v>
      </c>
      <c r="BS130" s="461">
        <f>BQ130-BR130</f>
        <v>0</v>
      </c>
      <c r="BT130" s="37"/>
      <c r="BU130" s="461">
        <f>AI130-AV130</f>
        <v>0</v>
      </c>
      <c r="BV130" s="461">
        <f>G130*BL130</f>
        <v>0</v>
      </c>
      <c r="BW130" s="461">
        <f>BU130-BV130</f>
        <v>0</v>
      </c>
      <c r="BX130" s="37"/>
      <c r="BY130" s="461">
        <f>AJ130-AW130</f>
        <v>0</v>
      </c>
      <c r="BZ130" s="461">
        <f>H130*BL130</f>
        <v>0</v>
      </c>
      <c r="CA130" s="461">
        <f>BY130-BZ130</f>
        <v>0</v>
      </c>
      <c r="CB130" s="37"/>
      <c r="CC130" s="461">
        <f>SUM(AK130-AX130)</f>
        <v>0</v>
      </c>
      <c r="CD130" s="461">
        <f>I130*BL130</f>
        <v>0</v>
      </c>
      <c r="CE130" s="461">
        <f>CC130-CD130</f>
        <v>0</v>
      </c>
      <c r="CF130" s="37"/>
      <c r="CG130" s="461">
        <f>AL130-AY130</f>
        <v>0</v>
      </c>
      <c r="CH130" s="461">
        <f>J130*BL130</f>
        <v>0</v>
      </c>
      <c r="CI130" s="461">
        <f>CG130-CH130</f>
        <v>0</v>
      </c>
      <c r="CJ130" s="37"/>
      <c r="CK130" s="461">
        <f>AM130-AZ130</f>
        <v>0</v>
      </c>
      <c r="CL130" s="461">
        <f>K130*BL130</f>
        <v>0</v>
      </c>
      <c r="CM130" s="461">
        <f>CK130-CL130</f>
        <v>0</v>
      </c>
      <c r="CN130" s="37"/>
      <c r="CO130" s="461">
        <f>AN130-BA130</f>
        <v>0</v>
      </c>
      <c r="CP130" s="461">
        <f>L130*BL130</f>
        <v>0</v>
      </c>
      <c r="CQ130" s="461">
        <f>CO130-CP130</f>
        <v>0</v>
      </c>
      <c r="CR130" s="37"/>
      <c r="CS130" s="461">
        <f>AO130-BB130</f>
        <v>0</v>
      </c>
      <c r="CT130" s="461">
        <f>M130*BL130</f>
        <v>0</v>
      </c>
      <c r="CU130" s="461">
        <f>CS130-CT130</f>
        <v>0</v>
      </c>
      <c r="CV130" s="37"/>
      <c r="CW130" s="461">
        <f>AP130-BC130</f>
        <v>0</v>
      </c>
      <c r="CX130" s="461">
        <f>N130*BL130</f>
        <v>0</v>
      </c>
      <c r="CY130" s="461">
        <f>CW130-CX130</f>
        <v>0</v>
      </c>
      <c r="CZ130" s="37"/>
      <c r="DA130" s="461">
        <f>AQ130-BD130</f>
        <v>0</v>
      </c>
      <c r="DB130" s="461">
        <f>O130*BL130</f>
        <v>0</v>
      </c>
      <c r="DC130" s="461">
        <f>DA130-DB130</f>
        <v>0</v>
      </c>
      <c r="DD130" s="37"/>
      <c r="DE130" s="461">
        <f>AR130-BE130</f>
        <v>0</v>
      </c>
      <c r="DF130" s="461">
        <f>P130*BL130</f>
        <v>0</v>
      </c>
      <c r="DG130" s="461">
        <f>DE130-DF130</f>
        <v>0</v>
      </c>
      <c r="DH130" s="37"/>
      <c r="DI130" s="461">
        <f>SUM(BM130+BQ130+BU130+BY130+CC130+CG130+CK130+CO130+CS130+CW130+DA130+DE130)</f>
        <v>0</v>
      </c>
      <c r="DJ130" s="461">
        <f>SUM(BN130+BR130+BV130+BZ130+CD130+CH130+CL130+CP130+CT130+CX130+DB130+DF130)</f>
        <v>0</v>
      </c>
      <c r="DK130" s="461">
        <f>DI130-DJ130</f>
        <v>0</v>
      </c>
      <c r="DL130" s="37"/>
      <c r="DM130" s="37"/>
      <c r="DN130" s="37"/>
      <c r="DO130" s="37"/>
      <c r="DP130" s="37"/>
      <c r="DQ130" s="37"/>
      <c r="DR130" s="37"/>
      <c r="DS130" s="37"/>
    </row>
    <row r="131" spans="1:141" s="39" customFormat="1" ht="26.25" customHeight="1" thickBot="1" x14ac:dyDescent="0.25">
      <c r="A131" s="45">
        <v>13</v>
      </c>
      <c r="B131" s="45" t="s">
        <v>4</v>
      </c>
      <c r="C131" s="45"/>
      <c r="D131" s="200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8"/>
      <c r="R131" s="77"/>
      <c r="S131" s="46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78">
        <f t="shared" ref="AF131:BF131" si="542">SUM(AF127:AF130)</f>
        <v>0</v>
      </c>
      <c r="AG131" s="78">
        <f t="shared" si="542"/>
        <v>0</v>
      </c>
      <c r="AH131" s="78">
        <f t="shared" si="542"/>
        <v>0</v>
      </c>
      <c r="AI131" s="78">
        <f t="shared" si="542"/>
        <v>0</v>
      </c>
      <c r="AJ131" s="78">
        <f t="shared" ref="AJ131:AR131" si="543">SUM(AJ127:AJ130)</f>
        <v>0</v>
      </c>
      <c r="AK131" s="78">
        <f t="shared" si="543"/>
        <v>0</v>
      </c>
      <c r="AL131" s="78">
        <f t="shared" si="543"/>
        <v>0</v>
      </c>
      <c r="AM131" s="78">
        <f t="shared" si="543"/>
        <v>0</v>
      </c>
      <c r="AN131" s="78">
        <f t="shared" si="543"/>
        <v>0</v>
      </c>
      <c r="AO131" s="78">
        <f t="shared" si="543"/>
        <v>0</v>
      </c>
      <c r="AP131" s="78">
        <f t="shared" si="543"/>
        <v>0</v>
      </c>
      <c r="AQ131" s="78">
        <f t="shared" si="543"/>
        <v>0</v>
      </c>
      <c r="AR131" s="78">
        <f t="shared" si="543"/>
        <v>0</v>
      </c>
      <c r="AS131" s="78">
        <f t="shared" si="542"/>
        <v>0</v>
      </c>
      <c r="AT131" s="78">
        <f t="shared" si="542"/>
        <v>0</v>
      </c>
      <c r="AU131" s="78">
        <f t="shared" ref="AU131:BE131" si="544">SUM(AU127:AU130)</f>
        <v>0</v>
      </c>
      <c r="AV131" s="78">
        <f t="shared" si="544"/>
        <v>0</v>
      </c>
      <c r="AW131" s="78">
        <f t="shared" si="544"/>
        <v>0</v>
      </c>
      <c r="AX131" s="78">
        <f t="shared" si="544"/>
        <v>0</v>
      </c>
      <c r="AY131" s="78">
        <f t="shared" si="544"/>
        <v>0</v>
      </c>
      <c r="AZ131" s="78">
        <f t="shared" si="544"/>
        <v>0</v>
      </c>
      <c r="BA131" s="78">
        <f t="shared" si="544"/>
        <v>0</v>
      </c>
      <c r="BB131" s="78">
        <f t="shared" si="544"/>
        <v>0</v>
      </c>
      <c r="BC131" s="78">
        <f t="shared" si="544"/>
        <v>0</v>
      </c>
      <c r="BD131" s="78">
        <f t="shared" si="544"/>
        <v>0</v>
      </c>
      <c r="BE131" s="78">
        <f t="shared" si="544"/>
        <v>0</v>
      </c>
      <c r="BF131" s="78">
        <f t="shared" si="542"/>
        <v>0</v>
      </c>
      <c r="BG131" s="79">
        <f>SUM(BG127:BG130)</f>
        <v>0</v>
      </c>
      <c r="BH131" s="79">
        <f t="shared" ref="BH131:BI131" si="545">SUM(BH127:BH130)</f>
        <v>1383700</v>
      </c>
      <c r="BI131" s="79">
        <f t="shared" si="545"/>
        <v>1383700</v>
      </c>
      <c r="BJ131" s="541">
        <f>SUM(BJ127:BJ130)/4</f>
        <v>0</v>
      </c>
      <c r="BK131" s="541"/>
      <c r="BL131" s="41"/>
      <c r="BM131" s="925">
        <f>SUM(BM127:BM130)</f>
        <v>0</v>
      </c>
      <c r="BN131" s="925">
        <f t="shared" ref="BN131" si="546">SUM(BN127:BN130)</f>
        <v>0</v>
      </c>
      <c r="BO131" s="925">
        <f t="shared" ref="BO131" si="547">SUM(BO127:BO130)</f>
        <v>0</v>
      </c>
      <c r="BP131" s="24"/>
      <c r="BQ131" s="922">
        <f t="shared" ref="BQ131" si="548">SUM(BQ129:BQ130)</f>
        <v>0</v>
      </c>
      <c r="BR131" s="922">
        <f t="shared" ref="BR131" si="549">SUM(BR129:BR130)</f>
        <v>0</v>
      </c>
      <c r="BS131" s="922">
        <f t="shared" ref="BS131" si="550">SUM(BS129:BS130)</f>
        <v>0</v>
      </c>
      <c r="BT131" s="24"/>
      <c r="BU131" s="461">
        <f t="shared" ref="BU131" si="551">SUM(BU129:BU130)</f>
        <v>0</v>
      </c>
      <c r="BV131" s="461">
        <f t="shared" ref="BV131" si="552">SUM(BV129:BV130)</f>
        <v>0</v>
      </c>
      <c r="BW131" s="461">
        <f t="shared" ref="BW131" si="553">SUM(BW129:BW130)</f>
        <v>0</v>
      </c>
      <c r="BX131" s="37"/>
      <c r="BY131" s="461">
        <f t="shared" ref="BY131" si="554">SUM(BY129:BY130)</f>
        <v>0</v>
      </c>
      <c r="BZ131" s="461">
        <f t="shared" ref="BZ131" si="555">SUM(BZ129:BZ130)</f>
        <v>0</v>
      </c>
      <c r="CA131" s="461">
        <f t="shared" ref="CA131" si="556">SUM(CA129:CA130)</f>
        <v>0</v>
      </c>
      <c r="CB131" s="37"/>
      <c r="CC131" s="461">
        <f t="shared" ref="CC131" si="557">SUM(CC129:CC130)</f>
        <v>0</v>
      </c>
      <c r="CD131" s="461">
        <f t="shared" ref="CD131" si="558">SUM(CD129:CD130)</f>
        <v>0</v>
      </c>
      <c r="CE131" s="461">
        <f t="shared" ref="CE131" si="559">SUM(CE129:CE130)</f>
        <v>0</v>
      </c>
      <c r="CF131" s="37"/>
      <c r="CG131" s="461">
        <f t="shared" ref="CG131" si="560">SUM(CG129:CG130)</f>
        <v>0</v>
      </c>
      <c r="CH131" s="461">
        <f t="shared" ref="CH131" si="561">SUM(CH129:CH130)</f>
        <v>0</v>
      </c>
      <c r="CI131" s="461">
        <f t="shared" ref="CI131" si="562">SUM(CI129:CI130)</f>
        <v>0</v>
      </c>
      <c r="CJ131" s="37"/>
      <c r="CK131" s="461">
        <f t="shared" ref="CK131" si="563">SUM(CK129:CK130)</f>
        <v>0</v>
      </c>
      <c r="CL131" s="461">
        <f t="shared" ref="CL131" si="564">SUM(CL129:CL130)</f>
        <v>0</v>
      </c>
      <c r="CM131" s="461">
        <f t="shared" ref="CM131" si="565">SUM(CM129:CM130)</f>
        <v>0</v>
      </c>
      <c r="CN131" s="37"/>
      <c r="CO131" s="461">
        <f t="shared" ref="CO131" si="566">SUM(CO129:CO130)</f>
        <v>0</v>
      </c>
      <c r="CP131" s="461">
        <f t="shared" ref="CP131" si="567">SUM(CP129:CP130)</f>
        <v>0</v>
      </c>
      <c r="CQ131" s="461">
        <f t="shared" ref="CQ131" si="568">SUM(CQ129:CQ130)</f>
        <v>0</v>
      </c>
      <c r="CR131" s="37"/>
      <c r="CS131" s="461">
        <f t="shared" ref="CS131" si="569">SUM(CS129:CS130)</f>
        <v>0</v>
      </c>
      <c r="CT131" s="461">
        <f t="shared" ref="CT131" si="570">SUM(CT129:CT130)</f>
        <v>0</v>
      </c>
      <c r="CU131" s="461">
        <f t="shared" ref="CU131" si="571">SUM(CU129:CU130)</f>
        <v>0</v>
      </c>
      <c r="CV131" s="37"/>
      <c r="CW131" s="461">
        <f t="shared" ref="CW131" si="572">SUM(CW129:CW130)</f>
        <v>0</v>
      </c>
      <c r="CX131" s="461">
        <f t="shared" ref="CX131" si="573">SUM(CX129:CX130)</f>
        <v>0</v>
      </c>
      <c r="CY131" s="461">
        <f t="shared" ref="CY131" si="574">SUM(CY129:CY130)</f>
        <v>0</v>
      </c>
      <c r="CZ131" s="37"/>
      <c r="DA131" s="461">
        <f t="shared" ref="DA131" si="575">SUM(DA129:DA130)</f>
        <v>0</v>
      </c>
      <c r="DB131" s="461">
        <f t="shared" ref="DB131" si="576">SUM(DB129:DB130)</f>
        <v>0</v>
      </c>
      <c r="DC131" s="461">
        <f t="shared" ref="DC131" si="577">SUM(DC129:DC130)</f>
        <v>0</v>
      </c>
      <c r="DD131" s="37"/>
      <c r="DE131" s="461">
        <f t="shared" ref="DE131" si="578">SUM(DE129:DE130)</f>
        <v>0</v>
      </c>
      <c r="DF131" s="461">
        <f t="shared" ref="DF131" si="579">SUM(DF129:DF130)</f>
        <v>0</v>
      </c>
      <c r="DG131" s="461">
        <f t="shared" ref="DG131" si="580">SUM(DG129:DG130)</f>
        <v>0</v>
      </c>
      <c r="DH131" s="37"/>
      <c r="DI131" s="461">
        <f t="shared" ref="DI131" si="581">SUM(DI129:DI130)</f>
        <v>0</v>
      </c>
      <c r="DJ131" s="461">
        <f t="shared" ref="DJ131" si="582">SUM(DJ129:DJ130)</f>
        <v>0</v>
      </c>
      <c r="DK131" s="461">
        <f t="shared" ref="DK131" si="583">SUM(DK129:DK130)</f>
        <v>0</v>
      </c>
      <c r="DL131" s="50"/>
      <c r="DM131" s="50"/>
      <c r="DN131" s="50"/>
      <c r="DO131" s="50"/>
      <c r="DP131" s="50"/>
      <c r="DQ131" s="50"/>
      <c r="DR131" s="50"/>
      <c r="DS131" s="50"/>
    </row>
    <row r="132" spans="1:141" s="20" customFormat="1" ht="26.25" customHeight="1" x14ac:dyDescent="0.2">
      <c r="A132" s="51"/>
      <c r="D132" s="20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AE132" s="41"/>
      <c r="AS132" s="52"/>
      <c r="BF132" s="53">
        <f>SUM(AS131+BF131)</f>
        <v>0</v>
      </c>
      <c r="BG132" s="54">
        <f>AF131-AS131</f>
        <v>0</v>
      </c>
      <c r="BH132" s="55">
        <f>SUM(BI131+AS131)</f>
        <v>1383700</v>
      </c>
      <c r="BI132" s="56">
        <f>SUM(BG131)</f>
        <v>0</v>
      </c>
      <c r="BJ132" s="41" t="s">
        <v>35</v>
      </c>
      <c r="BK132" s="41"/>
      <c r="BL132" s="41"/>
      <c r="BM132" s="41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</row>
    <row r="133" spans="1:141" s="20" customFormat="1" ht="26.25" customHeight="1" x14ac:dyDescent="0.2">
      <c r="A133" s="51"/>
      <c r="D133" s="20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AE133" s="41"/>
      <c r="AS133" s="41"/>
      <c r="AT133" s="118">
        <f>SUM(AG131+AT131)</f>
        <v>0</v>
      </c>
      <c r="AU133" s="118">
        <f t="shared" ref="AU133:BE133" si="584">SUM(AH131+AU131)</f>
        <v>0</v>
      </c>
      <c r="AV133" s="118">
        <f t="shared" si="584"/>
        <v>0</v>
      </c>
      <c r="AW133" s="118">
        <f t="shared" si="584"/>
        <v>0</v>
      </c>
      <c r="AX133" s="118">
        <f t="shared" si="584"/>
        <v>0</v>
      </c>
      <c r="AY133" s="118">
        <f t="shared" si="584"/>
        <v>0</v>
      </c>
      <c r="AZ133" s="118">
        <f t="shared" si="584"/>
        <v>0</v>
      </c>
      <c r="BA133" s="118">
        <f t="shared" si="584"/>
        <v>0</v>
      </c>
      <c r="BB133" s="118">
        <f t="shared" si="584"/>
        <v>0</v>
      </c>
      <c r="BC133" s="118">
        <f t="shared" si="584"/>
        <v>0</v>
      </c>
      <c r="BD133" s="118">
        <f t="shared" si="584"/>
        <v>0</v>
      </c>
      <c r="BE133" s="118">
        <f t="shared" si="584"/>
        <v>0</v>
      </c>
      <c r="BF133" s="118">
        <f>SUM(AT133:BE133)</f>
        <v>0</v>
      </c>
      <c r="BG133" s="41"/>
      <c r="BH133" s="57"/>
      <c r="BI133" s="58">
        <f>SUM(BI131-BI132)</f>
        <v>1383700</v>
      </c>
      <c r="BJ133" s="41" t="s">
        <v>34</v>
      </c>
      <c r="BK133" s="41"/>
      <c r="BL133" s="130"/>
      <c r="BM133" s="131"/>
      <c r="BN133" s="131"/>
      <c r="BO133" s="132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24"/>
      <c r="DM133" s="24"/>
      <c r="DN133" s="24"/>
      <c r="DO133" s="24"/>
      <c r="DP133" s="24"/>
      <c r="DQ133" s="24"/>
      <c r="DR133" s="24"/>
      <c r="DS133" s="24"/>
      <c r="DT133" s="24"/>
    </row>
    <row r="134" spans="1:141" s="20" customFormat="1" ht="26.25" customHeight="1" x14ac:dyDescent="0.2">
      <c r="A134" s="1168" t="s">
        <v>8</v>
      </c>
      <c r="B134" s="1169"/>
      <c r="C134" s="119" t="s">
        <v>253</v>
      </c>
      <c r="D134" s="198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2"/>
      <c r="AF134" s="23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3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3"/>
      <c r="BG134" s="133"/>
      <c r="BH134" s="130"/>
      <c r="BI134" s="134"/>
      <c r="BJ134" s="130"/>
      <c r="BK134" s="130"/>
      <c r="BL134" s="130"/>
      <c r="BM134" s="1186"/>
      <c r="BN134" s="1186"/>
      <c r="BO134" s="1186"/>
      <c r="BP134" s="585"/>
      <c r="BQ134" s="1186"/>
      <c r="BR134" s="1186"/>
      <c r="BS134" s="1186"/>
      <c r="BT134" s="585"/>
      <c r="BU134" s="1186"/>
      <c r="BV134" s="1186"/>
      <c r="BW134" s="1186"/>
      <c r="BX134" s="585"/>
      <c r="BY134" s="1186"/>
      <c r="BZ134" s="1186"/>
      <c r="CA134" s="1186"/>
      <c r="CB134" s="585"/>
      <c r="CC134" s="1186"/>
      <c r="CD134" s="1186"/>
      <c r="CE134" s="1186"/>
      <c r="CF134" s="585"/>
      <c r="CG134" s="1186"/>
      <c r="CH134" s="1186"/>
      <c r="CI134" s="1186"/>
      <c r="CJ134" s="585"/>
      <c r="CK134" s="1186"/>
      <c r="CL134" s="1186"/>
      <c r="CM134" s="1186"/>
      <c r="CN134" s="585"/>
      <c r="CO134" s="1186"/>
      <c r="CP134" s="1186"/>
      <c r="CQ134" s="1186"/>
      <c r="CR134" s="585"/>
      <c r="CS134" s="1186"/>
      <c r="CT134" s="1186"/>
      <c r="CU134" s="1186"/>
      <c r="CV134" s="585"/>
      <c r="CW134" s="1186"/>
      <c r="CX134" s="1186"/>
      <c r="CY134" s="1186"/>
      <c r="CZ134" s="585"/>
      <c r="DA134" s="1186"/>
      <c r="DB134" s="1186"/>
      <c r="DC134" s="1186"/>
      <c r="DD134" s="585"/>
      <c r="DE134" s="1186"/>
      <c r="DF134" s="1186"/>
      <c r="DG134" s="1186"/>
      <c r="DH134" s="585"/>
      <c r="DI134" s="1186"/>
      <c r="DJ134" s="1186"/>
      <c r="DK134" s="1186"/>
      <c r="DL134" s="131"/>
      <c r="DM134" s="133"/>
      <c r="DN134" s="133"/>
      <c r="DO134" s="133"/>
      <c r="DP134" s="130"/>
      <c r="DQ134" s="134"/>
      <c r="DR134" s="133"/>
      <c r="DS134" s="133"/>
      <c r="DT134" s="24"/>
      <c r="DU134" s="24"/>
      <c r="DV134" s="24"/>
      <c r="DW134" s="24"/>
      <c r="DX134" s="24"/>
      <c r="DY134" s="135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</row>
    <row r="135" spans="1:141" s="8" customFormat="1" ht="26.25" customHeight="1" x14ac:dyDescent="0.2">
      <c r="A135" s="1170" t="s">
        <v>9</v>
      </c>
      <c r="B135" s="1150" t="s">
        <v>10</v>
      </c>
      <c r="C135" s="1150" t="s">
        <v>21</v>
      </c>
      <c r="D135" s="1173" t="s">
        <v>11</v>
      </c>
      <c r="E135" s="1173"/>
      <c r="F135" s="1173"/>
      <c r="G135" s="1173"/>
      <c r="H135" s="1173"/>
      <c r="I135" s="1173"/>
      <c r="J135" s="1173"/>
      <c r="K135" s="1173"/>
      <c r="L135" s="1173"/>
      <c r="M135" s="1173"/>
      <c r="N135" s="1173"/>
      <c r="O135" s="1173"/>
      <c r="P135" s="1173"/>
      <c r="Q135" s="1173"/>
      <c r="R135" s="1150" t="s">
        <v>19</v>
      </c>
      <c r="S135" s="1174" t="s">
        <v>16</v>
      </c>
      <c r="T135" s="1175"/>
      <c r="U135" s="1175"/>
      <c r="V135" s="1175"/>
      <c r="W135" s="1175"/>
      <c r="X135" s="1175"/>
      <c r="Y135" s="1175"/>
      <c r="Z135" s="1175"/>
      <c r="AA135" s="1175"/>
      <c r="AB135" s="1175"/>
      <c r="AC135" s="1175"/>
      <c r="AD135" s="1175"/>
      <c r="AE135" s="1176"/>
      <c r="AF135" s="1161" t="s">
        <v>6</v>
      </c>
      <c r="AG135" s="1161"/>
      <c r="AH135" s="1161"/>
      <c r="AI135" s="1161"/>
      <c r="AJ135" s="1161"/>
      <c r="AK135" s="1161"/>
      <c r="AL135" s="1161"/>
      <c r="AM135" s="1161"/>
      <c r="AN135" s="1161"/>
      <c r="AO135" s="1161"/>
      <c r="AP135" s="1161"/>
      <c r="AQ135" s="1161"/>
      <c r="AR135" s="1161"/>
      <c r="AS135" s="1161"/>
      <c r="AT135" s="1162" t="s">
        <v>38</v>
      </c>
      <c r="AU135" s="1163"/>
      <c r="AV135" s="1163"/>
      <c r="AW135" s="1163"/>
      <c r="AX135" s="1163"/>
      <c r="AY135" s="1163"/>
      <c r="AZ135" s="1163"/>
      <c r="BA135" s="1163"/>
      <c r="BB135" s="1163"/>
      <c r="BC135" s="1163"/>
      <c r="BD135" s="1163"/>
      <c r="BE135" s="1163"/>
      <c r="BF135" s="1164"/>
      <c r="BG135" s="1150" t="s">
        <v>35</v>
      </c>
      <c r="BH135" s="1150" t="s">
        <v>208</v>
      </c>
      <c r="BI135" s="1153" t="s">
        <v>36</v>
      </c>
      <c r="BJ135" s="130"/>
      <c r="BK135" s="130"/>
      <c r="BL135" s="130"/>
      <c r="BM135" s="1149" t="s">
        <v>51</v>
      </c>
      <c r="BN135" s="1149"/>
      <c r="BO135" s="1149"/>
      <c r="BP135" s="23"/>
      <c r="BQ135" s="1149" t="s">
        <v>52</v>
      </c>
      <c r="BR135" s="1149"/>
      <c r="BS135" s="1149"/>
      <c r="BT135" s="23"/>
      <c r="BU135" s="1149" t="s">
        <v>56</v>
      </c>
      <c r="BV135" s="1149"/>
      <c r="BW135" s="1149"/>
      <c r="BX135" s="23"/>
      <c r="BY135" s="1149" t="s">
        <v>59</v>
      </c>
      <c r="BZ135" s="1149"/>
      <c r="CA135" s="1149"/>
      <c r="CB135" s="23"/>
      <c r="CC135" s="1149" t="s">
        <v>60</v>
      </c>
      <c r="CD135" s="1149"/>
      <c r="CE135" s="1149"/>
      <c r="CF135" s="23"/>
      <c r="CG135" s="1149" t="s">
        <v>61</v>
      </c>
      <c r="CH135" s="1149"/>
      <c r="CI135" s="1149"/>
      <c r="CJ135" s="23"/>
      <c r="CK135" s="1149" t="s">
        <v>204</v>
      </c>
      <c r="CL135" s="1149"/>
      <c r="CM135" s="1149"/>
      <c r="CN135" s="23"/>
      <c r="CO135" s="1149" t="s">
        <v>584</v>
      </c>
      <c r="CP135" s="1149"/>
      <c r="CQ135" s="1149"/>
      <c r="CR135" s="23"/>
      <c r="CS135" s="1149" t="s">
        <v>585</v>
      </c>
      <c r="CT135" s="1149"/>
      <c r="CU135" s="1149"/>
      <c r="CV135" s="23"/>
      <c r="CW135" s="1149" t="s">
        <v>586</v>
      </c>
      <c r="CX135" s="1149"/>
      <c r="CY135" s="1149"/>
      <c r="CZ135" s="23"/>
      <c r="DA135" s="1149" t="s">
        <v>587</v>
      </c>
      <c r="DB135" s="1149"/>
      <c r="DC135" s="1149"/>
      <c r="DD135" s="23"/>
      <c r="DE135" s="1149" t="s">
        <v>588</v>
      </c>
      <c r="DF135" s="1149"/>
      <c r="DG135" s="1149"/>
      <c r="DH135" s="23"/>
      <c r="DI135" s="1149" t="s">
        <v>12</v>
      </c>
      <c r="DJ135" s="1149"/>
      <c r="DK135" s="1149"/>
      <c r="DL135" s="23"/>
      <c r="DM135" s="23"/>
      <c r="DN135" s="23"/>
      <c r="DO135" s="23"/>
      <c r="DP135" s="23"/>
      <c r="DQ135" s="23"/>
      <c r="DR135" s="25"/>
      <c r="DS135" s="25"/>
    </row>
    <row r="136" spans="1:141" s="8" customFormat="1" ht="26.25" customHeight="1" x14ac:dyDescent="0.2">
      <c r="A136" s="1171"/>
      <c r="B136" s="1151"/>
      <c r="C136" s="1151"/>
      <c r="D136" s="1189" t="s">
        <v>17</v>
      </c>
      <c r="E136" s="1158" t="s">
        <v>18</v>
      </c>
      <c r="F136" s="1159"/>
      <c r="G136" s="1159"/>
      <c r="H136" s="1159"/>
      <c r="I136" s="1159"/>
      <c r="J136" s="1159"/>
      <c r="K136" s="1159"/>
      <c r="L136" s="1159"/>
      <c r="M136" s="1159"/>
      <c r="N136" s="1159"/>
      <c r="O136" s="1159"/>
      <c r="P136" s="1159"/>
      <c r="Q136" s="1159"/>
      <c r="R136" s="1151"/>
      <c r="S136" s="1156" t="s">
        <v>17</v>
      </c>
      <c r="T136" s="1158" t="s">
        <v>18</v>
      </c>
      <c r="U136" s="1159"/>
      <c r="V136" s="1159"/>
      <c r="W136" s="1159"/>
      <c r="X136" s="1159"/>
      <c r="Y136" s="1159"/>
      <c r="Z136" s="1159"/>
      <c r="AA136" s="1159"/>
      <c r="AB136" s="1159"/>
      <c r="AC136" s="1159"/>
      <c r="AD136" s="1159"/>
      <c r="AE136" s="1160"/>
      <c r="AF136" s="1156" t="s">
        <v>17</v>
      </c>
      <c r="AG136" s="1158" t="s">
        <v>18</v>
      </c>
      <c r="AH136" s="1159"/>
      <c r="AI136" s="1159"/>
      <c r="AJ136" s="1159"/>
      <c r="AK136" s="1159"/>
      <c r="AL136" s="1159"/>
      <c r="AM136" s="1159"/>
      <c r="AN136" s="1159"/>
      <c r="AO136" s="1159"/>
      <c r="AP136" s="1159"/>
      <c r="AQ136" s="1159"/>
      <c r="AR136" s="1159"/>
      <c r="AS136" s="1160"/>
      <c r="AT136" s="1165"/>
      <c r="AU136" s="1166"/>
      <c r="AV136" s="1166"/>
      <c r="AW136" s="1166"/>
      <c r="AX136" s="1166"/>
      <c r="AY136" s="1166"/>
      <c r="AZ136" s="1166"/>
      <c r="BA136" s="1166"/>
      <c r="BB136" s="1166"/>
      <c r="BC136" s="1166"/>
      <c r="BD136" s="1166"/>
      <c r="BE136" s="1166"/>
      <c r="BF136" s="1167"/>
      <c r="BG136" s="1151"/>
      <c r="BH136" s="1151"/>
      <c r="BI136" s="1154"/>
      <c r="BJ136" s="130"/>
      <c r="BK136" s="130"/>
      <c r="BL136" s="130"/>
      <c r="BM136" s="920">
        <v>1</v>
      </c>
      <c r="BN136" s="920">
        <v>2</v>
      </c>
      <c r="BO136" s="920"/>
      <c r="BP136" s="23"/>
      <c r="BQ136" s="920">
        <v>1</v>
      </c>
      <c r="BR136" s="920">
        <v>2</v>
      </c>
      <c r="BS136" s="920"/>
      <c r="BT136" s="23"/>
      <c r="BU136" s="920">
        <v>1</v>
      </c>
      <c r="BV136" s="920">
        <v>2</v>
      </c>
      <c r="BW136" s="920"/>
      <c r="BX136" s="23"/>
      <c r="BY136" s="920">
        <v>1</v>
      </c>
      <c r="BZ136" s="920">
        <v>2</v>
      </c>
      <c r="CA136" s="920"/>
      <c r="CB136" s="23"/>
      <c r="CC136" s="920">
        <v>1</v>
      </c>
      <c r="CD136" s="920">
        <v>2</v>
      </c>
      <c r="CE136" s="920"/>
      <c r="CF136" s="23"/>
      <c r="CG136" s="920">
        <v>1</v>
      </c>
      <c r="CH136" s="920">
        <v>2</v>
      </c>
      <c r="CI136" s="920"/>
      <c r="CJ136" s="23"/>
      <c r="CK136" s="920">
        <v>1</v>
      </c>
      <c r="CL136" s="920">
        <v>2</v>
      </c>
      <c r="CM136" s="920"/>
      <c r="CN136" s="23"/>
      <c r="CO136" s="920">
        <v>1</v>
      </c>
      <c r="CP136" s="920">
        <v>2</v>
      </c>
      <c r="CQ136" s="920"/>
      <c r="CR136" s="23"/>
      <c r="CS136" s="920">
        <v>1</v>
      </c>
      <c r="CT136" s="920">
        <v>2</v>
      </c>
      <c r="CU136" s="920"/>
      <c r="CV136" s="23"/>
      <c r="CW136" s="920">
        <v>1</v>
      </c>
      <c r="CX136" s="920">
        <v>2</v>
      </c>
      <c r="CY136" s="920"/>
      <c r="CZ136" s="23"/>
      <c r="DA136" s="920">
        <v>1</v>
      </c>
      <c r="DB136" s="920">
        <v>2</v>
      </c>
      <c r="DC136" s="920"/>
      <c r="DD136" s="23"/>
      <c r="DE136" s="920">
        <v>1</v>
      </c>
      <c r="DF136" s="920">
        <v>2</v>
      </c>
      <c r="DG136" s="920"/>
      <c r="DH136" s="23"/>
      <c r="DI136" s="920">
        <v>1</v>
      </c>
      <c r="DJ136" s="920">
        <v>2</v>
      </c>
      <c r="DK136" s="920"/>
      <c r="DL136" s="23"/>
      <c r="DM136" s="23"/>
      <c r="DN136" s="23"/>
      <c r="DO136" s="23"/>
      <c r="DP136" s="23"/>
      <c r="DQ136" s="23"/>
      <c r="DR136" s="25"/>
      <c r="DS136" s="25"/>
    </row>
    <row r="137" spans="1:141" s="6" customFormat="1" ht="26.25" customHeight="1" x14ac:dyDescent="0.2">
      <c r="A137" s="1172"/>
      <c r="B137" s="1152"/>
      <c r="C137" s="1152"/>
      <c r="D137" s="1190"/>
      <c r="E137" s="26">
        <v>1</v>
      </c>
      <c r="F137" s="26">
        <v>2</v>
      </c>
      <c r="G137" s="26">
        <v>3</v>
      </c>
      <c r="H137" s="26">
        <v>4</v>
      </c>
      <c r="I137" s="26">
        <v>5</v>
      </c>
      <c r="J137" s="26">
        <v>6</v>
      </c>
      <c r="K137" s="26">
        <v>7</v>
      </c>
      <c r="L137" s="26">
        <v>8</v>
      </c>
      <c r="M137" s="26">
        <v>9</v>
      </c>
      <c r="N137" s="26">
        <v>10</v>
      </c>
      <c r="O137" s="26">
        <v>11</v>
      </c>
      <c r="P137" s="26">
        <v>12</v>
      </c>
      <c r="Q137" s="26" t="s">
        <v>20</v>
      </c>
      <c r="R137" s="1152"/>
      <c r="S137" s="1157"/>
      <c r="T137" s="26">
        <v>1</v>
      </c>
      <c r="U137" s="26">
        <v>2</v>
      </c>
      <c r="V137" s="26">
        <v>3</v>
      </c>
      <c r="W137" s="26">
        <v>4</v>
      </c>
      <c r="X137" s="26">
        <v>5</v>
      </c>
      <c r="Y137" s="26">
        <v>6</v>
      </c>
      <c r="Z137" s="26">
        <v>7</v>
      </c>
      <c r="AA137" s="26">
        <v>8</v>
      </c>
      <c r="AB137" s="26">
        <v>9</v>
      </c>
      <c r="AC137" s="26">
        <v>10</v>
      </c>
      <c r="AD137" s="26">
        <v>11</v>
      </c>
      <c r="AE137" s="26">
        <v>12</v>
      </c>
      <c r="AF137" s="1157"/>
      <c r="AG137" s="26">
        <v>1</v>
      </c>
      <c r="AH137" s="26">
        <v>2</v>
      </c>
      <c r="AI137" s="26">
        <v>3</v>
      </c>
      <c r="AJ137" s="26">
        <v>4</v>
      </c>
      <c r="AK137" s="26">
        <v>5</v>
      </c>
      <c r="AL137" s="26">
        <v>6</v>
      </c>
      <c r="AM137" s="26">
        <v>7</v>
      </c>
      <c r="AN137" s="26">
        <v>8</v>
      </c>
      <c r="AO137" s="26">
        <v>9</v>
      </c>
      <c r="AP137" s="26">
        <v>10</v>
      </c>
      <c r="AQ137" s="26">
        <v>11</v>
      </c>
      <c r="AR137" s="26">
        <v>12</v>
      </c>
      <c r="AS137" s="26" t="s">
        <v>12</v>
      </c>
      <c r="AT137" s="164">
        <v>1</v>
      </c>
      <c r="AU137" s="164">
        <v>2</v>
      </c>
      <c r="AV137" s="164">
        <v>3</v>
      </c>
      <c r="AW137" s="164">
        <v>4</v>
      </c>
      <c r="AX137" s="164">
        <v>5</v>
      </c>
      <c r="AY137" s="164">
        <v>6</v>
      </c>
      <c r="AZ137" s="164">
        <v>7</v>
      </c>
      <c r="BA137" s="164">
        <v>8</v>
      </c>
      <c r="BB137" s="164">
        <v>9</v>
      </c>
      <c r="BC137" s="164">
        <v>10</v>
      </c>
      <c r="BD137" s="164">
        <v>11</v>
      </c>
      <c r="BE137" s="164">
        <v>12</v>
      </c>
      <c r="BF137" s="26" t="s">
        <v>12</v>
      </c>
      <c r="BG137" s="1152"/>
      <c r="BH137" s="1152"/>
      <c r="BI137" s="1155"/>
      <c r="BJ137" s="7"/>
      <c r="BK137" s="7"/>
      <c r="BL137" s="7"/>
      <c r="BM137" s="164" t="s">
        <v>581</v>
      </c>
      <c r="BN137" s="164" t="s">
        <v>582</v>
      </c>
      <c r="BO137" s="919" t="s">
        <v>583</v>
      </c>
      <c r="BP137" s="27"/>
      <c r="BQ137" s="164" t="s">
        <v>581</v>
      </c>
      <c r="BR137" s="164" t="s">
        <v>582</v>
      </c>
      <c r="BS137" s="919" t="s">
        <v>583</v>
      </c>
      <c r="BT137" s="27"/>
      <c r="BU137" s="164" t="s">
        <v>581</v>
      </c>
      <c r="BV137" s="164" t="s">
        <v>582</v>
      </c>
      <c r="BW137" s="919" t="s">
        <v>583</v>
      </c>
      <c r="BX137" s="27"/>
      <c r="BY137" s="164" t="s">
        <v>581</v>
      </c>
      <c r="BZ137" s="164" t="s">
        <v>582</v>
      </c>
      <c r="CA137" s="919" t="s">
        <v>583</v>
      </c>
      <c r="CB137" s="27"/>
      <c r="CC137" s="164" t="s">
        <v>581</v>
      </c>
      <c r="CD137" s="164" t="s">
        <v>582</v>
      </c>
      <c r="CE137" s="919" t="s">
        <v>583</v>
      </c>
      <c r="CF137" s="27"/>
      <c r="CG137" s="164" t="s">
        <v>581</v>
      </c>
      <c r="CH137" s="164" t="s">
        <v>582</v>
      </c>
      <c r="CI137" s="919" t="s">
        <v>583</v>
      </c>
      <c r="CJ137" s="27"/>
      <c r="CK137" s="164" t="s">
        <v>581</v>
      </c>
      <c r="CL137" s="164" t="s">
        <v>582</v>
      </c>
      <c r="CM137" s="919" t="s">
        <v>583</v>
      </c>
      <c r="CN137" s="27"/>
      <c r="CO137" s="164" t="s">
        <v>581</v>
      </c>
      <c r="CP137" s="164" t="s">
        <v>582</v>
      </c>
      <c r="CQ137" s="919" t="s">
        <v>583</v>
      </c>
      <c r="CR137" s="27"/>
      <c r="CS137" s="164" t="s">
        <v>581</v>
      </c>
      <c r="CT137" s="164" t="s">
        <v>582</v>
      </c>
      <c r="CU137" s="919" t="s">
        <v>583</v>
      </c>
      <c r="CV137" s="27"/>
      <c r="CW137" s="164" t="s">
        <v>581</v>
      </c>
      <c r="CX137" s="164" t="s">
        <v>582</v>
      </c>
      <c r="CY137" s="919" t="s">
        <v>583</v>
      </c>
      <c r="CZ137" s="27"/>
      <c r="DA137" s="164" t="s">
        <v>581</v>
      </c>
      <c r="DB137" s="164" t="s">
        <v>582</v>
      </c>
      <c r="DC137" s="919" t="s">
        <v>583</v>
      </c>
      <c r="DD137" s="27"/>
      <c r="DE137" s="164" t="s">
        <v>581</v>
      </c>
      <c r="DF137" s="164" t="s">
        <v>582</v>
      </c>
      <c r="DG137" s="919" t="s">
        <v>583</v>
      </c>
      <c r="DH137" s="27"/>
      <c r="DI137" s="164" t="s">
        <v>581</v>
      </c>
      <c r="DJ137" s="164" t="s">
        <v>582</v>
      </c>
      <c r="DK137" s="919" t="s">
        <v>583</v>
      </c>
      <c r="DL137" s="27"/>
      <c r="DM137" s="27"/>
      <c r="DN137" s="27"/>
      <c r="DO137" s="27"/>
      <c r="DP137" s="27"/>
      <c r="DQ137" s="27"/>
      <c r="DR137" s="27"/>
      <c r="DS137" s="27"/>
    </row>
    <row r="138" spans="1:141" s="38" customFormat="1" ht="26.25" customHeight="1" x14ac:dyDescent="0.2">
      <c r="A138" s="28">
        <v>1</v>
      </c>
      <c r="B138" s="426" t="s">
        <v>71</v>
      </c>
      <c r="C138" s="29" t="s">
        <v>23</v>
      </c>
      <c r="D138" s="550">
        <v>200</v>
      </c>
      <c r="E138" s="55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1">
        <f>SUM(E138:P138)</f>
        <v>0</v>
      </c>
      <c r="R138" s="83" t="s">
        <v>28</v>
      </c>
      <c r="S138" s="548">
        <v>10300</v>
      </c>
      <c r="T138" s="385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86">
        <f t="shared" ref="AF138:AF140" si="585">SUM(Q138*S138)</f>
        <v>0</v>
      </c>
      <c r="AG138" s="461">
        <f t="shared" ref="AG138:AI140" si="586">T138*E138</f>
        <v>0</v>
      </c>
      <c r="AH138" s="461">
        <f t="shared" si="586"/>
        <v>0</v>
      </c>
      <c r="AI138" s="461">
        <f t="shared" si="586"/>
        <v>0</v>
      </c>
      <c r="AJ138" s="461">
        <f t="shared" ref="AJ138:AR140" si="587">W138*H138</f>
        <v>0</v>
      </c>
      <c r="AK138" s="461">
        <f t="shared" si="587"/>
        <v>0</v>
      </c>
      <c r="AL138" s="461">
        <f t="shared" si="587"/>
        <v>0</v>
      </c>
      <c r="AM138" s="461">
        <f t="shared" si="587"/>
        <v>0</v>
      </c>
      <c r="AN138" s="461">
        <f t="shared" si="587"/>
        <v>0</v>
      </c>
      <c r="AO138" s="461">
        <f t="shared" si="587"/>
        <v>0</v>
      </c>
      <c r="AP138" s="461">
        <f t="shared" si="587"/>
        <v>0</v>
      </c>
      <c r="AQ138" s="461">
        <f t="shared" si="587"/>
        <v>0</v>
      </c>
      <c r="AR138" s="461">
        <f t="shared" si="587"/>
        <v>0</v>
      </c>
      <c r="AS138" s="462">
        <f>SUM(AG138:AR138)</f>
        <v>0</v>
      </c>
      <c r="AT138" s="461">
        <f>SUM(AG138*4%)</f>
        <v>0</v>
      </c>
      <c r="AU138" s="461">
        <f t="shared" ref="AU138:AV140" si="588">SUM(AH138*14%)</f>
        <v>0</v>
      </c>
      <c r="AV138" s="461">
        <f t="shared" si="588"/>
        <v>0</v>
      </c>
      <c r="AW138" s="461">
        <f t="shared" ref="AW138:BE140" si="589">SUM(AJ138*14%)</f>
        <v>0</v>
      </c>
      <c r="AX138" s="461">
        <f t="shared" si="589"/>
        <v>0</v>
      </c>
      <c r="AY138" s="461">
        <f t="shared" si="589"/>
        <v>0</v>
      </c>
      <c r="AZ138" s="461">
        <f t="shared" si="589"/>
        <v>0</v>
      </c>
      <c r="BA138" s="461">
        <f t="shared" si="589"/>
        <v>0</v>
      </c>
      <c r="BB138" s="461">
        <f t="shared" si="589"/>
        <v>0</v>
      </c>
      <c r="BC138" s="461">
        <f t="shared" si="589"/>
        <v>0</v>
      </c>
      <c r="BD138" s="461">
        <f t="shared" si="589"/>
        <v>0</v>
      </c>
      <c r="BE138" s="461">
        <f t="shared" si="589"/>
        <v>0</v>
      </c>
      <c r="BF138" s="73">
        <f>SUM(AT138:BE138)</f>
        <v>0</v>
      </c>
      <c r="BG138" s="73">
        <f>AF138-AS138</f>
        <v>0</v>
      </c>
      <c r="BH138" s="74">
        <f>S138*D138</f>
        <v>2060000</v>
      </c>
      <c r="BI138" s="75">
        <f>BH138-AS138</f>
        <v>2060000</v>
      </c>
      <c r="BJ138" s="472">
        <f>SUM(Q138/D138)</f>
        <v>0</v>
      </c>
      <c r="BK138" s="472"/>
      <c r="BL138" s="461">
        <v>20000</v>
      </c>
      <c r="BM138" s="461">
        <f>AG138-AT138</f>
        <v>0</v>
      </c>
      <c r="BN138" s="461">
        <f>E138*BL138</f>
        <v>0</v>
      </c>
      <c r="BO138" s="461">
        <f>BM138-BN138</f>
        <v>0</v>
      </c>
      <c r="BP138" s="37"/>
      <c r="BQ138" s="461">
        <f>AH138-AU138</f>
        <v>0</v>
      </c>
      <c r="BR138" s="461">
        <f>F138*BL138</f>
        <v>0</v>
      </c>
      <c r="BS138" s="461">
        <f>BQ138-BR138</f>
        <v>0</v>
      </c>
      <c r="BT138" s="37"/>
      <c r="BU138" s="461">
        <f>AI138-AV138</f>
        <v>0</v>
      </c>
      <c r="BV138" s="461">
        <f>G138*BL138</f>
        <v>0</v>
      </c>
      <c r="BW138" s="461">
        <f>BU138-BV138</f>
        <v>0</v>
      </c>
      <c r="BX138" s="37"/>
      <c r="BY138" s="461">
        <f>AJ138-AW138</f>
        <v>0</v>
      </c>
      <c r="BZ138" s="461">
        <f>H138*BL138</f>
        <v>0</v>
      </c>
      <c r="CA138" s="461">
        <f>BY138-BZ138</f>
        <v>0</v>
      </c>
      <c r="CB138" s="37"/>
      <c r="CC138" s="461">
        <f>SUM(AK138-AX138)</f>
        <v>0</v>
      </c>
      <c r="CD138" s="461">
        <f>I138*BL138</f>
        <v>0</v>
      </c>
      <c r="CE138" s="461">
        <f>CC138-CD138</f>
        <v>0</v>
      </c>
      <c r="CF138" s="37"/>
      <c r="CG138" s="461">
        <f>AL138-AY138</f>
        <v>0</v>
      </c>
      <c r="CH138" s="461">
        <f>J138*BL138</f>
        <v>0</v>
      </c>
      <c r="CI138" s="461">
        <f>CG138-CH138</f>
        <v>0</v>
      </c>
      <c r="CJ138" s="37"/>
      <c r="CK138" s="461">
        <f>AM138-AZ138</f>
        <v>0</v>
      </c>
      <c r="CL138" s="461">
        <f>K138*BL138</f>
        <v>0</v>
      </c>
      <c r="CM138" s="461">
        <f>CK138-CL138</f>
        <v>0</v>
      </c>
      <c r="CN138" s="37"/>
      <c r="CO138" s="461">
        <f>AN138-BA138</f>
        <v>0</v>
      </c>
      <c r="CP138" s="461">
        <f>L138*BL138</f>
        <v>0</v>
      </c>
      <c r="CQ138" s="461">
        <f>CO138-CP138</f>
        <v>0</v>
      </c>
      <c r="CR138" s="37"/>
      <c r="CS138" s="461">
        <f>AO138-BB138</f>
        <v>0</v>
      </c>
      <c r="CT138" s="461">
        <f>M138*BL138</f>
        <v>0</v>
      </c>
      <c r="CU138" s="461">
        <f>CS138-CT138</f>
        <v>0</v>
      </c>
      <c r="CV138" s="37"/>
      <c r="CW138" s="461">
        <f>AP138-BC138</f>
        <v>0</v>
      </c>
      <c r="CX138" s="461">
        <f>N138*BL138</f>
        <v>0</v>
      </c>
      <c r="CY138" s="461">
        <f>CW138-CX138</f>
        <v>0</v>
      </c>
      <c r="CZ138" s="37"/>
      <c r="DA138" s="461">
        <f>AQ138-BD138</f>
        <v>0</v>
      </c>
      <c r="DB138" s="461">
        <f>O138*BL138</f>
        <v>0</v>
      </c>
      <c r="DC138" s="461">
        <f>DA138-DB138</f>
        <v>0</v>
      </c>
      <c r="DD138" s="37"/>
      <c r="DE138" s="461">
        <f>AR138-BE138</f>
        <v>0</v>
      </c>
      <c r="DF138" s="461">
        <f>P138*BL138</f>
        <v>0</v>
      </c>
      <c r="DG138" s="461">
        <f>DE138-DF138</f>
        <v>0</v>
      </c>
      <c r="DH138" s="37"/>
      <c r="DI138" s="461">
        <f>SUM(BM138+BQ138+BU138+BY138+CC138+CG138+CK138+CO138+CS138+CW138+DA138+DE138)</f>
        <v>0</v>
      </c>
      <c r="DJ138" s="461">
        <f>SUM(BN138+BR138+BV138+BZ138+CD138+CH138+CL138+CP138+CT138+CX138+DB138+DF138)</f>
        <v>0</v>
      </c>
      <c r="DK138" s="461">
        <f>DI138-DJ138</f>
        <v>0</v>
      </c>
      <c r="DL138" s="37"/>
      <c r="DM138" s="37"/>
      <c r="DN138" s="37"/>
      <c r="DO138" s="37"/>
      <c r="DP138" s="37"/>
      <c r="DQ138" s="37"/>
      <c r="DR138" s="37"/>
      <c r="DS138" s="37"/>
    </row>
    <row r="139" spans="1:141" s="38" customFormat="1" ht="26.25" customHeight="1" x14ac:dyDescent="0.2">
      <c r="A139" s="28">
        <v>2</v>
      </c>
      <c r="B139" s="426" t="s">
        <v>90</v>
      </c>
      <c r="C139" s="29" t="s">
        <v>23</v>
      </c>
      <c r="D139" s="551">
        <v>8</v>
      </c>
      <c r="E139" s="551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1">
        <f>SUM(E139:P139)</f>
        <v>0</v>
      </c>
      <c r="R139" s="83" t="s">
        <v>28</v>
      </c>
      <c r="S139" s="546">
        <v>49900</v>
      </c>
      <c r="T139" s="385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86">
        <f t="shared" si="585"/>
        <v>0</v>
      </c>
      <c r="AG139" s="461">
        <f t="shared" si="586"/>
        <v>0</v>
      </c>
      <c r="AH139" s="461">
        <f t="shared" si="586"/>
        <v>0</v>
      </c>
      <c r="AI139" s="461">
        <f t="shared" si="586"/>
        <v>0</v>
      </c>
      <c r="AJ139" s="461">
        <f t="shared" si="587"/>
        <v>0</v>
      </c>
      <c r="AK139" s="461">
        <f t="shared" si="587"/>
        <v>0</v>
      </c>
      <c r="AL139" s="461">
        <f t="shared" si="587"/>
        <v>0</v>
      </c>
      <c r="AM139" s="461">
        <f t="shared" si="587"/>
        <v>0</v>
      </c>
      <c r="AN139" s="461">
        <f t="shared" si="587"/>
        <v>0</v>
      </c>
      <c r="AO139" s="461">
        <f t="shared" si="587"/>
        <v>0</v>
      </c>
      <c r="AP139" s="461">
        <f t="shared" si="587"/>
        <v>0</v>
      </c>
      <c r="AQ139" s="461">
        <f t="shared" si="587"/>
        <v>0</v>
      </c>
      <c r="AR139" s="461">
        <f t="shared" si="587"/>
        <v>0</v>
      </c>
      <c r="AS139" s="462">
        <f>SUM(AG139:AR139)</f>
        <v>0</v>
      </c>
      <c r="AT139" s="461">
        <f t="shared" ref="AT139:AT140" si="590">SUM(AG139*4%)</f>
        <v>0</v>
      </c>
      <c r="AU139" s="461">
        <f t="shared" si="588"/>
        <v>0</v>
      </c>
      <c r="AV139" s="461">
        <f t="shared" si="588"/>
        <v>0</v>
      </c>
      <c r="AW139" s="461">
        <f t="shared" si="589"/>
        <v>0</v>
      </c>
      <c r="AX139" s="461">
        <f t="shared" si="589"/>
        <v>0</v>
      </c>
      <c r="AY139" s="461">
        <f t="shared" si="589"/>
        <v>0</v>
      </c>
      <c r="AZ139" s="461">
        <f t="shared" si="589"/>
        <v>0</v>
      </c>
      <c r="BA139" s="461">
        <f t="shared" si="589"/>
        <v>0</v>
      </c>
      <c r="BB139" s="461">
        <f t="shared" si="589"/>
        <v>0</v>
      </c>
      <c r="BC139" s="461">
        <f t="shared" si="589"/>
        <v>0</v>
      </c>
      <c r="BD139" s="461">
        <f t="shared" si="589"/>
        <v>0</v>
      </c>
      <c r="BE139" s="461">
        <f t="shared" si="589"/>
        <v>0</v>
      </c>
      <c r="BF139" s="73">
        <f>SUM(AT139:BE139)</f>
        <v>0</v>
      </c>
      <c r="BG139" s="73">
        <f t="shared" ref="BG139:BG140" si="591">AF139-AS139</f>
        <v>0</v>
      </c>
      <c r="BH139" s="74">
        <f t="shared" ref="BH139:BH140" si="592">S139*D139</f>
        <v>399200</v>
      </c>
      <c r="BI139" s="75">
        <f t="shared" ref="BI139:BI140" si="593">BH139-AS139</f>
        <v>399200</v>
      </c>
      <c r="BJ139" s="472">
        <f>SUM(Q139/D139)</f>
        <v>0</v>
      </c>
      <c r="BK139" s="472"/>
      <c r="BL139" s="461">
        <v>49000</v>
      </c>
      <c r="BM139" s="461">
        <f>AG139-AT139</f>
        <v>0</v>
      </c>
      <c r="BN139" s="461">
        <f>E139*BL139</f>
        <v>0</v>
      </c>
      <c r="BO139" s="461">
        <f>BM139-BN139</f>
        <v>0</v>
      </c>
      <c r="BP139" s="37"/>
      <c r="BQ139" s="461">
        <f>AH139-AU139</f>
        <v>0</v>
      </c>
      <c r="BR139" s="461">
        <f>F139*BL139</f>
        <v>0</v>
      </c>
      <c r="BS139" s="461">
        <f t="shared" ref="BS139:BS140" si="594">BQ139-BR139</f>
        <v>0</v>
      </c>
      <c r="BT139" s="37"/>
      <c r="BU139" s="461">
        <f>AI139-AV139</f>
        <v>0</v>
      </c>
      <c r="BV139" s="461">
        <f>G139*BL139</f>
        <v>0</v>
      </c>
      <c r="BW139" s="461">
        <f>BU139-BV139</f>
        <v>0</v>
      </c>
      <c r="BX139" s="37"/>
      <c r="BY139" s="461">
        <f>AJ139-AW139</f>
        <v>0</v>
      </c>
      <c r="BZ139" s="461">
        <f>H139*BL139</f>
        <v>0</v>
      </c>
      <c r="CA139" s="461">
        <f t="shared" ref="CA139:CA140" si="595">BY139-BZ139</f>
        <v>0</v>
      </c>
      <c r="CB139" s="37"/>
      <c r="CC139" s="461">
        <f>SUM(AK139-AX139)</f>
        <v>0</v>
      </c>
      <c r="CD139" s="461">
        <f>I139*BL139</f>
        <v>0</v>
      </c>
      <c r="CE139" s="461">
        <f t="shared" ref="CE139:CE140" si="596">CC139-CD139</f>
        <v>0</v>
      </c>
      <c r="CF139" s="37"/>
      <c r="CG139" s="461">
        <f>AL139-AY139</f>
        <v>0</v>
      </c>
      <c r="CH139" s="461">
        <f>J139*BL139</f>
        <v>0</v>
      </c>
      <c r="CI139" s="461">
        <f>CG139-CH139</f>
        <v>0</v>
      </c>
      <c r="CJ139" s="37"/>
      <c r="CK139" s="461">
        <f>AM139-AZ139</f>
        <v>0</v>
      </c>
      <c r="CL139" s="461">
        <f>K139*BL139</f>
        <v>0</v>
      </c>
      <c r="CM139" s="461">
        <f t="shared" ref="CM139:CM140" si="597">CK139-CL139</f>
        <v>0</v>
      </c>
      <c r="CN139" s="37"/>
      <c r="CO139" s="461">
        <f>AN139-BA139</f>
        <v>0</v>
      </c>
      <c r="CP139" s="461">
        <f>L139*BL139</f>
        <v>0</v>
      </c>
      <c r="CQ139" s="461">
        <f t="shared" ref="CQ139:CQ140" si="598">CO139-CP139</f>
        <v>0</v>
      </c>
      <c r="CR139" s="37"/>
      <c r="CS139" s="461">
        <f>AO139-BB139</f>
        <v>0</v>
      </c>
      <c r="CT139" s="461">
        <f>M139*BL139</f>
        <v>0</v>
      </c>
      <c r="CU139" s="461">
        <f t="shared" ref="CU139:CU140" si="599">CS139-CT139</f>
        <v>0</v>
      </c>
      <c r="CV139" s="37"/>
      <c r="CW139" s="461">
        <f>AP139-BC139</f>
        <v>0</v>
      </c>
      <c r="CX139" s="461">
        <f>N139*BL139</f>
        <v>0</v>
      </c>
      <c r="CY139" s="461">
        <f t="shared" ref="CY139:CY140" si="600">CW139-CX139</f>
        <v>0</v>
      </c>
      <c r="CZ139" s="37"/>
      <c r="DA139" s="461">
        <f>AQ139-BD139</f>
        <v>0</v>
      </c>
      <c r="DB139" s="461">
        <f>O139*BL139</f>
        <v>0</v>
      </c>
      <c r="DC139" s="461">
        <f t="shared" ref="DC139:DC140" si="601">DA139-DB139</f>
        <v>0</v>
      </c>
      <c r="DD139" s="37"/>
      <c r="DE139" s="461">
        <f>AR139-BE139</f>
        <v>0</v>
      </c>
      <c r="DF139" s="461">
        <f>P139*BL139</f>
        <v>0</v>
      </c>
      <c r="DG139" s="461">
        <f t="shared" ref="DG139:DG140" si="602">DE139-DF139</f>
        <v>0</v>
      </c>
      <c r="DH139" s="37"/>
      <c r="DI139" s="461">
        <f>SUM(BM139+BQ139+BU139+BY139+CC139+CG139+CK139+CO139+CS139+CW139+DA139+DE139)</f>
        <v>0</v>
      </c>
      <c r="DJ139" s="461">
        <f>SUM(BN139+BR139+BV139+BZ139+CD139+CH139+CL139+CP139+CT139+CX139+DB139+DF139)</f>
        <v>0</v>
      </c>
      <c r="DK139" s="461">
        <f>DI139-DJ139</f>
        <v>0</v>
      </c>
      <c r="DL139" s="37"/>
      <c r="DM139" s="37"/>
      <c r="DN139" s="37"/>
      <c r="DO139" s="37"/>
      <c r="DP139" s="37"/>
      <c r="DQ139" s="37"/>
      <c r="DR139" s="37"/>
      <c r="DS139" s="37"/>
    </row>
    <row r="140" spans="1:141" s="38" customFormat="1" ht="26.25" customHeight="1" thickBot="1" x14ac:dyDescent="0.25">
      <c r="A140" s="28">
        <v>3</v>
      </c>
      <c r="B140" s="426" t="s">
        <v>29</v>
      </c>
      <c r="C140" s="29" t="s">
        <v>23</v>
      </c>
      <c r="D140" s="552">
        <v>2</v>
      </c>
      <c r="E140" s="552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1">
        <f>SUM(E140:P140)</f>
        <v>0</v>
      </c>
      <c r="R140" s="83" t="s">
        <v>15</v>
      </c>
      <c r="S140" s="546">
        <v>35000</v>
      </c>
      <c r="T140" s="385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86">
        <f t="shared" si="585"/>
        <v>0</v>
      </c>
      <c r="AG140" s="70">
        <f t="shared" si="586"/>
        <v>0</v>
      </c>
      <c r="AH140" s="70">
        <f t="shared" si="586"/>
        <v>0</v>
      </c>
      <c r="AI140" s="70">
        <f t="shared" si="586"/>
        <v>0</v>
      </c>
      <c r="AJ140" s="70">
        <f t="shared" si="587"/>
        <v>0</v>
      </c>
      <c r="AK140" s="70">
        <f t="shared" si="587"/>
        <v>0</v>
      </c>
      <c r="AL140" s="70">
        <f t="shared" si="587"/>
        <v>0</v>
      </c>
      <c r="AM140" s="70">
        <f t="shared" si="587"/>
        <v>0</v>
      </c>
      <c r="AN140" s="70">
        <f t="shared" si="587"/>
        <v>0</v>
      </c>
      <c r="AO140" s="70">
        <f t="shared" si="587"/>
        <v>0</v>
      </c>
      <c r="AP140" s="70">
        <f t="shared" si="587"/>
        <v>0</v>
      </c>
      <c r="AQ140" s="70">
        <f t="shared" si="587"/>
        <v>0</v>
      </c>
      <c r="AR140" s="70">
        <f t="shared" si="587"/>
        <v>0</v>
      </c>
      <c r="AS140" s="71">
        <f>SUM(AG140:AR140)</f>
        <v>0</v>
      </c>
      <c r="AT140" s="70">
        <f t="shared" si="590"/>
        <v>0</v>
      </c>
      <c r="AU140" s="70">
        <f t="shared" si="588"/>
        <v>0</v>
      </c>
      <c r="AV140" s="70">
        <f t="shared" si="588"/>
        <v>0</v>
      </c>
      <c r="AW140" s="70">
        <f t="shared" si="589"/>
        <v>0</v>
      </c>
      <c r="AX140" s="70">
        <f t="shared" si="589"/>
        <v>0</v>
      </c>
      <c r="AY140" s="70">
        <f t="shared" si="589"/>
        <v>0</v>
      </c>
      <c r="AZ140" s="70">
        <f t="shared" si="589"/>
        <v>0</v>
      </c>
      <c r="BA140" s="70">
        <f t="shared" si="589"/>
        <v>0</v>
      </c>
      <c r="BB140" s="70">
        <f t="shared" si="589"/>
        <v>0</v>
      </c>
      <c r="BC140" s="70">
        <f t="shared" si="589"/>
        <v>0</v>
      </c>
      <c r="BD140" s="70">
        <f t="shared" si="589"/>
        <v>0</v>
      </c>
      <c r="BE140" s="70">
        <f t="shared" si="589"/>
        <v>0</v>
      </c>
      <c r="BF140" s="72">
        <f>SUM(AT140:BE140)</f>
        <v>0</v>
      </c>
      <c r="BG140" s="73">
        <f t="shared" si="591"/>
        <v>0</v>
      </c>
      <c r="BH140" s="74">
        <f t="shared" si="592"/>
        <v>70000</v>
      </c>
      <c r="BI140" s="75">
        <f t="shared" si="593"/>
        <v>70000</v>
      </c>
      <c r="BJ140" s="472">
        <f>SUM(Q140/D140)</f>
        <v>0</v>
      </c>
      <c r="BK140" s="472"/>
      <c r="BL140" s="461">
        <v>30000</v>
      </c>
      <c r="BM140" s="461">
        <f>AG140-AT140</f>
        <v>0</v>
      </c>
      <c r="BN140" s="461">
        <f>E140*BL140</f>
        <v>0</v>
      </c>
      <c r="BO140" s="461">
        <f t="shared" ref="BO140" si="603">BM140-BN140</f>
        <v>0</v>
      </c>
      <c r="BP140" s="37"/>
      <c r="BQ140" s="461">
        <f>AH140-AU140</f>
        <v>0</v>
      </c>
      <c r="BR140" s="461">
        <f>F140*BL140</f>
        <v>0</v>
      </c>
      <c r="BS140" s="461">
        <f t="shared" si="594"/>
        <v>0</v>
      </c>
      <c r="BT140" s="37"/>
      <c r="BU140" s="461">
        <f>AI140-AV140</f>
        <v>0</v>
      </c>
      <c r="BV140" s="461">
        <f>G140*BL140</f>
        <v>0</v>
      </c>
      <c r="BW140" s="461">
        <f t="shared" ref="BW140" si="604">BU140-BV140</f>
        <v>0</v>
      </c>
      <c r="BX140" s="37"/>
      <c r="BY140" s="461">
        <f>AJ140-AW140</f>
        <v>0</v>
      </c>
      <c r="BZ140" s="461">
        <f>H140*BL140</f>
        <v>0</v>
      </c>
      <c r="CA140" s="461">
        <f t="shared" si="595"/>
        <v>0</v>
      </c>
      <c r="CB140" s="37"/>
      <c r="CC140" s="461">
        <f>SUM(AK140-AX140)</f>
        <v>0</v>
      </c>
      <c r="CD140" s="461">
        <f>I140*BL140</f>
        <v>0</v>
      </c>
      <c r="CE140" s="461">
        <f t="shared" si="596"/>
        <v>0</v>
      </c>
      <c r="CF140" s="37"/>
      <c r="CG140" s="461">
        <f>AL140-AY140</f>
        <v>0</v>
      </c>
      <c r="CH140" s="461">
        <f>J140*BL140</f>
        <v>0</v>
      </c>
      <c r="CI140" s="461">
        <f t="shared" ref="CI140" si="605">CG140-CH140</f>
        <v>0</v>
      </c>
      <c r="CJ140" s="37"/>
      <c r="CK140" s="461">
        <f>AM140-AZ140</f>
        <v>0</v>
      </c>
      <c r="CL140" s="461">
        <f>K140*BL140</f>
        <v>0</v>
      </c>
      <c r="CM140" s="461">
        <f t="shared" si="597"/>
        <v>0</v>
      </c>
      <c r="CN140" s="37"/>
      <c r="CO140" s="461">
        <f>AN140-BA140</f>
        <v>0</v>
      </c>
      <c r="CP140" s="461">
        <f>L140*BL140</f>
        <v>0</v>
      </c>
      <c r="CQ140" s="461">
        <f t="shared" si="598"/>
        <v>0</v>
      </c>
      <c r="CR140" s="37"/>
      <c r="CS140" s="461">
        <f>AO140-BB140</f>
        <v>0</v>
      </c>
      <c r="CT140" s="461">
        <f>M140*BL140</f>
        <v>0</v>
      </c>
      <c r="CU140" s="461">
        <f t="shared" si="599"/>
        <v>0</v>
      </c>
      <c r="CV140" s="37"/>
      <c r="CW140" s="461">
        <f>AP140-BC140</f>
        <v>0</v>
      </c>
      <c r="CX140" s="461">
        <f>N140*BL140</f>
        <v>0</v>
      </c>
      <c r="CY140" s="461">
        <f t="shared" si="600"/>
        <v>0</v>
      </c>
      <c r="CZ140" s="37"/>
      <c r="DA140" s="461">
        <f>AQ140-BD140</f>
        <v>0</v>
      </c>
      <c r="DB140" s="461">
        <f>O140*BL140</f>
        <v>0</v>
      </c>
      <c r="DC140" s="461">
        <f t="shared" si="601"/>
        <v>0</v>
      </c>
      <c r="DD140" s="37"/>
      <c r="DE140" s="461">
        <f>AR140-BE140</f>
        <v>0</v>
      </c>
      <c r="DF140" s="461">
        <f>P140*BL140</f>
        <v>0</v>
      </c>
      <c r="DG140" s="461">
        <f t="shared" si="602"/>
        <v>0</v>
      </c>
      <c r="DH140" s="37"/>
      <c r="DI140" s="461">
        <f t="shared" ref="DI140" si="606">SUM(BM140+BQ140+BU140+BY140+CC140+CG140+CK140+CO140+CS140+CW140+DA140+DE140)</f>
        <v>0</v>
      </c>
      <c r="DJ140" s="461">
        <f t="shared" ref="DJ140" si="607">SUM(BN140+BR140+BV140+BZ140+CD140+CH140+CL140+CP140+CT140+CX140+DB140+DF140)</f>
        <v>0</v>
      </c>
      <c r="DK140" s="461">
        <f t="shared" ref="DK140" si="608">DI140-DJ140</f>
        <v>0</v>
      </c>
      <c r="DL140" s="37"/>
      <c r="DM140" s="37"/>
      <c r="DN140" s="37"/>
      <c r="DO140" s="37"/>
      <c r="DP140" s="37"/>
      <c r="DQ140" s="37"/>
      <c r="DR140" s="37"/>
      <c r="DS140" s="37"/>
    </row>
    <row r="141" spans="1:141" s="39" customFormat="1" ht="26.25" customHeight="1" thickBot="1" x14ac:dyDescent="0.25">
      <c r="A141" s="45">
        <v>14</v>
      </c>
      <c r="B141" s="45" t="s">
        <v>4</v>
      </c>
      <c r="C141" s="45"/>
      <c r="D141" s="200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8"/>
      <c r="R141" s="77"/>
      <c r="S141" s="46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78">
        <f t="shared" ref="AF141:BF141" si="609">SUM(AF138:AF140)</f>
        <v>0</v>
      </c>
      <c r="AG141" s="78">
        <f t="shared" si="609"/>
        <v>0</v>
      </c>
      <c r="AH141" s="78">
        <f t="shared" si="609"/>
        <v>0</v>
      </c>
      <c r="AI141" s="78">
        <f t="shared" si="609"/>
        <v>0</v>
      </c>
      <c r="AJ141" s="78">
        <f t="shared" ref="AJ141:AR141" si="610">SUM(AJ138:AJ140)</f>
        <v>0</v>
      </c>
      <c r="AK141" s="78">
        <f t="shared" si="610"/>
        <v>0</v>
      </c>
      <c r="AL141" s="78">
        <f t="shared" si="610"/>
        <v>0</v>
      </c>
      <c r="AM141" s="78">
        <f t="shared" si="610"/>
        <v>0</v>
      </c>
      <c r="AN141" s="78">
        <f t="shared" si="610"/>
        <v>0</v>
      </c>
      <c r="AO141" s="78">
        <f t="shared" si="610"/>
        <v>0</v>
      </c>
      <c r="AP141" s="78">
        <f t="shared" si="610"/>
        <v>0</v>
      </c>
      <c r="AQ141" s="78">
        <f t="shared" si="610"/>
        <v>0</v>
      </c>
      <c r="AR141" s="78">
        <f t="shared" si="610"/>
        <v>0</v>
      </c>
      <c r="AS141" s="78">
        <f>SUM(AS138:AS140)</f>
        <v>0</v>
      </c>
      <c r="AT141" s="78">
        <f>SUM(AT138:AT140)</f>
        <v>0</v>
      </c>
      <c r="AU141" s="78">
        <f t="shared" si="609"/>
        <v>0</v>
      </c>
      <c r="AV141" s="78">
        <f t="shared" si="609"/>
        <v>0</v>
      </c>
      <c r="AW141" s="78">
        <f t="shared" ref="AW141:BE141" si="611">SUM(AW138:AW140)</f>
        <v>0</v>
      </c>
      <c r="AX141" s="78">
        <f t="shared" si="611"/>
        <v>0</v>
      </c>
      <c r="AY141" s="78">
        <f t="shared" si="611"/>
        <v>0</v>
      </c>
      <c r="AZ141" s="78">
        <f t="shared" si="611"/>
        <v>0</v>
      </c>
      <c r="BA141" s="78">
        <f t="shared" si="611"/>
        <v>0</v>
      </c>
      <c r="BB141" s="78">
        <f t="shared" si="611"/>
        <v>0</v>
      </c>
      <c r="BC141" s="78">
        <f t="shared" si="611"/>
        <v>0</v>
      </c>
      <c r="BD141" s="78">
        <f t="shared" si="611"/>
        <v>0</v>
      </c>
      <c r="BE141" s="78">
        <f t="shared" si="611"/>
        <v>0</v>
      </c>
      <c r="BF141" s="78">
        <f t="shared" si="609"/>
        <v>0</v>
      </c>
      <c r="BG141" s="79">
        <f>SUM(BG138:BG140)</f>
        <v>0</v>
      </c>
      <c r="BH141" s="79">
        <f t="shared" ref="BH141:BI141" si="612">SUM(BH138:BH140)</f>
        <v>2529200</v>
      </c>
      <c r="BI141" s="79">
        <f t="shared" si="612"/>
        <v>2529200</v>
      </c>
      <c r="BJ141" s="541">
        <f>SUM(BJ138:BJ140)/3</f>
        <v>0</v>
      </c>
      <c r="BK141" s="541"/>
      <c r="BL141" s="931"/>
      <c r="BM141" s="922">
        <f>SUM(BM138:BM140)</f>
        <v>0</v>
      </c>
      <c r="BN141" s="922">
        <f t="shared" ref="BN141" si="613">SUM(BN138:BN140)</f>
        <v>0</v>
      </c>
      <c r="BO141" s="922">
        <f>SUM(BO138:BO140)</f>
        <v>0</v>
      </c>
      <c r="BP141" s="50"/>
      <c r="BQ141" s="918">
        <f>SUM(BQ138:BQ140)</f>
        <v>0</v>
      </c>
      <c r="BR141" s="918">
        <f>SUM(BR138:BR140)</f>
        <v>0</v>
      </c>
      <c r="BS141" s="918">
        <f>SUM(BS138:BS140)</f>
        <v>0</v>
      </c>
      <c r="BT141" s="50"/>
      <c r="BU141" s="918">
        <f>SUM(BU138:BU140)</f>
        <v>0</v>
      </c>
      <c r="BV141" s="918">
        <f>SUM(BV138:BV140)</f>
        <v>0</v>
      </c>
      <c r="BW141" s="918">
        <f>SUM(BW138:BW140)</f>
        <v>0</v>
      </c>
      <c r="BX141" s="50"/>
      <c r="BY141" s="918">
        <f>SUM(BY138:BY140)</f>
        <v>0</v>
      </c>
      <c r="BZ141" s="918">
        <f>SUM(BZ138:BZ140)</f>
        <v>0</v>
      </c>
      <c r="CA141" s="918">
        <f>SUM(CA138:CA140)</f>
        <v>0</v>
      </c>
      <c r="CB141" s="50"/>
      <c r="CC141" s="918">
        <f>SUM(CC138:CC140)</f>
        <v>0</v>
      </c>
      <c r="CD141" s="918">
        <f>SUM(CD138:CD140)</f>
        <v>0</v>
      </c>
      <c r="CE141" s="918">
        <f>SUM(CE138:CE140)</f>
        <v>0</v>
      </c>
      <c r="CF141" s="50"/>
      <c r="CG141" s="918">
        <f>SUM(CG138:CG140)</f>
        <v>0</v>
      </c>
      <c r="CH141" s="918">
        <f>SUM(CH138:CH140)</f>
        <v>0</v>
      </c>
      <c r="CI141" s="918">
        <f>SUM(CI138:CI140)</f>
        <v>0</v>
      </c>
      <c r="CJ141" s="50"/>
      <c r="CK141" s="918">
        <f>SUM(CK138:CK140)</f>
        <v>0</v>
      </c>
      <c r="CL141" s="918">
        <f>SUM(CL138:CL140)</f>
        <v>0</v>
      </c>
      <c r="CM141" s="918">
        <f>SUM(CM138:CM140)</f>
        <v>0</v>
      </c>
      <c r="CN141" s="50"/>
      <c r="CO141" s="918">
        <f>SUM(CO138:CO140)</f>
        <v>0</v>
      </c>
      <c r="CP141" s="918">
        <f>SUM(CP138:CP140)</f>
        <v>0</v>
      </c>
      <c r="CQ141" s="918">
        <f>SUM(CQ138:CQ140)</f>
        <v>0</v>
      </c>
      <c r="CR141" s="50"/>
      <c r="CS141" s="918">
        <f>SUM(CS138:CS140)</f>
        <v>0</v>
      </c>
      <c r="CT141" s="918">
        <f>SUM(CT138:CT140)</f>
        <v>0</v>
      </c>
      <c r="CU141" s="918">
        <f>SUM(CU138:CU140)</f>
        <v>0</v>
      </c>
      <c r="CV141" s="50"/>
      <c r="CW141" s="918">
        <f>SUM(CW138:CW140)</f>
        <v>0</v>
      </c>
      <c r="CX141" s="918">
        <f>SUM(CX138:CX140)</f>
        <v>0</v>
      </c>
      <c r="CY141" s="918">
        <f>SUM(CY138:CY140)</f>
        <v>0</v>
      </c>
      <c r="CZ141" s="50"/>
      <c r="DA141" s="918">
        <f>SUM(DA138:DA140)</f>
        <v>0</v>
      </c>
      <c r="DB141" s="918">
        <f>SUM(DB138:DB140)</f>
        <v>0</v>
      </c>
      <c r="DC141" s="918">
        <f>SUM(DC138:DC140)</f>
        <v>0</v>
      </c>
      <c r="DD141" s="50"/>
      <c r="DE141" s="918">
        <f>SUM(DE138:DE140)</f>
        <v>0</v>
      </c>
      <c r="DF141" s="918">
        <f>SUM(DF138:DF140)</f>
        <v>0</v>
      </c>
      <c r="DG141" s="918">
        <f>SUM(DG138:DG140)</f>
        <v>0</v>
      </c>
      <c r="DH141" s="50"/>
      <c r="DI141" s="918">
        <f>SUM(DI138:DI140)</f>
        <v>0</v>
      </c>
      <c r="DJ141" s="918">
        <f>SUM(DJ138:DJ140)</f>
        <v>0</v>
      </c>
      <c r="DK141" s="918">
        <f>SUM(DK138:DK140)</f>
        <v>0</v>
      </c>
      <c r="DL141" s="50"/>
      <c r="DM141" s="50"/>
      <c r="DN141" s="50"/>
      <c r="DO141" s="50"/>
      <c r="DP141" s="50"/>
      <c r="DQ141" s="50"/>
      <c r="DR141" s="50"/>
      <c r="DS141" s="50"/>
    </row>
    <row r="142" spans="1:141" s="6" customFormat="1" ht="26.25" customHeight="1" x14ac:dyDescent="0.2">
      <c r="A142" s="59"/>
      <c r="C142" s="8"/>
      <c r="D142" s="543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51"/>
      <c r="AE142" s="67"/>
      <c r="AF142" s="63"/>
      <c r="AS142" s="68"/>
      <c r="BF142" s="53">
        <f>SUM(AS141+BF141)</f>
        <v>0</v>
      </c>
      <c r="BG142" s="54">
        <f>AF141-AS141</f>
        <v>0</v>
      </c>
      <c r="BH142" s="55">
        <f>SUM(BI141+AS141)</f>
        <v>2529200</v>
      </c>
      <c r="BI142" s="56">
        <f>SUM(BG141)</f>
        <v>0</v>
      </c>
      <c r="BJ142" s="41" t="s">
        <v>35</v>
      </c>
      <c r="BK142" s="41"/>
      <c r="BL142" s="816"/>
      <c r="BM142" s="827"/>
      <c r="BN142" s="827"/>
      <c r="BO142" s="827"/>
      <c r="BP142" s="827"/>
      <c r="BQ142" s="827"/>
      <c r="BR142" s="827"/>
      <c r="BS142" s="827"/>
      <c r="BT142" s="827"/>
      <c r="BU142" s="827"/>
      <c r="BV142" s="827"/>
      <c r="BW142" s="827"/>
      <c r="BX142" s="827"/>
      <c r="BY142" s="827"/>
      <c r="BZ142" s="827"/>
      <c r="CA142" s="827"/>
      <c r="CB142" s="827"/>
      <c r="CC142" s="827"/>
      <c r="CD142" s="827"/>
      <c r="CE142" s="827"/>
      <c r="CF142" s="827"/>
      <c r="CG142" s="827"/>
      <c r="CH142" s="827"/>
      <c r="CI142" s="827"/>
      <c r="CJ142" s="827"/>
      <c r="CK142" s="827"/>
      <c r="CL142" s="827"/>
      <c r="CM142" s="827"/>
      <c r="CN142" s="827"/>
      <c r="CO142" s="827"/>
      <c r="CP142" s="827"/>
      <c r="CQ142" s="827"/>
      <c r="CR142" s="827"/>
      <c r="CS142" s="827"/>
      <c r="CT142" s="827"/>
      <c r="CU142" s="827"/>
      <c r="CV142" s="827"/>
      <c r="CW142" s="827"/>
      <c r="CX142" s="827"/>
      <c r="CY142" s="827"/>
      <c r="CZ142" s="827"/>
      <c r="DA142" s="827"/>
      <c r="DB142" s="827"/>
      <c r="DC142" s="827"/>
      <c r="DD142" s="827"/>
      <c r="DE142" s="827"/>
      <c r="DF142" s="827"/>
      <c r="DG142" s="827"/>
      <c r="DH142" s="827"/>
      <c r="DI142" s="827"/>
      <c r="DJ142" s="827"/>
      <c r="DK142" s="827"/>
      <c r="DL142" s="27"/>
      <c r="DM142" s="27"/>
      <c r="DN142" s="27"/>
      <c r="DO142" s="27"/>
      <c r="DP142" s="27"/>
      <c r="DQ142" s="27"/>
      <c r="DR142" s="27"/>
      <c r="DS142" s="27"/>
    </row>
    <row r="143" spans="1:141" s="822" customFormat="1" ht="26.25" customHeight="1" x14ac:dyDescent="0.2">
      <c r="A143" s="821"/>
      <c r="C143" s="644"/>
      <c r="D143" s="823"/>
      <c r="E143" s="644"/>
      <c r="F143" s="644"/>
      <c r="G143" s="644"/>
      <c r="H143" s="644"/>
      <c r="I143" s="644"/>
      <c r="J143" s="644"/>
      <c r="K143" s="644"/>
      <c r="L143" s="644"/>
      <c r="M143" s="644"/>
      <c r="N143" s="644"/>
      <c r="O143" s="644"/>
      <c r="P143" s="644"/>
      <c r="Q143" s="619"/>
      <c r="AE143" s="824"/>
      <c r="AF143" s="825"/>
      <c r="AS143" s="826"/>
      <c r="AT143" s="817">
        <f>SUM(AG141+AT141)</f>
        <v>0</v>
      </c>
      <c r="AU143" s="817">
        <f t="shared" ref="AU143:BE143" si="614">SUM(AH141+AU141)</f>
        <v>0</v>
      </c>
      <c r="AV143" s="817">
        <f t="shared" si="614"/>
        <v>0</v>
      </c>
      <c r="AW143" s="817">
        <f t="shared" si="614"/>
        <v>0</v>
      </c>
      <c r="AX143" s="817">
        <f t="shared" si="614"/>
        <v>0</v>
      </c>
      <c r="AY143" s="817">
        <f t="shared" si="614"/>
        <v>0</v>
      </c>
      <c r="AZ143" s="817">
        <f t="shared" si="614"/>
        <v>0</v>
      </c>
      <c r="BA143" s="817">
        <f t="shared" si="614"/>
        <v>0</v>
      </c>
      <c r="BB143" s="817">
        <f t="shared" si="614"/>
        <v>0</v>
      </c>
      <c r="BC143" s="817">
        <f t="shared" si="614"/>
        <v>0</v>
      </c>
      <c r="BD143" s="817">
        <f t="shared" si="614"/>
        <v>0</v>
      </c>
      <c r="BE143" s="817">
        <f t="shared" si="614"/>
        <v>0</v>
      </c>
      <c r="BF143" s="817">
        <f>SUM(AT143:BE143)</f>
        <v>0</v>
      </c>
      <c r="BG143" s="816"/>
      <c r="BH143" s="818"/>
      <c r="BI143" s="819">
        <f>SUM(BI141-BI142)</f>
        <v>2529200</v>
      </c>
      <c r="BJ143" s="816" t="s">
        <v>34</v>
      </c>
      <c r="BK143" s="816"/>
      <c r="BL143" s="130"/>
      <c r="BM143" s="131"/>
      <c r="BN143" s="131"/>
      <c r="BO143" s="132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827"/>
      <c r="DM143" s="827"/>
      <c r="DN143" s="827"/>
      <c r="DO143" s="827"/>
      <c r="DP143" s="827"/>
      <c r="DQ143" s="827"/>
      <c r="DR143" s="827"/>
      <c r="DS143" s="827"/>
    </row>
    <row r="144" spans="1:141" s="20" customFormat="1" ht="26.25" customHeight="1" x14ac:dyDescent="0.2">
      <c r="A144" s="1168" t="s">
        <v>8</v>
      </c>
      <c r="B144" s="1169"/>
      <c r="C144" s="119" t="s">
        <v>82</v>
      </c>
      <c r="D144" s="198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2"/>
      <c r="AF144" s="23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3"/>
      <c r="AT144" s="131"/>
      <c r="AU144" s="131"/>
      <c r="AV144" s="131"/>
      <c r="AW144" s="131"/>
      <c r="AX144" s="131"/>
      <c r="AY144" s="276"/>
      <c r="AZ144" s="131"/>
      <c r="BA144" s="131"/>
      <c r="BB144" s="131"/>
      <c r="BC144" s="131"/>
      <c r="BD144" s="131"/>
      <c r="BE144" s="131"/>
      <c r="BF144" s="133"/>
      <c r="BG144" s="133"/>
      <c r="BH144" s="130"/>
      <c r="BI144" s="134"/>
      <c r="BJ144" s="130"/>
      <c r="BK144" s="130"/>
      <c r="BL144" s="805"/>
      <c r="BM144" s="1186"/>
      <c r="BN144" s="1186"/>
      <c r="BO144" s="1186"/>
      <c r="BP144" s="585"/>
      <c r="BQ144" s="1186"/>
      <c r="BR144" s="1186"/>
      <c r="BS144" s="1186"/>
      <c r="BT144" s="585"/>
      <c r="BU144" s="1186"/>
      <c r="BV144" s="1186"/>
      <c r="BW144" s="1186"/>
      <c r="BX144" s="585"/>
      <c r="BY144" s="1186"/>
      <c r="BZ144" s="1186"/>
      <c r="CA144" s="1186"/>
      <c r="CB144" s="585"/>
      <c r="CC144" s="1186"/>
      <c r="CD144" s="1186"/>
      <c r="CE144" s="1186"/>
      <c r="CF144" s="585"/>
      <c r="CG144" s="1186"/>
      <c r="CH144" s="1186"/>
      <c r="CI144" s="1186"/>
      <c r="CJ144" s="585"/>
      <c r="CK144" s="1186"/>
      <c r="CL144" s="1186"/>
      <c r="CM144" s="1186"/>
      <c r="CN144" s="585"/>
      <c r="CO144" s="1186"/>
      <c r="CP144" s="1186"/>
      <c r="CQ144" s="1186"/>
      <c r="CR144" s="585"/>
      <c r="CS144" s="1186"/>
      <c r="CT144" s="1186"/>
      <c r="CU144" s="1186"/>
      <c r="CV144" s="585"/>
      <c r="CW144" s="1186"/>
      <c r="CX144" s="1186"/>
      <c r="CY144" s="1186"/>
      <c r="CZ144" s="585"/>
      <c r="DA144" s="1186"/>
      <c r="DB144" s="1186"/>
      <c r="DC144" s="1186"/>
      <c r="DD144" s="585"/>
      <c r="DE144" s="1186"/>
      <c r="DF144" s="1186"/>
      <c r="DG144" s="1186"/>
      <c r="DH144" s="585"/>
      <c r="DI144" s="1186"/>
      <c r="DJ144" s="1186"/>
      <c r="DK144" s="1186"/>
      <c r="DL144" s="131"/>
      <c r="DM144" s="133"/>
      <c r="DN144" s="133"/>
      <c r="DO144" s="133"/>
      <c r="DP144" s="130"/>
      <c r="DQ144" s="134"/>
      <c r="DR144" s="133"/>
      <c r="DS144" s="133"/>
      <c r="DT144" s="24"/>
      <c r="DU144" s="24"/>
      <c r="DV144" s="24"/>
      <c r="DW144" s="24"/>
      <c r="DX144" s="24"/>
      <c r="DY144" s="135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</row>
    <row r="145" spans="1:141" s="8" customFormat="1" ht="26.25" customHeight="1" x14ac:dyDescent="0.2">
      <c r="A145" s="1170" t="s">
        <v>9</v>
      </c>
      <c r="B145" s="1150" t="s">
        <v>10</v>
      </c>
      <c r="C145" s="1150" t="s">
        <v>21</v>
      </c>
      <c r="D145" s="1173" t="s">
        <v>11</v>
      </c>
      <c r="E145" s="1173"/>
      <c r="F145" s="1173"/>
      <c r="G145" s="1173"/>
      <c r="H145" s="1173"/>
      <c r="I145" s="1173"/>
      <c r="J145" s="1173"/>
      <c r="K145" s="1173"/>
      <c r="L145" s="1173"/>
      <c r="M145" s="1173"/>
      <c r="N145" s="1173"/>
      <c r="O145" s="1173"/>
      <c r="P145" s="1173"/>
      <c r="Q145" s="1173"/>
      <c r="R145" s="1150" t="s">
        <v>19</v>
      </c>
      <c r="S145" s="1174" t="s">
        <v>16</v>
      </c>
      <c r="T145" s="1175"/>
      <c r="U145" s="1175"/>
      <c r="V145" s="1175"/>
      <c r="W145" s="1175"/>
      <c r="X145" s="1175"/>
      <c r="Y145" s="1175"/>
      <c r="Z145" s="1175"/>
      <c r="AA145" s="1175"/>
      <c r="AB145" s="1175"/>
      <c r="AC145" s="1175"/>
      <c r="AD145" s="1175"/>
      <c r="AE145" s="1176"/>
      <c r="AF145" s="1161" t="s">
        <v>6</v>
      </c>
      <c r="AG145" s="1161"/>
      <c r="AH145" s="1161"/>
      <c r="AI145" s="1161"/>
      <c r="AJ145" s="1161"/>
      <c r="AK145" s="1161"/>
      <c r="AL145" s="1161"/>
      <c r="AM145" s="1161"/>
      <c r="AN145" s="1161"/>
      <c r="AO145" s="1161"/>
      <c r="AP145" s="1161"/>
      <c r="AQ145" s="1161"/>
      <c r="AR145" s="1161"/>
      <c r="AS145" s="1161"/>
      <c r="AT145" s="1162" t="s">
        <v>38</v>
      </c>
      <c r="AU145" s="1163"/>
      <c r="AV145" s="1163"/>
      <c r="AW145" s="1163"/>
      <c r="AX145" s="1163"/>
      <c r="AY145" s="1163"/>
      <c r="AZ145" s="1163"/>
      <c r="BA145" s="1163"/>
      <c r="BB145" s="1163"/>
      <c r="BC145" s="1163"/>
      <c r="BD145" s="1163"/>
      <c r="BE145" s="1163"/>
      <c r="BF145" s="1164"/>
      <c r="BG145" s="1150" t="s">
        <v>35</v>
      </c>
      <c r="BH145" s="1150" t="s">
        <v>208</v>
      </c>
      <c r="BI145" s="1153" t="s">
        <v>36</v>
      </c>
      <c r="BJ145" s="130"/>
      <c r="BK145" s="130"/>
      <c r="BL145" s="130"/>
      <c r="BM145" s="1149" t="s">
        <v>51</v>
      </c>
      <c r="BN145" s="1149"/>
      <c r="BO145" s="1149"/>
      <c r="BP145" s="23"/>
      <c r="BQ145" s="1149" t="s">
        <v>52</v>
      </c>
      <c r="BR145" s="1149"/>
      <c r="BS145" s="1149"/>
      <c r="BT145" s="23"/>
      <c r="BU145" s="1149" t="s">
        <v>56</v>
      </c>
      <c r="BV145" s="1149"/>
      <c r="BW145" s="1149"/>
      <c r="BX145" s="23"/>
      <c r="BY145" s="1149" t="s">
        <v>59</v>
      </c>
      <c r="BZ145" s="1149"/>
      <c r="CA145" s="1149"/>
      <c r="CB145" s="23"/>
      <c r="CC145" s="1149" t="s">
        <v>60</v>
      </c>
      <c r="CD145" s="1149"/>
      <c r="CE145" s="1149"/>
      <c r="CF145" s="23"/>
      <c r="CG145" s="1149" t="s">
        <v>61</v>
      </c>
      <c r="CH145" s="1149"/>
      <c r="CI145" s="1149"/>
      <c r="CJ145" s="23"/>
      <c r="CK145" s="1149" t="s">
        <v>204</v>
      </c>
      <c r="CL145" s="1149"/>
      <c r="CM145" s="1149"/>
      <c r="CN145" s="23"/>
      <c r="CO145" s="1149" t="s">
        <v>584</v>
      </c>
      <c r="CP145" s="1149"/>
      <c r="CQ145" s="1149"/>
      <c r="CR145" s="23"/>
      <c r="CS145" s="1149" t="s">
        <v>585</v>
      </c>
      <c r="CT145" s="1149"/>
      <c r="CU145" s="1149"/>
      <c r="CV145" s="23"/>
      <c r="CW145" s="1149" t="s">
        <v>586</v>
      </c>
      <c r="CX145" s="1149"/>
      <c r="CY145" s="1149"/>
      <c r="CZ145" s="23"/>
      <c r="DA145" s="1149" t="s">
        <v>587</v>
      </c>
      <c r="DB145" s="1149"/>
      <c r="DC145" s="1149"/>
      <c r="DD145" s="23"/>
      <c r="DE145" s="1149" t="s">
        <v>588</v>
      </c>
      <c r="DF145" s="1149"/>
      <c r="DG145" s="1149"/>
      <c r="DH145" s="23"/>
      <c r="DI145" s="1149" t="s">
        <v>12</v>
      </c>
      <c r="DJ145" s="1149"/>
      <c r="DK145" s="1149"/>
      <c r="DL145" s="23"/>
      <c r="DM145" s="23"/>
      <c r="DN145" s="23"/>
      <c r="DO145" s="23"/>
      <c r="DP145" s="23"/>
      <c r="DQ145" s="23"/>
      <c r="DR145" s="25"/>
      <c r="DS145" s="25"/>
    </row>
    <row r="146" spans="1:141" s="8" customFormat="1" ht="26.25" customHeight="1" x14ac:dyDescent="0.2">
      <c r="A146" s="1171"/>
      <c r="B146" s="1151"/>
      <c r="C146" s="1151"/>
      <c r="D146" s="1189" t="s">
        <v>17</v>
      </c>
      <c r="E146" s="1158" t="s">
        <v>18</v>
      </c>
      <c r="F146" s="1159"/>
      <c r="G146" s="1159"/>
      <c r="H146" s="1159"/>
      <c r="I146" s="1159"/>
      <c r="J146" s="1159"/>
      <c r="K146" s="1159"/>
      <c r="L146" s="1159"/>
      <c r="M146" s="1159"/>
      <c r="N146" s="1159"/>
      <c r="O146" s="1159"/>
      <c r="P146" s="1159"/>
      <c r="Q146" s="1159"/>
      <c r="R146" s="1151"/>
      <c r="S146" s="1156" t="s">
        <v>17</v>
      </c>
      <c r="T146" s="1158" t="s">
        <v>18</v>
      </c>
      <c r="U146" s="1159"/>
      <c r="V146" s="1159"/>
      <c r="W146" s="1159"/>
      <c r="X146" s="1159"/>
      <c r="Y146" s="1159"/>
      <c r="Z146" s="1159"/>
      <c r="AA146" s="1159"/>
      <c r="AB146" s="1159"/>
      <c r="AC146" s="1159"/>
      <c r="AD146" s="1159"/>
      <c r="AE146" s="1160"/>
      <c r="AF146" s="1156" t="s">
        <v>17</v>
      </c>
      <c r="AG146" s="1158" t="s">
        <v>18</v>
      </c>
      <c r="AH146" s="1159"/>
      <c r="AI146" s="1159"/>
      <c r="AJ146" s="1159"/>
      <c r="AK146" s="1159"/>
      <c r="AL146" s="1159"/>
      <c r="AM146" s="1159"/>
      <c r="AN146" s="1159"/>
      <c r="AO146" s="1159"/>
      <c r="AP146" s="1159"/>
      <c r="AQ146" s="1159"/>
      <c r="AR146" s="1159"/>
      <c r="AS146" s="1160"/>
      <c r="AT146" s="1165"/>
      <c r="AU146" s="1166"/>
      <c r="AV146" s="1166"/>
      <c r="AW146" s="1166"/>
      <c r="AX146" s="1166"/>
      <c r="AY146" s="1166"/>
      <c r="AZ146" s="1166"/>
      <c r="BA146" s="1166"/>
      <c r="BB146" s="1166"/>
      <c r="BC146" s="1166"/>
      <c r="BD146" s="1166"/>
      <c r="BE146" s="1166"/>
      <c r="BF146" s="1167"/>
      <c r="BG146" s="1151"/>
      <c r="BH146" s="1151"/>
      <c r="BI146" s="1154"/>
      <c r="BJ146" s="130"/>
      <c r="BK146" s="130"/>
      <c r="BL146" s="130"/>
      <c r="BM146" s="920">
        <v>1</v>
      </c>
      <c r="BN146" s="920">
        <v>2</v>
      </c>
      <c r="BO146" s="920"/>
      <c r="BP146" s="23"/>
      <c r="BQ146" s="920">
        <v>1</v>
      </c>
      <c r="BR146" s="920">
        <v>2</v>
      </c>
      <c r="BS146" s="920"/>
      <c r="BT146" s="23"/>
      <c r="BU146" s="920">
        <v>1</v>
      </c>
      <c r="BV146" s="920">
        <v>2</v>
      </c>
      <c r="BW146" s="920"/>
      <c r="BX146" s="23"/>
      <c r="BY146" s="920">
        <v>1</v>
      </c>
      <c r="BZ146" s="920">
        <v>2</v>
      </c>
      <c r="CA146" s="920"/>
      <c r="CB146" s="23"/>
      <c r="CC146" s="920">
        <v>1</v>
      </c>
      <c r="CD146" s="920">
        <v>2</v>
      </c>
      <c r="CE146" s="920"/>
      <c r="CF146" s="23"/>
      <c r="CG146" s="920">
        <v>1</v>
      </c>
      <c r="CH146" s="920">
        <v>2</v>
      </c>
      <c r="CI146" s="920"/>
      <c r="CJ146" s="23"/>
      <c r="CK146" s="920">
        <v>1</v>
      </c>
      <c r="CL146" s="920">
        <v>2</v>
      </c>
      <c r="CM146" s="920"/>
      <c r="CN146" s="23"/>
      <c r="CO146" s="920">
        <v>1</v>
      </c>
      <c r="CP146" s="920">
        <v>2</v>
      </c>
      <c r="CQ146" s="920"/>
      <c r="CR146" s="23"/>
      <c r="CS146" s="920">
        <v>1</v>
      </c>
      <c r="CT146" s="920">
        <v>2</v>
      </c>
      <c r="CU146" s="920"/>
      <c r="CV146" s="23"/>
      <c r="CW146" s="920">
        <v>1</v>
      </c>
      <c r="CX146" s="920">
        <v>2</v>
      </c>
      <c r="CY146" s="920"/>
      <c r="CZ146" s="23"/>
      <c r="DA146" s="920">
        <v>1</v>
      </c>
      <c r="DB146" s="920">
        <v>2</v>
      </c>
      <c r="DC146" s="920"/>
      <c r="DD146" s="23"/>
      <c r="DE146" s="920">
        <v>1</v>
      </c>
      <c r="DF146" s="920">
        <v>2</v>
      </c>
      <c r="DG146" s="920"/>
      <c r="DH146" s="23"/>
      <c r="DI146" s="920">
        <v>1</v>
      </c>
      <c r="DJ146" s="920">
        <v>2</v>
      </c>
      <c r="DK146" s="920"/>
      <c r="DL146" s="23"/>
      <c r="DM146" s="23"/>
      <c r="DN146" s="23"/>
      <c r="DO146" s="23"/>
      <c r="DP146" s="23"/>
      <c r="DQ146" s="23"/>
      <c r="DR146" s="25"/>
      <c r="DS146" s="25"/>
    </row>
    <row r="147" spans="1:141" s="6" customFormat="1" ht="26.25" customHeight="1" x14ac:dyDescent="0.2">
      <c r="A147" s="1172"/>
      <c r="B147" s="1152"/>
      <c r="C147" s="1152"/>
      <c r="D147" s="1191"/>
      <c r="E147" s="26">
        <v>1</v>
      </c>
      <c r="F147" s="26">
        <v>2</v>
      </c>
      <c r="G147" s="26">
        <v>3</v>
      </c>
      <c r="H147" s="26">
        <v>4</v>
      </c>
      <c r="I147" s="26">
        <v>5</v>
      </c>
      <c r="J147" s="26">
        <v>6</v>
      </c>
      <c r="K147" s="26">
        <v>7</v>
      </c>
      <c r="L147" s="26">
        <v>8</v>
      </c>
      <c r="M147" s="26">
        <v>9</v>
      </c>
      <c r="N147" s="26">
        <v>10</v>
      </c>
      <c r="O147" s="26">
        <v>11</v>
      </c>
      <c r="P147" s="26">
        <v>12</v>
      </c>
      <c r="Q147" s="26" t="s">
        <v>20</v>
      </c>
      <c r="R147" s="1152"/>
      <c r="S147" s="1157"/>
      <c r="T147" s="26">
        <v>1</v>
      </c>
      <c r="U147" s="26">
        <v>2</v>
      </c>
      <c r="V147" s="26">
        <v>3</v>
      </c>
      <c r="W147" s="26">
        <v>4</v>
      </c>
      <c r="X147" s="26">
        <v>5</v>
      </c>
      <c r="Y147" s="26">
        <v>6</v>
      </c>
      <c r="Z147" s="26">
        <v>7</v>
      </c>
      <c r="AA147" s="26">
        <v>8</v>
      </c>
      <c r="AB147" s="26">
        <v>9</v>
      </c>
      <c r="AC147" s="26">
        <v>10</v>
      </c>
      <c r="AD147" s="26">
        <v>11</v>
      </c>
      <c r="AE147" s="26">
        <v>12</v>
      </c>
      <c r="AF147" s="1157"/>
      <c r="AG147" s="26">
        <v>1</v>
      </c>
      <c r="AH147" s="26">
        <v>2</v>
      </c>
      <c r="AI147" s="26">
        <v>3</v>
      </c>
      <c r="AJ147" s="26">
        <v>4</v>
      </c>
      <c r="AK147" s="26">
        <v>5</v>
      </c>
      <c r="AL147" s="26">
        <v>6</v>
      </c>
      <c r="AM147" s="26">
        <v>7</v>
      </c>
      <c r="AN147" s="26">
        <v>8</v>
      </c>
      <c r="AO147" s="26">
        <v>9</v>
      </c>
      <c r="AP147" s="26">
        <v>10</v>
      </c>
      <c r="AQ147" s="26">
        <v>11</v>
      </c>
      <c r="AR147" s="26">
        <v>12</v>
      </c>
      <c r="AS147" s="26" t="s">
        <v>12</v>
      </c>
      <c r="AT147" s="164">
        <v>1</v>
      </c>
      <c r="AU147" s="164">
        <v>2</v>
      </c>
      <c r="AV147" s="164">
        <v>3</v>
      </c>
      <c r="AW147" s="164">
        <v>4</v>
      </c>
      <c r="AX147" s="164">
        <v>5</v>
      </c>
      <c r="AY147" s="164">
        <v>6</v>
      </c>
      <c r="AZ147" s="164">
        <v>7</v>
      </c>
      <c r="BA147" s="164">
        <v>8</v>
      </c>
      <c r="BB147" s="164">
        <v>9</v>
      </c>
      <c r="BC147" s="164">
        <v>10</v>
      </c>
      <c r="BD147" s="164">
        <v>11</v>
      </c>
      <c r="BE147" s="164">
        <v>12</v>
      </c>
      <c r="BF147" s="26" t="s">
        <v>12</v>
      </c>
      <c r="BG147" s="1152"/>
      <c r="BH147" s="1152"/>
      <c r="BI147" s="1155"/>
      <c r="BJ147" s="7"/>
      <c r="BK147" s="7"/>
      <c r="BL147" s="7"/>
      <c r="BM147" s="164" t="s">
        <v>581</v>
      </c>
      <c r="BN147" s="164" t="s">
        <v>582</v>
      </c>
      <c r="BO147" s="919" t="s">
        <v>583</v>
      </c>
      <c r="BP147" s="27"/>
      <c r="BQ147" s="164" t="s">
        <v>581</v>
      </c>
      <c r="BR147" s="164" t="s">
        <v>582</v>
      </c>
      <c r="BS147" s="919" t="s">
        <v>583</v>
      </c>
      <c r="BT147" s="27"/>
      <c r="BU147" s="164" t="s">
        <v>581</v>
      </c>
      <c r="BV147" s="164" t="s">
        <v>582</v>
      </c>
      <c r="BW147" s="919" t="s">
        <v>583</v>
      </c>
      <c r="BX147" s="27"/>
      <c r="BY147" s="164" t="s">
        <v>581</v>
      </c>
      <c r="BZ147" s="164" t="s">
        <v>582</v>
      </c>
      <c r="CA147" s="919" t="s">
        <v>583</v>
      </c>
      <c r="CB147" s="27"/>
      <c r="CC147" s="164" t="s">
        <v>581</v>
      </c>
      <c r="CD147" s="164" t="s">
        <v>582</v>
      </c>
      <c r="CE147" s="919" t="s">
        <v>583</v>
      </c>
      <c r="CF147" s="27"/>
      <c r="CG147" s="164" t="s">
        <v>581</v>
      </c>
      <c r="CH147" s="164" t="s">
        <v>582</v>
      </c>
      <c r="CI147" s="919" t="s">
        <v>583</v>
      </c>
      <c r="CJ147" s="27"/>
      <c r="CK147" s="164" t="s">
        <v>581</v>
      </c>
      <c r="CL147" s="164" t="s">
        <v>582</v>
      </c>
      <c r="CM147" s="919" t="s">
        <v>583</v>
      </c>
      <c r="CN147" s="27"/>
      <c r="CO147" s="164" t="s">
        <v>581</v>
      </c>
      <c r="CP147" s="164" t="s">
        <v>582</v>
      </c>
      <c r="CQ147" s="919" t="s">
        <v>583</v>
      </c>
      <c r="CR147" s="27"/>
      <c r="CS147" s="164" t="s">
        <v>581</v>
      </c>
      <c r="CT147" s="164" t="s">
        <v>582</v>
      </c>
      <c r="CU147" s="919" t="s">
        <v>583</v>
      </c>
      <c r="CV147" s="27"/>
      <c r="CW147" s="164" t="s">
        <v>581</v>
      </c>
      <c r="CX147" s="164" t="s">
        <v>582</v>
      </c>
      <c r="CY147" s="919" t="s">
        <v>583</v>
      </c>
      <c r="CZ147" s="27"/>
      <c r="DA147" s="164" t="s">
        <v>581</v>
      </c>
      <c r="DB147" s="164" t="s">
        <v>582</v>
      </c>
      <c r="DC147" s="919" t="s">
        <v>583</v>
      </c>
      <c r="DD147" s="27"/>
      <c r="DE147" s="164" t="s">
        <v>581</v>
      </c>
      <c r="DF147" s="164" t="s">
        <v>582</v>
      </c>
      <c r="DG147" s="919" t="s">
        <v>583</v>
      </c>
      <c r="DH147" s="27"/>
      <c r="DI147" s="164" t="s">
        <v>581</v>
      </c>
      <c r="DJ147" s="164" t="s">
        <v>582</v>
      </c>
      <c r="DK147" s="919" t="s">
        <v>583</v>
      </c>
      <c r="DL147" s="27"/>
      <c r="DM147" s="27"/>
      <c r="DN147" s="27"/>
      <c r="DO147" s="27"/>
      <c r="DP147" s="27"/>
      <c r="DQ147" s="27"/>
      <c r="DR147" s="27"/>
      <c r="DS147" s="27"/>
    </row>
    <row r="148" spans="1:141" s="7" customFormat="1" ht="26.25" customHeight="1" x14ac:dyDescent="0.2">
      <c r="A148" s="42"/>
      <c r="B148" s="426" t="s">
        <v>83</v>
      </c>
      <c r="C148" s="29" t="s">
        <v>23</v>
      </c>
      <c r="D148" s="547">
        <v>700</v>
      </c>
      <c r="E148" s="553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1">
        <f t="shared" ref="Q148:Q153" si="615">SUM(E148:P148)</f>
        <v>0</v>
      </c>
      <c r="R148" s="83" t="s">
        <v>7</v>
      </c>
      <c r="S148" s="546">
        <v>570</v>
      </c>
      <c r="T148" s="84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69">
        <f t="shared" ref="AF148:AF153" si="616">SUM(Q148*S148)</f>
        <v>0</v>
      </c>
      <c r="AG148" s="70">
        <f t="shared" ref="AG148:AI153" si="617">T148*E148</f>
        <v>0</v>
      </c>
      <c r="AH148" s="70">
        <f t="shared" si="617"/>
        <v>0</v>
      </c>
      <c r="AI148" s="70">
        <f t="shared" si="617"/>
        <v>0</v>
      </c>
      <c r="AJ148" s="70">
        <f t="shared" ref="AJ148:AR153" si="618">W148*H148</f>
        <v>0</v>
      </c>
      <c r="AK148" s="70">
        <f t="shared" si="618"/>
        <v>0</v>
      </c>
      <c r="AL148" s="70">
        <f t="shared" si="618"/>
        <v>0</v>
      </c>
      <c r="AM148" s="70">
        <f t="shared" si="618"/>
        <v>0</v>
      </c>
      <c r="AN148" s="70">
        <f t="shared" si="618"/>
        <v>0</v>
      </c>
      <c r="AO148" s="70">
        <f t="shared" si="618"/>
        <v>0</v>
      </c>
      <c r="AP148" s="70">
        <f t="shared" si="618"/>
        <v>0</v>
      </c>
      <c r="AQ148" s="70">
        <f t="shared" si="618"/>
        <v>0</v>
      </c>
      <c r="AR148" s="70">
        <f t="shared" si="618"/>
        <v>0</v>
      </c>
      <c r="AS148" s="71">
        <f t="shared" ref="AS148:AS153" si="619">SUM(AG148:AR148)</f>
        <v>0</v>
      </c>
      <c r="AT148" s="70">
        <f>SUM(AG148*4%)</f>
        <v>0</v>
      </c>
      <c r="AU148" s="70">
        <f t="shared" ref="AU148:AU153" si="620">SUM(AH148*14%)</f>
        <v>0</v>
      </c>
      <c r="AV148" s="70">
        <f t="shared" ref="AV148:BE153" si="621">SUM(AI148*14%)</f>
        <v>0</v>
      </c>
      <c r="AW148" s="70">
        <f t="shared" si="621"/>
        <v>0</v>
      </c>
      <c r="AX148" s="70">
        <f t="shared" si="621"/>
        <v>0</v>
      </c>
      <c r="AY148" s="70">
        <f t="shared" si="621"/>
        <v>0</v>
      </c>
      <c r="AZ148" s="70">
        <f t="shared" si="621"/>
        <v>0</v>
      </c>
      <c r="BA148" s="70">
        <f t="shared" si="621"/>
        <v>0</v>
      </c>
      <c r="BB148" s="70">
        <f t="shared" si="621"/>
        <v>0</v>
      </c>
      <c r="BC148" s="70">
        <f t="shared" si="621"/>
        <v>0</v>
      </c>
      <c r="BD148" s="70">
        <f t="shared" si="621"/>
        <v>0</v>
      </c>
      <c r="BE148" s="70">
        <f t="shared" si="621"/>
        <v>0</v>
      </c>
      <c r="BF148" s="72">
        <f t="shared" ref="BF148:BF153" si="622">SUM(AT148:BE148)</f>
        <v>0</v>
      </c>
      <c r="BG148" s="73">
        <f>AF148-AS148</f>
        <v>0</v>
      </c>
      <c r="BH148" s="74">
        <f t="shared" ref="BH148" si="623">S148*D148</f>
        <v>399000</v>
      </c>
      <c r="BI148" s="75">
        <f>BH148-AS148</f>
        <v>399000</v>
      </c>
      <c r="BJ148" s="166">
        <f t="shared" ref="BJ148:BJ153" si="624">SUM(Q148/D148)</f>
        <v>0</v>
      </c>
      <c r="BK148" s="166"/>
      <c r="BL148" s="546">
        <v>500</v>
      </c>
      <c r="BM148" s="461">
        <f t="shared" ref="BM148:BM153" si="625">AG148-AT148</f>
        <v>0</v>
      </c>
      <c r="BN148" s="461">
        <f t="shared" ref="BN148:BN153" si="626">E148*BL148</f>
        <v>0</v>
      </c>
      <c r="BO148" s="461">
        <f>BM148-BN148</f>
        <v>0</v>
      </c>
      <c r="BP148" s="37"/>
      <c r="BQ148" s="461">
        <f t="shared" ref="BQ148:BQ153" si="627">AH148-AU148</f>
        <v>0</v>
      </c>
      <c r="BR148" s="461">
        <f t="shared" ref="BR148:BR153" si="628">F148*BL148</f>
        <v>0</v>
      </c>
      <c r="BS148" s="461">
        <f>BQ148-BR148</f>
        <v>0</v>
      </c>
      <c r="BT148" s="37"/>
      <c r="BU148" s="461">
        <f t="shared" ref="BU148:BU153" si="629">AI148-AV148</f>
        <v>0</v>
      </c>
      <c r="BV148" s="461">
        <f t="shared" ref="BV148:BV153" si="630">G148*BL148</f>
        <v>0</v>
      </c>
      <c r="BW148" s="461">
        <f>BU148-BV148</f>
        <v>0</v>
      </c>
      <c r="BX148" s="37"/>
      <c r="BY148" s="461">
        <f t="shared" ref="BY148:BY153" si="631">AJ148-AW148</f>
        <v>0</v>
      </c>
      <c r="BZ148" s="461">
        <f t="shared" ref="BZ148:BZ153" si="632">H148*BL148</f>
        <v>0</v>
      </c>
      <c r="CA148" s="461">
        <f>BY148-BZ148</f>
        <v>0</v>
      </c>
      <c r="CB148" s="37"/>
      <c r="CC148" s="461">
        <f t="shared" ref="CC148:CC153" si="633">SUM(AK148-AX148)</f>
        <v>0</v>
      </c>
      <c r="CD148" s="461">
        <f t="shared" ref="CD148:CD153" si="634">I148*BL148</f>
        <v>0</v>
      </c>
      <c r="CE148" s="461">
        <f>CC148-CD148</f>
        <v>0</v>
      </c>
      <c r="CF148" s="37"/>
      <c r="CG148" s="461">
        <f t="shared" ref="CG148:CG153" si="635">AL148-AY148</f>
        <v>0</v>
      </c>
      <c r="CH148" s="461">
        <f t="shared" ref="CH148:CH153" si="636">J148*BL148</f>
        <v>0</v>
      </c>
      <c r="CI148" s="461">
        <f>CG148-CH148</f>
        <v>0</v>
      </c>
      <c r="CJ148" s="37"/>
      <c r="CK148" s="461">
        <f t="shared" ref="CK148:CK153" si="637">AM148-AZ148</f>
        <v>0</v>
      </c>
      <c r="CL148" s="461">
        <f t="shared" ref="CL148:CL153" si="638">K148*BL148</f>
        <v>0</v>
      </c>
      <c r="CM148" s="461">
        <f>CK148-CL148</f>
        <v>0</v>
      </c>
      <c r="CN148" s="37"/>
      <c r="CO148" s="461">
        <f t="shared" ref="CO148:CO153" si="639">AN148-BA148</f>
        <v>0</v>
      </c>
      <c r="CP148" s="461">
        <f t="shared" ref="CP148:CP153" si="640">L148*BL148</f>
        <v>0</v>
      </c>
      <c r="CQ148" s="461">
        <f>CO148-CP148</f>
        <v>0</v>
      </c>
      <c r="CR148" s="37"/>
      <c r="CS148" s="461">
        <f t="shared" ref="CS148:CS153" si="641">AO148-BB148</f>
        <v>0</v>
      </c>
      <c r="CT148" s="461">
        <f t="shared" ref="CT148:CT153" si="642">M148*BL148</f>
        <v>0</v>
      </c>
      <c r="CU148" s="461">
        <f>CS148-CT148</f>
        <v>0</v>
      </c>
      <c r="CV148" s="37"/>
      <c r="CW148" s="461">
        <f t="shared" ref="CW148:CW153" si="643">AP148-BC148</f>
        <v>0</v>
      </c>
      <c r="CX148" s="461">
        <f t="shared" ref="CX148:CX153" si="644">N148*BL148</f>
        <v>0</v>
      </c>
      <c r="CY148" s="461">
        <f>CW148-CX148</f>
        <v>0</v>
      </c>
      <c r="CZ148" s="37"/>
      <c r="DA148" s="461">
        <f t="shared" ref="DA148:DA153" si="645">AQ148-BD148</f>
        <v>0</v>
      </c>
      <c r="DB148" s="461">
        <f t="shared" ref="DB148:DB153" si="646">O148*BL148</f>
        <v>0</v>
      </c>
      <c r="DC148" s="461">
        <f>DA148-DB148</f>
        <v>0</v>
      </c>
      <c r="DD148" s="37"/>
      <c r="DE148" s="461">
        <f t="shared" ref="DE148:DE153" si="647">AR148-BE148</f>
        <v>0</v>
      </c>
      <c r="DF148" s="461">
        <f t="shared" ref="DF148:DF153" si="648">P148*BL148</f>
        <v>0</v>
      </c>
      <c r="DG148" s="461">
        <f>DE148-DF148</f>
        <v>0</v>
      </c>
      <c r="DH148" s="37"/>
      <c r="DI148" s="461">
        <f>SUM(BM148+BQ148+BU148+BY148+CC148+CG148+CK148+CO148+CS148+CW148+DA148+DE148)</f>
        <v>0</v>
      </c>
      <c r="DJ148" s="461">
        <f>SUM(BN148+BR148+BV148+BZ148+CD148+CH148+CL148+CP148+CT148+CX148+DB148+DF148)</f>
        <v>0</v>
      </c>
      <c r="DK148" s="461">
        <f>DI148-DJ148</f>
        <v>0</v>
      </c>
      <c r="DL148" s="43"/>
      <c r="DM148" s="43"/>
      <c r="DN148" s="43"/>
      <c r="DO148" s="43"/>
      <c r="DP148" s="43"/>
      <c r="DQ148" s="43"/>
      <c r="DR148" s="43"/>
      <c r="DS148" s="43"/>
    </row>
    <row r="149" spans="1:141" s="7" customFormat="1" ht="26.25" customHeight="1" x14ac:dyDescent="0.2">
      <c r="A149" s="42"/>
      <c r="B149" s="426" t="s">
        <v>77</v>
      </c>
      <c r="C149" s="29" t="s">
        <v>23</v>
      </c>
      <c r="D149" s="547">
        <v>3</v>
      </c>
      <c r="E149" s="553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1">
        <f t="shared" si="615"/>
        <v>0</v>
      </c>
      <c r="R149" s="83" t="s">
        <v>78</v>
      </c>
      <c r="S149" s="546">
        <v>28400</v>
      </c>
      <c r="T149" s="84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69">
        <f t="shared" si="616"/>
        <v>0</v>
      </c>
      <c r="AG149" s="70">
        <f t="shared" si="617"/>
        <v>0</v>
      </c>
      <c r="AH149" s="70">
        <f t="shared" si="617"/>
        <v>0</v>
      </c>
      <c r="AI149" s="70">
        <f t="shared" si="617"/>
        <v>0</v>
      </c>
      <c r="AJ149" s="70">
        <f t="shared" si="618"/>
        <v>0</v>
      </c>
      <c r="AK149" s="70">
        <f t="shared" si="618"/>
        <v>0</v>
      </c>
      <c r="AL149" s="70">
        <f t="shared" si="618"/>
        <v>0</v>
      </c>
      <c r="AM149" s="70">
        <f t="shared" si="618"/>
        <v>0</v>
      </c>
      <c r="AN149" s="70">
        <f t="shared" si="618"/>
        <v>0</v>
      </c>
      <c r="AO149" s="70">
        <f t="shared" si="618"/>
        <v>0</v>
      </c>
      <c r="AP149" s="70">
        <f t="shared" si="618"/>
        <v>0</v>
      </c>
      <c r="AQ149" s="70">
        <f t="shared" si="618"/>
        <v>0</v>
      </c>
      <c r="AR149" s="70">
        <f t="shared" si="618"/>
        <v>0</v>
      </c>
      <c r="AS149" s="71">
        <f t="shared" si="619"/>
        <v>0</v>
      </c>
      <c r="AT149" s="70">
        <f>SUM(AG149*4%)</f>
        <v>0</v>
      </c>
      <c r="AU149" s="70">
        <f t="shared" si="620"/>
        <v>0</v>
      </c>
      <c r="AV149" s="70">
        <f t="shared" si="621"/>
        <v>0</v>
      </c>
      <c r="AW149" s="70">
        <f t="shared" si="621"/>
        <v>0</v>
      </c>
      <c r="AX149" s="70">
        <f t="shared" si="621"/>
        <v>0</v>
      </c>
      <c r="AY149" s="70">
        <f t="shared" si="621"/>
        <v>0</v>
      </c>
      <c r="AZ149" s="70">
        <f t="shared" si="621"/>
        <v>0</v>
      </c>
      <c r="BA149" s="70">
        <f t="shared" si="621"/>
        <v>0</v>
      </c>
      <c r="BB149" s="70">
        <f t="shared" si="621"/>
        <v>0</v>
      </c>
      <c r="BC149" s="70">
        <f t="shared" si="621"/>
        <v>0</v>
      </c>
      <c r="BD149" s="70">
        <f t="shared" si="621"/>
        <v>0</v>
      </c>
      <c r="BE149" s="70">
        <f t="shared" si="621"/>
        <v>0</v>
      </c>
      <c r="BF149" s="72">
        <f t="shared" si="622"/>
        <v>0</v>
      </c>
      <c r="BG149" s="73">
        <f t="shared" ref="BG149:BG153" si="649">AF149-AS149</f>
        <v>0</v>
      </c>
      <c r="BH149" s="74">
        <f t="shared" ref="BH149:BH153" si="650">S149*D149</f>
        <v>85200</v>
      </c>
      <c r="BI149" s="75">
        <f t="shared" ref="BI149:BI153" si="651">BH149-AS149</f>
        <v>85200</v>
      </c>
      <c r="BJ149" s="166">
        <f t="shared" si="624"/>
        <v>0</v>
      </c>
      <c r="BK149" s="166"/>
      <c r="BL149" s="546">
        <v>28000</v>
      </c>
      <c r="BM149" s="461">
        <f t="shared" si="625"/>
        <v>0</v>
      </c>
      <c r="BN149" s="461">
        <f t="shared" si="626"/>
        <v>0</v>
      </c>
      <c r="BO149" s="461">
        <f>BM149-BN149</f>
        <v>0</v>
      </c>
      <c r="BP149" s="37"/>
      <c r="BQ149" s="461">
        <f t="shared" si="627"/>
        <v>0</v>
      </c>
      <c r="BR149" s="461">
        <f t="shared" si="628"/>
        <v>0</v>
      </c>
      <c r="BS149" s="461">
        <f t="shared" ref="BS149:BS150" si="652">BQ149-BR149</f>
        <v>0</v>
      </c>
      <c r="BT149" s="37"/>
      <c r="BU149" s="461">
        <f t="shared" si="629"/>
        <v>0</v>
      </c>
      <c r="BV149" s="461">
        <f t="shared" si="630"/>
        <v>0</v>
      </c>
      <c r="BW149" s="461">
        <f>BU149-BV149</f>
        <v>0</v>
      </c>
      <c r="BX149" s="37"/>
      <c r="BY149" s="461">
        <f t="shared" si="631"/>
        <v>0</v>
      </c>
      <c r="BZ149" s="461">
        <f t="shared" si="632"/>
        <v>0</v>
      </c>
      <c r="CA149" s="461">
        <f t="shared" ref="CA149:CA150" si="653">BY149-BZ149</f>
        <v>0</v>
      </c>
      <c r="CB149" s="37"/>
      <c r="CC149" s="461">
        <f t="shared" si="633"/>
        <v>0</v>
      </c>
      <c r="CD149" s="461">
        <f t="shared" si="634"/>
        <v>0</v>
      </c>
      <c r="CE149" s="461">
        <f t="shared" ref="CE149:CE150" si="654">CC149-CD149</f>
        <v>0</v>
      </c>
      <c r="CF149" s="37"/>
      <c r="CG149" s="461">
        <f t="shared" si="635"/>
        <v>0</v>
      </c>
      <c r="CH149" s="461">
        <f t="shared" si="636"/>
        <v>0</v>
      </c>
      <c r="CI149" s="461">
        <f>CG149-CH149</f>
        <v>0</v>
      </c>
      <c r="CJ149" s="37"/>
      <c r="CK149" s="461">
        <f t="shared" si="637"/>
        <v>0</v>
      </c>
      <c r="CL149" s="461">
        <f t="shared" si="638"/>
        <v>0</v>
      </c>
      <c r="CM149" s="461">
        <f t="shared" ref="CM149:CM150" si="655">CK149-CL149</f>
        <v>0</v>
      </c>
      <c r="CN149" s="37"/>
      <c r="CO149" s="461">
        <f t="shared" si="639"/>
        <v>0</v>
      </c>
      <c r="CP149" s="461">
        <f t="shared" si="640"/>
        <v>0</v>
      </c>
      <c r="CQ149" s="461">
        <f t="shared" ref="CQ149:CQ150" si="656">CO149-CP149</f>
        <v>0</v>
      </c>
      <c r="CR149" s="37"/>
      <c r="CS149" s="461">
        <f t="shared" si="641"/>
        <v>0</v>
      </c>
      <c r="CT149" s="461">
        <f t="shared" si="642"/>
        <v>0</v>
      </c>
      <c r="CU149" s="461">
        <f t="shared" ref="CU149:CU150" si="657">CS149-CT149</f>
        <v>0</v>
      </c>
      <c r="CV149" s="37"/>
      <c r="CW149" s="461">
        <f t="shared" si="643"/>
        <v>0</v>
      </c>
      <c r="CX149" s="461">
        <f t="shared" si="644"/>
        <v>0</v>
      </c>
      <c r="CY149" s="461">
        <f t="shared" ref="CY149:CY150" si="658">CW149-CX149</f>
        <v>0</v>
      </c>
      <c r="CZ149" s="37"/>
      <c r="DA149" s="461">
        <f t="shared" si="645"/>
        <v>0</v>
      </c>
      <c r="DB149" s="461">
        <f t="shared" si="646"/>
        <v>0</v>
      </c>
      <c r="DC149" s="461">
        <f t="shared" ref="DC149:DC150" si="659">DA149-DB149</f>
        <v>0</v>
      </c>
      <c r="DD149" s="37"/>
      <c r="DE149" s="461">
        <f t="shared" si="647"/>
        <v>0</v>
      </c>
      <c r="DF149" s="461">
        <f t="shared" si="648"/>
        <v>0</v>
      </c>
      <c r="DG149" s="461">
        <f t="shared" ref="DG149:DG150" si="660">DE149-DF149</f>
        <v>0</v>
      </c>
      <c r="DH149" s="37"/>
      <c r="DI149" s="461">
        <f>SUM(BM149+BQ149+BU149+BY149+CC149+CG149+CK149+CO149+CS149+CW149+DA149+DE149)</f>
        <v>0</v>
      </c>
      <c r="DJ149" s="461">
        <f>SUM(BN149+BR149+BV149+BZ149+CD149+CH149+CL149+CP149+CT149+CX149+DB149+DF149)</f>
        <v>0</v>
      </c>
      <c r="DK149" s="461">
        <f>DI149-DJ149</f>
        <v>0</v>
      </c>
      <c r="DL149" s="43"/>
      <c r="DM149" s="43"/>
      <c r="DN149" s="43"/>
      <c r="DO149" s="43"/>
      <c r="DP149" s="43"/>
      <c r="DQ149" s="43"/>
      <c r="DR149" s="43"/>
      <c r="DS149" s="43"/>
    </row>
    <row r="150" spans="1:141" s="7" customFormat="1" ht="26.25" customHeight="1" x14ac:dyDescent="0.2">
      <c r="A150" s="42"/>
      <c r="B150" s="426" t="s">
        <v>84</v>
      </c>
      <c r="C150" s="29" t="s">
        <v>23</v>
      </c>
      <c r="D150" s="547">
        <v>3</v>
      </c>
      <c r="E150" s="553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1">
        <f t="shared" ref="Q150" si="661">SUM(E150:P150)</f>
        <v>0</v>
      </c>
      <c r="R150" s="83" t="s">
        <v>88</v>
      </c>
      <c r="S150" s="546">
        <v>500000</v>
      </c>
      <c r="T150" s="546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69">
        <f t="shared" ref="AF150" si="662">SUM(Q150*S150)</f>
        <v>0</v>
      </c>
      <c r="AG150" s="70">
        <f t="shared" ref="AG150" si="663">T150*E150</f>
        <v>0</v>
      </c>
      <c r="AH150" s="70">
        <f t="shared" ref="AH150" si="664">U150*F150</f>
        <v>0</v>
      </c>
      <c r="AI150" s="70">
        <f t="shared" ref="AI150" si="665">V150*G150</f>
        <v>0</v>
      </c>
      <c r="AJ150" s="70">
        <f t="shared" ref="AJ150" si="666">W150*H150</f>
        <v>0</v>
      </c>
      <c r="AK150" s="70">
        <f t="shared" ref="AK150" si="667">X150*I150</f>
        <v>0</v>
      </c>
      <c r="AL150" s="70">
        <f t="shared" ref="AL150" si="668">Y150*J150</f>
        <v>0</v>
      </c>
      <c r="AM150" s="70">
        <f t="shared" ref="AM150" si="669">Z150*K150</f>
        <v>0</v>
      </c>
      <c r="AN150" s="70">
        <f t="shared" ref="AN150" si="670">AA150*L150</f>
        <v>0</v>
      </c>
      <c r="AO150" s="70">
        <f t="shared" ref="AO150" si="671">AB150*M150</f>
        <v>0</v>
      </c>
      <c r="AP150" s="70">
        <f t="shared" ref="AP150" si="672">AC150*N150</f>
        <v>0</v>
      </c>
      <c r="AQ150" s="70">
        <f t="shared" ref="AQ150" si="673">AD150*O150</f>
        <v>0</v>
      </c>
      <c r="AR150" s="70">
        <f t="shared" ref="AR150" si="674">AE150*P150</f>
        <v>0</v>
      </c>
      <c r="AS150" s="71">
        <f t="shared" ref="AS150" si="675">SUM(AG150:AR150)</f>
        <v>0</v>
      </c>
      <c r="AT150" s="70"/>
      <c r="AU150" s="70">
        <f t="shared" ref="AU150" si="676">SUM(AH150*14%)</f>
        <v>0</v>
      </c>
      <c r="AV150" s="70">
        <f t="shared" ref="AV150" si="677">SUM(AI150*14%)</f>
        <v>0</v>
      </c>
      <c r="AW150" s="70">
        <f t="shared" ref="AW150" si="678">SUM(AJ150*14%)</f>
        <v>0</v>
      </c>
      <c r="AX150" s="70">
        <f t="shared" ref="AX150" si="679">SUM(AK150*14%)</f>
        <v>0</v>
      </c>
      <c r="AY150" s="70">
        <f t="shared" ref="AY150" si="680">SUM(AL150*14%)</f>
        <v>0</v>
      </c>
      <c r="AZ150" s="70">
        <f t="shared" ref="AZ150" si="681">SUM(AM150*14%)</f>
        <v>0</v>
      </c>
      <c r="BA150" s="70">
        <f t="shared" ref="BA150" si="682">SUM(AN150*14%)</f>
        <v>0</v>
      </c>
      <c r="BB150" s="70">
        <f t="shared" ref="BB150" si="683">SUM(AO150*14%)</f>
        <v>0</v>
      </c>
      <c r="BC150" s="70">
        <f t="shared" ref="BC150" si="684">SUM(AP150*14%)</f>
        <v>0</v>
      </c>
      <c r="BD150" s="70">
        <f t="shared" ref="BD150" si="685">SUM(AQ150*14%)</f>
        <v>0</v>
      </c>
      <c r="BE150" s="70">
        <f t="shared" ref="BE150" si="686">SUM(AR150*14%)</f>
        <v>0</v>
      </c>
      <c r="BF150" s="72">
        <f t="shared" ref="BF150" si="687">SUM(AT150:BE150)</f>
        <v>0</v>
      </c>
      <c r="BG150" s="73">
        <f t="shared" si="649"/>
        <v>0</v>
      </c>
      <c r="BH150" s="74">
        <f t="shared" si="650"/>
        <v>1500000</v>
      </c>
      <c r="BI150" s="75">
        <f t="shared" si="651"/>
        <v>1500000</v>
      </c>
      <c r="BJ150" s="166">
        <f t="shared" ref="BJ150" si="688">SUM(Q150/D150)</f>
        <v>0</v>
      </c>
      <c r="BK150" s="166"/>
      <c r="BL150" s="546">
        <v>500000</v>
      </c>
      <c r="BM150" s="461">
        <f t="shared" si="625"/>
        <v>0</v>
      </c>
      <c r="BN150" s="461">
        <f t="shared" si="626"/>
        <v>0</v>
      </c>
      <c r="BO150" s="461">
        <f t="shared" ref="BO150:BO153" si="689">BM150-BN150</f>
        <v>0</v>
      </c>
      <c r="BP150" s="37"/>
      <c r="BQ150" s="461">
        <f t="shared" si="627"/>
        <v>0</v>
      </c>
      <c r="BR150" s="461">
        <f t="shared" si="628"/>
        <v>0</v>
      </c>
      <c r="BS150" s="461">
        <f t="shared" si="652"/>
        <v>0</v>
      </c>
      <c r="BT150" s="37"/>
      <c r="BU150" s="461">
        <f t="shared" si="629"/>
        <v>0</v>
      </c>
      <c r="BV150" s="461">
        <f t="shared" si="630"/>
        <v>0</v>
      </c>
      <c r="BW150" s="461">
        <f t="shared" ref="BW150:BW153" si="690">BU150-BV150</f>
        <v>0</v>
      </c>
      <c r="BX150" s="37"/>
      <c r="BY150" s="461">
        <f t="shared" si="631"/>
        <v>0</v>
      </c>
      <c r="BZ150" s="461">
        <f t="shared" si="632"/>
        <v>0</v>
      </c>
      <c r="CA150" s="461">
        <f t="shared" si="653"/>
        <v>0</v>
      </c>
      <c r="CB150" s="37"/>
      <c r="CC150" s="461">
        <f t="shared" si="633"/>
        <v>0</v>
      </c>
      <c r="CD150" s="461">
        <f t="shared" si="634"/>
        <v>0</v>
      </c>
      <c r="CE150" s="461">
        <f t="shared" si="654"/>
        <v>0</v>
      </c>
      <c r="CF150" s="37"/>
      <c r="CG150" s="461">
        <f t="shared" si="635"/>
        <v>0</v>
      </c>
      <c r="CH150" s="461">
        <f t="shared" si="636"/>
        <v>0</v>
      </c>
      <c r="CI150" s="461">
        <f t="shared" ref="CI150:CI153" si="691">CG150-CH150</f>
        <v>0</v>
      </c>
      <c r="CJ150" s="37"/>
      <c r="CK150" s="461">
        <f t="shared" si="637"/>
        <v>0</v>
      </c>
      <c r="CL150" s="461">
        <f t="shared" si="638"/>
        <v>0</v>
      </c>
      <c r="CM150" s="461">
        <f t="shared" si="655"/>
        <v>0</v>
      </c>
      <c r="CN150" s="37"/>
      <c r="CO150" s="461">
        <f t="shared" si="639"/>
        <v>0</v>
      </c>
      <c r="CP150" s="461">
        <f t="shared" si="640"/>
        <v>0</v>
      </c>
      <c r="CQ150" s="461">
        <f t="shared" si="656"/>
        <v>0</v>
      </c>
      <c r="CR150" s="37"/>
      <c r="CS150" s="461">
        <f t="shared" si="641"/>
        <v>0</v>
      </c>
      <c r="CT150" s="461">
        <f t="shared" si="642"/>
        <v>0</v>
      </c>
      <c r="CU150" s="461">
        <f t="shared" si="657"/>
        <v>0</v>
      </c>
      <c r="CV150" s="37"/>
      <c r="CW150" s="461">
        <f t="shared" si="643"/>
        <v>0</v>
      </c>
      <c r="CX150" s="461">
        <f t="shared" si="644"/>
        <v>0</v>
      </c>
      <c r="CY150" s="461">
        <f t="shared" si="658"/>
        <v>0</v>
      </c>
      <c r="CZ150" s="37"/>
      <c r="DA150" s="461">
        <f t="shared" si="645"/>
        <v>0</v>
      </c>
      <c r="DB150" s="461">
        <f t="shared" si="646"/>
        <v>0</v>
      </c>
      <c r="DC150" s="461">
        <f t="shared" si="659"/>
        <v>0</v>
      </c>
      <c r="DD150" s="37"/>
      <c r="DE150" s="461">
        <f t="shared" si="647"/>
        <v>0</v>
      </c>
      <c r="DF150" s="461">
        <f t="shared" si="648"/>
        <v>0</v>
      </c>
      <c r="DG150" s="461">
        <f t="shared" si="660"/>
        <v>0</v>
      </c>
      <c r="DH150" s="37"/>
      <c r="DI150" s="461">
        <f t="shared" ref="DI150:DI153" si="692">SUM(BM150+BQ150+BU150+BY150+CC150+CG150+CK150+CO150+CS150+CW150+DA150+DE150)</f>
        <v>0</v>
      </c>
      <c r="DJ150" s="461">
        <f t="shared" ref="DJ150:DJ153" si="693">SUM(BN150+BR150+BV150+BZ150+CD150+CH150+CL150+CP150+CT150+CX150+DB150+DF150)</f>
        <v>0</v>
      </c>
      <c r="DK150" s="461">
        <f t="shared" ref="DK150:DK153" si="694">DI150-DJ150</f>
        <v>0</v>
      </c>
      <c r="DL150" s="43"/>
      <c r="DM150" s="43"/>
      <c r="DN150" s="43"/>
      <c r="DO150" s="43"/>
      <c r="DP150" s="43"/>
      <c r="DQ150" s="43"/>
      <c r="DR150" s="43"/>
      <c r="DS150" s="43"/>
    </row>
    <row r="151" spans="1:141" s="7" customFormat="1" ht="26.25" customHeight="1" x14ac:dyDescent="0.2">
      <c r="A151" s="42"/>
      <c r="B151" s="426" t="s">
        <v>85</v>
      </c>
      <c r="C151" s="29" t="s">
        <v>23</v>
      </c>
      <c r="D151" s="547">
        <v>3</v>
      </c>
      <c r="E151" s="553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1">
        <f t="shared" si="615"/>
        <v>0</v>
      </c>
      <c r="R151" s="83" t="s">
        <v>88</v>
      </c>
      <c r="S151" s="546">
        <v>450000</v>
      </c>
      <c r="T151" s="546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69">
        <f t="shared" si="616"/>
        <v>0</v>
      </c>
      <c r="AG151" s="70">
        <f t="shared" si="617"/>
        <v>0</v>
      </c>
      <c r="AH151" s="70">
        <f t="shared" si="617"/>
        <v>0</v>
      </c>
      <c r="AI151" s="70">
        <f t="shared" si="617"/>
        <v>0</v>
      </c>
      <c r="AJ151" s="70">
        <f t="shared" si="618"/>
        <v>0</v>
      </c>
      <c r="AK151" s="70">
        <f t="shared" si="618"/>
        <v>0</v>
      </c>
      <c r="AL151" s="70">
        <f t="shared" si="618"/>
        <v>0</v>
      </c>
      <c r="AM151" s="70">
        <f t="shared" si="618"/>
        <v>0</v>
      </c>
      <c r="AN151" s="70">
        <f t="shared" si="618"/>
        <v>0</v>
      </c>
      <c r="AO151" s="70">
        <f t="shared" si="618"/>
        <v>0</v>
      </c>
      <c r="AP151" s="70">
        <f t="shared" si="618"/>
        <v>0</v>
      </c>
      <c r="AQ151" s="70">
        <f t="shared" si="618"/>
        <v>0</v>
      </c>
      <c r="AR151" s="70">
        <f t="shared" si="618"/>
        <v>0</v>
      </c>
      <c r="AS151" s="71">
        <f t="shared" si="619"/>
        <v>0</v>
      </c>
      <c r="AT151" s="70"/>
      <c r="AU151" s="70">
        <f t="shared" si="620"/>
        <v>0</v>
      </c>
      <c r="AV151" s="70">
        <f t="shared" si="621"/>
        <v>0</v>
      </c>
      <c r="AW151" s="70">
        <f t="shared" si="621"/>
        <v>0</v>
      </c>
      <c r="AX151" s="70">
        <f t="shared" si="621"/>
        <v>0</v>
      </c>
      <c r="AY151" s="70">
        <f t="shared" si="621"/>
        <v>0</v>
      </c>
      <c r="AZ151" s="70">
        <f t="shared" si="621"/>
        <v>0</v>
      </c>
      <c r="BA151" s="70">
        <f t="shared" si="621"/>
        <v>0</v>
      </c>
      <c r="BB151" s="70">
        <f t="shared" si="621"/>
        <v>0</v>
      </c>
      <c r="BC151" s="70">
        <f t="shared" si="621"/>
        <v>0</v>
      </c>
      <c r="BD151" s="70">
        <f t="shared" si="621"/>
        <v>0</v>
      </c>
      <c r="BE151" s="70">
        <f t="shared" si="621"/>
        <v>0</v>
      </c>
      <c r="BF151" s="72">
        <f t="shared" si="622"/>
        <v>0</v>
      </c>
      <c r="BG151" s="73">
        <f t="shared" si="649"/>
        <v>0</v>
      </c>
      <c r="BH151" s="74">
        <f t="shared" si="650"/>
        <v>1350000</v>
      </c>
      <c r="BI151" s="75">
        <f t="shared" si="651"/>
        <v>1350000</v>
      </c>
      <c r="BJ151" s="166">
        <f t="shared" si="624"/>
        <v>0</v>
      </c>
      <c r="BK151" s="166"/>
      <c r="BL151" s="546">
        <v>450000</v>
      </c>
      <c r="BM151" s="461">
        <f t="shared" si="625"/>
        <v>0</v>
      </c>
      <c r="BN151" s="461">
        <f t="shared" si="626"/>
        <v>0</v>
      </c>
      <c r="BO151" s="461">
        <f t="shared" si="689"/>
        <v>0</v>
      </c>
      <c r="BP151" s="37"/>
      <c r="BQ151" s="461">
        <f t="shared" si="627"/>
        <v>0</v>
      </c>
      <c r="BR151" s="461">
        <f t="shared" si="628"/>
        <v>0</v>
      </c>
      <c r="BS151" s="461">
        <f t="shared" ref="BS151:BS153" si="695">BQ151-BR151</f>
        <v>0</v>
      </c>
      <c r="BT151" s="37"/>
      <c r="BU151" s="461">
        <f t="shared" si="629"/>
        <v>0</v>
      </c>
      <c r="BV151" s="461">
        <f t="shared" si="630"/>
        <v>0</v>
      </c>
      <c r="BW151" s="461">
        <f t="shared" si="690"/>
        <v>0</v>
      </c>
      <c r="BX151" s="37"/>
      <c r="BY151" s="461">
        <f t="shared" si="631"/>
        <v>0</v>
      </c>
      <c r="BZ151" s="461">
        <f t="shared" si="632"/>
        <v>0</v>
      </c>
      <c r="CA151" s="461">
        <f t="shared" ref="CA151:CA153" si="696">BY151-BZ151</f>
        <v>0</v>
      </c>
      <c r="CB151" s="37"/>
      <c r="CC151" s="461">
        <f t="shared" si="633"/>
        <v>0</v>
      </c>
      <c r="CD151" s="461">
        <f t="shared" si="634"/>
        <v>0</v>
      </c>
      <c r="CE151" s="461">
        <f t="shared" ref="CE151:CE153" si="697">CC151-CD151</f>
        <v>0</v>
      </c>
      <c r="CF151" s="37"/>
      <c r="CG151" s="461">
        <f t="shared" si="635"/>
        <v>0</v>
      </c>
      <c r="CH151" s="461">
        <f t="shared" si="636"/>
        <v>0</v>
      </c>
      <c r="CI151" s="461">
        <f t="shared" si="691"/>
        <v>0</v>
      </c>
      <c r="CJ151" s="37"/>
      <c r="CK151" s="461">
        <f t="shared" si="637"/>
        <v>0</v>
      </c>
      <c r="CL151" s="461">
        <f t="shared" si="638"/>
        <v>0</v>
      </c>
      <c r="CM151" s="461">
        <f t="shared" ref="CM151:CM153" si="698">CK151-CL151</f>
        <v>0</v>
      </c>
      <c r="CN151" s="37"/>
      <c r="CO151" s="461">
        <f t="shared" si="639"/>
        <v>0</v>
      </c>
      <c r="CP151" s="461">
        <f t="shared" si="640"/>
        <v>0</v>
      </c>
      <c r="CQ151" s="461">
        <f t="shared" ref="CQ151:CQ153" si="699">CO151-CP151</f>
        <v>0</v>
      </c>
      <c r="CR151" s="37"/>
      <c r="CS151" s="461">
        <f t="shared" si="641"/>
        <v>0</v>
      </c>
      <c r="CT151" s="461">
        <f t="shared" si="642"/>
        <v>0</v>
      </c>
      <c r="CU151" s="461">
        <f t="shared" ref="CU151:CU153" si="700">CS151-CT151</f>
        <v>0</v>
      </c>
      <c r="CV151" s="37"/>
      <c r="CW151" s="461">
        <f t="shared" si="643"/>
        <v>0</v>
      </c>
      <c r="CX151" s="461">
        <f t="shared" si="644"/>
        <v>0</v>
      </c>
      <c r="CY151" s="461">
        <f t="shared" ref="CY151:CY153" si="701">CW151-CX151</f>
        <v>0</v>
      </c>
      <c r="CZ151" s="37"/>
      <c r="DA151" s="461">
        <f t="shared" si="645"/>
        <v>0</v>
      </c>
      <c r="DB151" s="461">
        <f t="shared" si="646"/>
        <v>0</v>
      </c>
      <c r="DC151" s="461">
        <f t="shared" ref="DC151:DC153" si="702">DA151-DB151</f>
        <v>0</v>
      </c>
      <c r="DD151" s="37"/>
      <c r="DE151" s="461">
        <f t="shared" si="647"/>
        <v>0</v>
      </c>
      <c r="DF151" s="461">
        <f t="shared" si="648"/>
        <v>0</v>
      </c>
      <c r="DG151" s="461">
        <f t="shared" ref="DG151:DG153" si="703">DE151-DF151</f>
        <v>0</v>
      </c>
      <c r="DH151" s="37"/>
      <c r="DI151" s="461">
        <f t="shared" si="692"/>
        <v>0</v>
      </c>
      <c r="DJ151" s="461">
        <f t="shared" si="693"/>
        <v>0</v>
      </c>
      <c r="DK151" s="461">
        <f t="shared" si="694"/>
        <v>0</v>
      </c>
      <c r="DL151" s="43"/>
      <c r="DM151" s="43"/>
      <c r="DN151" s="43"/>
      <c r="DO151" s="43"/>
      <c r="DP151" s="43"/>
      <c r="DQ151" s="43"/>
      <c r="DR151" s="43"/>
      <c r="DS151" s="43"/>
    </row>
    <row r="152" spans="1:141" s="7" customFormat="1" ht="26.25" customHeight="1" x14ac:dyDescent="0.2">
      <c r="A152" s="42"/>
      <c r="B152" s="426" t="s">
        <v>86</v>
      </c>
      <c r="C152" s="29" t="s">
        <v>23</v>
      </c>
      <c r="D152" s="547">
        <v>3</v>
      </c>
      <c r="E152" s="553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1">
        <f t="shared" si="615"/>
        <v>0</v>
      </c>
      <c r="R152" s="83" t="s">
        <v>88</v>
      </c>
      <c r="S152" s="546">
        <v>400000</v>
      </c>
      <c r="T152" s="546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69">
        <f t="shared" si="616"/>
        <v>0</v>
      </c>
      <c r="AG152" s="70">
        <f t="shared" si="617"/>
        <v>0</v>
      </c>
      <c r="AH152" s="70">
        <f t="shared" si="617"/>
        <v>0</v>
      </c>
      <c r="AI152" s="70">
        <f t="shared" si="617"/>
        <v>0</v>
      </c>
      <c r="AJ152" s="70">
        <f t="shared" si="618"/>
        <v>0</v>
      </c>
      <c r="AK152" s="70">
        <f t="shared" si="618"/>
        <v>0</v>
      </c>
      <c r="AL152" s="70">
        <f t="shared" si="618"/>
        <v>0</v>
      </c>
      <c r="AM152" s="70">
        <f t="shared" si="618"/>
        <v>0</v>
      </c>
      <c r="AN152" s="70">
        <f t="shared" si="618"/>
        <v>0</v>
      </c>
      <c r="AO152" s="70">
        <f t="shared" si="618"/>
        <v>0</v>
      </c>
      <c r="AP152" s="70">
        <f t="shared" si="618"/>
        <v>0</v>
      </c>
      <c r="AQ152" s="70">
        <f t="shared" si="618"/>
        <v>0</v>
      </c>
      <c r="AR152" s="70">
        <f t="shared" si="618"/>
        <v>0</v>
      </c>
      <c r="AS152" s="71">
        <f t="shared" si="619"/>
        <v>0</v>
      </c>
      <c r="AT152" s="70"/>
      <c r="AU152" s="70">
        <f t="shared" si="620"/>
        <v>0</v>
      </c>
      <c r="AV152" s="70">
        <f t="shared" si="621"/>
        <v>0</v>
      </c>
      <c r="AW152" s="70">
        <f t="shared" si="621"/>
        <v>0</v>
      </c>
      <c r="AX152" s="70">
        <f t="shared" si="621"/>
        <v>0</v>
      </c>
      <c r="AY152" s="70">
        <f t="shared" si="621"/>
        <v>0</v>
      </c>
      <c r="AZ152" s="70">
        <f t="shared" si="621"/>
        <v>0</v>
      </c>
      <c r="BA152" s="70">
        <f t="shared" si="621"/>
        <v>0</v>
      </c>
      <c r="BB152" s="70">
        <f t="shared" si="621"/>
        <v>0</v>
      </c>
      <c r="BC152" s="70">
        <f t="shared" si="621"/>
        <v>0</v>
      </c>
      <c r="BD152" s="70">
        <f t="shared" si="621"/>
        <v>0</v>
      </c>
      <c r="BE152" s="70">
        <f t="shared" si="621"/>
        <v>0</v>
      </c>
      <c r="BF152" s="72">
        <f t="shared" si="622"/>
        <v>0</v>
      </c>
      <c r="BG152" s="73">
        <f t="shared" si="649"/>
        <v>0</v>
      </c>
      <c r="BH152" s="74">
        <f t="shared" si="650"/>
        <v>1200000</v>
      </c>
      <c r="BI152" s="75">
        <f t="shared" si="651"/>
        <v>1200000</v>
      </c>
      <c r="BJ152" s="166">
        <f t="shared" si="624"/>
        <v>0</v>
      </c>
      <c r="BK152" s="166"/>
      <c r="BL152" s="546">
        <v>400000</v>
      </c>
      <c r="BM152" s="461">
        <f t="shared" si="625"/>
        <v>0</v>
      </c>
      <c r="BN152" s="461">
        <f t="shared" si="626"/>
        <v>0</v>
      </c>
      <c r="BO152" s="461">
        <f t="shared" si="689"/>
        <v>0</v>
      </c>
      <c r="BP152" s="37"/>
      <c r="BQ152" s="461">
        <f t="shared" si="627"/>
        <v>0</v>
      </c>
      <c r="BR152" s="461">
        <f t="shared" si="628"/>
        <v>0</v>
      </c>
      <c r="BS152" s="461">
        <f t="shared" si="695"/>
        <v>0</v>
      </c>
      <c r="BT152" s="37"/>
      <c r="BU152" s="461">
        <f t="shared" si="629"/>
        <v>0</v>
      </c>
      <c r="BV152" s="461">
        <f t="shared" si="630"/>
        <v>0</v>
      </c>
      <c r="BW152" s="461">
        <f t="shared" si="690"/>
        <v>0</v>
      </c>
      <c r="BX152" s="37"/>
      <c r="BY152" s="461">
        <f t="shared" si="631"/>
        <v>0</v>
      </c>
      <c r="BZ152" s="461">
        <f t="shared" si="632"/>
        <v>0</v>
      </c>
      <c r="CA152" s="461">
        <f t="shared" si="696"/>
        <v>0</v>
      </c>
      <c r="CB152" s="37"/>
      <c r="CC152" s="461">
        <f t="shared" si="633"/>
        <v>0</v>
      </c>
      <c r="CD152" s="461">
        <f t="shared" si="634"/>
        <v>0</v>
      </c>
      <c r="CE152" s="461">
        <f t="shared" si="697"/>
        <v>0</v>
      </c>
      <c r="CF152" s="37"/>
      <c r="CG152" s="461">
        <f t="shared" si="635"/>
        <v>0</v>
      </c>
      <c r="CH152" s="461">
        <f t="shared" si="636"/>
        <v>0</v>
      </c>
      <c r="CI152" s="461">
        <f t="shared" si="691"/>
        <v>0</v>
      </c>
      <c r="CJ152" s="37"/>
      <c r="CK152" s="461">
        <f t="shared" si="637"/>
        <v>0</v>
      </c>
      <c r="CL152" s="461">
        <f t="shared" si="638"/>
        <v>0</v>
      </c>
      <c r="CM152" s="461">
        <f t="shared" si="698"/>
        <v>0</v>
      </c>
      <c r="CN152" s="37"/>
      <c r="CO152" s="461">
        <f t="shared" si="639"/>
        <v>0</v>
      </c>
      <c r="CP152" s="461">
        <f t="shared" si="640"/>
        <v>0</v>
      </c>
      <c r="CQ152" s="461">
        <f t="shared" si="699"/>
        <v>0</v>
      </c>
      <c r="CR152" s="37"/>
      <c r="CS152" s="461">
        <f t="shared" si="641"/>
        <v>0</v>
      </c>
      <c r="CT152" s="461">
        <f t="shared" si="642"/>
        <v>0</v>
      </c>
      <c r="CU152" s="461">
        <f t="shared" si="700"/>
        <v>0</v>
      </c>
      <c r="CV152" s="37"/>
      <c r="CW152" s="461">
        <f t="shared" si="643"/>
        <v>0</v>
      </c>
      <c r="CX152" s="461">
        <f t="shared" si="644"/>
        <v>0</v>
      </c>
      <c r="CY152" s="461">
        <f t="shared" si="701"/>
        <v>0</v>
      </c>
      <c r="CZ152" s="37"/>
      <c r="DA152" s="461">
        <f t="shared" si="645"/>
        <v>0</v>
      </c>
      <c r="DB152" s="461">
        <f t="shared" si="646"/>
        <v>0</v>
      </c>
      <c r="DC152" s="461">
        <f t="shared" si="702"/>
        <v>0</v>
      </c>
      <c r="DD152" s="37"/>
      <c r="DE152" s="461">
        <f t="shared" si="647"/>
        <v>0</v>
      </c>
      <c r="DF152" s="461">
        <f t="shared" si="648"/>
        <v>0</v>
      </c>
      <c r="DG152" s="461">
        <f t="shared" si="703"/>
        <v>0</v>
      </c>
      <c r="DH152" s="37"/>
      <c r="DI152" s="461">
        <f t="shared" si="692"/>
        <v>0</v>
      </c>
      <c r="DJ152" s="461">
        <f t="shared" si="693"/>
        <v>0</v>
      </c>
      <c r="DK152" s="461">
        <f t="shared" si="694"/>
        <v>0</v>
      </c>
      <c r="DL152" s="43"/>
      <c r="DM152" s="43"/>
      <c r="DN152" s="43"/>
      <c r="DO152" s="43"/>
      <c r="DP152" s="43"/>
      <c r="DQ152" s="43"/>
      <c r="DR152" s="43"/>
      <c r="DS152" s="43"/>
    </row>
    <row r="153" spans="1:141" s="7" customFormat="1" ht="26.25" customHeight="1" thickBot="1" x14ac:dyDescent="0.25">
      <c r="A153" s="42"/>
      <c r="B153" s="426" t="s">
        <v>87</v>
      </c>
      <c r="C153" s="29" t="s">
        <v>23</v>
      </c>
      <c r="D153" s="547">
        <v>18</v>
      </c>
      <c r="E153" s="554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1">
        <f t="shared" si="615"/>
        <v>0</v>
      </c>
      <c r="R153" s="83" t="s">
        <v>88</v>
      </c>
      <c r="S153" s="546">
        <v>300000</v>
      </c>
      <c r="T153" s="546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69">
        <f t="shared" si="616"/>
        <v>0</v>
      </c>
      <c r="AG153" s="70">
        <f t="shared" si="617"/>
        <v>0</v>
      </c>
      <c r="AH153" s="70">
        <f t="shared" si="617"/>
        <v>0</v>
      </c>
      <c r="AI153" s="70">
        <f t="shared" si="617"/>
        <v>0</v>
      </c>
      <c r="AJ153" s="70">
        <f t="shared" si="618"/>
        <v>0</v>
      </c>
      <c r="AK153" s="70">
        <f t="shared" si="618"/>
        <v>0</v>
      </c>
      <c r="AL153" s="70">
        <f t="shared" si="618"/>
        <v>0</v>
      </c>
      <c r="AM153" s="70">
        <f t="shared" si="618"/>
        <v>0</v>
      </c>
      <c r="AN153" s="70">
        <f t="shared" si="618"/>
        <v>0</v>
      </c>
      <c r="AO153" s="70">
        <f t="shared" si="618"/>
        <v>0</v>
      </c>
      <c r="AP153" s="70">
        <f t="shared" si="618"/>
        <v>0</v>
      </c>
      <c r="AQ153" s="70">
        <f t="shared" si="618"/>
        <v>0</v>
      </c>
      <c r="AR153" s="70">
        <f t="shared" si="618"/>
        <v>0</v>
      </c>
      <c r="AS153" s="71">
        <f t="shared" si="619"/>
        <v>0</v>
      </c>
      <c r="AT153" s="70"/>
      <c r="AU153" s="70">
        <f t="shared" si="620"/>
        <v>0</v>
      </c>
      <c r="AV153" s="70">
        <f t="shared" si="621"/>
        <v>0</v>
      </c>
      <c r="AW153" s="70">
        <f t="shared" si="621"/>
        <v>0</v>
      </c>
      <c r="AX153" s="70">
        <f t="shared" si="621"/>
        <v>0</v>
      </c>
      <c r="AY153" s="70">
        <f t="shared" si="621"/>
        <v>0</v>
      </c>
      <c r="AZ153" s="70">
        <f t="shared" si="621"/>
        <v>0</v>
      </c>
      <c r="BA153" s="70">
        <f t="shared" si="621"/>
        <v>0</v>
      </c>
      <c r="BB153" s="70">
        <f t="shared" si="621"/>
        <v>0</v>
      </c>
      <c r="BC153" s="70">
        <f t="shared" si="621"/>
        <v>0</v>
      </c>
      <c r="BD153" s="70">
        <f t="shared" si="621"/>
        <v>0</v>
      </c>
      <c r="BE153" s="70">
        <f t="shared" si="621"/>
        <v>0</v>
      </c>
      <c r="BF153" s="72">
        <f t="shared" si="622"/>
        <v>0</v>
      </c>
      <c r="BG153" s="73">
        <f t="shared" si="649"/>
        <v>0</v>
      </c>
      <c r="BH153" s="74">
        <f t="shared" si="650"/>
        <v>5400000</v>
      </c>
      <c r="BI153" s="75">
        <f t="shared" si="651"/>
        <v>5400000</v>
      </c>
      <c r="BJ153" s="166">
        <f t="shared" si="624"/>
        <v>0</v>
      </c>
      <c r="BK153" s="166"/>
      <c r="BL153" s="546">
        <v>300000</v>
      </c>
      <c r="BM153" s="461">
        <f t="shared" si="625"/>
        <v>0</v>
      </c>
      <c r="BN153" s="461">
        <f t="shared" si="626"/>
        <v>0</v>
      </c>
      <c r="BO153" s="461">
        <f t="shared" si="689"/>
        <v>0</v>
      </c>
      <c r="BP153" s="37"/>
      <c r="BQ153" s="461">
        <f t="shared" si="627"/>
        <v>0</v>
      </c>
      <c r="BR153" s="461">
        <f t="shared" si="628"/>
        <v>0</v>
      </c>
      <c r="BS153" s="461">
        <f t="shared" si="695"/>
        <v>0</v>
      </c>
      <c r="BT153" s="37"/>
      <c r="BU153" s="461">
        <f t="shared" si="629"/>
        <v>0</v>
      </c>
      <c r="BV153" s="461">
        <f t="shared" si="630"/>
        <v>0</v>
      </c>
      <c r="BW153" s="461">
        <f t="shared" si="690"/>
        <v>0</v>
      </c>
      <c r="BX153" s="37"/>
      <c r="BY153" s="461">
        <f t="shared" si="631"/>
        <v>0</v>
      </c>
      <c r="BZ153" s="461">
        <f t="shared" si="632"/>
        <v>0</v>
      </c>
      <c r="CA153" s="461">
        <f t="shared" si="696"/>
        <v>0</v>
      </c>
      <c r="CB153" s="37"/>
      <c r="CC153" s="461">
        <f t="shared" si="633"/>
        <v>0</v>
      </c>
      <c r="CD153" s="461">
        <f t="shared" si="634"/>
        <v>0</v>
      </c>
      <c r="CE153" s="461">
        <f t="shared" si="697"/>
        <v>0</v>
      </c>
      <c r="CF153" s="37"/>
      <c r="CG153" s="461">
        <f t="shared" si="635"/>
        <v>0</v>
      </c>
      <c r="CH153" s="461">
        <f t="shared" si="636"/>
        <v>0</v>
      </c>
      <c r="CI153" s="461">
        <f t="shared" si="691"/>
        <v>0</v>
      </c>
      <c r="CJ153" s="37"/>
      <c r="CK153" s="461">
        <f t="shared" si="637"/>
        <v>0</v>
      </c>
      <c r="CL153" s="461">
        <f t="shared" si="638"/>
        <v>0</v>
      </c>
      <c r="CM153" s="461">
        <f t="shared" si="698"/>
        <v>0</v>
      </c>
      <c r="CN153" s="37"/>
      <c r="CO153" s="461">
        <f t="shared" si="639"/>
        <v>0</v>
      </c>
      <c r="CP153" s="461">
        <f t="shared" si="640"/>
        <v>0</v>
      </c>
      <c r="CQ153" s="461">
        <f t="shared" si="699"/>
        <v>0</v>
      </c>
      <c r="CR153" s="37"/>
      <c r="CS153" s="461">
        <f t="shared" si="641"/>
        <v>0</v>
      </c>
      <c r="CT153" s="461">
        <f t="shared" si="642"/>
        <v>0</v>
      </c>
      <c r="CU153" s="461">
        <f t="shared" si="700"/>
        <v>0</v>
      </c>
      <c r="CV153" s="37"/>
      <c r="CW153" s="461">
        <f t="shared" si="643"/>
        <v>0</v>
      </c>
      <c r="CX153" s="461">
        <f t="shared" si="644"/>
        <v>0</v>
      </c>
      <c r="CY153" s="461">
        <f t="shared" si="701"/>
        <v>0</v>
      </c>
      <c r="CZ153" s="37"/>
      <c r="DA153" s="461">
        <f t="shared" si="645"/>
        <v>0</v>
      </c>
      <c r="DB153" s="461">
        <f t="shared" si="646"/>
        <v>0</v>
      </c>
      <c r="DC153" s="461">
        <f t="shared" si="702"/>
        <v>0</v>
      </c>
      <c r="DD153" s="37"/>
      <c r="DE153" s="461">
        <f t="shared" si="647"/>
        <v>0</v>
      </c>
      <c r="DF153" s="461">
        <f t="shared" si="648"/>
        <v>0</v>
      </c>
      <c r="DG153" s="461">
        <f t="shared" si="703"/>
        <v>0</v>
      </c>
      <c r="DH153" s="37"/>
      <c r="DI153" s="461">
        <f t="shared" si="692"/>
        <v>0</v>
      </c>
      <c r="DJ153" s="461">
        <f t="shared" si="693"/>
        <v>0</v>
      </c>
      <c r="DK153" s="461">
        <f t="shared" si="694"/>
        <v>0</v>
      </c>
      <c r="DL153" s="43"/>
      <c r="DM153" s="43"/>
      <c r="DN153" s="43"/>
      <c r="DO153" s="43"/>
      <c r="DP153" s="43"/>
      <c r="DQ153" s="43"/>
      <c r="DR153" s="43"/>
      <c r="DS153" s="43"/>
    </row>
    <row r="154" spans="1:141" s="39" customFormat="1" ht="26.25" customHeight="1" thickBot="1" x14ac:dyDescent="0.25">
      <c r="A154" s="45">
        <v>15</v>
      </c>
      <c r="B154" s="45" t="s">
        <v>4</v>
      </c>
      <c r="C154" s="45"/>
      <c r="D154" s="200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8"/>
      <c r="R154" s="77"/>
      <c r="S154" s="46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78">
        <f t="shared" ref="AF154:BI154" si="704">SUM(AF148:AF153)</f>
        <v>0</v>
      </c>
      <c r="AG154" s="78">
        <f t="shared" si="704"/>
        <v>0</v>
      </c>
      <c r="AH154" s="78">
        <f t="shared" si="704"/>
        <v>0</v>
      </c>
      <c r="AI154" s="78">
        <f t="shared" si="704"/>
        <v>0</v>
      </c>
      <c r="AJ154" s="78">
        <f t="shared" si="704"/>
        <v>0</v>
      </c>
      <c r="AK154" s="78">
        <f t="shared" si="704"/>
        <v>0</v>
      </c>
      <c r="AL154" s="78">
        <f t="shared" si="704"/>
        <v>0</v>
      </c>
      <c r="AM154" s="78">
        <f t="shared" si="704"/>
        <v>0</v>
      </c>
      <c r="AN154" s="78">
        <f t="shared" si="704"/>
        <v>0</v>
      </c>
      <c r="AO154" s="78">
        <f t="shared" si="704"/>
        <v>0</v>
      </c>
      <c r="AP154" s="78">
        <f t="shared" si="704"/>
        <v>0</v>
      </c>
      <c r="AQ154" s="78">
        <f t="shared" si="704"/>
        <v>0</v>
      </c>
      <c r="AR154" s="78">
        <f t="shared" si="704"/>
        <v>0</v>
      </c>
      <c r="AS154" s="78">
        <f t="shared" si="704"/>
        <v>0</v>
      </c>
      <c r="AT154" s="78">
        <f t="shared" si="704"/>
        <v>0</v>
      </c>
      <c r="AU154" s="78">
        <f t="shared" si="704"/>
        <v>0</v>
      </c>
      <c r="AV154" s="78">
        <f t="shared" si="704"/>
        <v>0</v>
      </c>
      <c r="AW154" s="78">
        <f t="shared" si="704"/>
        <v>0</v>
      </c>
      <c r="AX154" s="78">
        <f t="shared" si="704"/>
        <v>0</v>
      </c>
      <c r="AY154" s="78">
        <f t="shared" si="704"/>
        <v>0</v>
      </c>
      <c r="AZ154" s="78">
        <f t="shared" si="704"/>
        <v>0</v>
      </c>
      <c r="BA154" s="78">
        <f t="shared" si="704"/>
        <v>0</v>
      </c>
      <c r="BB154" s="78">
        <f t="shared" si="704"/>
        <v>0</v>
      </c>
      <c r="BC154" s="78">
        <f t="shared" si="704"/>
        <v>0</v>
      </c>
      <c r="BD154" s="78">
        <f t="shared" si="704"/>
        <v>0</v>
      </c>
      <c r="BE154" s="78">
        <f t="shared" si="704"/>
        <v>0</v>
      </c>
      <c r="BF154" s="78">
        <f t="shared" si="704"/>
        <v>0</v>
      </c>
      <c r="BG154" s="79">
        <f t="shared" si="704"/>
        <v>0</v>
      </c>
      <c r="BH154" s="79">
        <f t="shared" si="704"/>
        <v>9934200</v>
      </c>
      <c r="BI154" s="79">
        <f t="shared" si="704"/>
        <v>9934200</v>
      </c>
      <c r="BJ154" s="541">
        <f>SUM(BJ148:BJ153)/8</f>
        <v>0</v>
      </c>
      <c r="BK154" s="541"/>
      <c r="BL154" s="41"/>
      <c r="BM154" s="922">
        <f>SUM(BM148:BM153)</f>
        <v>0</v>
      </c>
      <c r="BN154" s="922">
        <f t="shared" ref="BN154:BO154" si="705">SUM(BN148:BN153)</f>
        <v>0</v>
      </c>
      <c r="BO154" s="922">
        <f t="shared" si="705"/>
        <v>0</v>
      </c>
      <c r="BP154" s="135"/>
      <c r="BQ154" s="922">
        <f>SUM(BQ148:BQ153)</f>
        <v>0</v>
      </c>
      <c r="BR154" s="922">
        <f t="shared" ref="BR154:BS154" si="706">SUM(BR148:BR153)</f>
        <v>0</v>
      </c>
      <c r="BS154" s="922">
        <f t="shared" si="706"/>
        <v>0</v>
      </c>
      <c r="BT154" s="399"/>
      <c r="BU154" s="922">
        <f>SUM(BU148:BU153)</f>
        <v>0</v>
      </c>
      <c r="BV154" s="922">
        <f t="shared" ref="BV154:BW154" si="707">SUM(BV148:BV153)</f>
        <v>0</v>
      </c>
      <c r="BW154" s="922">
        <f t="shared" si="707"/>
        <v>0</v>
      </c>
      <c r="BX154" s="399"/>
      <c r="BY154" s="922">
        <f>SUM(BY148:BY153)</f>
        <v>0</v>
      </c>
      <c r="BZ154" s="922">
        <f t="shared" ref="BZ154:CA154" si="708">SUM(BZ148:BZ153)</f>
        <v>0</v>
      </c>
      <c r="CA154" s="922">
        <f t="shared" si="708"/>
        <v>0</v>
      </c>
      <c r="CB154" s="399"/>
      <c r="CC154" s="922">
        <f>SUM(CC148:CC153)</f>
        <v>0</v>
      </c>
      <c r="CD154" s="922">
        <f t="shared" ref="CD154:CE154" si="709">SUM(CD148:CD153)</f>
        <v>0</v>
      </c>
      <c r="CE154" s="922">
        <f t="shared" si="709"/>
        <v>0</v>
      </c>
      <c r="CF154" s="399"/>
      <c r="CG154" s="922">
        <f>SUM(CG148:CG153)</f>
        <v>0</v>
      </c>
      <c r="CH154" s="922">
        <f t="shared" ref="CH154:CI154" si="710">SUM(CH148:CH153)</f>
        <v>0</v>
      </c>
      <c r="CI154" s="922">
        <f t="shared" si="710"/>
        <v>0</v>
      </c>
      <c r="CJ154" s="399"/>
      <c r="CK154" s="922">
        <f>SUM(CK148:CK153)</f>
        <v>0</v>
      </c>
      <c r="CL154" s="922">
        <f t="shared" ref="CL154:CM154" si="711">SUM(CL148:CL153)</f>
        <v>0</v>
      </c>
      <c r="CM154" s="922">
        <f t="shared" si="711"/>
        <v>0</v>
      </c>
      <c r="CN154" s="399"/>
      <c r="CO154" s="922">
        <f>SUM(CO148:CO153)</f>
        <v>0</v>
      </c>
      <c r="CP154" s="922">
        <f t="shared" ref="CP154:CQ154" si="712">SUM(CP148:CP153)</f>
        <v>0</v>
      </c>
      <c r="CQ154" s="922">
        <f t="shared" si="712"/>
        <v>0</v>
      </c>
      <c r="CR154" s="399"/>
      <c r="CS154" s="922">
        <f>SUM(CS148:CS153)</f>
        <v>0</v>
      </c>
      <c r="CT154" s="922">
        <f t="shared" ref="CT154:CU154" si="713">SUM(CT148:CT153)</f>
        <v>0</v>
      </c>
      <c r="CU154" s="922">
        <f t="shared" si="713"/>
        <v>0</v>
      </c>
      <c r="CV154" s="399"/>
      <c r="CW154" s="922">
        <f>SUM(CW148:CW153)</f>
        <v>0</v>
      </c>
      <c r="CX154" s="922">
        <f t="shared" ref="CX154:CY154" si="714">SUM(CX148:CX153)</f>
        <v>0</v>
      </c>
      <c r="CY154" s="922">
        <f t="shared" si="714"/>
        <v>0</v>
      </c>
      <c r="CZ154" s="399"/>
      <c r="DA154" s="922">
        <f>SUM(DA148:DA153)</f>
        <v>0</v>
      </c>
      <c r="DB154" s="922">
        <f t="shared" ref="DB154:DC154" si="715">SUM(DB148:DB153)</f>
        <v>0</v>
      </c>
      <c r="DC154" s="922">
        <f t="shared" si="715"/>
        <v>0</v>
      </c>
      <c r="DD154" s="399"/>
      <c r="DE154" s="922">
        <f>SUM(DE148:DE153)</f>
        <v>0</v>
      </c>
      <c r="DF154" s="922">
        <f t="shared" ref="DF154:DG154" si="716">SUM(DF148:DF153)</f>
        <v>0</v>
      </c>
      <c r="DG154" s="922">
        <f t="shared" si="716"/>
        <v>0</v>
      </c>
      <c r="DH154" s="399"/>
      <c r="DI154" s="922">
        <f>SUM(DI148:DI153)</f>
        <v>0</v>
      </c>
      <c r="DJ154" s="922">
        <f t="shared" ref="DJ154:DK154" si="717">SUM(DJ148:DJ153)</f>
        <v>0</v>
      </c>
      <c r="DK154" s="922">
        <f t="shared" si="717"/>
        <v>0</v>
      </c>
      <c r="DL154" s="50"/>
      <c r="DM154" s="50"/>
      <c r="DN154" s="50"/>
      <c r="DO154" s="50"/>
      <c r="DP154" s="50"/>
      <c r="DQ154" s="50"/>
      <c r="DR154" s="50"/>
      <c r="DS154" s="50"/>
    </row>
    <row r="155" spans="1:141" s="20" customFormat="1" ht="26.25" customHeight="1" x14ac:dyDescent="0.2">
      <c r="A155" s="51"/>
      <c r="D155" s="20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AE155" s="41"/>
      <c r="AS155" s="52"/>
      <c r="BF155" s="53">
        <f>SUM(AS154+BF154)</f>
        <v>0</v>
      </c>
      <c r="BG155" s="54">
        <f>AF154-AS154</f>
        <v>0</v>
      </c>
      <c r="BH155" s="55">
        <f>SUM(BI154+AS154)</f>
        <v>9934200</v>
      </c>
      <c r="BI155" s="56">
        <f>SUM(BG154)</f>
        <v>0</v>
      </c>
      <c r="BJ155" s="41" t="s">
        <v>35</v>
      </c>
      <c r="BK155" s="41"/>
      <c r="BL155" s="41"/>
      <c r="BM155" s="41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</row>
    <row r="156" spans="1:141" s="20" customFormat="1" ht="26.25" customHeight="1" x14ac:dyDescent="0.2">
      <c r="A156" s="51"/>
      <c r="D156" s="20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AE156" s="41"/>
      <c r="AS156" s="41"/>
      <c r="AT156" s="118">
        <f>SUM(AG154+AT154)</f>
        <v>0</v>
      </c>
      <c r="AU156" s="118">
        <f t="shared" ref="AU156:BE156" si="718">SUM(AH154+AU154)</f>
        <v>0</v>
      </c>
      <c r="AV156" s="118">
        <f t="shared" si="718"/>
        <v>0</v>
      </c>
      <c r="AW156" s="118">
        <f t="shared" si="718"/>
        <v>0</v>
      </c>
      <c r="AX156" s="118">
        <f t="shared" si="718"/>
        <v>0</v>
      </c>
      <c r="AY156" s="118">
        <f t="shared" si="718"/>
        <v>0</v>
      </c>
      <c r="AZ156" s="118">
        <f t="shared" si="718"/>
        <v>0</v>
      </c>
      <c r="BA156" s="118">
        <f t="shared" si="718"/>
        <v>0</v>
      </c>
      <c r="BB156" s="118">
        <f t="shared" si="718"/>
        <v>0</v>
      </c>
      <c r="BC156" s="118">
        <f t="shared" si="718"/>
        <v>0</v>
      </c>
      <c r="BD156" s="118">
        <f t="shared" si="718"/>
        <v>0</v>
      </c>
      <c r="BE156" s="118">
        <f t="shared" si="718"/>
        <v>0</v>
      </c>
      <c r="BF156" s="118">
        <f>SUM(AT156:BE156)</f>
        <v>0</v>
      </c>
      <c r="BG156" s="41"/>
      <c r="BH156" s="57"/>
      <c r="BI156" s="58">
        <f>SUM(BI154-BI155)</f>
        <v>9934200</v>
      </c>
      <c r="BJ156" s="41" t="s">
        <v>34</v>
      </c>
      <c r="BK156" s="41"/>
      <c r="BL156" s="130"/>
      <c r="BM156" s="131"/>
      <c r="BN156" s="131"/>
      <c r="BO156" s="132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24"/>
      <c r="DM156" s="24"/>
      <c r="DN156" s="24"/>
      <c r="DO156" s="24"/>
      <c r="DP156" s="24"/>
      <c r="DQ156" s="24"/>
      <c r="DR156" s="24"/>
      <c r="DS156" s="24"/>
      <c r="DT156" s="24"/>
    </row>
    <row r="157" spans="1:141" s="20" customFormat="1" ht="26.25" customHeight="1" x14ac:dyDescent="0.2">
      <c r="A157" s="1168" t="s">
        <v>8</v>
      </c>
      <c r="B157" s="1169"/>
      <c r="C157" s="119" t="s">
        <v>362</v>
      </c>
      <c r="D157" s="198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2"/>
      <c r="AF157" s="23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3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3"/>
      <c r="BG157" s="133"/>
      <c r="BH157" s="130"/>
      <c r="BI157" s="134"/>
      <c r="BJ157" s="130"/>
      <c r="BK157" s="130"/>
      <c r="BL157" s="805"/>
      <c r="BM157" s="1186"/>
      <c r="BN157" s="1186"/>
      <c r="BO157" s="1186"/>
      <c r="BP157" s="585"/>
      <c r="BQ157" s="1186"/>
      <c r="BR157" s="1186"/>
      <c r="BS157" s="1186"/>
      <c r="BT157" s="585"/>
      <c r="BU157" s="1186"/>
      <c r="BV157" s="1186"/>
      <c r="BW157" s="1186"/>
      <c r="BX157" s="585"/>
      <c r="BY157" s="1186"/>
      <c r="BZ157" s="1186"/>
      <c r="CA157" s="1186"/>
      <c r="CB157" s="585"/>
      <c r="CC157" s="1186"/>
      <c r="CD157" s="1186"/>
      <c r="CE157" s="1186"/>
      <c r="CF157" s="585"/>
      <c r="CG157" s="1186"/>
      <c r="CH157" s="1186"/>
      <c r="CI157" s="1186"/>
      <c r="CJ157" s="585"/>
      <c r="CK157" s="1186"/>
      <c r="CL157" s="1186"/>
      <c r="CM157" s="1186"/>
      <c r="CN157" s="585"/>
      <c r="CO157" s="1186"/>
      <c r="CP157" s="1186"/>
      <c r="CQ157" s="1186"/>
      <c r="CR157" s="585"/>
      <c r="CS157" s="1186"/>
      <c r="CT157" s="1186"/>
      <c r="CU157" s="1186"/>
      <c r="CV157" s="585"/>
      <c r="CW157" s="1186"/>
      <c r="CX157" s="1186"/>
      <c r="CY157" s="1186"/>
      <c r="CZ157" s="585"/>
      <c r="DA157" s="1186"/>
      <c r="DB157" s="1186"/>
      <c r="DC157" s="1186"/>
      <c r="DD157" s="585"/>
      <c r="DE157" s="1186"/>
      <c r="DF157" s="1186"/>
      <c r="DG157" s="1186"/>
      <c r="DH157" s="585"/>
      <c r="DI157" s="1186"/>
      <c r="DJ157" s="1186"/>
      <c r="DK157" s="1186"/>
      <c r="DL157" s="131"/>
      <c r="DM157" s="133"/>
      <c r="DN157" s="133"/>
      <c r="DO157" s="133"/>
      <c r="DP157" s="130"/>
      <c r="DQ157" s="134"/>
      <c r="DR157" s="133"/>
      <c r="DS157" s="133"/>
      <c r="DT157" s="24"/>
      <c r="DU157" s="24"/>
      <c r="DV157" s="24"/>
      <c r="DW157" s="24"/>
      <c r="DX157" s="24"/>
      <c r="DY157" s="135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</row>
    <row r="158" spans="1:141" s="8" customFormat="1" ht="26.25" customHeight="1" x14ac:dyDescent="0.2">
      <c r="A158" s="1170" t="s">
        <v>9</v>
      </c>
      <c r="B158" s="1150" t="s">
        <v>10</v>
      </c>
      <c r="C158" s="1150" t="s">
        <v>21</v>
      </c>
      <c r="D158" s="1173" t="s">
        <v>11</v>
      </c>
      <c r="E158" s="1173"/>
      <c r="F158" s="1173"/>
      <c r="G158" s="1173"/>
      <c r="H158" s="1173"/>
      <c r="I158" s="1173"/>
      <c r="J158" s="1173"/>
      <c r="K158" s="1173"/>
      <c r="L158" s="1173"/>
      <c r="M158" s="1173"/>
      <c r="N158" s="1173"/>
      <c r="O158" s="1173"/>
      <c r="P158" s="1173"/>
      <c r="Q158" s="1173"/>
      <c r="R158" s="1150" t="s">
        <v>19</v>
      </c>
      <c r="S158" s="1174" t="s">
        <v>16</v>
      </c>
      <c r="T158" s="1175"/>
      <c r="U158" s="1175"/>
      <c r="V158" s="1175"/>
      <c r="W158" s="1175"/>
      <c r="X158" s="1175"/>
      <c r="Y158" s="1175"/>
      <c r="Z158" s="1175"/>
      <c r="AA158" s="1175"/>
      <c r="AB158" s="1175"/>
      <c r="AC158" s="1175"/>
      <c r="AD158" s="1175"/>
      <c r="AE158" s="1176"/>
      <c r="AF158" s="1161" t="s">
        <v>6</v>
      </c>
      <c r="AG158" s="1161"/>
      <c r="AH158" s="1161"/>
      <c r="AI158" s="1161"/>
      <c r="AJ158" s="1161"/>
      <c r="AK158" s="1161"/>
      <c r="AL158" s="1161"/>
      <c r="AM158" s="1161"/>
      <c r="AN158" s="1161"/>
      <c r="AO158" s="1161"/>
      <c r="AP158" s="1161"/>
      <c r="AQ158" s="1161"/>
      <c r="AR158" s="1161"/>
      <c r="AS158" s="1161"/>
      <c r="AT158" s="1162" t="s">
        <v>38</v>
      </c>
      <c r="AU158" s="1163"/>
      <c r="AV158" s="1163"/>
      <c r="AW158" s="1163"/>
      <c r="AX158" s="1163"/>
      <c r="AY158" s="1163"/>
      <c r="AZ158" s="1163"/>
      <c r="BA158" s="1163"/>
      <c r="BB158" s="1163"/>
      <c r="BC158" s="1163"/>
      <c r="BD158" s="1163"/>
      <c r="BE158" s="1163"/>
      <c r="BF158" s="1164"/>
      <c r="BG158" s="1150" t="s">
        <v>35</v>
      </c>
      <c r="BH158" s="1150" t="s">
        <v>208</v>
      </c>
      <c r="BI158" s="1153" t="s">
        <v>36</v>
      </c>
      <c r="BJ158" s="130"/>
      <c r="BK158" s="130"/>
      <c r="BL158" s="130"/>
      <c r="BM158" s="1149" t="s">
        <v>51</v>
      </c>
      <c r="BN158" s="1149"/>
      <c r="BO158" s="1149"/>
      <c r="BP158" s="23"/>
      <c r="BQ158" s="1149" t="s">
        <v>52</v>
      </c>
      <c r="BR158" s="1149"/>
      <c r="BS158" s="1149"/>
      <c r="BT158" s="23"/>
      <c r="BU158" s="1149" t="s">
        <v>56</v>
      </c>
      <c r="BV158" s="1149"/>
      <c r="BW158" s="1149"/>
      <c r="BX158" s="23"/>
      <c r="BY158" s="1149" t="s">
        <v>59</v>
      </c>
      <c r="BZ158" s="1149"/>
      <c r="CA158" s="1149"/>
      <c r="CB158" s="23"/>
      <c r="CC158" s="1149" t="s">
        <v>60</v>
      </c>
      <c r="CD158" s="1149"/>
      <c r="CE158" s="1149"/>
      <c r="CF158" s="23"/>
      <c r="CG158" s="1149" t="s">
        <v>61</v>
      </c>
      <c r="CH158" s="1149"/>
      <c r="CI158" s="1149"/>
      <c r="CJ158" s="23"/>
      <c r="CK158" s="1149" t="s">
        <v>204</v>
      </c>
      <c r="CL158" s="1149"/>
      <c r="CM158" s="1149"/>
      <c r="CN158" s="23"/>
      <c r="CO158" s="1149" t="s">
        <v>584</v>
      </c>
      <c r="CP158" s="1149"/>
      <c r="CQ158" s="1149"/>
      <c r="CR158" s="23"/>
      <c r="CS158" s="1149" t="s">
        <v>585</v>
      </c>
      <c r="CT158" s="1149"/>
      <c r="CU158" s="1149"/>
      <c r="CV158" s="23"/>
      <c r="CW158" s="1149" t="s">
        <v>586</v>
      </c>
      <c r="CX158" s="1149"/>
      <c r="CY158" s="1149"/>
      <c r="CZ158" s="23"/>
      <c r="DA158" s="1149" t="s">
        <v>587</v>
      </c>
      <c r="DB158" s="1149"/>
      <c r="DC158" s="1149"/>
      <c r="DD158" s="23"/>
      <c r="DE158" s="1149" t="s">
        <v>588</v>
      </c>
      <c r="DF158" s="1149"/>
      <c r="DG158" s="1149"/>
      <c r="DH158" s="23"/>
      <c r="DI158" s="1149" t="s">
        <v>12</v>
      </c>
      <c r="DJ158" s="1149"/>
      <c r="DK158" s="1149"/>
      <c r="DL158" s="23"/>
      <c r="DM158" s="23"/>
      <c r="DN158" s="23"/>
      <c r="DO158" s="23"/>
      <c r="DP158" s="23"/>
      <c r="DQ158" s="23"/>
      <c r="DR158" s="25"/>
      <c r="DS158" s="25"/>
    </row>
    <row r="159" spans="1:141" s="8" customFormat="1" ht="26.25" customHeight="1" x14ac:dyDescent="0.2">
      <c r="A159" s="1171"/>
      <c r="B159" s="1151"/>
      <c r="C159" s="1151"/>
      <c r="D159" s="1189" t="s">
        <v>17</v>
      </c>
      <c r="E159" s="1158" t="s">
        <v>18</v>
      </c>
      <c r="F159" s="1159"/>
      <c r="G159" s="1159"/>
      <c r="H159" s="1159"/>
      <c r="I159" s="1159"/>
      <c r="J159" s="1159"/>
      <c r="K159" s="1159"/>
      <c r="L159" s="1159"/>
      <c r="M159" s="1159"/>
      <c r="N159" s="1159"/>
      <c r="O159" s="1159"/>
      <c r="P159" s="1159"/>
      <c r="Q159" s="1159"/>
      <c r="R159" s="1151"/>
      <c r="S159" s="1156" t="s">
        <v>17</v>
      </c>
      <c r="T159" s="1158" t="s">
        <v>18</v>
      </c>
      <c r="U159" s="1159"/>
      <c r="V159" s="1159"/>
      <c r="W159" s="1159"/>
      <c r="X159" s="1159"/>
      <c r="Y159" s="1159"/>
      <c r="Z159" s="1159"/>
      <c r="AA159" s="1159"/>
      <c r="AB159" s="1159"/>
      <c r="AC159" s="1159"/>
      <c r="AD159" s="1159"/>
      <c r="AE159" s="1160"/>
      <c r="AF159" s="1156" t="s">
        <v>17</v>
      </c>
      <c r="AG159" s="1158" t="s">
        <v>18</v>
      </c>
      <c r="AH159" s="1159"/>
      <c r="AI159" s="1159"/>
      <c r="AJ159" s="1159"/>
      <c r="AK159" s="1159"/>
      <c r="AL159" s="1159"/>
      <c r="AM159" s="1159"/>
      <c r="AN159" s="1159"/>
      <c r="AO159" s="1159"/>
      <c r="AP159" s="1159"/>
      <c r="AQ159" s="1159"/>
      <c r="AR159" s="1159"/>
      <c r="AS159" s="1160"/>
      <c r="AT159" s="1165"/>
      <c r="AU159" s="1166"/>
      <c r="AV159" s="1166"/>
      <c r="AW159" s="1166"/>
      <c r="AX159" s="1166"/>
      <c r="AY159" s="1166"/>
      <c r="AZ159" s="1166"/>
      <c r="BA159" s="1166"/>
      <c r="BB159" s="1166"/>
      <c r="BC159" s="1166"/>
      <c r="BD159" s="1166"/>
      <c r="BE159" s="1166"/>
      <c r="BF159" s="1167"/>
      <c r="BG159" s="1151"/>
      <c r="BH159" s="1151"/>
      <c r="BI159" s="1154"/>
      <c r="BJ159" s="130"/>
      <c r="BK159" s="130"/>
      <c r="BL159" s="130"/>
      <c r="BM159" s="920">
        <v>1</v>
      </c>
      <c r="BN159" s="920">
        <v>2</v>
      </c>
      <c r="BO159" s="920"/>
      <c r="BP159" s="23"/>
      <c r="BQ159" s="920">
        <v>1</v>
      </c>
      <c r="BR159" s="920">
        <v>2</v>
      </c>
      <c r="BS159" s="920"/>
      <c r="BT159" s="23"/>
      <c r="BU159" s="920">
        <v>1</v>
      </c>
      <c r="BV159" s="920">
        <v>2</v>
      </c>
      <c r="BW159" s="920"/>
      <c r="BX159" s="23"/>
      <c r="BY159" s="920">
        <v>1</v>
      </c>
      <c r="BZ159" s="920">
        <v>2</v>
      </c>
      <c r="CA159" s="920"/>
      <c r="CB159" s="23"/>
      <c r="CC159" s="920">
        <v>1</v>
      </c>
      <c r="CD159" s="920">
        <v>2</v>
      </c>
      <c r="CE159" s="920"/>
      <c r="CF159" s="23"/>
      <c r="CG159" s="920">
        <v>1</v>
      </c>
      <c r="CH159" s="920">
        <v>2</v>
      </c>
      <c r="CI159" s="920"/>
      <c r="CJ159" s="23"/>
      <c r="CK159" s="920">
        <v>1</v>
      </c>
      <c r="CL159" s="920">
        <v>2</v>
      </c>
      <c r="CM159" s="920"/>
      <c r="CN159" s="23"/>
      <c r="CO159" s="920">
        <v>1</v>
      </c>
      <c r="CP159" s="920">
        <v>2</v>
      </c>
      <c r="CQ159" s="920"/>
      <c r="CR159" s="23"/>
      <c r="CS159" s="920">
        <v>1</v>
      </c>
      <c r="CT159" s="920">
        <v>2</v>
      </c>
      <c r="CU159" s="920"/>
      <c r="CV159" s="23"/>
      <c r="CW159" s="920">
        <v>1</v>
      </c>
      <c r="CX159" s="920">
        <v>2</v>
      </c>
      <c r="CY159" s="920"/>
      <c r="CZ159" s="23"/>
      <c r="DA159" s="920">
        <v>1</v>
      </c>
      <c r="DB159" s="920">
        <v>2</v>
      </c>
      <c r="DC159" s="920"/>
      <c r="DD159" s="23"/>
      <c r="DE159" s="920">
        <v>1</v>
      </c>
      <c r="DF159" s="920">
        <v>2</v>
      </c>
      <c r="DG159" s="920"/>
      <c r="DH159" s="23"/>
      <c r="DI159" s="920">
        <v>1</v>
      </c>
      <c r="DJ159" s="920">
        <v>2</v>
      </c>
      <c r="DK159" s="920"/>
      <c r="DL159" s="23"/>
      <c r="DM159" s="23"/>
      <c r="DN159" s="23"/>
      <c r="DO159" s="23"/>
      <c r="DP159" s="23"/>
      <c r="DQ159" s="23"/>
      <c r="DR159" s="25"/>
      <c r="DS159" s="25"/>
    </row>
    <row r="160" spans="1:141" s="6" customFormat="1" ht="26.25" customHeight="1" x14ac:dyDescent="0.2">
      <c r="A160" s="1172"/>
      <c r="B160" s="1152"/>
      <c r="C160" s="1152"/>
      <c r="D160" s="1191"/>
      <c r="E160" s="26">
        <v>1</v>
      </c>
      <c r="F160" s="26">
        <v>2</v>
      </c>
      <c r="G160" s="26">
        <v>3</v>
      </c>
      <c r="H160" s="26">
        <v>4</v>
      </c>
      <c r="I160" s="26">
        <v>5</v>
      </c>
      <c r="J160" s="26">
        <v>6</v>
      </c>
      <c r="K160" s="26">
        <v>7</v>
      </c>
      <c r="L160" s="26">
        <v>8</v>
      </c>
      <c r="M160" s="26">
        <v>9</v>
      </c>
      <c r="N160" s="26">
        <v>10</v>
      </c>
      <c r="O160" s="26">
        <v>11</v>
      </c>
      <c r="P160" s="26">
        <v>12</v>
      </c>
      <c r="Q160" s="26" t="s">
        <v>20</v>
      </c>
      <c r="R160" s="1152"/>
      <c r="S160" s="1157"/>
      <c r="T160" s="26">
        <v>1</v>
      </c>
      <c r="U160" s="26">
        <v>2</v>
      </c>
      <c r="V160" s="26">
        <v>3</v>
      </c>
      <c r="W160" s="26">
        <v>4</v>
      </c>
      <c r="X160" s="26">
        <v>5</v>
      </c>
      <c r="Y160" s="26">
        <v>6</v>
      </c>
      <c r="Z160" s="26">
        <v>7</v>
      </c>
      <c r="AA160" s="26">
        <v>8</v>
      </c>
      <c r="AB160" s="26">
        <v>9</v>
      </c>
      <c r="AC160" s="26">
        <v>10</v>
      </c>
      <c r="AD160" s="26">
        <v>11</v>
      </c>
      <c r="AE160" s="26">
        <v>12</v>
      </c>
      <c r="AF160" s="1157"/>
      <c r="AG160" s="26">
        <v>1</v>
      </c>
      <c r="AH160" s="26">
        <v>2</v>
      </c>
      <c r="AI160" s="26">
        <v>3</v>
      </c>
      <c r="AJ160" s="26">
        <v>4</v>
      </c>
      <c r="AK160" s="26">
        <v>5</v>
      </c>
      <c r="AL160" s="26">
        <v>6</v>
      </c>
      <c r="AM160" s="26">
        <v>7</v>
      </c>
      <c r="AN160" s="26">
        <v>8</v>
      </c>
      <c r="AO160" s="26">
        <v>9</v>
      </c>
      <c r="AP160" s="26">
        <v>10</v>
      </c>
      <c r="AQ160" s="26">
        <v>11</v>
      </c>
      <c r="AR160" s="26">
        <v>12</v>
      </c>
      <c r="AS160" s="26" t="s">
        <v>12</v>
      </c>
      <c r="AT160" s="164">
        <v>1</v>
      </c>
      <c r="AU160" s="164">
        <v>2</v>
      </c>
      <c r="AV160" s="164">
        <v>3</v>
      </c>
      <c r="AW160" s="164">
        <v>4</v>
      </c>
      <c r="AX160" s="164">
        <v>5</v>
      </c>
      <c r="AY160" s="164">
        <v>6</v>
      </c>
      <c r="AZ160" s="164">
        <v>7</v>
      </c>
      <c r="BA160" s="164">
        <v>8</v>
      </c>
      <c r="BB160" s="164">
        <v>9</v>
      </c>
      <c r="BC160" s="164">
        <v>10</v>
      </c>
      <c r="BD160" s="164">
        <v>11</v>
      </c>
      <c r="BE160" s="164">
        <v>12</v>
      </c>
      <c r="BF160" s="26" t="s">
        <v>12</v>
      </c>
      <c r="BG160" s="1152"/>
      <c r="BH160" s="1152"/>
      <c r="BI160" s="1155"/>
      <c r="BJ160" s="7"/>
      <c r="BK160" s="7"/>
      <c r="BL160" s="7"/>
      <c r="BM160" s="164" t="s">
        <v>581</v>
      </c>
      <c r="BN160" s="164" t="s">
        <v>582</v>
      </c>
      <c r="BO160" s="919" t="s">
        <v>583</v>
      </c>
      <c r="BP160" s="27"/>
      <c r="BQ160" s="164" t="s">
        <v>581</v>
      </c>
      <c r="BR160" s="164" t="s">
        <v>582</v>
      </c>
      <c r="BS160" s="919" t="s">
        <v>583</v>
      </c>
      <c r="BT160" s="27"/>
      <c r="BU160" s="164" t="s">
        <v>581</v>
      </c>
      <c r="BV160" s="164" t="s">
        <v>582</v>
      </c>
      <c r="BW160" s="919" t="s">
        <v>583</v>
      </c>
      <c r="BX160" s="27"/>
      <c r="BY160" s="164" t="s">
        <v>581</v>
      </c>
      <c r="BZ160" s="164" t="s">
        <v>582</v>
      </c>
      <c r="CA160" s="919" t="s">
        <v>583</v>
      </c>
      <c r="CB160" s="27"/>
      <c r="CC160" s="164" t="s">
        <v>581</v>
      </c>
      <c r="CD160" s="164" t="s">
        <v>582</v>
      </c>
      <c r="CE160" s="919" t="s">
        <v>583</v>
      </c>
      <c r="CF160" s="27"/>
      <c r="CG160" s="164" t="s">
        <v>581</v>
      </c>
      <c r="CH160" s="164" t="s">
        <v>582</v>
      </c>
      <c r="CI160" s="919" t="s">
        <v>583</v>
      </c>
      <c r="CJ160" s="27"/>
      <c r="CK160" s="164" t="s">
        <v>581</v>
      </c>
      <c r="CL160" s="164" t="s">
        <v>582</v>
      </c>
      <c r="CM160" s="919" t="s">
        <v>583</v>
      </c>
      <c r="CN160" s="27"/>
      <c r="CO160" s="164" t="s">
        <v>581</v>
      </c>
      <c r="CP160" s="164" t="s">
        <v>582</v>
      </c>
      <c r="CQ160" s="919" t="s">
        <v>583</v>
      </c>
      <c r="CR160" s="27"/>
      <c r="CS160" s="164" t="s">
        <v>581</v>
      </c>
      <c r="CT160" s="164" t="s">
        <v>582</v>
      </c>
      <c r="CU160" s="919" t="s">
        <v>583</v>
      </c>
      <c r="CV160" s="27"/>
      <c r="CW160" s="164" t="s">
        <v>581</v>
      </c>
      <c r="CX160" s="164" t="s">
        <v>582</v>
      </c>
      <c r="CY160" s="919" t="s">
        <v>583</v>
      </c>
      <c r="CZ160" s="27"/>
      <c r="DA160" s="164" t="s">
        <v>581</v>
      </c>
      <c r="DB160" s="164" t="s">
        <v>582</v>
      </c>
      <c r="DC160" s="919" t="s">
        <v>583</v>
      </c>
      <c r="DD160" s="27"/>
      <c r="DE160" s="164" t="s">
        <v>581</v>
      </c>
      <c r="DF160" s="164" t="s">
        <v>582</v>
      </c>
      <c r="DG160" s="919" t="s">
        <v>583</v>
      </c>
      <c r="DH160" s="27"/>
      <c r="DI160" s="164" t="s">
        <v>581</v>
      </c>
      <c r="DJ160" s="164" t="s">
        <v>582</v>
      </c>
      <c r="DK160" s="919" t="s">
        <v>583</v>
      </c>
      <c r="DL160" s="27"/>
      <c r="DM160" s="27"/>
      <c r="DN160" s="27"/>
      <c r="DO160" s="27"/>
      <c r="DP160" s="27"/>
      <c r="DQ160" s="27"/>
      <c r="DR160" s="27"/>
      <c r="DS160" s="27"/>
    </row>
    <row r="161" spans="1:141" s="7" customFormat="1" ht="26.25" customHeight="1" x14ac:dyDescent="0.2">
      <c r="A161" s="42"/>
      <c r="B161" s="426" t="s">
        <v>76</v>
      </c>
      <c r="C161" s="29" t="s">
        <v>23</v>
      </c>
      <c r="D161" s="178">
        <v>500</v>
      </c>
      <c r="E161" s="82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1">
        <f>SUM(E161:P161)</f>
        <v>0</v>
      </c>
      <c r="R161" s="83" t="s">
        <v>7</v>
      </c>
      <c r="S161" s="555">
        <v>570</v>
      </c>
      <c r="T161" s="84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69">
        <f t="shared" ref="AF161:AF162" si="719">SUM(Q161*S161)</f>
        <v>0</v>
      </c>
      <c r="AG161" s="70">
        <f t="shared" ref="AG161:AI162" si="720">T161*E161</f>
        <v>0</v>
      </c>
      <c r="AH161" s="70">
        <f t="shared" si="720"/>
        <v>0</v>
      </c>
      <c r="AI161" s="70">
        <f t="shared" si="720"/>
        <v>0</v>
      </c>
      <c r="AJ161" s="70">
        <f t="shared" ref="AJ161:AR162" si="721">W161*H161</f>
        <v>0</v>
      </c>
      <c r="AK161" s="70">
        <f t="shared" si="721"/>
        <v>0</v>
      </c>
      <c r="AL161" s="70">
        <f t="shared" si="721"/>
        <v>0</v>
      </c>
      <c r="AM161" s="70">
        <f t="shared" si="721"/>
        <v>0</v>
      </c>
      <c r="AN161" s="70">
        <f t="shared" si="721"/>
        <v>0</v>
      </c>
      <c r="AO161" s="70">
        <f t="shared" si="721"/>
        <v>0</v>
      </c>
      <c r="AP161" s="70">
        <f t="shared" si="721"/>
        <v>0</v>
      </c>
      <c r="AQ161" s="70">
        <f t="shared" si="721"/>
        <v>0</v>
      </c>
      <c r="AR161" s="70">
        <f t="shared" si="721"/>
        <v>0</v>
      </c>
      <c r="AS161" s="71">
        <f>SUM(AG161:AR161)</f>
        <v>0</v>
      </c>
      <c r="AT161" s="70">
        <f>SUM(AG161*4%)</f>
        <v>0</v>
      </c>
      <c r="AU161" s="70">
        <f t="shared" ref="AU161:BE162" si="722">SUM(AH161*14%)</f>
        <v>0</v>
      </c>
      <c r="AV161" s="70">
        <f t="shared" si="722"/>
        <v>0</v>
      </c>
      <c r="AW161" s="70">
        <f t="shared" si="722"/>
        <v>0</v>
      </c>
      <c r="AX161" s="70">
        <f t="shared" si="722"/>
        <v>0</v>
      </c>
      <c r="AY161" s="70">
        <f t="shared" si="722"/>
        <v>0</v>
      </c>
      <c r="AZ161" s="70">
        <f t="shared" si="722"/>
        <v>0</v>
      </c>
      <c r="BA161" s="70">
        <f t="shared" si="722"/>
        <v>0</v>
      </c>
      <c r="BB161" s="70">
        <f t="shared" si="722"/>
        <v>0</v>
      </c>
      <c r="BC161" s="70">
        <f t="shared" si="722"/>
        <v>0</v>
      </c>
      <c r="BD161" s="70">
        <f t="shared" si="722"/>
        <v>0</v>
      </c>
      <c r="BE161" s="70">
        <f t="shared" si="722"/>
        <v>0</v>
      </c>
      <c r="BF161" s="72">
        <f>SUM(AT161:BE161)</f>
        <v>0</v>
      </c>
      <c r="BG161" s="73">
        <f>AF161-AS161</f>
        <v>0</v>
      </c>
      <c r="BH161" s="74">
        <f>S161*D161</f>
        <v>285000</v>
      </c>
      <c r="BI161" s="75">
        <f>BH161-AS161</f>
        <v>285000</v>
      </c>
      <c r="BJ161" s="166">
        <f>SUM(Q161/D161)</f>
        <v>0</v>
      </c>
      <c r="BK161" s="166"/>
      <c r="BL161" s="461">
        <v>500</v>
      </c>
      <c r="BM161" s="461">
        <f>AG161-AT161</f>
        <v>0</v>
      </c>
      <c r="BN161" s="461">
        <f>E161*BL161</f>
        <v>0</v>
      </c>
      <c r="BO161" s="461">
        <f>BM161-BN161</f>
        <v>0</v>
      </c>
      <c r="BP161" s="37"/>
      <c r="BQ161" s="461">
        <f>AH161-AU161</f>
        <v>0</v>
      </c>
      <c r="BR161" s="461">
        <f>F161*BL161</f>
        <v>0</v>
      </c>
      <c r="BS161" s="461">
        <f>BQ161-BR161</f>
        <v>0</v>
      </c>
      <c r="BT161" s="37"/>
      <c r="BU161" s="461">
        <f>AI161-AV161</f>
        <v>0</v>
      </c>
      <c r="BV161" s="461">
        <f>G161*BL161</f>
        <v>0</v>
      </c>
      <c r="BW161" s="461">
        <f>BU161-BV161</f>
        <v>0</v>
      </c>
      <c r="BX161" s="37"/>
      <c r="BY161" s="461">
        <f>AJ161-AW161</f>
        <v>0</v>
      </c>
      <c r="BZ161" s="461">
        <f>H161*BL161</f>
        <v>0</v>
      </c>
      <c r="CA161" s="461">
        <f>BY161-BZ161</f>
        <v>0</v>
      </c>
      <c r="CB161" s="37"/>
      <c r="CC161" s="461">
        <f>SUM(AK161-AX161)</f>
        <v>0</v>
      </c>
      <c r="CD161" s="461">
        <f>I161*BL161</f>
        <v>0</v>
      </c>
      <c r="CE161" s="461">
        <f>CC161-CD161</f>
        <v>0</v>
      </c>
      <c r="CF161" s="37"/>
      <c r="CG161" s="461">
        <f>AL161-AY161</f>
        <v>0</v>
      </c>
      <c r="CH161" s="461">
        <f>J161*BL161</f>
        <v>0</v>
      </c>
      <c r="CI161" s="461">
        <f>CG161-CH161</f>
        <v>0</v>
      </c>
      <c r="CJ161" s="37"/>
      <c r="CK161" s="461">
        <f>AM161-AZ161</f>
        <v>0</v>
      </c>
      <c r="CL161" s="461">
        <f>K161*BL161</f>
        <v>0</v>
      </c>
      <c r="CM161" s="461">
        <f>CK161-CL161</f>
        <v>0</v>
      </c>
      <c r="CN161" s="37"/>
      <c r="CO161" s="461">
        <f>AN161-BA161</f>
        <v>0</v>
      </c>
      <c r="CP161" s="461">
        <f>L161*BL161</f>
        <v>0</v>
      </c>
      <c r="CQ161" s="461">
        <f>CO161-CP161</f>
        <v>0</v>
      </c>
      <c r="CR161" s="37"/>
      <c r="CS161" s="461">
        <f>AO161-BB161</f>
        <v>0</v>
      </c>
      <c r="CT161" s="461">
        <f>M161*BL161</f>
        <v>0</v>
      </c>
      <c r="CU161" s="461">
        <f>CS161-CT161</f>
        <v>0</v>
      </c>
      <c r="CV161" s="37"/>
      <c r="CW161" s="461">
        <f>AP161-BC161</f>
        <v>0</v>
      </c>
      <c r="CX161" s="461">
        <f>N161*BL161</f>
        <v>0</v>
      </c>
      <c r="CY161" s="461">
        <f>CW161-CX161</f>
        <v>0</v>
      </c>
      <c r="CZ161" s="37"/>
      <c r="DA161" s="461">
        <f>AQ161-BD161</f>
        <v>0</v>
      </c>
      <c r="DB161" s="461">
        <f>O161*BL161</f>
        <v>0</v>
      </c>
      <c r="DC161" s="461">
        <f>DA161-DB161</f>
        <v>0</v>
      </c>
      <c r="DD161" s="37"/>
      <c r="DE161" s="461">
        <f>AR161-BE161</f>
        <v>0</v>
      </c>
      <c r="DF161" s="461">
        <f>P161*BL161</f>
        <v>0</v>
      </c>
      <c r="DG161" s="461">
        <f>DE161-DF161</f>
        <v>0</v>
      </c>
      <c r="DH161" s="37"/>
      <c r="DI161" s="461">
        <f>SUM(BM161+BQ161+BU161+BY161+CC161+CG161+CK161+CO161+CS161+CW161+DA161+DE161)</f>
        <v>0</v>
      </c>
      <c r="DJ161" s="461">
        <f>SUM(BN161+BR161+BV161+BZ161+CD161+CH161+CL161+CP161+CT161+CX161+DB161+DF161)</f>
        <v>0</v>
      </c>
      <c r="DK161" s="461">
        <f>DI161-DJ161</f>
        <v>0</v>
      </c>
      <c r="DL161" s="43"/>
      <c r="DM161" s="43"/>
      <c r="DN161" s="43"/>
      <c r="DO161" s="43"/>
      <c r="DP161" s="43"/>
      <c r="DQ161" s="43"/>
      <c r="DR161" s="43"/>
      <c r="DS161" s="43"/>
    </row>
    <row r="162" spans="1:141" s="7" customFormat="1" ht="26.25" customHeight="1" thickBot="1" x14ac:dyDescent="0.25">
      <c r="A162" s="42"/>
      <c r="B162" s="426" t="s">
        <v>77</v>
      </c>
      <c r="C162" s="29" t="s">
        <v>23</v>
      </c>
      <c r="D162" s="178">
        <v>3</v>
      </c>
      <c r="E162" s="82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1">
        <f>SUM(E162:P162)</f>
        <v>0</v>
      </c>
      <c r="R162" s="83" t="s">
        <v>78</v>
      </c>
      <c r="S162" s="555">
        <v>28400</v>
      </c>
      <c r="T162" s="84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69">
        <f t="shared" si="719"/>
        <v>0</v>
      </c>
      <c r="AG162" s="70">
        <f t="shared" si="720"/>
        <v>0</v>
      </c>
      <c r="AH162" s="70">
        <f t="shared" si="720"/>
        <v>0</v>
      </c>
      <c r="AI162" s="70">
        <f t="shared" si="720"/>
        <v>0</v>
      </c>
      <c r="AJ162" s="70">
        <f t="shared" si="721"/>
        <v>0</v>
      </c>
      <c r="AK162" s="70">
        <f t="shared" si="721"/>
        <v>0</v>
      </c>
      <c r="AL162" s="70">
        <f t="shared" si="721"/>
        <v>0</v>
      </c>
      <c r="AM162" s="70">
        <f t="shared" si="721"/>
        <v>0</v>
      </c>
      <c r="AN162" s="70">
        <f t="shared" si="721"/>
        <v>0</v>
      </c>
      <c r="AO162" s="70">
        <f t="shared" si="721"/>
        <v>0</v>
      </c>
      <c r="AP162" s="70">
        <f t="shared" si="721"/>
        <v>0</v>
      </c>
      <c r="AQ162" s="70">
        <f t="shared" si="721"/>
        <v>0</v>
      </c>
      <c r="AR162" s="70">
        <f t="shared" si="721"/>
        <v>0</v>
      </c>
      <c r="AS162" s="71">
        <f>SUM(AG162:AR162)</f>
        <v>0</v>
      </c>
      <c r="AT162" s="70">
        <f>SUM(AG162*4%)</f>
        <v>0</v>
      </c>
      <c r="AU162" s="70">
        <f t="shared" si="722"/>
        <v>0</v>
      </c>
      <c r="AV162" s="70">
        <f t="shared" si="722"/>
        <v>0</v>
      </c>
      <c r="AW162" s="70">
        <f t="shared" si="722"/>
        <v>0</v>
      </c>
      <c r="AX162" s="70">
        <f t="shared" si="722"/>
        <v>0</v>
      </c>
      <c r="AY162" s="70">
        <f t="shared" si="722"/>
        <v>0</v>
      </c>
      <c r="AZ162" s="70">
        <f t="shared" si="722"/>
        <v>0</v>
      </c>
      <c r="BA162" s="70">
        <f t="shared" si="722"/>
        <v>0</v>
      </c>
      <c r="BB162" s="70">
        <f t="shared" si="722"/>
        <v>0</v>
      </c>
      <c r="BC162" s="70">
        <f t="shared" si="722"/>
        <v>0</v>
      </c>
      <c r="BD162" s="70">
        <f t="shared" si="722"/>
        <v>0</v>
      </c>
      <c r="BE162" s="70">
        <f t="shared" si="722"/>
        <v>0</v>
      </c>
      <c r="BF162" s="72">
        <f>SUM(AT162:BE162)</f>
        <v>0</v>
      </c>
      <c r="BG162" s="73">
        <f>AF162-AS162</f>
        <v>0</v>
      </c>
      <c r="BH162" s="74">
        <f>S162*D162</f>
        <v>85200</v>
      </c>
      <c r="BI162" s="75">
        <f>BH162-AS162</f>
        <v>85200</v>
      </c>
      <c r="BJ162" s="166">
        <f>SUM(Q162/D162)</f>
        <v>0</v>
      </c>
      <c r="BK162" s="166"/>
      <c r="BL162" s="461">
        <v>28000</v>
      </c>
      <c r="BM162" s="461">
        <f>AG162-AT162</f>
        <v>0</v>
      </c>
      <c r="BN162" s="461">
        <f>E162*BL162</f>
        <v>0</v>
      </c>
      <c r="BO162" s="461">
        <f>BM162-BN162</f>
        <v>0</v>
      </c>
      <c r="BP162" s="37"/>
      <c r="BQ162" s="461">
        <f>AH162-AU162</f>
        <v>0</v>
      </c>
      <c r="BR162" s="461">
        <f>F162*BL162</f>
        <v>0</v>
      </c>
      <c r="BS162" s="461">
        <f t="shared" ref="BS162" si="723">BQ162-BR162</f>
        <v>0</v>
      </c>
      <c r="BT162" s="37"/>
      <c r="BU162" s="461">
        <f>AI162-AV162</f>
        <v>0</v>
      </c>
      <c r="BV162" s="461">
        <f>G162*BL162</f>
        <v>0</v>
      </c>
      <c r="BW162" s="461">
        <f>BU162-BV162</f>
        <v>0</v>
      </c>
      <c r="BX162" s="37"/>
      <c r="BY162" s="461">
        <f>AJ162-AW162</f>
        <v>0</v>
      </c>
      <c r="BZ162" s="461">
        <f>H162*BL162</f>
        <v>0</v>
      </c>
      <c r="CA162" s="461">
        <f t="shared" ref="CA162" si="724">BY162-BZ162</f>
        <v>0</v>
      </c>
      <c r="CB162" s="37"/>
      <c r="CC162" s="461">
        <f>SUM(AK162-AX162)</f>
        <v>0</v>
      </c>
      <c r="CD162" s="461">
        <f>I162*BL162</f>
        <v>0</v>
      </c>
      <c r="CE162" s="461">
        <f t="shared" ref="CE162" si="725">CC162-CD162</f>
        <v>0</v>
      </c>
      <c r="CF162" s="37"/>
      <c r="CG162" s="461">
        <f>AL162-AY162</f>
        <v>0</v>
      </c>
      <c r="CH162" s="461">
        <f>J162*BL162</f>
        <v>0</v>
      </c>
      <c r="CI162" s="461">
        <f>CG162-CH162</f>
        <v>0</v>
      </c>
      <c r="CJ162" s="37"/>
      <c r="CK162" s="461">
        <f>AM162-AZ162</f>
        <v>0</v>
      </c>
      <c r="CL162" s="461">
        <f>K162*BL162</f>
        <v>0</v>
      </c>
      <c r="CM162" s="461">
        <f t="shared" ref="CM162" si="726">CK162-CL162</f>
        <v>0</v>
      </c>
      <c r="CN162" s="37"/>
      <c r="CO162" s="461">
        <f>AN162-BA162</f>
        <v>0</v>
      </c>
      <c r="CP162" s="461">
        <f>L162*BL162</f>
        <v>0</v>
      </c>
      <c r="CQ162" s="461">
        <f t="shared" ref="CQ162" si="727">CO162-CP162</f>
        <v>0</v>
      </c>
      <c r="CR162" s="37"/>
      <c r="CS162" s="461">
        <f>AO162-BB162</f>
        <v>0</v>
      </c>
      <c r="CT162" s="461">
        <f>M162*BL162</f>
        <v>0</v>
      </c>
      <c r="CU162" s="461">
        <f t="shared" ref="CU162" si="728">CS162-CT162</f>
        <v>0</v>
      </c>
      <c r="CV162" s="37"/>
      <c r="CW162" s="461">
        <f>AP162-BC162</f>
        <v>0</v>
      </c>
      <c r="CX162" s="461">
        <f>N162*BL162</f>
        <v>0</v>
      </c>
      <c r="CY162" s="461">
        <f t="shared" ref="CY162" si="729">CW162-CX162</f>
        <v>0</v>
      </c>
      <c r="CZ162" s="37"/>
      <c r="DA162" s="461">
        <f>AQ162-BD162</f>
        <v>0</v>
      </c>
      <c r="DB162" s="461">
        <f>O162*BL162</f>
        <v>0</v>
      </c>
      <c r="DC162" s="461">
        <f t="shared" ref="DC162" si="730">DA162-DB162</f>
        <v>0</v>
      </c>
      <c r="DD162" s="37"/>
      <c r="DE162" s="461">
        <f>AR162-BE162</f>
        <v>0</v>
      </c>
      <c r="DF162" s="461">
        <f>P162*BL162</f>
        <v>0</v>
      </c>
      <c r="DG162" s="461">
        <f t="shared" ref="DG162" si="731">DE162-DF162</f>
        <v>0</v>
      </c>
      <c r="DH162" s="37"/>
      <c r="DI162" s="461">
        <f>SUM(BM162+BQ162+BU162+BY162+CC162+CG162+CK162+CO162+CS162+CW162+DA162+DE162)</f>
        <v>0</v>
      </c>
      <c r="DJ162" s="461">
        <f>SUM(BN162+BR162+BV162+BZ162+CD162+CH162+CL162+CP162+CT162+CX162+DB162+DF162)</f>
        <v>0</v>
      </c>
      <c r="DK162" s="461">
        <f>DI162-DJ162</f>
        <v>0</v>
      </c>
      <c r="DL162" s="43"/>
      <c r="DM162" s="43"/>
      <c r="DN162" s="43"/>
      <c r="DO162" s="43"/>
      <c r="DP162" s="43"/>
      <c r="DQ162" s="43"/>
      <c r="DR162" s="43"/>
      <c r="DS162" s="43"/>
    </row>
    <row r="163" spans="1:141" s="39" customFormat="1" ht="26.25" customHeight="1" thickBot="1" x14ac:dyDescent="0.25">
      <c r="A163" s="45">
        <v>16</v>
      </c>
      <c r="B163" s="45" t="s">
        <v>4</v>
      </c>
      <c r="C163" s="45"/>
      <c r="D163" s="200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8"/>
      <c r="R163" s="77"/>
      <c r="S163" s="46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78">
        <f t="shared" ref="AF163:BF163" si="732">SUM(AF161:AF162)</f>
        <v>0</v>
      </c>
      <c r="AG163" s="78">
        <f t="shared" si="732"/>
        <v>0</v>
      </c>
      <c r="AH163" s="78">
        <f t="shared" si="732"/>
        <v>0</v>
      </c>
      <c r="AI163" s="78">
        <f t="shared" si="732"/>
        <v>0</v>
      </c>
      <c r="AJ163" s="78">
        <f t="shared" ref="AJ163:AR163" si="733">SUM(AJ161:AJ162)</f>
        <v>0</v>
      </c>
      <c r="AK163" s="78">
        <f t="shared" si="733"/>
        <v>0</v>
      </c>
      <c r="AL163" s="78">
        <f t="shared" si="733"/>
        <v>0</v>
      </c>
      <c r="AM163" s="78">
        <f t="shared" si="733"/>
        <v>0</v>
      </c>
      <c r="AN163" s="78">
        <f t="shared" si="733"/>
        <v>0</v>
      </c>
      <c r="AO163" s="78">
        <f t="shared" si="733"/>
        <v>0</v>
      </c>
      <c r="AP163" s="78">
        <f t="shared" si="733"/>
        <v>0</v>
      </c>
      <c r="AQ163" s="78">
        <f t="shared" si="733"/>
        <v>0</v>
      </c>
      <c r="AR163" s="78">
        <f t="shared" si="733"/>
        <v>0</v>
      </c>
      <c r="AS163" s="78">
        <f t="shared" si="732"/>
        <v>0</v>
      </c>
      <c r="AT163" s="78">
        <f t="shared" si="732"/>
        <v>0</v>
      </c>
      <c r="AU163" s="78">
        <f t="shared" ref="AU163:BE163" si="734">SUM(AU161:AU162)</f>
        <v>0</v>
      </c>
      <c r="AV163" s="78">
        <f t="shared" si="734"/>
        <v>0</v>
      </c>
      <c r="AW163" s="78">
        <f t="shared" si="734"/>
        <v>0</v>
      </c>
      <c r="AX163" s="78">
        <f t="shared" si="734"/>
        <v>0</v>
      </c>
      <c r="AY163" s="78">
        <f t="shared" si="734"/>
        <v>0</v>
      </c>
      <c r="AZ163" s="78">
        <f t="shared" si="734"/>
        <v>0</v>
      </c>
      <c r="BA163" s="78">
        <f t="shared" si="734"/>
        <v>0</v>
      </c>
      <c r="BB163" s="78">
        <f t="shared" si="734"/>
        <v>0</v>
      </c>
      <c r="BC163" s="78">
        <f t="shared" si="734"/>
        <v>0</v>
      </c>
      <c r="BD163" s="78">
        <f t="shared" si="734"/>
        <v>0</v>
      </c>
      <c r="BE163" s="78">
        <f t="shared" si="734"/>
        <v>0</v>
      </c>
      <c r="BF163" s="78">
        <f t="shared" si="732"/>
        <v>0</v>
      </c>
      <c r="BG163" s="79">
        <f>SUM(BG161:BG162)</f>
        <v>0</v>
      </c>
      <c r="BH163" s="79">
        <f t="shared" ref="BH163:BI163" si="735">SUM(BH161:BH162)</f>
        <v>370200</v>
      </c>
      <c r="BI163" s="79">
        <f t="shared" si="735"/>
        <v>370200</v>
      </c>
      <c r="BJ163" s="541">
        <f>SUM(BJ161:BJ162)/2</f>
        <v>0</v>
      </c>
      <c r="BK163" s="541"/>
      <c r="BL163" s="472"/>
      <c r="BM163" s="925">
        <f>SUM(BM161:BM162)</f>
        <v>0</v>
      </c>
      <c r="BN163" s="925">
        <f>SUM(BN161:BN162)</f>
        <v>0</v>
      </c>
      <c r="BO163" s="925">
        <f t="shared" ref="BO163" si="736">SUM(BO161:BO162)</f>
        <v>0</v>
      </c>
      <c r="BP163" s="925"/>
      <c r="BQ163" s="925">
        <f>SUM(BQ161:BQ162)</f>
        <v>0</v>
      </c>
      <c r="BR163" s="925">
        <f t="shared" ref="BR163" si="737">SUM(BR161:BR162)</f>
        <v>0</v>
      </c>
      <c r="BS163" s="925">
        <f t="shared" ref="BS163" si="738">SUM(BS161:BS162)</f>
        <v>0</v>
      </c>
      <c r="BT163" s="925"/>
      <c r="BU163" s="925">
        <f>SUM(BU161:BU162)</f>
        <v>0</v>
      </c>
      <c r="BV163" s="925">
        <f t="shared" ref="BV163" si="739">SUM(BV161:BV162)</f>
        <v>0</v>
      </c>
      <c r="BW163" s="925">
        <f t="shared" ref="BW163" si="740">SUM(BW161:BW162)</f>
        <v>0</v>
      </c>
      <c r="BX163" s="928"/>
      <c r="BY163" s="925">
        <f>SUM(BY161:BY162)</f>
        <v>0</v>
      </c>
      <c r="BZ163" s="925">
        <f t="shared" ref="BZ163" si="741">SUM(BZ161:BZ162)</f>
        <v>0</v>
      </c>
      <c r="CA163" s="925">
        <f t="shared" ref="CA163" si="742">SUM(CA161:CA162)</f>
        <v>0</v>
      </c>
      <c r="CB163" s="928"/>
      <c r="CC163" s="925">
        <f>SUM(CC161:CC162)</f>
        <v>0</v>
      </c>
      <c r="CD163" s="925">
        <f t="shared" ref="CD163" si="743">SUM(CD161:CD162)</f>
        <v>0</v>
      </c>
      <c r="CE163" s="925">
        <f t="shared" ref="CE163" si="744">SUM(CE161:CE162)</f>
        <v>0</v>
      </c>
      <c r="CF163" s="928"/>
      <c r="CG163" s="925">
        <f>SUM(CG161:CG162)</f>
        <v>0</v>
      </c>
      <c r="CH163" s="925">
        <f t="shared" ref="CH163" si="745">SUM(CH161:CH162)</f>
        <v>0</v>
      </c>
      <c r="CI163" s="925">
        <f t="shared" ref="CI163" si="746">SUM(CI161:CI162)</f>
        <v>0</v>
      </c>
      <c r="CJ163" s="928"/>
      <c r="CK163" s="925">
        <f>SUM(CK161:CK162)</f>
        <v>0</v>
      </c>
      <c r="CL163" s="925">
        <f t="shared" ref="CL163" si="747">SUM(CL161:CL162)</f>
        <v>0</v>
      </c>
      <c r="CM163" s="925">
        <f t="shared" ref="CM163" si="748">SUM(CM161:CM162)</f>
        <v>0</v>
      </c>
      <c r="CN163" s="928"/>
      <c r="CO163" s="925">
        <f>SUM(CO161:CO162)</f>
        <v>0</v>
      </c>
      <c r="CP163" s="925">
        <f t="shared" ref="CP163" si="749">SUM(CP161:CP162)</f>
        <v>0</v>
      </c>
      <c r="CQ163" s="925">
        <f t="shared" ref="CQ163" si="750">SUM(CQ161:CQ162)</f>
        <v>0</v>
      </c>
      <c r="CR163" s="928"/>
      <c r="CS163" s="925">
        <f>SUM(CS161:CS162)</f>
        <v>0</v>
      </c>
      <c r="CT163" s="925">
        <f t="shared" ref="CT163" si="751">SUM(CT161:CT162)</f>
        <v>0</v>
      </c>
      <c r="CU163" s="925">
        <f t="shared" ref="CU163" si="752">SUM(CU161:CU162)</f>
        <v>0</v>
      </c>
      <c r="CV163" s="928"/>
      <c r="CW163" s="925">
        <f>SUM(CW161:CW162)</f>
        <v>0</v>
      </c>
      <c r="CX163" s="925">
        <f t="shared" ref="CX163" si="753">SUM(CX161:CX162)</f>
        <v>0</v>
      </c>
      <c r="CY163" s="925">
        <f t="shared" ref="CY163" si="754">SUM(CY161:CY162)</f>
        <v>0</v>
      </c>
      <c r="CZ163" s="928"/>
      <c r="DA163" s="925">
        <f>SUM(DA161:DA162)</f>
        <v>0</v>
      </c>
      <c r="DB163" s="925">
        <f t="shared" ref="DB163" si="755">SUM(DB161:DB162)</f>
        <v>0</v>
      </c>
      <c r="DC163" s="925">
        <f t="shared" ref="DC163" si="756">SUM(DC161:DC162)</f>
        <v>0</v>
      </c>
      <c r="DD163" s="928"/>
      <c r="DE163" s="925">
        <f>SUM(DE161:DE162)</f>
        <v>0</v>
      </c>
      <c r="DF163" s="925">
        <f t="shared" ref="DF163" si="757">SUM(DF161:DF162)</f>
        <v>0</v>
      </c>
      <c r="DG163" s="925">
        <f t="shared" ref="DG163" si="758">SUM(DG161:DG162)</f>
        <v>0</v>
      </c>
      <c r="DH163" s="928"/>
      <c r="DI163" s="925">
        <f>SUM(DI161:DI162)</f>
        <v>0</v>
      </c>
      <c r="DJ163" s="925">
        <f>SUM(DJ161:DJ162)</f>
        <v>0</v>
      </c>
      <c r="DK163" s="925">
        <f>SUM(DK161:DK162)</f>
        <v>0</v>
      </c>
      <c r="DL163" s="50"/>
      <c r="DM163" s="50"/>
      <c r="DN163" s="50"/>
      <c r="DO163" s="50"/>
      <c r="DP163" s="50"/>
      <c r="DQ163" s="50"/>
      <c r="DR163" s="50"/>
      <c r="DS163" s="50"/>
    </row>
    <row r="164" spans="1:141" s="20" customFormat="1" ht="26.25" customHeight="1" x14ac:dyDescent="0.2">
      <c r="A164" s="51"/>
      <c r="D164" s="20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AE164" s="41"/>
      <c r="AS164" s="52"/>
      <c r="BF164" s="53">
        <f>SUM(AS163+BF163)</f>
        <v>0</v>
      </c>
      <c r="BG164" s="54">
        <f>AF163-AS163</f>
        <v>0</v>
      </c>
      <c r="BH164" s="55">
        <f>SUM(BI163+AS163)</f>
        <v>370200</v>
      </c>
      <c r="BI164" s="56">
        <f>SUM(BG163)</f>
        <v>0</v>
      </c>
      <c r="BJ164" s="41" t="s">
        <v>35</v>
      </c>
      <c r="BK164" s="41"/>
      <c r="BL164" s="41"/>
      <c r="BM164" s="41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</row>
    <row r="165" spans="1:141" s="20" customFormat="1" ht="26.25" customHeight="1" x14ac:dyDescent="0.2">
      <c r="A165" s="51"/>
      <c r="D165" s="20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AE165" s="41"/>
      <c r="AS165" s="41"/>
      <c r="AT165" s="118">
        <f>SUM(AG163+AT163)</f>
        <v>0</v>
      </c>
      <c r="AU165" s="118">
        <f t="shared" ref="AU165:BE165" si="759">SUM(AH163+AU163)</f>
        <v>0</v>
      </c>
      <c r="AV165" s="118">
        <f t="shared" si="759"/>
        <v>0</v>
      </c>
      <c r="AW165" s="118">
        <f t="shared" si="759"/>
        <v>0</v>
      </c>
      <c r="AX165" s="118">
        <f t="shared" si="759"/>
        <v>0</v>
      </c>
      <c r="AY165" s="118">
        <f t="shared" si="759"/>
        <v>0</v>
      </c>
      <c r="AZ165" s="118">
        <f t="shared" si="759"/>
        <v>0</v>
      </c>
      <c r="BA165" s="118">
        <f t="shared" si="759"/>
        <v>0</v>
      </c>
      <c r="BB165" s="118">
        <f t="shared" si="759"/>
        <v>0</v>
      </c>
      <c r="BC165" s="118">
        <f t="shared" si="759"/>
        <v>0</v>
      </c>
      <c r="BD165" s="118">
        <f t="shared" si="759"/>
        <v>0</v>
      </c>
      <c r="BE165" s="118">
        <f t="shared" si="759"/>
        <v>0</v>
      </c>
      <c r="BF165" s="118">
        <f>SUM(AT165:BE165)</f>
        <v>0</v>
      </c>
      <c r="BG165" s="41"/>
      <c r="BH165" s="57"/>
      <c r="BI165" s="58">
        <f>SUM(BI163-BI164)</f>
        <v>370200</v>
      </c>
      <c r="BJ165" s="41" t="s">
        <v>34</v>
      </c>
      <c r="BK165" s="41"/>
      <c r="BL165" s="130"/>
      <c r="BM165" s="131"/>
      <c r="BN165" s="131"/>
      <c r="BO165" s="132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24"/>
      <c r="DM165" s="24"/>
      <c r="DN165" s="24"/>
      <c r="DO165" s="24"/>
      <c r="DP165" s="24"/>
      <c r="DQ165" s="24"/>
      <c r="DR165" s="24"/>
      <c r="DS165" s="24"/>
      <c r="DT165" s="24"/>
    </row>
    <row r="166" spans="1:141" s="20" customFormat="1" ht="26.25" customHeight="1" x14ac:dyDescent="0.2">
      <c r="A166" s="1168" t="s">
        <v>8</v>
      </c>
      <c r="B166" s="1169"/>
      <c r="C166" s="119" t="s">
        <v>363</v>
      </c>
      <c r="D166" s="198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2"/>
      <c r="AF166" s="23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3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3"/>
      <c r="BG166" s="133"/>
      <c r="BH166" s="130"/>
      <c r="BI166" s="134"/>
      <c r="BJ166" s="130"/>
      <c r="BK166" s="130"/>
      <c r="BL166" s="805"/>
      <c r="BM166" s="1186"/>
      <c r="BN166" s="1186"/>
      <c r="BO166" s="1186"/>
      <c r="BP166" s="585"/>
      <c r="BQ166" s="1186"/>
      <c r="BR166" s="1186"/>
      <c r="BS166" s="1186"/>
      <c r="BT166" s="585"/>
      <c r="BU166" s="1186"/>
      <c r="BV166" s="1186"/>
      <c r="BW166" s="1186"/>
      <c r="BX166" s="585"/>
      <c r="BY166" s="1186"/>
      <c r="BZ166" s="1186"/>
      <c r="CA166" s="1186"/>
      <c r="CB166" s="585"/>
      <c r="CC166" s="1186"/>
      <c r="CD166" s="1186"/>
      <c r="CE166" s="1186"/>
      <c r="CF166" s="585"/>
      <c r="CG166" s="1186"/>
      <c r="CH166" s="1186"/>
      <c r="CI166" s="1186"/>
      <c r="CJ166" s="585"/>
      <c r="CK166" s="1186"/>
      <c r="CL166" s="1186"/>
      <c r="CM166" s="1186"/>
      <c r="CN166" s="585"/>
      <c r="CO166" s="1186"/>
      <c r="CP166" s="1186"/>
      <c r="CQ166" s="1186"/>
      <c r="CR166" s="585"/>
      <c r="CS166" s="1186"/>
      <c r="CT166" s="1186"/>
      <c r="CU166" s="1186"/>
      <c r="CV166" s="585"/>
      <c r="CW166" s="1186"/>
      <c r="CX166" s="1186"/>
      <c r="CY166" s="1186"/>
      <c r="CZ166" s="585"/>
      <c r="DA166" s="1186"/>
      <c r="DB166" s="1186"/>
      <c r="DC166" s="1186"/>
      <c r="DD166" s="585"/>
      <c r="DE166" s="1186"/>
      <c r="DF166" s="1186"/>
      <c r="DG166" s="1186"/>
      <c r="DH166" s="585"/>
      <c r="DI166" s="1186"/>
      <c r="DJ166" s="1186"/>
      <c r="DK166" s="1186"/>
      <c r="DL166" s="131"/>
      <c r="DM166" s="133"/>
      <c r="DN166" s="133"/>
      <c r="DO166" s="133"/>
      <c r="DP166" s="130"/>
      <c r="DQ166" s="134"/>
      <c r="DR166" s="133"/>
      <c r="DS166" s="133"/>
      <c r="DT166" s="24"/>
      <c r="DU166" s="24"/>
      <c r="DV166" s="24"/>
      <c r="DW166" s="24"/>
      <c r="DX166" s="24"/>
      <c r="DY166" s="135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</row>
    <row r="167" spans="1:141" s="8" customFormat="1" ht="26.25" customHeight="1" x14ac:dyDescent="0.2">
      <c r="A167" s="1170" t="s">
        <v>9</v>
      </c>
      <c r="B167" s="1150" t="s">
        <v>10</v>
      </c>
      <c r="C167" s="1150" t="s">
        <v>21</v>
      </c>
      <c r="D167" s="1173" t="s">
        <v>11</v>
      </c>
      <c r="E167" s="1173"/>
      <c r="F167" s="1173"/>
      <c r="G167" s="1173"/>
      <c r="H167" s="1173"/>
      <c r="I167" s="1173"/>
      <c r="J167" s="1173"/>
      <c r="K167" s="1173"/>
      <c r="L167" s="1173"/>
      <c r="M167" s="1173"/>
      <c r="N167" s="1173"/>
      <c r="O167" s="1173"/>
      <c r="P167" s="1173"/>
      <c r="Q167" s="1173"/>
      <c r="R167" s="1150" t="s">
        <v>19</v>
      </c>
      <c r="S167" s="1174" t="s">
        <v>16</v>
      </c>
      <c r="T167" s="1175"/>
      <c r="U167" s="1175"/>
      <c r="V167" s="1175"/>
      <c r="W167" s="1175"/>
      <c r="X167" s="1175"/>
      <c r="Y167" s="1175"/>
      <c r="Z167" s="1175"/>
      <c r="AA167" s="1175"/>
      <c r="AB167" s="1175"/>
      <c r="AC167" s="1175"/>
      <c r="AD167" s="1175"/>
      <c r="AE167" s="1176"/>
      <c r="AF167" s="1161" t="s">
        <v>6</v>
      </c>
      <c r="AG167" s="1161"/>
      <c r="AH167" s="1161"/>
      <c r="AI167" s="1161"/>
      <c r="AJ167" s="1161"/>
      <c r="AK167" s="1161"/>
      <c r="AL167" s="1161"/>
      <c r="AM167" s="1161"/>
      <c r="AN167" s="1161"/>
      <c r="AO167" s="1161"/>
      <c r="AP167" s="1161"/>
      <c r="AQ167" s="1161"/>
      <c r="AR167" s="1161"/>
      <c r="AS167" s="1161"/>
      <c r="AT167" s="1162" t="s">
        <v>38</v>
      </c>
      <c r="AU167" s="1163"/>
      <c r="AV167" s="1163"/>
      <c r="AW167" s="1163"/>
      <c r="AX167" s="1163"/>
      <c r="AY167" s="1163"/>
      <c r="AZ167" s="1163"/>
      <c r="BA167" s="1163"/>
      <c r="BB167" s="1163"/>
      <c r="BC167" s="1163"/>
      <c r="BD167" s="1163"/>
      <c r="BE167" s="1163"/>
      <c r="BF167" s="1164"/>
      <c r="BG167" s="1150" t="s">
        <v>35</v>
      </c>
      <c r="BH167" s="1150" t="s">
        <v>208</v>
      </c>
      <c r="BI167" s="1153" t="s">
        <v>36</v>
      </c>
      <c r="BJ167" s="130"/>
      <c r="BK167" s="130"/>
      <c r="BL167" s="130"/>
      <c r="BM167" s="1149" t="s">
        <v>51</v>
      </c>
      <c r="BN167" s="1149"/>
      <c r="BO167" s="1149"/>
      <c r="BP167" s="23"/>
      <c r="BQ167" s="1149" t="s">
        <v>52</v>
      </c>
      <c r="BR167" s="1149"/>
      <c r="BS167" s="1149"/>
      <c r="BT167" s="23"/>
      <c r="BU167" s="1149" t="s">
        <v>56</v>
      </c>
      <c r="BV167" s="1149"/>
      <c r="BW167" s="1149"/>
      <c r="BX167" s="23"/>
      <c r="BY167" s="1149" t="s">
        <v>59</v>
      </c>
      <c r="BZ167" s="1149"/>
      <c r="CA167" s="1149"/>
      <c r="CB167" s="23"/>
      <c r="CC167" s="1149" t="s">
        <v>60</v>
      </c>
      <c r="CD167" s="1149"/>
      <c r="CE167" s="1149"/>
      <c r="CF167" s="23"/>
      <c r="CG167" s="1149" t="s">
        <v>61</v>
      </c>
      <c r="CH167" s="1149"/>
      <c r="CI167" s="1149"/>
      <c r="CJ167" s="23"/>
      <c r="CK167" s="1149" t="s">
        <v>204</v>
      </c>
      <c r="CL167" s="1149"/>
      <c r="CM167" s="1149"/>
      <c r="CN167" s="23"/>
      <c r="CO167" s="1149" t="s">
        <v>584</v>
      </c>
      <c r="CP167" s="1149"/>
      <c r="CQ167" s="1149"/>
      <c r="CR167" s="23"/>
      <c r="CS167" s="1149" t="s">
        <v>585</v>
      </c>
      <c r="CT167" s="1149"/>
      <c r="CU167" s="1149"/>
      <c r="CV167" s="23"/>
      <c r="CW167" s="1149" t="s">
        <v>586</v>
      </c>
      <c r="CX167" s="1149"/>
      <c r="CY167" s="1149"/>
      <c r="CZ167" s="23"/>
      <c r="DA167" s="1149" t="s">
        <v>587</v>
      </c>
      <c r="DB167" s="1149"/>
      <c r="DC167" s="1149"/>
      <c r="DD167" s="23"/>
      <c r="DE167" s="1149" t="s">
        <v>588</v>
      </c>
      <c r="DF167" s="1149"/>
      <c r="DG167" s="1149"/>
      <c r="DH167" s="23"/>
      <c r="DI167" s="1149" t="s">
        <v>12</v>
      </c>
      <c r="DJ167" s="1149"/>
      <c r="DK167" s="1149"/>
      <c r="DL167" s="23"/>
      <c r="DM167" s="23"/>
      <c r="DN167" s="23"/>
      <c r="DO167" s="23"/>
      <c r="DP167" s="23"/>
      <c r="DQ167" s="23"/>
      <c r="DR167" s="25"/>
      <c r="DS167" s="25"/>
    </row>
    <row r="168" spans="1:141" s="8" customFormat="1" ht="26.25" customHeight="1" x14ac:dyDescent="0.2">
      <c r="A168" s="1171"/>
      <c r="B168" s="1151"/>
      <c r="C168" s="1151"/>
      <c r="D168" s="1189" t="s">
        <v>17</v>
      </c>
      <c r="E168" s="1158" t="s">
        <v>18</v>
      </c>
      <c r="F168" s="1159"/>
      <c r="G168" s="1159"/>
      <c r="H168" s="1159"/>
      <c r="I168" s="1159"/>
      <c r="J168" s="1159"/>
      <c r="K168" s="1159"/>
      <c r="L168" s="1159"/>
      <c r="M168" s="1159"/>
      <c r="N168" s="1159"/>
      <c r="O168" s="1159"/>
      <c r="P168" s="1159"/>
      <c r="Q168" s="1159"/>
      <c r="R168" s="1151"/>
      <c r="S168" s="1156" t="s">
        <v>17</v>
      </c>
      <c r="T168" s="1158" t="s">
        <v>18</v>
      </c>
      <c r="U168" s="1159"/>
      <c r="V168" s="1159"/>
      <c r="W168" s="1159"/>
      <c r="X168" s="1159"/>
      <c r="Y168" s="1159"/>
      <c r="Z168" s="1159"/>
      <c r="AA168" s="1159"/>
      <c r="AB168" s="1159"/>
      <c r="AC168" s="1159"/>
      <c r="AD168" s="1159"/>
      <c r="AE168" s="1160"/>
      <c r="AF168" s="1156" t="s">
        <v>17</v>
      </c>
      <c r="AG168" s="1158" t="s">
        <v>18</v>
      </c>
      <c r="AH168" s="1159"/>
      <c r="AI168" s="1159"/>
      <c r="AJ168" s="1159"/>
      <c r="AK168" s="1159"/>
      <c r="AL168" s="1159"/>
      <c r="AM168" s="1159"/>
      <c r="AN168" s="1159"/>
      <c r="AO168" s="1159"/>
      <c r="AP168" s="1159"/>
      <c r="AQ168" s="1159"/>
      <c r="AR168" s="1159"/>
      <c r="AS168" s="1160"/>
      <c r="AT168" s="1165"/>
      <c r="AU168" s="1166"/>
      <c r="AV168" s="1166"/>
      <c r="AW168" s="1166"/>
      <c r="AX168" s="1166"/>
      <c r="AY168" s="1166"/>
      <c r="AZ168" s="1166"/>
      <c r="BA168" s="1166"/>
      <c r="BB168" s="1166"/>
      <c r="BC168" s="1166"/>
      <c r="BD168" s="1166"/>
      <c r="BE168" s="1166"/>
      <c r="BF168" s="1167"/>
      <c r="BG168" s="1151"/>
      <c r="BH168" s="1151"/>
      <c r="BI168" s="1154"/>
      <c r="BJ168" s="130"/>
      <c r="BK168" s="130"/>
      <c r="BL168" s="130"/>
      <c r="BM168" s="920">
        <v>1</v>
      </c>
      <c r="BN168" s="920">
        <v>2</v>
      </c>
      <c r="BO168" s="920"/>
      <c r="BP168" s="23"/>
      <c r="BQ168" s="920">
        <v>1</v>
      </c>
      <c r="BR168" s="920">
        <v>2</v>
      </c>
      <c r="BS168" s="920"/>
      <c r="BT168" s="23"/>
      <c r="BU168" s="920">
        <v>1</v>
      </c>
      <c r="BV168" s="920">
        <v>2</v>
      </c>
      <c r="BW168" s="920"/>
      <c r="BX168" s="23"/>
      <c r="BY168" s="920">
        <v>1</v>
      </c>
      <c r="BZ168" s="920">
        <v>2</v>
      </c>
      <c r="CA168" s="920"/>
      <c r="CB168" s="23"/>
      <c r="CC168" s="920">
        <v>1</v>
      </c>
      <c r="CD168" s="920">
        <v>2</v>
      </c>
      <c r="CE168" s="920"/>
      <c r="CF168" s="23"/>
      <c r="CG168" s="920">
        <v>1</v>
      </c>
      <c r="CH168" s="920">
        <v>2</v>
      </c>
      <c r="CI168" s="920"/>
      <c r="CJ168" s="23"/>
      <c r="CK168" s="920">
        <v>1</v>
      </c>
      <c r="CL168" s="920">
        <v>2</v>
      </c>
      <c r="CM168" s="920"/>
      <c r="CN168" s="23"/>
      <c r="CO168" s="920">
        <v>1</v>
      </c>
      <c r="CP168" s="920">
        <v>2</v>
      </c>
      <c r="CQ168" s="920"/>
      <c r="CR168" s="23"/>
      <c r="CS168" s="920">
        <v>1</v>
      </c>
      <c r="CT168" s="920">
        <v>2</v>
      </c>
      <c r="CU168" s="920"/>
      <c r="CV168" s="23"/>
      <c r="CW168" s="920">
        <v>1</v>
      </c>
      <c r="CX168" s="920">
        <v>2</v>
      </c>
      <c r="CY168" s="920"/>
      <c r="CZ168" s="23"/>
      <c r="DA168" s="920">
        <v>1</v>
      </c>
      <c r="DB168" s="920">
        <v>2</v>
      </c>
      <c r="DC168" s="920"/>
      <c r="DD168" s="23"/>
      <c r="DE168" s="920">
        <v>1</v>
      </c>
      <c r="DF168" s="920">
        <v>2</v>
      </c>
      <c r="DG168" s="920"/>
      <c r="DH168" s="23"/>
      <c r="DI168" s="920">
        <v>1</v>
      </c>
      <c r="DJ168" s="920">
        <v>2</v>
      </c>
      <c r="DK168" s="920"/>
      <c r="DL168" s="23"/>
      <c r="DM168" s="23"/>
      <c r="DN168" s="23"/>
      <c r="DO168" s="23"/>
      <c r="DP168" s="23"/>
      <c r="DQ168" s="23"/>
      <c r="DR168" s="25"/>
      <c r="DS168" s="25"/>
    </row>
    <row r="169" spans="1:141" s="6" customFormat="1" ht="26.25" customHeight="1" x14ac:dyDescent="0.2">
      <c r="A169" s="1172"/>
      <c r="B169" s="1152"/>
      <c r="C169" s="1152"/>
      <c r="D169" s="1191"/>
      <c r="E169" s="26">
        <v>1</v>
      </c>
      <c r="F169" s="26">
        <v>2</v>
      </c>
      <c r="G169" s="26">
        <v>3</v>
      </c>
      <c r="H169" s="26">
        <v>4</v>
      </c>
      <c r="I169" s="26">
        <v>5</v>
      </c>
      <c r="J169" s="26">
        <v>6</v>
      </c>
      <c r="K169" s="26">
        <v>7</v>
      </c>
      <c r="L169" s="26">
        <v>8</v>
      </c>
      <c r="M169" s="26">
        <v>9</v>
      </c>
      <c r="N169" s="26">
        <v>10</v>
      </c>
      <c r="O169" s="26">
        <v>11</v>
      </c>
      <c r="P169" s="26">
        <v>12</v>
      </c>
      <c r="Q169" s="26" t="s">
        <v>20</v>
      </c>
      <c r="R169" s="1152"/>
      <c r="S169" s="1157"/>
      <c r="T169" s="26">
        <v>1</v>
      </c>
      <c r="U169" s="26">
        <v>2</v>
      </c>
      <c r="V169" s="26">
        <v>3</v>
      </c>
      <c r="W169" s="26">
        <v>4</v>
      </c>
      <c r="X169" s="26">
        <v>5</v>
      </c>
      <c r="Y169" s="26">
        <v>6</v>
      </c>
      <c r="Z169" s="26">
        <v>7</v>
      </c>
      <c r="AA169" s="26">
        <v>8</v>
      </c>
      <c r="AB169" s="26">
        <v>9</v>
      </c>
      <c r="AC169" s="26">
        <v>10</v>
      </c>
      <c r="AD169" s="26">
        <v>11</v>
      </c>
      <c r="AE169" s="26">
        <v>12</v>
      </c>
      <c r="AF169" s="1157"/>
      <c r="AG169" s="26">
        <v>1</v>
      </c>
      <c r="AH169" s="26">
        <v>2</v>
      </c>
      <c r="AI169" s="26">
        <v>3</v>
      </c>
      <c r="AJ169" s="26">
        <v>4</v>
      </c>
      <c r="AK169" s="26">
        <v>5</v>
      </c>
      <c r="AL169" s="26">
        <v>6</v>
      </c>
      <c r="AM169" s="26">
        <v>7</v>
      </c>
      <c r="AN169" s="26">
        <v>8</v>
      </c>
      <c r="AO169" s="26">
        <v>9</v>
      </c>
      <c r="AP169" s="26">
        <v>10</v>
      </c>
      <c r="AQ169" s="26">
        <v>11</v>
      </c>
      <c r="AR169" s="26">
        <v>12</v>
      </c>
      <c r="AS169" s="26" t="s">
        <v>12</v>
      </c>
      <c r="AT169" s="164">
        <v>1</v>
      </c>
      <c r="AU169" s="164">
        <v>2</v>
      </c>
      <c r="AV169" s="164">
        <v>3</v>
      </c>
      <c r="AW169" s="164">
        <v>4</v>
      </c>
      <c r="AX169" s="164">
        <v>5</v>
      </c>
      <c r="AY169" s="164">
        <v>6</v>
      </c>
      <c r="AZ169" s="164">
        <v>7</v>
      </c>
      <c r="BA169" s="164">
        <v>8</v>
      </c>
      <c r="BB169" s="164">
        <v>9</v>
      </c>
      <c r="BC169" s="164">
        <v>10</v>
      </c>
      <c r="BD169" s="164">
        <v>11</v>
      </c>
      <c r="BE169" s="164">
        <v>12</v>
      </c>
      <c r="BF169" s="26" t="s">
        <v>12</v>
      </c>
      <c r="BG169" s="1152"/>
      <c r="BH169" s="1152"/>
      <c r="BI169" s="1155"/>
      <c r="BJ169" s="7"/>
      <c r="BK169" s="7"/>
      <c r="BL169" s="7"/>
      <c r="BM169" s="164" t="s">
        <v>581</v>
      </c>
      <c r="BN169" s="164" t="s">
        <v>582</v>
      </c>
      <c r="BO169" s="919" t="s">
        <v>583</v>
      </c>
      <c r="BP169" s="27"/>
      <c r="BQ169" s="164" t="s">
        <v>581</v>
      </c>
      <c r="BR169" s="164" t="s">
        <v>582</v>
      </c>
      <c r="BS169" s="919" t="s">
        <v>583</v>
      </c>
      <c r="BT169" s="27"/>
      <c r="BU169" s="164" t="s">
        <v>581</v>
      </c>
      <c r="BV169" s="164" t="s">
        <v>582</v>
      </c>
      <c r="BW169" s="919" t="s">
        <v>583</v>
      </c>
      <c r="BX169" s="27"/>
      <c r="BY169" s="164" t="s">
        <v>581</v>
      </c>
      <c r="BZ169" s="164" t="s">
        <v>582</v>
      </c>
      <c r="CA169" s="919" t="s">
        <v>583</v>
      </c>
      <c r="CB169" s="27"/>
      <c r="CC169" s="164" t="s">
        <v>581</v>
      </c>
      <c r="CD169" s="164" t="s">
        <v>582</v>
      </c>
      <c r="CE169" s="919" t="s">
        <v>583</v>
      </c>
      <c r="CF169" s="27"/>
      <c r="CG169" s="164" t="s">
        <v>581</v>
      </c>
      <c r="CH169" s="164" t="s">
        <v>582</v>
      </c>
      <c r="CI169" s="919" t="s">
        <v>583</v>
      </c>
      <c r="CJ169" s="27"/>
      <c r="CK169" s="164" t="s">
        <v>581</v>
      </c>
      <c r="CL169" s="164" t="s">
        <v>582</v>
      </c>
      <c r="CM169" s="919" t="s">
        <v>583</v>
      </c>
      <c r="CN169" s="27"/>
      <c r="CO169" s="164" t="s">
        <v>581</v>
      </c>
      <c r="CP169" s="164" t="s">
        <v>582</v>
      </c>
      <c r="CQ169" s="919" t="s">
        <v>583</v>
      </c>
      <c r="CR169" s="27"/>
      <c r="CS169" s="164" t="s">
        <v>581</v>
      </c>
      <c r="CT169" s="164" t="s">
        <v>582</v>
      </c>
      <c r="CU169" s="919" t="s">
        <v>583</v>
      </c>
      <c r="CV169" s="27"/>
      <c r="CW169" s="164" t="s">
        <v>581</v>
      </c>
      <c r="CX169" s="164" t="s">
        <v>582</v>
      </c>
      <c r="CY169" s="919" t="s">
        <v>583</v>
      </c>
      <c r="CZ169" s="27"/>
      <c r="DA169" s="164" t="s">
        <v>581</v>
      </c>
      <c r="DB169" s="164" t="s">
        <v>582</v>
      </c>
      <c r="DC169" s="919" t="s">
        <v>583</v>
      </c>
      <c r="DD169" s="27"/>
      <c r="DE169" s="164" t="s">
        <v>581</v>
      </c>
      <c r="DF169" s="164" t="s">
        <v>582</v>
      </c>
      <c r="DG169" s="919" t="s">
        <v>583</v>
      </c>
      <c r="DH169" s="27"/>
      <c r="DI169" s="164" t="s">
        <v>581</v>
      </c>
      <c r="DJ169" s="164" t="s">
        <v>582</v>
      </c>
      <c r="DK169" s="919" t="s">
        <v>583</v>
      </c>
      <c r="DL169" s="27"/>
      <c r="DM169" s="27"/>
      <c r="DN169" s="27"/>
      <c r="DO169" s="27"/>
      <c r="DP169" s="27"/>
      <c r="DQ169" s="27"/>
      <c r="DR169" s="27"/>
      <c r="DS169" s="27"/>
    </row>
    <row r="170" spans="1:141" s="7" customFormat="1" ht="26.25" customHeight="1" x14ac:dyDescent="0.2">
      <c r="A170" s="42"/>
      <c r="B170" s="426" t="s">
        <v>76</v>
      </c>
      <c r="C170" s="29" t="s">
        <v>23</v>
      </c>
      <c r="D170" s="556">
        <v>500</v>
      </c>
      <c r="E170" s="82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1">
        <f>SUM(E170:P170)</f>
        <v>0</v>
      </c>
      <c r="R170" s="83" t="s">
        <v>7</v>
      </c>
      <c r="S170" s="555">
        <v>570</v>
      </c>
      <c r="T170" s="84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69">
        <f t="shared" ref="AF170:AF171" si="760">SUM(Q170*S170)</f>
        <v>0</v>
      </c>
      <c r="AG170" s="70">
        <f t="shared" ref="AG170:AI171" si="761">T170*E170</f>
        <v>0</v>
      </c>
      <c r="AH170" s="70">
        <f t="shared" si="761"/>
        <v>0</v>
      </c>
      <c r="AI170" s="70">
        <f t="shared" si="761"/>
        <v>0</v>
      </c>
      <c r="AJ170" s="70">
        <f t="shared" ref="AJ170:AR171" si="762">W170*H170</f>
        <v>0</v>
      </c>
      <c r="AK170" s="70">
        <f t="shared" si="762"/>
        <v>0</v>
      </c>
      <c r="AL170" s="70">
        <f t="shared" si="762"/>
        <v>0</v>
      </c>
      <c r="AM170" s="70">
        <f t="shared" si="762"/>
        <v>0</v>
      </c>
      <c r="AN170" s="70">
        <f t="shared" si="762"/>
        <v>0</v>
      </c>
      <c r="AO170" s="70">
        <f t="shared" si="762"/>
        <v>0</v>
      </c>
      <c r="AP170" s="70">
        <f t="shared" si="762"/>
        <v>0</v>
      </c>
      <c r="AQ170" s="70">
        <f t="shared" si="762"/>
        <v>0</v>
      </c>
      <c r="AR170" s="70">
        <f t="shared" si="762"/>
        <v>0</v>
      </c>
      <c r="AS170" s="71">
        <f>SUM(AG170:AR170)</f>
        <v>0</v>
      </c>
      <c r="AT170" s="70">
        <f t="shared" ref="AT170:AT171" si="763">SUM(AG170*4%)</f>
        <v>0</v>
      </c>
      <c r="AU170" s="70">
        <f>SUM(AH170*14%)</f>
        <v>0</v>
      </c>
      <c r="AV170" s="70">
        <f t="shared" ref="AV170:BE171" si="764">SUM(AI170*14%)</f>
        <v>0</v>
      </c>
      <c r="AW170" s="70">
        <f t="shared" si="764"/>
        <v>0</v>
      </c>
      <c r="AX170" s="70">
        <f t="shared" si="764"/>
        <v>0</v>
      </c>
      <c r="AY170" s="70">
        <f t="shared" si="764"/>
        <v>0</v>
      </c>
      <c r="AZ170" s="70">
        <f t="shared" si="764"/>
        <v>0</v>
      </c>
      <c r="BA170" s="70">
        <f t="shared" si="764"/>
        <v>0</v>
      </c>
      <c r="BB170" s="70">
        <f t="shared" si="764"/>
        <v>0</v>
      </c>
      <c r="BC170" s="70">
        <f t="shared" si="764"/>
        <v>0</v>
      </c>
      <c r="BD170" s="70">
        <f t="shared" si="764"/>
        <v>0</v>
      </c>
      <c r="BE170" s="70">
        <f t="shared" si="764"/>
        <v>0</v>
      </c>
      <c r="BF170" s="72">
        <f>SUM(AT170:BE170)</f>
        <v>0</v>
      </c>
      <c r="BG170" s="73">
        <f>AF170-AS170</f>
        <v>0</v>
      </c>
      <c r="BH170" s="74">
        <f>S170*D170</f>
        <v>285000</v>
      </c>
      <c r="BI170" s="75">
        <f>BH170-AS170</f>
        <v>285000</v>
      </c>
      <c r="BJ170" s="166">
        <f>SUM(Q170/D170)</f>
        <v>0</v>
      </c>
      <c r="BK170" s="166"/>
      <c r="BL170" s="461">
        <v>500</v>
      </c>
      <c r="BM170" s="461">
        <f>AG170-AT170</f>
        <v>0</v>
      </c>
      <c r="BN170" s="461">
        <f>E170*BL170</f>
        <v>0</v>
      </c>
      <c r="BO170" s="461">
        <f>BM170-BN170</f>
        <v>0</v>
      </c>
      <c r="BP170" s="37"/>
      <c r="BQ170" s="461">
        <f>AH170-AU170</f>
        <v>0</v>
      </c>
      <c r="BR170" s="461">
        <f>F170*BL170</f>
        <v>0</v>
      </c>
      <c r="BS170" s="461">
        <f>BQ170-BR170</f>
        <v>0</v>
      </c>
      <c r="BT170" s="37"/>
      <c r="BU170" s="461">
        <f>AI170-AV170</f>
        <v>0</v>
      </c>
      <c r="BV170" s="461">
        <f>G170*BL170</f>
        <v>0</v>
      </c>
      <c r="BW170" s="461">
        <f>BU170-BV170</f>
        <v>0</v>
      </c>
      <c r="BX170" s="37"/>
      <c r="BY170" s="461">
        <f>AJ170-AW170</f>
        <v>0</v>
      </c>
      <c r="BZ170" s="461">
        <f>H170*BL170</f>
        <v>0</v>
      </c>
      <c r="CA170" s="461">
        <f>BY170-BZ170</f>
        <v>0</v>
      </c>
      <c r="CB170" s="37"/>
      <c r="CC170" s="461">
        <f>SUM(AK170-AX170)</f>
        <v>0</v>
      </c>
      <c r="CD170" s="461">
        <f>I170*BL170</f>
        <v>0</v>
      </c>
      <c r="CE170" s="461">
        <f>CC170-CD170</f>
        <v>0</v>
      </c>
      <c r="CF170" s="37"/>
      <c r="CG170" s="461">
        <f>AL170-AY170</f>
        <v>0</v>
      </c>
      <c r="CH170" s="461">
        <f>J170*BL170</f>
        <v>0</v>
      </c>
      <c r="CI170" s="461">
        <f>CG170-CH170</f>
        <v>0</v>
      </c>
      <c r="CJ170" s="37"/>
      <c r="CK170" s="461">
        <f>AM170-AZ170</f>
        <v>0</v>
      </c>
      <c r="CL170" s="461">
        <f>K170*BL170</f>
        <v>0</v>
      </c>
      <c r="CM170" s="461">
        <f>CK170-CL170</f>
        <v>0</v>
      </c>
      <c r="CN170" s="37"/>
      <c r="CO170" s="461">
        <f>AN170-BA170</f>
        <v>0</v>
      </c>
      <c r="CP170" s="461">
        <f>L170*BL170</f>
        <v>0</v>
      </c>
      <c r="CQ170" s="461">
        <f>CO170-CP170</f>
        <v>0</v>
      </c>
      <c r="CR170" s="37"/>
      <c r="CS170" s="461">
        <f>AO170-BB170</f>
        <v>0</v>
      </c>
      <c r="CT170" s="461">
        <f>M170*BL170</f>
        <v>0</v>
      </c>
      <c r="CU170" s="461">
        <f>CS170-CT170</f>
        <v>0</v>
      </c>
      <c r="CV170" s="37"/>
      <c r="CW170" s="461">
        <f>AP170-BC170</f>
        <v>0</v>
      </c>
      <c r="CX170" s="461">
        <f>N170*BL170</f>
        <v>0</v>
      </c>
      <c r="CY170" s="461">
        <f>CW170-CX170</f>
        <v>0</v>
      </c>
      <c r="CZ170" s="37"/>
      <c r="DA170" s="461">
        <f>AQ170-BD170</f>
        <v>0</v>
      </c>
      <c r="DB170" s="461">
        <f>O170*BL170</f>
        <v>0</v>
      </c>
      <c r="DC170" s="461">
        <f>DA170-DB170</f>
        <v>0</v>
      </c>
      <c r="DD170" s="37"/>
      <c r="DE170" s="461">
        <f>AR170-BE170</f>
        <v>0</v>
      </c>
      <c r="DF170" s="461">
        <f>P170*BL170</f>
        <v>0</v>
      </c>
      <c r="DG170" s="461">
        <f>DE170-DF170</f>
        <v>0</v>
      </c>
      <c r="DH170" s="37"/>
      <c r="DI170" s="461">
        <f>SUM(BM170+BQ170+BU170+BY170+CC170+CG170+CK170+CO170+CS170+CW170+DA170+DE170)</f>
        <v>0</v>
      </c>
      <c r="DJ170" s="461">
        <f>SUM(BN170+BR170+BV170+BZ170+CD170+CH170+CL170+CP170+CT170+CX170+DB170+DF170)</f>
        <v>0</v>
      </c>
      <c r="DK170" s="461">
        <f>DI170-DJ170</f>
        <v>0</v>
      </c>
      <c r="DL170" s="43"/>
      <c r="DM170" s="43"/>
      <c r="DN170" s="43"/>
      <c r="DO170" s="43"/>
      <c r="DP170" s="43"/>
      <c r="DQ170" s="43"/>
      <c r="DR170" s="43"/>
      <c r="DS170" s="43"/>
    </row>
    <row r="171" spans="1:141" s="7" customFormat="1" ht="26.25" customHeight="1" thickBot="1" x14ac:dyDescent="0.25">
      <c r="A171" s="42"/>
      <c r="B171" s="426" t="s">
        <v>77</v>
      </c>
      <c r="C171" s="29" t="s">
        <v>23</v>
      </c>
      <c r="D171" s="556">
        <v>3</v>
      </c>
      <c r="E171" s="82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1">
        <f>SUM(E171:P171)</f>
        <v>0</v>
      </c>
      <c r="R171" s="83" t="s">
        <v>78</v>
      </c>
      <c r="S171" s="555">
        <v>28400</v>
      </c>
      <c r="T171" s="84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69">
        <f t="shared" si="760"/>
        <v>0</v>
      </c>
      <c r="AG171" s="70">
        <f t="shared" si="761"/>
        <v>0</v>
      </c>
      <c r="AH171" s="70">
        <f t="shared" si="761"/>
        <v>0</v>
      </c>
      <c r="AI171" s="70">
        <f t="shared" si="761"/>
        <v>0</v>
      </c>
      <c r="AJ171" s="70">
        <f t="shared" si="762"/>
        <v>0</v>
      </c>
      <c r="AK171" s="70">
        <f t="shared" si="762"/>
        <v>0</v>
      </c>
      <c r="AL171" s="70">
        <f t="shared" si="762"/>
        <v>0</v>
      </c>
      <c r="AM171" s="70">
        <f t="shared" si="762"/>
        <v>0</v>
      </c>
      <c r="AN171" s="70">
        <f t="shared" si="762"/>
        <v>0</v>
      </c>
      <c r="AO171" s="70">
        <f t="shared" si="762"/>
        <v>0</v>
      </c>
      <c r="AP171" s="70">
        <f t="shared" si="762"/>
        <v>0</v>
      </c>
      <c r="AQ171" s="70">
        <f t="shared" si="762"/>
        <v>0</v>
      </c>
      <c r="AR171" s="70">
        <f t="shared" si="762"/>
        <v>0</v>
      </c>
      <c r="AS171" s="71">
        <f>SUM(AG171:AR171)</f>
        <v>0</v>
      </c>
      <c r="AT171" s="70">
        <f t="shared" si="763"/>
        <v>0</v>
      </c>
      <c r="AU171" s="70">
        <f>SUM(AH171*14%)</f>
        <v>0</v>
      </c>
      <c r="AV171" s="70">
        <f t="shared" si="764"/>
        <v>0</v>
      </c>
      <c r="AW171" s="70">
        <f t="shared" si="764"/>
        <v>0</v>
      </c>
      <c r="AX171" s="70">
        <f t="shared" si="764"/>
        <v>0</v>
      </c>
      <c r="AY171" s="70">
        <f t="shared" si="764"/>
        <v>0</v>
      </c>
      <c r="AZ171" s="70">
        <f t="shared" si="764"/>
        <v>0</v>
      </c>
      <c r="BA171" s="70">
        <f t="shared" si="764"/>
        <v>0</v>
      </c>
      <c r="BB171" s="70">
        <f t="shared" si="764"/>
        <v>0</v>
      </c>
      <c r="BC171" s="70">
        <f t="shared" si="764"/>
        <v>0</v>
      </c>
      <c r="BD171" s="70">
        <f t="shared" si="764"/>
        <v>0</v>
      </c>
      <c r="BE171" s="70">
        <f t="shared" si="764"/>
        <v>0</v>
      </c>
      <c r="BF171" s="72">
        <f>SUM(AT171:BE171)</f>
        <v>0</v>
      </c>
      <c r="BG171" s="73">
        <f>AF171-AS171</f>
        <v>0</v>
      </c>
      <c r="BH171" s="74">
        <f>S171*D171</f>
        <v>85200</v>
      </c>
      <c r="BI171" s="75">
        <f>BH171-AS171</f>
        <v>85200</v>
      </c>
      <c r="BJ171" s="166">
        <f>SUM(Q171/D171)</f>
        <v>0</v>
      </c>
      <c r="BK171" s="166"/>
      <c r="BL171" s="461">
        <v>28000</v>
      </c>
      <c r="BM171" s="461">
        <f>AG171-AT171</f>
        <v>0</v>
      </c>
      <c r="BN171" s="461">
        <f>E171*BL171</f>
        <v>0</v>
      </c>
      <c r="BO171" s="461">
        <f>BM171-BN171</f>
        <v>0</v>
      </c>
      <c r="BP171" s="37"/>
      <c r="BQ171" s="461">
        <f>AH171-AU171</f>
        <v>0</v>
      </c>
      <c r="BR171" s="461">
        <f>F171*BL171</f>
        <v>0</v>
      </c>
      <c r="BS171" s="461">
        <f t="shared" ref="BS171" si="765">BQ171-BR171</f>
        <v>0</v>
      </c>
      <c r="BT171" s="37"/>
      <c r="BU171" s="461">
        <f>AI171-AV171</f>
        <v>0</v>
      </c>
      <c r="BV171" s="461">
        <f>G171*BL171</f>
        <v>0</v>
      </c>
      <c r="BW171" s="461">
        <f>BU171-BV171</f>
        <v>0</v>
      </c>
      <c r="BX171" s="37"/>
      <c r="BY171" s="461">
        <f>AJ171-AW171</f>
        <v>0</v>
      </c>
      <c r="BZ171" s="461">
        <f>H171*BL171</f>
        <v>0</v>
      </c>
      <c r="CA171" s="461">
        <f t="shared" ref="CA171" si="766">BY171-BZ171</f>
        <v>0</v>
      </c>
      <c r="CB171" s="37"/>
      <c r="CC171" s="461">
        <f>SUM(AK171-AX171)</f>
        <v>0</v>
      </c>
      <c r="CD171" s="461">
        <f>I171*BL171</f>
        <v>0</v>
      </c>
      <c r="CE171" s="461">
        <f t="shared" ref="CE171" si="767">CC171-CD171</f>
        <v>0</v>
      </c>
      <c r="CF171" s="37"/>
      <c r="CG171" s="461">
        <f>AL171-AY171</f>
        <v>0</v>
      </c>
      <c r="CH171" s="461">
        <f>J171*BL171</f>
        <v>0</v>
      </c>
      <c r="CI171" s="461">
        <f>CG171-CH171</f>
        <v>0</v>
      </c>
      <c r="CJ171" s="37"/>
      <c r="CK171" s="461">
        <f>AM171-AZ171</f>
        <v>0</v>
      </c>
      <c r="CL171" s="461">
        <f>K171*BL171</f>
        <v>0</v>
      </c>
      <c r="CM171" s="461">
        <f t="shared" ref="CM171" si="768">CK171-CL171</f>
        <v>0</v>
      </c>
      <c r="CN171" s="37"/>
      <c r="CO171" s="461">
        <f>AN171-BA171</f>
        <v>0</v>
      </c>
      <c r="CP171" s="461">
        <f>L171*BL171</f>
        <v>0</v>
      </c>
      <c r="CQ171" s="461">
        <f t="shared" ref="CQ171" si="769">CO171-CP171</f>
        <v>0</v>
      </c>
      <c r="CR171" s="37"/>
      <c r="CS171" s="461">
        <f>AO171-BB171</f>
        <v>0</v>
      </c>
      <c r="CT171" s="461">
        <f>M171*BL171</f>
        <v>0</v>
      </c>
      <c r="CU171" s="461">
        <f t="shared" ref="CU171" si="770">CS171-CT171</f>
        <v>0</v>
      </c>
      <c r="CV171" s="37"/>
      <c r="CW171" s="461">
        <f>AP171-BC171</f>
        <v>0</v>
      </c>
      <c r="CX171" s="461">
        <f>N171*BL171</f>
        <v>0</v>
      </c>
      <c r="CY171" s="461">
        <f t="shared" ref="CY171" si="771">CW171-CX171</f>
        <v>0</v>
      </c>
      <c r="CZ171" s="37"/>
      <c r="DA171" s="461">
        <f>AQ171-BD171</f>
        <v>0</v>
      </c>
      <c r="DB171" s="461">
        <f>O171*BL171</f>
        <v>0</v>
      </c>
      <c r="DC171" s="461">
        <f t="shared" ref="DC171" si="772">DA171-DB171</f>
        <v>0</v>
      </c>
      <c r="DD171" s="37"/>
      <c r="DE171" s="461">
        <f>AR171-BE171</f>
        <v>0</v>
      </c>
      <c r="DF171" s="461">
        <f>P171*BL171</f>
        <v>0</v>
      </c>
      <c r="DG171" s="461">
        <f t="shared" ref="DG171" si="773">DE171-DF171</f>
        <v>0</v>
      </c>
      <c r="DH171" s="37"/>
      <c r="DI171" s="461">
        <f>SUM(BM171+BQ171+BU171+BY171+CC171+CG171+CK171+CO171+CS171+CW171+DA171+DE171)</f>
        <v>0</v>
      </c>
      <c r="DJ171" s="461">
        <f>SUM(BN171+BR171+BV171+BZ171+CD171+CH171+CL171+CP171+CT171+CX171+DB171+DF171)</f>
        <v>0</v>
      </c>
      <c r="DK171" s="461">
        <f>DI171-DJ171</f>
        <v>0</v>
      </c>
      <c r="DL171" s="43"/>
      <c r="DM171" s="43"/>
      <c r="DN171" s="43"/>
      <c r="DO171" s="43"/>
      <c r="DP171" s="43"/>
      <c r="DQ171" s="43"/>
      <c r="DR171" s="43"/>
      <c r="DS171" s="43"/>
    </row>
    <row r="172" spans="1:141" s="39" customFormat="1" ht="26.25" customHeight="1" thickBot="1" x14ac:dyDescent="0.25">
      <c r="A172" s="45">
        <v>17</v>
      </c>
      <c r="B172" s="45" t="s">
        <v>4</v>
      </c>
      <c r="C172" s="45"/>
      <c r="D172" s="200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8"/>
      <c r="R172" s="77"/>
      <c r="S172" s="46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78">
        <f t="shared" ref="AF172:BF172" si="774">SUM(AF170:AF171)</f>
        <v>0</v>
      </c>
      <c r="AG172" s="78">
        <f t="shared" si="774"/>
        <v>0</v>
      </c>
      <c r="AH172" s="78">
        <f t="shared" si="774"/>
        <v>0</v>
      </c>
      <c r="AI172" s="78">
        <f t="shared" si="774"/>
        <v>0</v>
      </c>
      <c r="AJ172" s="78">
        <f t="shared" ref="AJ172:AR172" si="775">SUM(AJ170:AJ171)</f>
        <v>0</v>
      </c>
      <c r="AK172" s="78">
        <f t="shared" si="775"/>
        <v>0</v>
      </c>
      <c r="AL172" s="78">
        <f t="shared" si="775"/>
        <v>0</v>
      </c>
      <c r="AM172" s="78">
        <f t="shared" si="775"/>
        <v>0</v>
      </c>
      <c r="AN172" s="78">
        <f t="shared" si="775"/>
        <v>0</v>
      </c>
      <c r="AO172" s="78">
        <f t="shared" si="775"/>
        <v>0</v>
      </c>
      <c r="AP172" s="78">
        <f t="shared" si="775"/>
        <v>0</v>
      </c>
      <c r="AQ172" s="78">
        <f t="shared" si="775"/>
        <v>0</v>
      </c>
      <c r="AR172" s="78">
        <f t="shared" si="775"/>
        <v>0</v>
      </c>
      <c r="AS172" s="78">
        <f t="shared" si="774"/>
        <v>0</v>
      </c>
      <c r="AT172" s="78">
        <f>SUM(AT170:AT171)</f>
        <v>0</v>
      </c>
      <c r="AU172" s="78">
        <f t="shared" si="774"/>
        <v>0</v>
      </c>
      <c r="AV172" s="78">
        <f t="shared" ref="AV172:BE172" si="776">SUM(AV170:AV171)</f>
        <v>0</v>
      </c>
      <c r="AW172" s="78">
        <f t="shared" si="776"/>
        <v>0</v>
      </c>
      <c r="AX172" s="78">
        <f t="shared" si="776"/>
        <v>0</v>
      </c>
      <c r="AY172" s="78">
        <f t="shared" si="776"/>
        <v>0</v>
      </c>
      <c r="AZ172" s="78">
        <f t="shared" si="776"/>
        <v>0</v>
      </c>
      <c r="BA172" s="78">
        <f t="shared" si="776"/>
        <v>0</v>
      </c>
      <c r="BB172" s="78">
        <f t="shared" si="776"/>
        <v>0</v>
      </c>
      <c r="BC172" s="78">
        <f t="shared" si="776"/>
        <v>0</v>
      </c>
      <c r="BD172" s="78">
        <f t="shared" si="776"/>
        <v>0</v>
      </c>
      <c r="BE172" s="78">
        <f t="shared" si="776"/>
        <v>0</v>
      </c>
      <c r="BF172" s="78">
        <f t="shared" si="774"/>
        <v>0</v>
      </c>
      <c r="BG172" s="79">
        <f>SUM(BG170:BG171)</f>
        <v>0</v>
      </c>
      <c r="BH172" s="79">
        <f t="shared" ref="BH172:BI172" si="777">SUM(BH170:BH171)</f>
        <v>370200</v>
      </c>
      <c r="BI172" s="79">
        <f t="shared" si="777"/>
        <v>370200</v>
      </c>
      <c r="BJ172" s="541">
        <f>SUM(BJ170:BJ171)/2</f>
        <v>0</v>
      </c>
      <c r="BK172" s="541"/>
      <c r="BL172" s="472"/>
      <c r="BM172" s="925">
        <f>SUM(BM170:BM171)</f>
        <v>0</v>
      </c>
      <c r="BN172" s="925">
        <f>SUM(BN170:BN171)</f>
        <v>0</v>
      </c>
      <c r="BO172" s="925">
        <f t="shared" ref="BO172" si="778">SUM(BO170:BO171)</f>
        <v>0</v>
      </c>
      <c r="BP172" s="925"/>
      <c r="BQ172" s="925">
        <f>SUM(BQ170:BQ171)</f>
        <v>0</v>
      </c>
      <c r="BR172" s="925">
        <f t="shared" ref="BR172" si="779">SUM(BR170:BR171)</f>
        <v>0</v>
      </c>
      <c r="BS172" s="925">
        <f t="shared" ref="BS172" si="780">SUM(BS170:BS171)</f>
        <v>0</v>
      </c>
      <c r="BT172" s="925"/>
      <c r="BU172" s="925">
        <f>SUM(BU170:BU171)</f>
        <v>0</v>
      </c>
      <c r="BV172" s="925">
        <f t="shared" ref="BV172" si="781">SUM(BV170:BV171)</f>
        <v>0</v>
      </c>
      <c r="BW172" s="925">
        <f t="shared" ref="BW172" si="782">SUM(BW170:BW171)</f>
        <v>0</v>
      </c>
      <c r="BX172" s="928"/>
      <c r="BY172" s="925">
        <f>SUM(BY170:BY171)</f>
        <v>0</v>
      </c>
      <c r="BZ172" s="925">
        <f t="shared" ref="BZ172" si="783">SUM(BZ170:BZ171)</f>
        <v>0</v>
      </c>
      <c r="CA172" s="925">
        <f t="shared" ref="CA172" si="784">SUM(CA170:CA171)</f>
        <v>0</v>
      </c>
      <c r="CB172" s="928"/>
      <c r="CC172" s="925">
        <f>SUM(CC170:CC171)</f>
        <v>0</v>
      </c>
      <c r="CD172" s="925">
        <f t="shared" ref="CD172" si="785">SUM(CD170:CD171)</f>
        <v>0</v>
      </c>
      <c r="CE172" s="925">
        <f t="shared" ref="CE172" si="786">SUM(CE170:CE171)</f>
        <v>0</v>
      </c>
      <c r="CF172" s="928"/>
      <c r="CG172" s="925">
        <f>SUM(CG170:CG171)</f>
        <v>0</v>
      </c>
      <c r="CH172" s="925">
        <f t="shared" ref="CH172" si="787">SUM(CH170:CH171)</f>
        <v>0</v>
      </c>
      <c r="CI172" s="925">
        <f t="shared" ref="CI172" si="788">SUM(CI170:CI171)</f>
        <v>0</v>
      </c>
      <c r="CJ172" s="928"/>
      <c r="CK172" s="925">
        <f>SUM(CK170:CK171)</f>
        <v>0</v>
      </c>
      <c r="CL172" s="925">
        <f t="shared" ref="CL172" si="789">SUM(CL170:CL171)</f>
        <v>0</v>
      </c>
      <c r="CM172" s="925">
        <f t="shared" ref="CM172" si="790">SUM(CM170:CM171)</f>
        <v>0</v>
      </c>
      <c r="CN172" s="928"/>
      <c r="CO172" s="925">
        <f>SUM(CO170:CO171)</f>
        <v>0</v>
      </c>
      <c r="CP172" s="925">
        <f t="shared" ref="CP172" si="791">SUM(CP170:CP171)</f>
        <v>0</v>
      </c>
      <c r="CQ172" s="925">
        <f t="shared" ref="CQ172" si="792">SUM(CQ170:CQ171)</f>
        <v>0</v>
      </c>
      <c r="CR172" s="928"/>
      <c r="CS172" s="925">
        <f>SUM(CS170:CS171)</f>
        <v>0</v>
      </c>
      <c r="CT172" s="925">
        <f t="shared" ref="CT172" si="793">SUM(CT170:CT171)</f>
        <v>0</v>
      </c>
      <c r="CU172" s="925">
        <f t="shared" ref="CU172" si="794">SUM(CU170:CU171)</f>
        <v>0</v>
      </c>
      <c r="CV172" s="928"/>
      <c r="CW172" s="925">
        <f>SUM(CW170:CW171)</f>
        <v>0</v>
      </c>
      <c r="CX172" s="925">
        <f t="shared" ref="CX172" si="795">SUM(CX170:CX171)</f>
        <v>0</v>
      </c>
      <c r="CY172" s="925">
        <f t="shared" ref="CY172" si="796">SUM(CY170:CY171)</f>
        <v>0</v>
      </c>
      <c r="CZ172" s="928"/>
      <c r="DA172" s="925">
        <f>SUM(DA170:DA171)</f>
        <v>0</v>
      </c>
      <c r="DB172" s="925">
        <f t="shared" ref="DB172" si="797">SUM(DB170:DB171)</f>
        <v>0</v>
      </c>
      <c r="DC172" s="925">
        <f t="shared" ref="DC172" si="798">SUM(DC170:DC171)</f>
        <v>0</v>
      </c>
      <c r="DD172" s="928"/>
      <c r="DE172" s="925">
        <f>SUM(DE170:DE171)</f>
        <v>0</v>
      </c>
      <c r="DF172" s="925">
        <f t="shared" ref="DF172" si="799">SUM(DF170:DF171)</f>
        <v>0</v>
      </c>
      <c r="DG172" s="925">
        <f t="shared" ref="DG172" si="800">SUM(DG170:DG171)</f>
        <v>0</v>
      </c>
      <c r="DH172" s="928"/>
      <c r="DI172" s="925">
        <f>SUM(DI170:DI171)</f>
        <v>0</v>
      </c>
      <c r="DJ172" s="925">
        <f>SUM(DJ170:DJ171)</f>
        <v>0</v>
      </c>
      <c r="DK172" s="925">
        <f>SUM(DK170:DK171)</f>
        <v>0</v>
      </c>
      <c r="DL172" s="50"/>
      <c r="DM172" s="50"/>
      <c r="DN172" s="50"/>
      <c r="DO172" s="50"/>
      <c r="DP172" s="50"/>
      <c r="DQ172" s="50"/>
      <c r="DR172" s="50"/>
      <c r="DS172" s="50"/>
    </row>
    <row r="173" spans="1:141" s="20" customFormat="1" ht="26.25" customHeight="1" x14ac:dyDescent="0.2">
      <c r="A173" s="51"/>
      <c r="D173" s="20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AE173" s="41"/>
      <c r="AS173" s="52"/>
      <c r="BF173" s="53">
        <f>SUM(AS172+BF172)</f>
        <v>0</v>
      </c>
      <c r="BG173" s="54">
        <f>AF172-AS172</f>
        <v>0</v>
      </c>
      <c r="BH173" s="55">
        <f>SUM(BI172+AS172)</f>
        <v>370200</v>
      </c>
      <c r="BI173" s="56">
        <f>SUM(BG172)</f>
        <v>0</v>
      </c>
      <c r="BJ173" s="41" t="s">
        <v>35</v>
      </c>
      <c r="BK173" s="41"/>
      <c r="BL173" s="41"/>
      <c r="BM173" s="41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  <c r="CS173" s="135"/>
      <c r="CT173" s="135"/>
      <c r="CU173" s="135"/>
      <c r="CV173" s="135"/>
      <c r="CW173" s="135"/>
      <c r="CX173" s="135"/>
      <c r="CY173" s="135"/>
      <c r="CZ173" s="135"/>
      <c r="DA173" s="135"/>
      <c r="DB173" s="135"/>
      <c r="DC173" s="135"/>
      <c r="DD173" s="135"/>
      <c r="DE173" s="135"/>
      <c r="DF173" s="135"/>
      <c r="DG173" s="135"/>
      <c r="DH173" s="135"/>
      <c r="DI173" s="135"/>
      <c r="DJ173" s="135"/>
      <c r="DK173" s="135"/>
      <c r="DL173" s="24"/>
      <c r="DM173" s="24"/>
      <c r="DN173" s="24"/>
      <c r="DO173" s="24"/>
      <c r="DP173" s="24"/>
      <c r="DQ173" s="24"/>
      <c r="DR173" s="24"/>
      <c r="DS173" s="24"/>
      <c r="DT173" s="24"/>
    </row>
    <row r="174" spans="1:141" s="41" customFormat="1" ht="26.25" customHeight="1" x14ac:dyDescent="0.2">
      <c r="A174" s="154"/>
      <c r="D174" s="202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AT174" s="118">
        <f>SUM(AG172+AT172)</f>
        <v>0</v>
      </c>
      <c r="AU174" s="118">
        <f t="shared" ref="AU174:BE174" si="801">SUM(AH172+AU172)</f>
        <v>0</v>
      </c>
      <c r="AV174" s="118">
        <f t="shared" si="801"/>
        <v>0</v>
      </c>
      <c r="AW174" s="118">
        <f t="shared" si="801"/>
        <v>0</v>
      </c>
      <c r="AX174" s="118">
        <f t="shared" si="801"/>
        <v>0</v>
      </c>
      <c r="AY174" s="118">
        <f t="shared" si="801"/>
        <v>0</v>
      </c>
      <c r="AZ174" s="118">
        <f t="shared" si="801"/>
        <v>0</v>
      </c>
      <c r="BA174" s="118">
        <f t="shared" si="801"/>
        <v>0</v>
      </c>
      <c r="BB174" s="118">
        <f t="shared" si="801"/>
        <v>0</v>
      </c>
      <c r="BC174" s="118">
        <f t="shared" si="801"/>
        <v>0</v>
      </c>
      <c r="BD174" s="118">
        <f t="shared" si="801"/>
        <v>0</v>
      </c>
      <c r="BE174" s="118">
        <f t="shared" si="801"/>
        <v>0</v>
      </c>
      <c r="BF174" s="118">
        <f>SUM(AT174:BE174)</f>
        <v>0</v>
      </c>
      <c r="BH174" s="195"/>
      <c r="BI174" s="58">
        <f>SUM(BI172-BI173)</f>
        <v>370200</v>
      </c>
      <c r="BJ174" s="41" t="s">
        <v>34</v>
      </c>
      <c r="BL174" s="130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5"/>
      <c r="DM174" s="135"/>
      <c r="DN174" s="135"/>
      <c r="DO174" s="135"/>
      <c r="DP174" s="135"/>
      <c r="DQ174" s="135"/>
      <c r="DR174" s="135"/>
      <c r="DS174" s="135"/>
      <c r="DT174" s="135"/>
    </row>
    <row r="175" spans="1:141" s="119" customFormat="1" ht="26.25" customHeight="1" x14ac:dyDescent="0.2">
      <c r="A175" s="1168" t="s">
        <v>8</v>
      </c>
      <c r="B175" s="1169"/>
      <c r="C175" s="119" t="s">
        <v>472</v>
      </c>
      <c r="D175" s="198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23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0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0"/>
      <c r="BG175" s="130"/>
      <c r="BH175" s="130"/>
      <c r="BI175" s="134"/>
      <c r="BJ175" s="130"/>
      <c r="BK175" s="130"/>
      <c r="BL175" s="805"/>
      <c r="BM175" s="1186"/>
      <c r="BN175" s="1186"/>
      <c r="BO175" s="1186"/>
      <c r="BP175" s="585"/>
      <c r="BQ175" s="1186"/>
      <c r="BR175" s="1186"/>
      <c r="BS175" s="1186"/>
      <c r="BT175" s="585"/>
      <c r="BU175" s="1186"/>
      <c r="BV175" s="1186"/>
      <c r="BW175" s="1186"/>
      <c r="BX175" s="585"/>
      <c r="BY175" s="1186"/>
      <c r="BZ175" s="1186"/>
      <c r="CA175" s="1186"/>
      <c r="CB175" s="585"/>
      <c r="CC175" s="1186"/>
      <c r="CD175" s="1186"/>
      <c r="CE175" s="1186"/>
      <c r="CF175" s="585"/>
      <c r="CG175" s="1186"/>
      <c r="CH175" s="1186"/>
      <c r="CI175" s="1186"/>
      <c r="CJ175" s="585"/>
      <c r="CK175" s="1186"/>
      <c r="CL175" s="1186"/>
      <c r="CM175" s="1186"/>
      <c r="CN175" s="585"/>
      <c r="CO175" s="1186"/>
      <c r="CP175" s="1186"/>
      <c r="CQ175" s="1186"/>
      <c r="CR175" s="585"/>
      <c r="CS175" s="1186"/>
      <c r="CT175" s="1186"/>
      <c r="CU175" s="1186"/>
      <c r="CV175" s="585"/>
      <c r="CW175" s="1186"/>
      <c r="CX175" s="1186"/>
      <c r="CY175" s="1186"/>
      <c r="CZ175" s="585"/>
      <c r="DA175" s="1186"/>
      <c r="DB175" s="1186"/>
      <c r="DC175" s="1186"/>
      <c r="DD175" s="585"/>
      <c r="DE175" s="1186"/>
      <c r="DF175" s="1186"/>
      <c r="DG175" s="1186"/>
      <c r="DH175" s="585"/>
      <c r="DI175" s="1186"/>
      <c r="DJ175" s="1186"/>
      <c r="DK175" s="1186"/>
      <c r="DL175" s="131"/>
      <c r="DM175" s="130"/>
      <c r="DN175" s="130"/>
      <c r="DO175" s="130"/>
      <c r="DP175" s="130"/>
      <c r="DQ175" s="134"/>
      <c r="DR175" s="130"/>
      <c r="DS175" s="130"/>
      <c r="DT175" s="260"/>
      <c r="DU175" s="260"/>
      <c r="DV175" s="260"/>
      <c r="DW175" s="260"/>
      <c r="DX175" s="260"/>
      <c r="DY175" s="260"/>
      <c r="DZ175" s="260"/>
      <c r="EA175" s="260"/>
      <c r="EB175" s="260"/>
      <c r="EC175" s="260"/>
      <c r="ED175" s="260"/>
      <c r="EE175" s="260"/>
      <c r="EF175" s="260"/>
      <c r="EG175" s="260"/>
      <c r="EH175" s="260"/>
      <c r="EI175" s="260"/>
      <c r="EJ175" s="260"/>
      <c r="EK175" s="260"/>
    </row>
    <row r="176" spans="1:141" s="8" customFormat="1" ht="26.25" customHeight="1" x14ac:dyDescent="0.2">
      <c r="A176" s="1170" t="s">
        <v>9</v>
      </c>
      <c r="B176" s="1150" t="s">
        <v>10</v>
      </c>
      <c r="C176" s="1150" t="s">
        <v>21</v>
      </c>
      <c r="D176" s="1173" t="s">
        <v>11</v>
      </c>
      <c r="E176" s="1173"/>
      <c r="F176" s="1173"/>
      <c r="G176" s="1173"/>
      <c r="H176" s="1173"/>
      <c r="I176" s="1173"/>
      <c r="J176" s="1173"/>
      <c r="K176" s="1173"/>
      <c r="L176" s="1173"/>
      <c r="M176" s="1173"/>
      <c r="N176" s="1173"/>
      <c r="O176" s="1173"/>
      <c r="P176" s="1173"/>
      <c r="Q176" s="1173"/>
      <c r="R176" s="1150" t="s">
        <v>19</v>
      </c>
      <c r="S176" s="1174" t="s">
        <v>16</v>
      </c>
      <c r="T176" s="1175"/>
      <c r="U176" s="1175"/>
      <c r="V176" s="1175"/>
      <c r="W176" s="1175"/>
      <c r="X176" s="1175"/>
      <c r="Y176" s="1175"/>
      <c r="Z176" s="1175"/>
      <c r="AA176" s="1175"/>
      <c r="AB176" s="1175"/>
      <c r="AC176" s="1175"/>
      <c r="AD176" s="1175"/>
      <c r="AE176" s="1176"/>
      <c r="AF176" s="1161" t="s">
        <v>6</v>
      </c>
      <c r="AG176" s="1161"/>
      <c r="AH176" s="1161"/>
      <c r="AI176" s="1161"/>
      <c r="AJ176" s="1161"/>
      <c r="AK176" s="1161"/>
      <c r="AL176" s="1161"/>
      <c r="AM176" s="1161"/>
      <c r="AN176" s="1161"/>
      <c r="AO176" s="1161"/>
      <c r="AP176" s="1161"/>
      <c r="AQ176" s="1161"/>
      <c r="AR176" s="1161"/>
      <c r="AS176" s="1161"/>
      <c r="AT176" s="1162" t="s">
        <v>38</v>
      </c>
      <c r="AU176" s="1163"/>
      <c r="AV176" s="1163"/>
      <c r="AW176" s="1163"/>
      <c r="AX176" s="1163"/>
      <c r="AY176" s="1163"/>
      <c r="AZ176" s="1163"/>
      <c r="BA176" s="1163"/>
      <c r="BB176" s="1163"/>
      <c r="BC176" s="1163"/>
      <c r="BD176" s="1163"/>
      <c r="BE176" s="1163"/>
      <c r="BF176" s="1164"/>
      <c r="BG176" s="1150" t="s">
        <v>35</v>
      </c>
      <c r="BH176" s="1150" t="s">
        <v>208</v>
      </c>
      <c r="BI176" s="1153" t="s">
        <v>36</v>
      </c>
      <c r="BJ176" s="130"/>
      <c r="BK176" s="130"/>
      <c r="BL176" s="130"/>
      <c r="BM176" s="1149" t="s">
        <v>51</v>
      </c>
      <c r="BN176" s="1149"/>
      <c r="BO176" s="1149"/>
      <c r="BP176" s="23"/>
      <c r="BQ176" s="1149" t="s">
        <v>52</v>
      </c>
      <c r="BR176" s="1149"/>
      <c r="BS176" s="1149"/>
      <c r="BT176" s="23"/>
      <c r="BU176" s="1149" t="s">
        <v>56</v>
      </c>
      <c r="BV176" s="1149"/>
      <c r="BW176" s="1149"/>
      <c r="BX176" s="23"/>
      <c r="BY176" s="1149" t="s">
        <v>59</v>
      </c>
      <c r="BZ176" s="1149"/>
      <c r="CA176" s="1149"/>
      <c r="CB176" s="23"/>
      <c r="CC176" s="1149" t="s">
        <v>60</v>
      </c>
      <c r="CD176" s="1149"/>
      <c r="CE176" s="1149"/>
      <c r="CF176" s="23"/>
      <c r="CG176" s="1149" t="s">
        <v>61</v>
      </c>
      <c r="CH176" s="1149"/>
      <c r="CI176" s="1149"/>
      <c r="CJ176" s="23"/>
      <c r="CK176" s="1149" t="s">
        <v>204</v>
      </c>
      <c r="CL176" s="1149"/>
      <c r="CM176" s="1149"/>
      <c r="CN176" s="23"/>
      <c r="CO176" s="1149" t="s">
        <v>584</v>
      </c>
      <c r="CP176" s="1149"/>
      <c r="CQ176" s="1149"/>
      <c r="CR176" s="23"/>
      <c r="CS176" s="1149" t="s">
        <v>585</v>
      </c>
      <c r="CT176" s="1149"/>
      <c r="CU176" s="1149"/>
      <c r="CV176" s="23"/>
      <c r="CW176" s="1149" t="s">
        <v>586</v>
      </c>
      <c r="CX176" s="1149"/>
      <c r="CY176" s="1149"/>
      <c r="CZ176" s="23"/>
      <c r="DA176" s="1149" t="s">
        <v>587</v>
      </c>
      <c r="DB176" s="1149"/>
      <c r="DC176" s="1149"/>
      <c r="DD176" s="23"/>
      <c r="DE176" s="1149" t="s">
        <v>588</v>
      </c>
      <c r="DF176" s="1149"/>
      <c r="DG176" s="1149"/>
      <c r="DH176" s="23"/>
      <c r="DI176" s="1149" t="s">
        <v>12</v>
      </c>
      <c r="DJ176" s="1149"/>
      <c r="DK176" s="1149"/>
      <c r="DL176" s="23"/>
      <c r="DM176" s="23"/>
      <c r="DN176" s="23"/>
      <c r="DO176" s="23"/>
      <c r="DP176" s="23"/>
      <c r="DQ176" s="23"/>
      <c r="DR176" s="25"/>
      <c r="DS176" s="25"/>
    </row>
    <row r="177" spans="1:141" s="8" customFormat="1" ht="26.25" customHeight="1" x14ac:dyDescent="0.2">
      <c r="A177" s="1171"/>
      <c r="B177" s="1151"/>
      <c r="C177" s="1151"/>
      <c r="D177" s="1189" t="s">
        <v>17</v>
      </c>
      <c r="E177" s="1158" t="s">
        <v>18</v>
      </c>
      <c r="F177" s="1159"/>
      <c r="G177" s="1159"/>
      <c r="H177" s="1159"/>
      <c r="I177" s="1159"/>
      <c r="J177" s="1159"/>
      <c r="K177" s="1159"/>
      <c r="L177" s="1159"/>
      <c r="M177" s="1159"/>
      <c r="N177" s="1159"/>
      <c r="O177" s="1159"/>
      <c r="P177" s="1159"/>
      <c r="Q177" s="1159"/>
      <c r="R177" s="1151"/>
      <c r="S177" s="1156" t="s">
        <v>17</v>
      </c>
      <c r="T177" s="1158" t="s">
        <v>18</v>
      </c>
      <c r="U177" s="1159"/>
      <c r="V177" s="1159"/>
      <c r="W177" s="1159"/>
      <c r="X177" s="1159"/>
      <c r="Y177" s="1159"/>
      <c r="Z177" s="1159"/>
      <c r="AA177" s="1159"/>
      <c r="AB177" s="1159"/>
      <c r="AC177" s="1159"/>
      <c r="AD177" s="1159"/>
      <c r="AE177" s="1160"/>
      <c r="AF177" s="1156" t="s">
        <v>17</v>
      </c>
      <c r="AG177" s="1158" t="s">
        <v>18</v>
      </c>
      <c r="AH177" s="1159"/>
      <c r="AI177" s="1159"/>
      <c r="AJ177" s="1159"/>
      <c r="AK177" s="1159"/>
      <c r="AL177" s="1159"/>
      <c r="AM177" s="1159"/>
      <c r="AN177" s="1159"/>
      <c r="AO177" s="1159"/>
      <c r="AP177" s="1159"/>
      <c r="AQ177" s="1159"/>
      <c r="AR177" s="1159"/>
      <c r="AS177" s="1160"/>
      <c r="AT177" s="1165"/>
      <c r="AU177" s="1166"/>
      <c r="AV177" s="1166"/>
      <c r="AW177" s="1166"/>
      <c r="AX177" s="1166"/>
      <c r="AY177" s="1166"/>
      <c r="AZ177" s="1166"/>
      <c r="BA177" s="1166"/>
      <c r="BB177" s="1166"/>
      <c r="BC177" s="1166"/>
      <c r="BD177" s="1166"/>
      <c r="BE177" s="1166"/>
      <c r="BF177" s="1167"/>
      <c r="BG177" s="1151"/>
      <c r="BH177" s="1151"/>
      <c r="BI177" s="1154"/>
      <c r="BJ177" s="130"/>
      <c r="BK177" s="130"/>
      <c r="BL177" s="130"/>
      <c r="BM177" s="920">
        <v>1</v>
      </c>
      <c r="BN177" s="920">
        <v>2</v>
      </c>
      <c r="BO177" s="920"/>
      <c r="BP177" s="23"/>
      <c r="BQ177" s="920">
        <v>1</v>
      </c>
      <c r="BR177" s="920">
        <v>2</v>
      </c>
      <c r="BS177" s="920"/>
      <c r="BT177" s="23"/>
      <c r="BU177" s="920">
        <v>1</v>
      </c>
      <c r="BV177" s="920">
        <v>2</v>
      </c>
      <c r="BW177" s="920"/>
      <c r="BX177" s="23"/>
      <c r="BY177" s="920">
        <v>1</v>
      </c>
      <c r="BZ177" s="920">
        <v>2</v>
      </c>
      <c r="CA177" s="920"/>
      <c r="CB177" s="23"/>
      <c r="CC177" s="920">
        <v>1</v>
      </c>
      <c r="CD177" s="920">
        <v>2</v>
      </c>
      <c r="CE177" s="920"/>
      <c r="CF177" s="23"/>
      <c r="CG177" s="920">
        <v>1</v>
      </c>
      <c r="CH177" s="920">
        <v>2</v>
      </c>
      <c r="CI177" s="920"/>
      <c r="CJ177" s="23"/>
      <c r="CK177" s="920">
        <v>1</v>
      </c>
      <c r="CL177" s="920">
        <v>2</v>
      </c>
      <c r="CM177" s="920"/>
      <c r="CN177" s="23"/>
      <c r="CO177" s="920">
        <v>1</v>
      </c>
      <c r="CP177" s="920">
        <v>2</v>
      </c>
      <c r="CQ177" s="920"/>
      <c r="CR177" s="23"/>
      <c r="CS177" s="920">
        <v>1</v>
      </c>
      <c r="CT177" s="920">
        <v>2</v>
      </c>
      <c r="CU177" s="920"/>
      <c r="CV177" s="23"/>
      <c r="CW177" s="920">
        <v>1</v>
      </c>
      <c r="CX177" s="920">
        <v>2</v>
      </c>
      <c r="CY177" s="920"/>
      <c r="CZ177" s="23"/>
      <c r="DA177" s="920">
        <v>1</v>
      </c>
      <c r="DB177" s="920">
        <v>2</v>
      </c>
      <c r="DC177" s="920"/>
      <c r="DD177" s="23"/>
      <c r="DE177" s="920">
        <v>1</v>
      </c>
      <c r="DF177" s="920">
        <v>2</v>
      </c>
      <c r="DG177" s="920"/>
      <c r="DH177" s="23"/>
      <c r="DI177" s="920">
        <v>1</v>
      </c>
      <c r="DJ177" s="920">
        <v>2</v>
      </c>
      <c r="DK177" s="920"/>
      <c r="DL177" s="23"/>
      <c r="DM177" s="23"/>
      <c r="DN177" s="23"/>
      <c r="DO177" s="23"/>
      <c r="DP177" s="23"/>
      <c r="DQ177" s="23"/>
      <c r="DR177" s="25"/>
      <c r="DS177" s="25"/>
    </row>
    <row r="178" spans="1:141" s="6" customFormat="1" ht="26.25" customHeight="1" x14ac:dyDescent="0.2">
      <c r="A178" s="1172"/>
      <c r="B178" s="1152"/>
      <c r="C178" s="1152"/>
      <c r="D178" s="1191"/>
      <c r="E178" s="26">
        <v>1</v>
      </c>
      <c r="F178" s="26">
        <v>2</v>
      </c>
      <c r="G178" s="26">
        <v>3</v>
      </c>
      <c r="H178" s="26">
        <v>4</v>
      </c>
      <c r="I178" s="26">
        <v>5</v>
      </c>
      <c r="J178" s="26">
        <v>6</v>
      </c>
      <c r="K178" s="26">
        <v>7</v>
      </c>
      <c r="L178" s="26">
        <v>8</v>
      </c>
      <c r="M178" s="26">
        <v>9</v>
      </c>
      <c r="N178" s="26">
        <v>10</v>
      </c>
      <c r="O178" s="26">
        <v>11</v>
      </c>
      <c r="P178" s="26">
        <v>12</v>
      </c>
      <c r="Q178" s="26" t="s">
        <v>20</v>
      </c>
      <c r="R178" s="1152"/>
      <c r="S178" s="1157"/>
      <c r="T178" s="26">
        <v>1</v>
      </c>
      <c r="U178" s="26">
        <v>2</v>
      </c>
      <c r="V178" s="26">
        <v>3</v>
      </c>
      <c r="W178" s="26">
        <v>4</v>
      </c>
      <c r="X178" s="26">
        <v>5</v>
      </c>
      <c r="Y178" s="26">
        <v>6</v>
      </c>
      <c r="Z178" s="26">
        <v>7</v>
      </c>
      <c r="AA178" s="26">
        <v>8</v>
      </c>
      <c r="AB178" s="26">
        <v>9</v>
      </c>
      <c r="AC178" s="26">
        <v>10</v>
      </c>
      <c r="AD178" s="26">
        <v>11</v>
      </c>
      <c r="AE178" s="26">
        <v>12</v>
      </c>
      <c r="AF178" s="1157"/>
      <c r="AG178" s="26">
        <v>1</v>
      </c>
      <c r="AH178" s="26">
        <v>2</v>
      </c>
      <c r="AI178" s="26">
        <v>3</v>
      </c>
      <c r="AJ178" s="26">
        <v>4</v>
      </c>
      <c r="AK178" s="26">
        <v>5</v>
      </c>
      <c r="AL178" s="26">
        <v>6</v>
      </c>
      <c r="AM178" s="26">
        <v>7</v>
      </c>
      <c r="AN178" s="26">
        <v>8</v>
      </c>
      <c r="AO178" s="26">
        <v>9</v>
      </c>
      <c r="AP178" s="26">
        <v>10</v>
      </c>
      <c r="AQ178" s="26">
        <v>11</v>
      </c>
      <c r="AR178" s="26">
        <v>12</v>
      </c>
      <c r="AS178" s="26" t="s">
        <v>12</v>
      </c>
      <c r="AT178" s="164">
        <v>1</v>
      </c>
      <c r="AU178" s="164">
        <v>2</v>
      </c>
      <c r="AV178" s="164">
        <v>3</v>
      </c>
      <c r="AW178" s="164">
        <v>4</v>
      </c>
      <c r="AX178" s="164">
        <v>5</v>
      </c>
      <c r="AY178" s="164">
        <v>6</v>
      </c>
      <c r="AZ178" s="164">
        <v>7</v>
      </c>
      <c r="BA178" s="164">
        <v>8</v>
      </c>
      <c r="BB178" s="164">
        <v>9</v>
      </c>
      <c r="BC178" s="164">
        <v>10</v>
      </c>
      <c r="BD178" s="164">
        <v>11</v>
      </c>
      <c r="BE178" s="164">
        <v>12</v>
      </c>
      <c r="BF178" s="26" t="s">
        <v>12</v>
      </c>
      <c r="BG178" s="1152"/>
      <c r="BH178" s="1152"/>
      <c r="BI178" s="1155"/>
      <c r="BJ178" s="7"/>
      <c r="BK178" s="7"/>
      <c r="BL178" s="7"/>
      <c r="BM178" s="164" t="s">
        <v>581</v>
      </c>
      <c r="BN178" s="164" t="s">
        <v>582</v>
      </c>
      <c r="BO178" s="919" t="s">
        <v>583</v>
      </c>
      <c r="BP178" s="27"/>
      <c r="BQ178" s="164" t="s">
        <v>581</v>
      </c>
      <c r="BR178" s="164" t="s">
        <v>582</v>
      </c>
      <c r="BS178" s="919" t="s">
        <v>583</v>
      </c>
      <c r="BT178" s="27"/>
      <c r="BU178" s="164" t="s">
        <v>581</v>
      </c>
      <c r="BV178" s="164" t="s">
        <v>582</v>
      </c>
      <c r="BW178" s="919" t="s">
        <v>583</v>
      </c>
      <c r="BX178" s="27"/>
      <c r="BY178" s="164" t="s">
        <v>581</v>
      </c>
      <c r="BZ178" s="164" t="s">
        <v>582</v>
      </c>
      <c r="CA178" s="919" t="s">
        <v>583</v>
      </c>
      <c r="CB178" s="27"/>
      <c r="CC178" s="164" t="s">
        <v>581</v>
      </c>
      <c r="CD178" s="164" t="s">
        <v>582</v>
      </c>
      <c r="CE178" s="919" t="s">
        <v>583</v>
      </c>
      <c r="CF178" s="27"/>
      <c r="CG178" s="164" t="s">
        <v>581</v>
      </c>
      <c r="CH178" s="164" t="s">
        <v>582</v>
      </c>
      <c r="CI178" s="919" t="s">
        <v>583</v>
      </c>
      <c r="CJ178" s="27"/>
      <c r="CK178" s="164" t="s">
        <v>581</v>
      </c>
      <c r="CL178" s="164" t="s">
        <v>582</v>
      </c>
      <c r="CM178" s="919" t="s">
        <v>583</v>
      </c>
      <c r="CN178" s="27"/>
      <c r="CO178" s="164" t="s">
        <v>581</v>
      </c>
      <c r="CP178" s="164" t="s">
        <v>582</v>
      </c>
      <c r="CQ178" s="919" t="s">
        <v>583</v>
      </c>
      <c r="CR178" s="27"/>
      <c r="CS178" s="164" t="s">
        <v>581</v>
      </c>
      <c r="CT178" s="164" t="s">
        <v>582</v>
      </c>
      <c r="CU178" s="919" t="s">
        <v>583</v>
      </c>
      <c r="CV178" s="27"/>
      <c r="CW178" s="164" t="s">
        <v>581</v>
      </c>
      <c r="CX178" s="164" t="s">
        <v>582</v>
      </c>
      <c r="CY178" s="919" t="s">
        <v>583</v>
      </c>
      <c r="CZ178" s="27"/>
      <c r="DA178" s="164" t="s">
        <v>581</v>
      </c>
      <c r="DB178" s="164" t="s">
        <v>582</v>
      </c>
      <c r="DC178" s="919" t="s">
        <v>583</v>
      </c>
      <c r="DD178" s="27"/>
      <c r="DE178" s="164" t="s">
        <v>581</v>
      </c>
      <c r="DF178" s="164" t="s">
        <v>582</v>
      </c>
      <c r="DG178" s="919" t="s">
        <v>583</v>
      </c>
      <c r="DH178" s="27"/>
      <c r="DI178" s="164" t="s">
        <v>581</v>
      </c>
      <c r="DJ178" s="164" t="s">
        <v>582</v>
      </c>
      <c r="DK178" s="919" t="s">
        <v>583</v>
      </c>
      <c r="DL178" s="27"/>
      <c r="DM178" s="27"/>
      <c r="DN178" s="27"/>
      <c r="DO178" s="27"/>
      <c r="DP178" s="27"/>
      <c r="DQ178" s="27"/>
      <c r="DR178" s="27"/>
      <c r="DS178" s="27"/>
    </row>
    <row r="179" spans="1:141" s="7" customFormat="1" ht="26.25" customHeight="1" x14ac:dyDescent="0.2">
      <c r="A179" s="42"/>
      <c r="B179" s="426" t="s">
        <v>79</v>
      </c>
      <c r="C179" s="29" t="s">
        <v>23</v>
      </c>
      <c r="D179" s="556">
        <v>253</v>
      </c>
      <c r="E179" s="447">
        <v>100</v>
      </c>
      <c r="F179" s="82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1">
        <f>SUM(E179:P179)</f>
        <v>100</v>
      </c>
      <c r="R179" s="83" t="s">
        <v>7</v>
      </c>
      <c r="S179" s="557">
        <v>11400</v>
      </c>
      <c r="T179" s="84">
        <v>10000</v>
      </c>
      <c r="U179" s="84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69">
        <f>SUM(Q179*S179)</f>
        <v>1140000</v>
      </c>
      <c r="AG179" s="70">
        <f t="shared" ref="AG179:AI182" si="802">T179*E179</f>
        <v>1000000</v>
      </c>
      <c r="AH179" s="70">
        <f t="shared" si="802"/>
        <v>0</v>
      </c>
      <c r="AI179" s="70">
        <f t="shared" si="802"/>
        <v>0</v>
      </c>
      <c r="AJ179" s="70">
        <f t="shared" ref="AJ179:AR182" si="803">W179*H179</f>
        <v>0</v>
      </c>
      <c r="AK179" s="70">
        <f t="shared" si="803"/>
        <v>0</v>
      </c>
      <c r="AL179" s="70">
        <f t="shared" si="803"/>
        <v>0</v>
      </c>
      <c r="AM179" s="70">
        <f t="shared" si="803"/>
        <v>0</v>
      </c>
      <c r="AN179" s="70">
        <f t="shared" si="803"/>
        <v>0</v>
      </c>
      <c r="AO179" s="70">
        <f t="shared" si="803"/>
        <v>0</v>
      </c>
      <c r="AP179" s="70">
        <f t="shared" si="803"/>
        <v>0</v>
      </c>
      <c r="AQ179" s="70">
        <f t="shared" si="803"/>
        <v>0</v>
      </c>
      <c r="AR179" s="70">
        <f t="shared" si="803"/>
        <v>0</v>
      </c>
      <c r="AS179" s="71">
        <f>SUM(AG179:AR179)</f>
        <v>1000000</v>
      </c>
      <c r="AT179" s="70"/>
      <c r="AU179" s="70"/>
      <c r="AV179" s="70"/>
      <c r="AW179" s="70"/>
      <c r="AX179" s="70">
        <f>SUM(AK179*4%)</f>
        <v>0</v>
      </c>
      <c r="AY179" s="70"/>
      <c r="AZ179" s="70"/>
      <c r="BA179" s="70"/>
      <c r="BB179" s="70"/>
      <c r="BC179" s="70"/>
      <c r="BD179" s="70"/>
      <c r="BE179" s="70"/>
      <c r="BF179" s="72">
        <f>SUM(AT179:BE179)</f>
        <v>0</v>
      </c>
      <c r="BG179" s="73">
        <f>AF179-AS179</f>
        <v>140000</v>
      </c>
      <c r="BH179" s="74">
        <f>S179*D179</f>
        <v>2884200</v>
      </c>
      <c r="BI179" s="75">
        <f>BH179-AS179</f>
        <v>1884200</v>
      </c>
      <c r="BJ179" s="166">
        <f>SUM(Q179/D179)</f>
        <v>0.39525691699604742</v>
      </c>
      <c r="BK179" s="166"/>
      <c r="BL179" s="461">
        <v>10000</v>
      </c>
      <c r="BM179" s="461">
        <f>AG179-AT179</f>
        <v>1000000</v>
      </c>
      <c r="BN179" s="461">
        <f>E179*BL179</f>
        <v>1000000</v>
      </c>
      <c r="BO179" s="461">
        <f>BM179-BN179</f>
        <v>0</v>
      </c>
      <c r="BP179" s="37"/>
      <c r="BQ179" s="461">
        <f>AH179-AU179</f>
        <v>0</v>
      </c>
      <c r="BR179" s="461">
        <f>F179*BL179</f>
        <v>0</v>
      </c>
      <c r="BS179" s="461">
        <f>BQ179-BR179</f>
        <v>0</v>
      </c>
      <c r="BT179" s="37"/>
      <c r="BU179" s="461">
        <f>AI179-AV179</f>
        <v>0</v>
      </c>
      <c r="BV179" s="461">
        <f>G179*BL179</f>
        <v>0</v>
      </c>
      <c r="BW179" s="461">
        <f>BU179-BV179</f>
        <v>0</v>
      </c>
      <c r="BX179" s="37"/>
      <c r="BY179" s="461">
        <f>AJ179-AW179</f>
        <v>0</v>
      </c>
      <c r="BZ179" s="461">
        <f>H179*BL179</f>
        <v>0</v>
      </c>
      <c r="CA179" s="461">
        <f>BY179-BZ179</f>
        <v>0</v>
      </c>
      <c r="CB179" s="37"/>
      <c r="CC179" s="461">
        <f>SUM(AK179-AX179)</f>
        <v>0</v>
      </c>
      <c r="CD179" s="461">
        <f>I179*BL179</f>
        <v>0</v>
      </c>
      <c r="CE179" s="461">
        <f>CC179-CD179</f>
        <v>0</v>
      </c>
      <c r="CF179" s="37"/>
      <c r="CG179" s="461">
        <f>AL179-AY179</f>
        <v>0</v>
      </c>
      <c r="CH179" s="461">
        <f>J179*BL179</f>
        <v>0</v>
      </c>
      <c r="CI179" s="461">
        <f>CG179-CH179</f>
        <v>0</v>
      </c>
      <c r="CJ179" s="37"/>
      <c r="CK179" s="461">
        <f>AM179-AZ179</f>
        <v>0</v>
      </c>
      <c r="CL179" s="461">
        <f>K179*BL179</f>
        <v>0</v>
      </c>
      <c r="CM179" s="461">
        <f>CK179-CL179</f>
        <v>0</v>
      </c>
      <c r="CN179" s="37"/>
      <c r="CO179" s="461">
        <f>AN179-BA179</f>
        <v>0</v>
      </c>
      <c r="CP179" s="461">
        <f>L179*BL179</f>
        <v>0</v>
      </c>
      <c r="CQ179" s="461">
        <f>CO179-CP179</f>
        <v>0</v>
      </c>
      <c r="CR179" s="37"/>
      <c r="CS179" s="461">
        <f>AO179-BB179</f>
        <v>0</v>
      </c>
      <c r="CT179" s="461">
        <f>M179*BL179</f>
        <v>0</v>
      </c>
      <c r="CU179" s="461">
        <f>CS179-CT179</f>
        <v>0</v>
      </c>
      <c r="CV179" s="37"/>
      <c r="CW179" s="461">
        <f>AP179-BC179</f>
        <v>0</v>
      </c>
      <c r="CX179" s="461">
        <f>N179*BL179</f>
        <v>0</v>
      </c>
      <c r="CY179" s="461">
        <f>CW179-CX179</f>
        <v>0</v>
      </c>
      <c r="CZ179" s="37"/>
      <c r="DA179" s="461">
        <f>AQ179-BD179</f>
        <v>0</v>
      </c>
      <c r="DB179" s="461">
        <f>O179*BL179</f>
        <v>0</v>
      </c>
      <c r="DC179" s="461">
        <f>DA179-DB179</f>
        <v>0</v>
      </c>
      <c r="DD179" s="37"/>
      <c r="DE179" s="461">
        <f>AR179-BE179</f>
        <v>0</v>
      </c>
      <c r="DF179" s="461">
        <f>P179*BL179</f>
        <v>0</v>
      </c>
      <c r="DG179" s="461">
        <f>DE179-DF179</f>
        <v>0</v>
      </c>
      <c r="DH179" s="37"/>
      <c r="DI179" s="461">
        <f t="shared" ref="DI179:DJ182" si="804">SUM(BM179+BQ179+BU179+BY179+CC179+CG179+CK179+CO179+CS179+CW179+DA179+DE179)</f>
        <v>1000000</v>
      </c>
      <c r="DJ179" s="461">
        <f t="shared" si="804"/>
        <v>1000000</v>
      </c>
      <c r="DK179" s="461">
        <f>DI179-DJ179</f>
        <v>0</v>
      </c>
      <c r="DL179" s="43"/>
      <c r="DM179" s="43"/>
      <c r="DN179" s="43"/>
      <c r="DO179" s="43"/>
      <c r="DP179" s="43"/>
      <c r="DQ179" s="43"/>
      <c r="DR179" s="43"/>
      <c r="DS179" s="43"/>
    </row>
    <row r="180" spans="1:141" s="7" customFormat="1" ht="26.25" customHeight="1" x14ac:dyDescent="0.2">
      <c r="A180" s="42"/>
      <c r="B180" s="426" t="s">
        <v>590</v>
      </c>
      <c r="C180" s="29" t="s">
        <v>23</v>
      </c>
      <c r="D180" s="556">
        <v>2</v>
      </c>
      <c r="E180" s="447">
        <v>1</v>
      </c>
      <c r="F180" s="82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1">
        <f>SUM(E180:P180)</f>
        <v>1</v>
      </c>
      <c r="R180" s="83" t="s">
        <v>7</v>
      </c>
      <c r="S180" s="557">
        <v>275000</v>
      </c>
      <c r="T180" s="84">
        <v>275000</v>
      </c>
      <c r="U180" s="84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69">
        <f>SUM(Q180*S180)</f>
        <v>275000</v>
      </c>
      <c r="AG180" s="70">
        <f t="shared" ref="AG180" si="805">T180*E180</f>
        <v>275000</v>
      </c>
      <c r="AH180" s="70">
        <f t="shared" ref="AH180" si="806">U180*F180</f>
        <v>0</v>
      </c>
      <c r="AI180" s="70">
        <f t="shared" ref="AI180" si="807">V180*G180</f>
        <v>0</v>
      </c>
      <c r="AJ180" s="70">
        <f t="shared" ref="AJ180" si="808">W180*H180</f>
        <v>0</v>
      </c>
      <c r="AK180" s="70">
        <f t="shared" ref="AK180" si="809">X180*I180</f>
        <v>0</v>
      </c>
      <c r="AL180" s="70">
        <f t="shared" ref="AL180" si="810">Y180*J180</f>
        <v>0</v>
      </c>
      <c r="AM180" s="70">
        <f t="shared" ref="AM180" si="811">Z180*K180</f>
        <v>0</v>
      </c>
      <c r="AN180" s="70">
        <f t="shared" ref="AN180" si="812">AA180*L180</f>
        <v>0</v>
      </c>
      <c r="AO180" s="70">
        <f t="shared" ref="AO180" si="813">AB180*M180</f>
        <v>0</v>
      </c>
      <c r="AP180" s="70">
        <f t="shared" ref="AP180" si="814">AC180*N180</f>
        <v>0</v>
      </c>
      <c r="AQ180" s="70">
        <f t="shared" ref="AQ180" si="815">AD180*O180</f>
        <v>0</v>
      </c>
      <c r="AR180" s="70">
        <f t="shared" ref="AR180" si="816">AE180*P180</f>
        <v>0</v>
      </c>
      <c r="AS180" s="71">
        <f>SUM(AG180:AR180)</f>
        <v>275000</v>
      </c>
      <c r="AT180" s="70"/>
      <c r="AU180" s="70"/>
      <c r="AV180" s="70"/>
      <c r="AW180" s="70"/>
      <c r="AX180" s="70">
        <f>SUM(AK180*4%)</f>
        <v>0</v>
      </c>
      <c r="AY180" s="70"/>
      <c r="AZ180" s="70"/>
      <c r="BA180" s="70"/>
      <c r="BB180" s="70"/>
      <c r="BC180" s="70"/>
      <c r="BD180" s="70"/>
      <c r="BE180" s="70"/>
      <c r="BF180" s="72">
        <f>SUM(AT180:BE180)</f>
        <v>0</v>
      </c>
      <c r="BG180" s="73">
        <f>AF180-AS180</f>
        <v>0</v>
      </c>
      <c r="BH180" s="74">
        <f>S180*D180</f>
        <v>550000</v>
      </c>
      <c r="BI180" s="75">
        <f>BH180-AS180</f>
        <v>275000</v>
      </c>
      <c r="BJ180" s="166">
        <f>SUM(Q180/D180)</f>
        <v>0.5</v>
      </c>
      <c r="BK180" s="166"/>
      <c r="BL180" s="461">
        <v>275000</v>
      </c>
      <c r="BM180" s="461">
        <f>AG180-AT180</f>
        <v>275000</v>
      </c>
      <c r="BN180" s="461">
        <f>E180*BL180</f>
        <v>275000</v>
      </c>
      <c r="BO180" s="461">
        <f>BM180-BN180</f>
        <v>0</v>
      </c>
      <c r="BP180" s="37"/>
      <c r="BQ180" s="461">
        <f>AH180-AU180</f>
        <v>0</v>
      </c>
      <c r="BR180" s="461">
        <f>F180*BL180</f>
        <v>0</v>
      </c>
      <c r="BS180" s="461">
        <f t="shared" ref="BS180:BS181" si="817">BQ180-BR180</f>
        <v>0</v>
      </c>
      <c r="BT180" s="37"/>
      <c r="BU180" s="461">
        <f>AI180-AV180</f>
        <v>0</v>
      </c>
      <c r="BV180" s="461">
        <f>G180*BL180</f>
        <v>0</v>
      </c>
      <c r="BW180" s="461">
        <f>BU180-BV180</f>
        <v>0</v>
      </c>
      <c r="BX180" s="37"/>
      <c r="BY180" s="461">
        <f>AJ180-AW180</f>
        <v>0</v>
      </c>
      <c r="BZ180" s="461">
        <f>H180*BL180</f>
        <v>0</v>
      </c>
      <c r="CA180" s="461">
        <f t="shared" ref="CA180:CA181" si="818">BY180-BZ180</f>
        <v>0</v>
      </c>
      <c r="CB180" s="37"/>
      <c r="CC180" s="461">
        <f>SUM(AK180-AX180)</f>
        <v>0</v>
      </c>
      <c r="CD180" s="461">
        <f>I180*BL180</f>
        <v>0</v>
      </c>
      <c r="CE180" s="461">
        <f t="shared" ref="CE180:CE181" si="819">CC180-CD180</f>
        <v>0</v>
      </c>
      <c r="CF180" s="37"/>
      <c r="CG180" s="461">
        <f>AL180-AY180</f>
        <v>0</v>
      </c>
      <c r="CH180" s="461">
        <f>J180*BL180</f>
        <v>0</v>
      </c>
      <c r="CI180" s="461">
        <f>CG180-CH180</f>
        <v>0</v>
      </c>
      <c r="CJ180" s="37"/>
      <c r="CK180" s="461">
        <f>AM180-AZ180</f>
        <v>0</v>
      </c>
      <c r="CL180" s="461">
        <f>K180*BL180</f>
        <v>0</v>
      </c>
      <c r="CM180" s="461">
        <f t="shared" ref="CM180:CM181" si="820">CK180-CL180</f>
        <v>0</v>
      </c>
      <c r="CN180" s="37"/>
      <c r="CO180" s="461">
        <f>AN180-BA180</f>
        <v>0</v>
      </c>
      <c r="CP180" s="461">
        <f>L180*BL180</f>
        <v>0</v>
      </c>
      <c r="CQ180" s="461">
        <f t="shared" ref="CQ180:CQ181" si="821">CO180-CP180</f>
        <v>0</v>
      </c>
      <c r="CR180" s="37"/>
      <c r="CS180" s="461">
        <f>AO180-BB180</f>
        <v>0</v>
      </c>
      <c r="CT180" s="461">
        <f>M180*BL180</f>
        <v>0</v>
      </c>
      <c r="CU180" s="461">
        <f t="shared" ref="CU180:CU181" si="822">CS180-CT180</f>
        <v>0</v>
      </c>
      <c r="CV180" s="37"/>
      <c r="CW180" s="461">
        <f>AP180-BC180</f>
        <v>0</v>
      </c>
      <c r="CX180" s="461">
        <f>N180*BL180</f>
        <v>0</v>
      </c>
      <c r="CY180" s="461">
        <f t="shared" ref="CY180:CY181" si="823">CW180-CX180</f>
        <v>0</v>
      </c>
      <c r="CZ180" s="37"/>
      <c r="DA180" s="461">
        <f>AQ180-BD180</f>
        <v>0</v>
      </c>
      <c r="DB180" s="461">
        <f>O180*BL180</f>
        <v>0</v>
      </c>
      <c r="DC180" s="461">
        <f t="shared" ref="DC180:DC181" si="824">DA180-DB180</f>
        <v>0</v>
      </c>
      <c r="DD180" s="37"/>
      <c r="DE180" s="461">
        <f>AR180-BE180</f>
        <v>0</v>
      </c>
      <c r="DF180" s="461">
        <f>P180*BL180</f>
        <v>0</v>
      </c>
      <c r="DG180" s="461">
        <f t="shared" ref="DG180:DG181" si="825">DE180-DF180</f>
        <v>0</v>
      </c>
      <c r="DH180" s="37"/>
      <c r="DI180" s="461">
        <f t="shared" si="804"/>
        <v>275000</v>
      </c>
      <c r="DJ180" s="461">
        <f t="shared" si="804"/>
        <v>275000</v>
      </c>
      <c r="DK180" s="461">
        <f>DI180-DJ180</f>
        <v>0</v>
      </c>
      <c r="DL180" s="43"/>
      <c r="DM180" s="43"/>
      <c r="DN180" s="43"/>
      <c r="DO180" s="43"/>
      <c r="DP180" s="43"/>
      <c r="DQ180" s="43"/>
      <c r="DR180" s="43"/>
      <c r="DS180" s="43"/>
    </row>
    <row r="181" spans="1:141" s="7" customFormat="1" ht="26.25" customHeight="1" x14ac:dyDescent="0.2">
      <c r="A181" s="42"/>
      <c r="B181" s="426" t="s">
        <v>80</v>
      </c>
      <c r="C181" s="29" t="s">
        <v>23</v>
      </c>
      <c r="D181" s="558">
        <v>9000</v>
      </c>
      <c r="E181" s="448">
        <v>1500</v>
      </c>
      <c r="F181" s="363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1">
        <f>SUM(E181:P181)</f>
        <v>1500</v>
      </c>
      <c r="R181" s="83" t="s">
        <v>7</v>
      </c>
      <c r="S181" s="559">
        <v>570</v>
      </c>
      <c r="T181" s="84">
        <v>570</v>
      </c>
      <c r="U181" s="84"/>
      <c r="V181" s="84"/>
      <c r="W181" s="84"/>
      <c r="X181" s="84"/>
      <c r="Y181" s="33"/>
      <c r="Z181" s="33"/>
      <c r="AA181" s="33"/>
      <c r="AB181" s="33"/>
      <c r="AC181" s="33"/>
      <c r="AD181" s="33"/>
      <c r="AE181" s="33"/>
      <c r="AF181" s="69">
        <f>SUM(Q181*S181)</f>
        <v>855000</v>
      </c>
      <c r="AG181" s="70">
        <f t="shared" si="802"/>
        <v>855000</v>
      </c>
      <c r="AH181" s="70">
        <f t="shared" si="802"/>
        <v>0</v>
      </c>
      <c r="AI181" s="70">
        <f t="shared" si="802"/>
        <v>0</v>
      </c>
      <c r="AJ181" s="70">
        <f t="shared" si="803"/>
        <v>0</v>
      </c>
      <c r="AK181" s="70">
        <f t="shared" si="803"/>
        <v>0</v>
      </c>
      <c r="AL181" s="70">
        <f t="shared" si="803"/>
        <v>0</v>
      </c>
      <c r="AM181" s="70">
        <f t="shared" si="803"/>
        <v>0</v>
      </c>
      <c r="AN181" s="70">
        <f t="shared" si="803"/>
        <v>0</v>
      </c>
      <c r="AO181" s="70">
        <f t="shared" si="803"/>
        <v>0</v>
      </c>
      <c r="AP181" s="70">
        <f t="shared" si="803"/>
        <v>0</v>
      </c>
      <c r="AQ181" s="70">
        <f t="shared" si="803"/>
        <v>0</v>
      </c>
      <c r="AR181" s="70">
        <f t="shared" si="803"/>
        <v>0</v>
      </c>
      <c r="AS181" s="71">
        <f>SUM(AG181:AR181)</f>
        <v>855000</v>
      </c>
      <c r="AT181" s="70">
        <f>SUM(AG181*2%)</f>
        <v>17100</v>
      </c>
      <c r="AU181" s="70">
        <f>SUM(AH181*4%)</f>
        <v>0</v>
      </c>
      <c r="AV181" s="70">
        <f t="shared" ref="AV181:BE182" si="826">SUM(AI181*4%)</f>
        <v>0</v>
      </c>
      <c r="AW181" s="70">
        <f t="shared" si="826"/>
        <v>0</v>
      </c>
      <c r="AX181" s="70">
        <f>SUM(AK181*4%)</f>
        <v>0</v>
      </c>
      <c r="AY181" s="70">
        <f t="shared" si="826"/>
        <v>0</v>
      </c>
      <c r="AZ181" s="70">
        <f t="shared" si="826"/>
        <v>0</v>
      </c>
      <c r="BA181" s="70">
        <f t="shared" si="826"/>
        <v>0</v>
      </c>
      <c r="BB181" s="70">
        <f t="shared" si="826"/>
        <v>0</v>
      </c>
      <c r="BC181" s="70">
        <f t="shared" si="826"/>
        <v>0</v>
      </c>
      <c r="BD181" s="70">
        <f t="shared" si="826"/>
        <v>0</v>
      </c>
      <c r="BE181" s="70">
        <f t="shared" si="826"/>
        <v>0</v>
      </c>
      <c r="BF181" s="72">
        <f>SUM(AT181:BE181)</f>
        <v>17100</v>
      </c>
      <c r="BG181" s="73">
        <f t="shared" ref="BG181:BG182" si="827">AF181-AS181</f>
        <v>0</v>
      </c>
      <c r="BH181" s="74">
        <f t="shared" ref="BH181:BH182" si="828">S181*D181</f>
        <v>5130000</v>
      </c>
      <c r="BI181" s="75">
        <f t="shared" ref="BI181:BI182" si="829">BH181-AS181</f>
        <v>4275000</v>
      </c>
      <c r="BJ181" s="166">
        <f>SUM(Q181/D181)</f>
        <v>0.16666666666666666</v>
      </c>
      <c r="BK181" s="166"/>
      <c r="BL181" s="461">
        <v>500</v>
      </c>
      <c r="BM181" s="461">
        <f>AG181-AT181</f>
        <v>837900</v>
      </c>
      <c r="BN181" s="461">
        <f>E181*BL181</f>
        <v>750000</v>
      </c>
      <c r="BO181" s="461">
        <f>BM181-BN181</f>
        <v>87900</v>
      </c>
      <c r="BP181" s="37"/>
      <c r="BQ181" s="461">
        <f>AH181-AU181</f>
        <v>0</v>
      </c>
      <c r="BR181" s="461">
        <f>F181*BL181</f>
        <v>0</v>
      </c>
      <c r="BS181" s="461">
        <f t="shared" si="817"/>
        <v>0</v>
      </c>
      <c r="BT181" s="37"/>
      <c r="BU181" s="461">
        <f>AI181-AV181</f>
        <v>0</v>
      </c>
      <c r="BV181" s="461">
        <f>G181*BL181</f>
        <v>0</v>
      </c>
      <c r="BW181" s="461">
        <f>BU181-BV181</f>
        <v>0</v>
      </c>
      <c r="BX181" s="37"/>
      <c r="BY181" s="461">
        <f>AJ181-AW181</f>
        <v>0</v>
      </c>
      <c r="BZ181" s="461">
        <f>H181*BL181</f>
        <v>0</v>
      </c>
      <c r="CA181" s="461">
        <f t="shared" si="818"/>
        <v>0</v>
      </c>
      <c r="CB181" s="37"/>
      <c r="CC181" s="461">
        <f>SUM(AK181-AX181)</f>
        <v>0</v>
      </c>
      <c r="CD181" s="461">
        <f>I181*BL181</f>
        <v>0</v>
      </c>
      <c r="CE181" s="461">
        <f t="shared" si="819"/>
        <v>0</v>
      </c>
      <c r="CF181" s="37"/>
      <c r="CG181" s="461">
        <f>AL181-AY181</f>
        <v>0</v>
      </c>
      <c r="CH181" s="461">
        <f>J181*BL181</f>
        <v>0</v>
      </c>
      <c r="CI181" s="461">
        <f>CG181-CH181</f>
        <v>0</v>
      </c>
      <c r="CJ181" s="37"/>
      <c r="CK181" s="461">
        <f>AM181-AZ181</f>
        <v>0</v>
      </c>
      <c r="CL181" s="461">
        <f>K181*BL181</f>
        <v>0</v>
      </c>
      <c r="CM181" s="461">
        <f t="shared" si="820"/>
        <v>0</v>
      </c>
      <c r="CN181" s="37"/>
      <c r="CO181" s="461">
        <f>AN181-BA181</f>
        <v>0</v>
      </c>
      <c r="CP181" s="461">
        <f>L181*BL181</f>
        <v>0</v>
      </c>
      <c r="CQ181" s="461">
        <f t="shared" si="821"/>
        <v>0</v>
      </c>
      <c r="CR181" s="37"/>
      <c r="CS181" s="461">
        <f>AO181-BB181</f>
        <v>0</v>
      </c>
      <c r="CT181" s="461">
        <f>M181*BL181</f>
        <v>0</v>
      </c>
      <c r="CU181" s="461">
        <f t="shared" si="822"/>
        <v>0</v>
      </c>
      <c r="CV181" s="37"/>
      <c r="CW181" s="461">
        <f>AP181-BC181</f>
        <v>0</v>
      </c>
      <c r="CX181" s="461">
        <f>N181*BL181</f>
        <v>0</v>
      </c>
      <c r="CY181" s="461">
        <f t="shared" si="823"/>
        <v>0</v>
      </c>
      <c r="CZ181" s="37"/>
      <c r="DA181" s="461">
        <f>AQ181-BD181</f>
        <v>0</v>
      </c>
      <c r="DB181" s="461">
        <f>O181*BL181</f>
        <v>0</v>
      </c>
      <c r="DC181" s="461">
        <f t="shared" si="824"/>
        <v>0</v>
      </c>
      <c r="DD181" s="37"/>
      <c r="DE181" s="461">
        <f>AR181-BE181</f>
        <v>0</v>
      </c>
      <c r="DF181" s="461">
        <f>P181*BL181</f>
        <v>0</v>
      </c>
      <c r="DG181" s="461">
        <f t="shared" si="825"/>
        <v>0</v>
      </c>
      <c r="DH181" s="37"/>
      <c r="DI181" s="461">
        <f t="shared" si="804"/>
        <v>837900</v>
      </c>
      <c r="DJ181" s="461">
        <f t="shared" si="804"/>
        <v>750000</v>
      </c>
      <c r="DK181" s="461">
        <f>DI181-DJ181</f>
        <v>87900</v>
      </c>
      <c r="DL181" s="43"/>
      <c r="DM181" s="43"/>
      <c r="DN181" s="43"/>
      <c r="DO181" s="43"/>
      <c r="DP181" s="43"/>
      <c r="DQ181" s="43"/>
      <c r="DR181" s="43"/>
      <c r="DS181" s="43"/>
    </row>
    <row r="182" spans="1:141" s="7" customFormat="1" ht="26.25" customHeight="1" thickBot="1" x14ac:dyDescent="0.25">
      <c r="A182" s="42"/>
      <c r="B182" s="426" t="s">
        <v>81</v>
      </c>
      <c r="C182" s="29" t="s">
        <v>23</v>
      </c>
      <c r="D182" s="556">
        <v>36</v>
      </c>
      <c r="E182" s="447">
        <v>6</v>
      </c>
      <c r="F182" s="82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1">
        <f>SUM(E182:P182)</f>
        <v>6</v>
      </c>
      <c r="R182" s="83" t="s">
        <v>78</v>
      </c>
      <c r="S182" s="415">
        <v>28400</v>
      </c>
      <c r="T182" s="84">
        <v>28000</v>
      </c>
      <c r="U182" s="84"/>
      <c r="V182" s="84"/>
      <c r="W182" s="84"/>
      <c r="X182" s="84"/>
      <c r="Y182" s="33"/>
      <c r="Z182" s="33"/>
      <c r="AA182" s="33"/>
      <c r="AB182" s="33"/>
      <c r="AC182" s="33"/>
      <c r="AD182" s="33"/>
      <c r="AE182" s="33"/>
      <c r="AF182" s="69">
        <f t="shared" ref="AF182" si="830">SUM(Q182*S182)</f>
        <v>170400</v>
      </c>
      <c r="AG182" s="70">
        <f t="shared" si="802"/>
        <v>168000</v>
      </c>
      <c r="AH182" s="70">
        <f t="shared" si="802"/>
        <v>0</v>
      </c>
      <c r="AI182" s="70">
        <f t="shared" si="802"/>
        <v>0</v>
      </c>
      <c r="AJ182" s="70">
        <f t="shared" si="803"/>
        <v>0</v>
      </c>
      <c r="AK182" s="70">
        <f t="shared" si="803"/>
        <v>0</v>
      </c>
      <c r="AL182" s="70">
        <f t="shared" si="803"/>
        <v>0</v>
      </c>
      <c r="AM182" s="70">
        <f t="shared" si="803"/>
        <v>0</v>
      </c>
      <c r="AN182" s="70">
        <f t="shared" si="803"/>
        <v>0</v>
      </c>
      <c r="AO182" s="70">
        <f t="shared" si="803"/>
        <v>0</v>
      </c>
      <c r="AP182" s="70">
        <f t="shared" si="803"/>
        <v>0</v>
      </c>
      <c r="AQ182" s="70">
        <f t="shared" si="803"/>
        <v>0</v>
      </c>
      <c r="AR182" s="70">
        <f t="shared" si="803"/>
        <v>0</v>
      </c>
      <c r="AS182" s="71">
        <f>SUM(AG182:AR182)</f>
        <v>168000</v>
      </c>
      <c r="AT182" s="70">
        <f>SUM(AG182*2%)</f>
        <v>3360</v>
      </c>
      <c r="AU182" s="70">
        <f>SUM(AH182*4%)</f>
        <v>0</v>
      </c>
      <c r="AV182" s="70">
        <f t="shared" si="826"/>
        <v>0</v>
      </c>
      <c r="AW182" s="70">
        <f t="shared" si="826"/>
        <v>0</v>
      </c>
      <c r="AX182" s="70">
        <f t="shared" si="826"/>
        <v>0</v>
      </c>
      <c r="AY182" s="70">
        <f t="shared" si="826"/>
        <v>0</v>
      </c>
      <c r="AZ182" s="70">
        <f t="shared" si="826"/>
        <v>0</v>
      </c>
      <c r="BA182" s="70">
        <f t="shared" si="826"/>
        <v>0</v>
      </c>
      <c r="BB182" s="70">
        <f t="shared" si="826"/>
        <v>0</v>
      </c>
      <c r="BC182" s="70">
        <f t="shared" si="826"/>
        <v>0</v>
      </c>
      <c r="BD182" s="70">
        <f t="shared" si="826"/>
        <v>0</v>
      </c>
      <c r="BE182" s="70">
        <f t="shared" si="826"/>
        <v>0</v>
      </c>
      <c r="BF182" s="72">
        <f>SUM(AT182:BE182)</f>
        <v>3360</v>
      </c>
      <c r="BG182" s="73">
        <f t="shared" si="827"/>
        <v>2400</v>
      </c>
      <c r="BH182" s="74">
        <f t="shared" si="828"/>
        <v>1022400</v>
      </c>
      <c r="BI182" s="75">
        <f t="shared" si="829"/>
        <v>854400</v>
      </c>
      <c r="BJ182" s="166">
        <f>SUM(Q182/D182)</f>
        <v>0.16666666666666666</v>
      </c>
      <c r="BK182" s="166"/>
      <c r="BL182" s="461">
        <v>27000</v>
      </c>
      <c r="BM182" s="461">
        <f>AG182-AT182</f>
        <v>164640</v>
      </c>
      <c r="BN182" s="461">
        <f>E182*BL182</f>
        <v>162000</v>
      </c>
      <c r="BO182" s="461">
        <f>BM182-BN182</f>
        <v>2640</v>
      </c>
      <c r="BP182" s="37"/>
      <c r="BQ182" s="461">
        <f>AH182-AU182</f>
        <v>0</v>
      </c>
      <c r="BR182" s="461">
        <f>F182*BL182</f>
        <v>0</v>
      </c>
      <c r="BS182" s="461">
        <f>BQ182-BR182</f>
        <v>0</v>
      </c>
      <c r="BT182" s="37"/>
      <c r="BU182" s="461">
        <f>AI182-AV182</f>
        <v>0</v>
      </c>
      <c r="BV182" s="461">
        <f>G182*BL182</f>
        <v>0</v>
      </c>
      <c r="BW182" s="461">
        <f>BU182-BV182</f>
        <v>0</v>
      </c>
      <c r="BX182" s="37"/>
      <c r="BY182" s="461">
        <f>AJ182-AW182</f>
        <v>0</v>
      </c>
      <c r="BZ182" s="461">
        <f>H182*BL182</f>
        <v>0</v>
      </c>
      <c r="CA182" s="461">
        <f>BY182-BZ182</f>
        <v>0</v>
      </c>
      <c r="CB182" s="37"/>
      <c r="CC182" s="461">
        <f>SUM(AK182-AX182)</f>
        <v>0</v>
      </c>
      <c r="CD182" s="461">
        <f>I182*BL182</f>
        <v>0</v>
      </c>
      <c r="CE182" s="461">
        <f>CC182-CD182</f>
        <v>0</v>
      </c>
      <c r="CF182" s="37"/>
      <c r="CG182" s="461">
        <f>AL182-AY182</f>
        <v>0</v>
      </c>
      <c r="CH182" s="461">
        <f>J182*BL182</f>
        <v>0</v>
      </c>
      <c r="CI182" s="461">
        <f>CG182-CH182</f>
        <v>0</v>
      </c>
      <c r="CJ182" s="37"/>
      <c r="CK182" s="461">
        <f>AM182-AZ182</f>
        <v>0</v>
      </c>
      <c r="CL182" s="461">
        <f>K182*BL182</f>
        <v>0</v>
      </c>
      <c r="CM182" s="461">
        <f>CK182-CL182</f>
        <v>0</v>
      </c>
      <c r="CN182" s="37"/>
      <c r="CO182" s="461">
        <f>AN182-BA182</f>
        <v>0</v>
      </c>
      <c r="CP182" s="461">
        <f>L182*BL182</f>
        <v>0</v>
      </c>
      <c r="CQ182" s="461">
        <f>CO182-CP182</f>
        <v>0</v>
      </c>
      <c r="CR182" s="37"/>
      <c r="CS182" s="461">
        <f>AO182-BB182</f>
        <v>0</v>
      </c>
      <c r="CT182" s="461">
        <f>M182*BL182</f>
        <v>0</v>
      </c>
      <c r="CU182" s="461">
        <f>CS182-CT182</f>
        <v>0</v>
      </c>
      <c r="CV182" s="37"/>
      <c r="CW182" s="461">
        <f>AP182-BC182</f>
        <v>0</v>
      </c>
      <c r="CX182" s="461">
        <f>N182*BL182</f>
        <v>0</v>
      </c>
      <c r="CY182" s="461">
        <f>CW182-CX182</f>
        <v>0</v>
      </c>
      <c r="CZ182" s="37"/>
      <c r="DA182" s="461">
        <f>AQ182-BD182</f>
        <v>0</v>
      </c>
      <c r="DB182" s="461">
        <f>O182*BL182</f>
        <v>0</v>
      </c>
      <c r="DC182" s="461">
        <f>DA182-DB182</f>
        <v>0</v>
      </c>
      <c r="DD182" s="37"/>
      <c r="DE182" s="461">
        <f>AR182-BE182</f>
        <v>0</v>
      </c>
      <c r="DF182" s="461">
        <f>P182*BL182</f>
        <v>0</v>
      </c>
      <c r="DG182" s="461">
        <f>DE182-DF182</f>
        <v>0</v>
      </c>
      <c r="DH182" s="37"/>
      <c r="DI182" s="461">
        <f t="shared" si="804"/>
        <v>164640</v>
      </c>
      <c r="DJ182" s="461">
        <f t="shared" si="804"/>
        <v>162000</v>
      </c>
      <c r="DK182" s="461">
        <f>DI182-DJ182</f>
        <v>2640</v>
      </c>
      <c r="DL182" s="43"/>
      <c r="DM182" s="43"/>
      <c r="DN182" s="43"/>
      <c r="DO182" s="43"/>
      <c r="DP182" s="43"/>
      <c r="DQ182" s="43"/>
      <c r="DR182" s="43"/>
      <c r="DS182" s="43"/>
    </row>
    <row r="183" spans="1:141" s="39" customFormat="1" ht="26.25" customHeight="1" thickBot="1" x14ac:dyDescent="0.25">
      <c r="A183" s="45">
        <v>18</v>
      </c>
      <c r="B183" s="45" t="s">
        <v>4</v>
      </c>
      <c r="C183" s="45"/>
      <c r="D183" s="200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8"/>
      <c r="R183" s="77"/>
      <c r="S183" s="46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78">
        <f>SUM(AF179:AF182)</f>
        <v>2440400</v>
      </c>
      <c r="AG183" s="78">
        <f>SUM(AG179:AG182)</f>
        <v>2298000</v>
      </c>
      <c r="AH183" s="78">
        <f>SUM(AH179:AH182)</f>
        <v>0</v>
      </c>
      <c r="AI183" s="78">
        <f>SUM(AI179:AI182)</f>
        <v>0</v>
      </c>
      <c r="AJ183" s="78">
        <f t="shared" ref="AJ183:AR183" si="831">SUM(AJ179:AJ182)</f>
        <v>0</v>
      </c>
      <c r="AK183" s="78">
        <f t="shared" si="831"/>
        <v>0</v>
      </c>
      <c r="AL183" s="78">
        <f t="shared" si="831"/>
        <v>0</v>
      </c>
      <c r="AM183" s="78">
        <f t="shared" si="831"/>
        <v>0</v>
      </c>
      <c r="AN183" s="78">
        <f t="shared" si="831"/>
        <v>0</v>
      </c>
      <c r="AO183" s="78">
        <f t="shared" si="831"/>
        <v>0</v>
      </c>
      <c r="AP183" s="78">
        <f t="shared" si="831"/>
        <v>0</v>
      </c>
      <c r="AQ183" s="78">
        <f t="shared" si="831"/>
        <v>0</v>
      </c>
      <c r="AR183" s="78">
        <f t="shared" si="831"/>
        <v>0</v>
      </c>
      <c r="AS183" s="78">
        <f>SUM(AS179:AS182)</f>
        <v>2298000</v>
      </c>
      <c r="AT183" s="78">
        <f>SUM(AT181:AT182)</f>
        <v>20460</v>
      </c>
      <c r="AU183" s="78">
        <f>SUM(AU179:AU182)</f>
        <v>0</v>
      </c>
      <c r="AV183" s="78">
        <f>SUM(AV179:AV182)</f>
        <v>0</v>
      </c>
      <c r="AW183" s="78">
        <f>SUM(AW179:AW182)</f>
        <v>0</v>
      </c>
      <c r="AX183" s="78">
        <f>SUM(AX179:AX182)</f>
        <v>0</v>
      </c>
      <c r="AY183" s="78">
        <f t="shared" ref="AY183:BE183" si="832">SUM(AY179:AY182)</f>
        <v>0</v>
      </c>
      <c r="AZ183" s="78">
        <f t="shared" si="832"/>
        <v>0</v>
      </c>
      <c r="BA183" s="78">
        <f t="shared" si="832"/>
        <v>0</v>
      </c>
      <c r="BB183" s="78">
        <f t="shared" si="832"/>
        <v>0</v>
      </c>
      <c r="BC183" s="78">
        <f t="shared" si="832"/>
        <v>0</v>
      </c>
      <c r="BD183" s="78">
        <f t="shared" si="832"/>
        <v>0</v>
      </c>
      <c r="BE183" s="78">
        <f t="shared" si="832"/>
        <v>0</v>
      </c>
      <c r="BF183" s="78">
        <f>SUM(BF179:BF182)</f>
        <v>20460</v>
      </c>
      <c r="BG183" s="79">
        <f>SUM(BG179:BG182)</f>
        <v>142400</v>
      </c>
      <c r="BH183" s="79">
        <f t="shared" ref="BH183:BI183" si="833">SUM(BH179:BH182)</f>
        <v>9586600</v>
      </c>
      <c r="BI183" s="79">
        <f t="shared" si="833"/>
        <v>7288600</v>
      </c>
      <c r="BJ183" s="541">
        <f>SUM(BJ179:BJ182)/3</f>
        <v>0.40953008344312697</v>
      </c>
      <c r="BK183" s="541"/>
      <c r="BL183" s="41"/>
      <c r="BM183" s="925">
        <f>SUM(BM179:BM182)</f>
        <v>2277540</v>
      </c>
      <c r="BN183" s="925">
        <f>SUM(BN179:BN182)</f>
        <v>2187000</v>
      </c>
      <c r="BO183" s="925">
        <f t="shared" ref="BO183" si="834">SUM(BO179:BO182)</f>
        <v>90540</v>
      </c>
      <c r="BP183" s="24"/>
      <c r="BQ183" s="922">
        <f t="shared" ref="BQ183" si="835">SUM(BQ181:BQ182)</f>
        <v>0</v>
      </c>
      <c r="BR183" s="922">
        <f t="shared" ref="BR183" si="836">SUM(BR181:BR182)</f>
        <v>0</v>
      </c>
      <c r="BS183" s="922">
        <f t="shared" ref="BS183" si="837">SUM(BS181:BS182)</f>
        <v>0</v>
      </c>
      <c r="BT183" s="24"/>
      <c r="BU183" s="461">
        <f t="shared" ref="BU183" si="838">SUM(BU181:BU182)</f>
        <v>0</v>
      </c>
      <c r="BV183" s="461">
        <f t="shared" ref="BV183" si="839">SUM(BV181:BV182)</f>
        <v>0</v>
      </c>
      <c r="BW183" s="461">
        <f t="shared" ref="BW183" si="840">SUM(BW181:BW182)</f>
        <v>0</v>
      </c>
      <c r="BX183" s="37"/>
      <c r="BY183" s="461">
        <f t="shared" ref="BY183" si="841">SUM(BY181:BY182)</f>
        <v>0</v>
      </c>
      <c r="BZ183" s="461">
        <f t="shared" ref="BZ183" si="842">SUM(BZ181:BZ182)</f>
        <v>0</v>
      </c>
      <c r="CA183" s="461">
        <f t="shared" ref="CA183" si="843">SUM(CA181:CA182)</f>
        <v>0</v>
      </c>
      <c r="CB183" s="37"/>
      <c r="CC183" s="461">
        <f t="shared" ref="CC183" si="844">SUM(CC181:CC182)</f>
        <v>0</v>
      </c>
      <c r="CD183" s="461">
        <f t="shared" ref="CD183" si="845">SUM(CD181:CD182)</f>
        <v>0</v>
      </c>
      <c r="CE183" s="461">
        <f t="shared" ref="CE183" si="846">SUM(CE181:CE182)</f>
        <v>0</v>
      </c>
      <c r="CF183" s="37"/>
      <c r="CG183" s="461">
        <f t="shared" ref="CG183" si="847">SUM(CG181:CG182)</f>
        <v>0</v>
      </c>
      <c r="CH183" s="461">
        <f t="shared" ref="CH183" si="848">SUM(CH181:CH182)</f>
        <v>0</v>
      </c>
      <c r="CI183" s="461">
        <f t="shared" ref="CI183" si="849">SUM(CI181:CI182)</f>
        <v>0</v>
      </c>
      <c r="CJ183" s="37"/>
      <c r="CK183" s="461">
        <f t="shared" ref="CK183" si="850">SUM(CK181:CK182)</f>
        <v>0</v>
      </c>
      <c r="CL183" s="461">
        <f t="shared" ref="CL183" si="851">SUM(CL181:CL182)</f>
        <v>0</v>
      </c>
      <c r="CM183" s="461">
        <f t="shared" ref="CM183" si="852">SUM(CM181:CM182)</f>
        <v>0</v>
      </c>
      <c r="CN183" s="37"/>
      <c r="CO183" s="461">
        <f t="shared" ref="CO183" si="853">SUM(CO181:CO182)</f>
        <v>0</v>
      </c>
      <c r="CP183" s="461">
        <f t="shared" ref="CP183" si="854">SUM(CP181:CP182)</f>
        <v>0</v>
      </c>
      <c r="CQ183" s="461">
        <f t="shared" ref="CQ183" si="855">SUM(CQ181:CQ182)</f>
        <v>0</v>
      </c>
      <c r="CR183" s="37"/>
      <c r="CS183" s="461">
        <f t="shared" ref="CS183" si="856">SUM(CS181:CS182)</f>
        <v>0</v>
      </c>
      <c r="CT183" s="461">
        <f t="shared" ref="CT183" si="857">SUM(CT181:CT182)</f>
        <v>0</v>
      </c>
      <c r="CU183" s="461">
        <f t="shared" ref="CU183" si="858">SUM(CU181:CU182)</f>
        <v>0</v>
      </c>
      <c r="CV183" s="37"/>
      <c r="CW183" s="461">
        <f t="shared" ref="CW183" si="859">SUM(CW181:CW182)</f>
        <v>0</v>
      </c>
      <c r="CX183" s="461">
        <f t="shared" ref="CX183" si="860">SUM(CX181:CX182)</f>
        <v>0</v>
      </c>
      <c r="CY183" s="461">
        <f t="shared" ref="CY183" si="861">SUM(CY181:CY182)</f>
        <v>0</v>
      </c>
      <c r="CZ183" s="37"/>
      <c r="DA183" s="461">
        <f t="shared" ref="DA183" si="862">SUM(DA181:DA182)</f>
        <v>0</v>
      </c>
      <c r="DB183" s="461">
        <f t="shared" ref="DB183" si="863">SUM(DB181:DB182)</f>
        <v>0</v>
      </c>
      <c r="DC183" s="461">
        <f t="shared" ref="DC183" si="864">SUM(DC181:DC182)</f>
        <v>0</v>
      </c>
      <c r="DD183" s="37"/>
      <c r="DE183" s="461">
        <f t="shared" ref="DE183" si="865">SUM(DE181:DE182)</f>
        <v>0</v>
      </c>
      <c r="DF183" s="461">
        <f t="shared" ref="DF183" si="866">SUM(DF181:DF182)</f>
        <v>0</v>
      </c>
      <c r="DG183" s="461">
        <f t="shared" ref="DG183" si="867">SUM(DG181:DG182)</f>
        <v>0</v>
      </c>
      <c r="DH183" s="37"/>
      <c r="DI183" s="461">
        <f t="shared" ref="DI183" si="868">SUM(DI181:DI182)</f>
        <v>1002540</v>
      </c>
      <c r="DJ183" s="461">
        <f t="shared" ref="DJ183" si="869">SUM(DJ181:DJ182)</f>
        <v>912000</v>
      </c>
      <c r="DK183" s="461">
        <f t="shared" ref="DK183" si="870">SUM(DK181:DK182)</f>
        <v>90540</v>
      </c>
      <c r="DL183" s="50"/>
      <c r="DM183" s="50"/>
      <c r="DN183" s="50"/>
      <c r="DO183" s="50"/>
      <c r="DP183" s="50"/>
      <c r="DQ183" s="50"/>
      <c r="DR183" s="50"/>
      <c r="DS183" s="50"/>
    </row>
    <row r="184" spans="1:141" s="20" customFormat="1" ht="26.25" customHeight="1" x14ac:dyDescent="0.2">
      <c r="A184" s="51"/>
      <c r="D184" s="201"/>
      <c r="E184" s="451"/>
      <c r="F184" s="4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AE184" s="41"/>
      <c r="AS184" s="52"/>
      <c r="BF184" s="53">
        <f>SUM(AS183+BF183)</f>
        <v>2318460</v>
      </c>
      <c r="BG184" s="54">
        <f>AF183-AS183</f>
        <v>142400</v>
      </c>
      <c r="BH184" s="55">
        <f>SUM(BI183+AS183)</f>
        <v>9586600</v>
      </c>
      <c r="BI184" s="56">
        <f>SUM(BG183)</f>
        <v>142400</v>
      </c>
      <c r="BJ184" s="41" t="s">
        <v>35</v>
      </c>
      <c r="BK184" s="41"/>
      <c r="BL184" s="41"/>
      <c r="BM184" s="41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</row>
    <row r="185" spans="1:141" s="20" customFormat="1" ht="26.25" customHeight="1" x14ac:dyDescent="0.2">
      <c r="A185" s="51"/>
      <c r="D185" s="20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AE185" s="41"/>
      <c r="AS185" s="58"/>
      <c r="AT185" s="118">
        <f>SUM(AG183+AT183)</f>
        <v>2318460</v>
      </c>
      <c r="AU185" s="118">
        <f t="shared" ref="AU185:BE185" si="871">SUM(AH183+AU183)</f>
        <v>0</v>
      </c>
      <c r="AV185" s="118">
        <f t="shared" si="871"/>
        <v>0</v>
      </c>
      <c r="AW185" s="118">
        <f>SUM(AJ183+AW183)</f>
        <v>0</v>
      </c>
      <c r="AX185" s="118">
        <f>SUM(AK183+AX183)</f>
        <v>0</v>
      </c>
      <c r="AY185" s="118">
        <f t="shared" si="871"/>
        <v>0</v>
      </c>
      <c r="AZ185" s="118">
        <f t="shared" si="871"/>
        <v>0</v>
      </c>
      <c r="BA185" s="118">
        <f t="shared" si="871"/>
        <v>0</v>
      </c>
      <c r="BB185" s="118">
        <f t="shared" si="871"/>
        <v>0</v>
      </c>
      <c r="BC185" s="118">
        <f t="shared" si="871"/>
        <v>0</v>
      </c>
      <c r="BD185" s="118">
        <f t="shared" si="871"/>
        <v>0</v>
      </c>
      <c r="BE185" s="118">
        <f t="shared" si="871"/>
        <v>0</v>
      </c>
      <c r="BF185" s="118">
        <f>SUM(AT185:AX185)</f>
        <v>2318460</v>
      </c>
      <c r="BG185" s="41"/>
      <c r="BH185" s="57"/>
      <c r="BI185" s="58">
        <f>SUM(BI183-BI184)</f>
        <v>7146200</v>
      </c>
      <c r="BJ185" s="41" t="s">
        <v>34</v>
      </c>
      <c r="BK185" s="41"/>
      <c r="BL185" s="130"/>
      <c r="BM185" s="131"/>
      <c r="BN185" s="131"/>
      <c r="BO185" s="132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24"/>
      <c r="DM185" s="24"/>
      <c r="DN185" s="24"/>
      <c r="DO185" s="24"/>
      <c r="DP185" s="24"/>
      <c r="DQ185" s="24"/>
      <c r="DR185" s="24"/>
      <c r="DS185" s="24"/>
      <c r="DT185" s="24"/>
    </row>
    <row r="186" spans="1:141" s="20" customFormat="1" ht="26.25" customHeight="1" x14ac:dyDescent="0.2">
      <c r="A186" s="1168" t="s">
        <v>8</v>
      </c>
      <c r="B186" s="1169"/>
      <c r="C186" s="119" t="s">
        <v>255</v>
      </c>
      <c r="D186" s="198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2"/>
      <c r="AF186" s="23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3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3"/>
      <c r="BG186" s="133"/>
      <c r="BH186" s="130"/>
      <c r="BI186" s="134"/>
      <c r="BJ186" s="130"/>
      <c r="BK186" s="130"/>
      <c r="BL186" s="130"/>
      <c r="BM186" s="1186"/>
      <c r="BN186" s="1186"/>
      <c r="BO186" s="1186"/>
      <c r="BP186" s="585"/>
      <c r="BQ186" s="1186"/>
      <c r="BR186" s="1186"/>
      <c r="BS186" s="1186"/>
      <c r="BT186" s="585"/>
      <c r="BU186" s="1186"/>
      <c r="BV186" s="1186"/>
      <c r="BW186" s="1186"/>
      <c r="BX186" s="585"/>
      <c r="BY186" s="1186"/>
      <c r="BZ186" s="1186"/>
      <c r="CA186" s="1186"/>
      <c r="CB186" s="585"/>
      <c r="CC186" s="1186"/>
      <c r="CD186" s="1186"/>
      <c r="CE186" s="1186"/>
      <c r="CF186" s="585"/>
      <c r="CG186" s="1186"/>
      <c r="CH186" s="1186"/>
      <c r="CI186" s="1186"/>
      <c r="CJ186" s="585"/>
      <c r="CK186" s="1186"/>
      <c r="CL186" s="1186"/>
      <c r="CM186" s="1186"/>
      <c r="CN186" s="585"/>
      <c r="CO186" s="1186"/>
      <c r="CP186" s="1186"/>
      <c r="CQ186" s="1186"/>
      <c r="CR186" s="585"/>
      <c r="CS186" s="1186"/>
      <c r="CT186" s="1186"/>
      <c r="CU186" s="1186"/>
      <c r="CV186" s="585"/>
      <c r="CW186" s="1186"/>
      <c r="CX186" s="1186"/>
      <c r="CY186" s="1186"/>
      <c r="CZ186" s="585"/>
      <c r="DA186" s="1186"/>
      <c r="DB186" s="1186"/>
      <c r="DC186" s="1186"/>
      <c r="DD186" s="585"/>
      <c r="DE186" s="1186"/>
      <c r="DF186" s="1186"/>
      <c r="DG186" s="1186"/>
      <c r="DH186" s="23"/>
      <c r="DI186" s="1187"/>
      <c r="DJ186" s="1187"/>
      <c r="DK186" s="1187"/>
      <c r="DL186" s="131"/>
      <c r="DM186" s="133"/>
      <c r="DN186" s="133"/>
      <c r="DO186" s="133"/>
      <c r="DP186" s="130"/>
      <c r="DQ186" s="134"/>
      <c r="DR186" s="133"/>
      <c r="DS186" s="133"/>
      <c r="DT186" s="24"/>
      <c r="DU186" s="24"/>
      <c r="DV186" s="24"/>
      <c r="DW186" s="24"/>
      <c r="DX186" s="24"/>
      <c r="DY186" s="135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</row>
    <row r="187" spans="1:141" s="8" customFormat="1" ht="26.25" customHeight="1" x14ac:dyDescent="0.2">
      <c r="A187" s="1170" t="s">
        <v>9</v>
      </c>
      <c r="B187" s="1150" t="s">
        <v>10</v>
      </c>
      <c r="C187" s="1150" t="s">
        <v>21</v>
      </c>
      <c r="D187" s="1173" t="s">
        <v>11</v>
      </c>
      <c r="E187" s="1173"/>
      <c r="F187" s="1173"/>
      <c r="G187" s="1173"/>
      <c r="H187" s="1173"/>
      <c r="I187" s="1173"/>
      <c r="J187" s="1173"/>
      <c r="K187" s="1173"/>
      <c r="L187" s="1173"/>
      <c r="M187" s="1173"/>
      <c r="N187" s="1173"/>
      <c r="O187" s="1173"/>
      <c r="P187" s="1173"/>
      <c r="Q187" s="1173"/>
      <c r="R187" s="1150" t="s">
        <v>19</v>
      </c>
      <c r="S187" s="1174" t="s">
        <v>16</v>
      </c>
      <c r="T187" s="1175"/>
      <c r="U187" s="1175"/>
      <c r="V187" s="1175"/>
      <c r="W187" s="1175"/>
      <c r="X187" s="1175"/>
      <c r="Y187" s="1175"/>
      <c r="Z187" s="1175"/>
      <c r="AA187" s="1175"/>
      <c r="AB187" s="1175"/>
      <c r="AC187" s="1175"/>
      <c r="AD187" s="1175"/>
      <c r="AE187" s="1176"/>
      <c r="AF187" s="1161" t="s">
        <v>6</v>
      </c>
      <c r="AG187" s="1161"/>
      <c r="AH187" s="1161"/>
      <c r="AI187" s="1161"/>
      <c r="AJ187" s="1161"/>
      <c r="AK187" s="1161"/>
      <c r="AL187" s="1161"/>
      <c r="AM187" s="1161"/>
      <c r="AN187" s="1161"/>
      <c r="AO187" s="1161"/>
      <c r="AP187" s="1161"/>
      <c r="AQ187" s="1161"/>
      <c r="AR187" s="1161"/>
      <c r="AS187" s="1161"/>
      <c r="AT187" s="1162" t="s">
        <v>38</v>
      </c>
      <c r="AU187" s="1163"/>
      <c r="AV187" s="1163"/>
      <c r="AW187" s="1163"/>
      <c r="AX187" s="1163"/>
      <c r="AY187" s="1163"/>
      <c r="AZ187" s="1163"/>
      <c r="BA187" s="1163"/>
      <c r="BB187" s="1163"/>
      <c r="BC187" s="1163"/>
      <c r="BD187" s="1163"/>
      <c r="BE187" s="1163"/>
      <c r="BF187" s="1164"/>
      <c r="BG187" s="1150" t="s">
        <v>35</v>
      </c>
      <c r="BH187" s="1150" t="s">
        <v>208</v>
      </c>
      <c r="BI187" s="1153" t="s">
        <v>36</v>
      </c>
      <c r="BJ187" s="130"/>
      <c r="BK187" s="130"/>
      <c r="BL187" s="130"/>
      <c r="BM187" s="1149" t="s">
        <v>51</v>
      </c>
      <c r="BN187" s="1149"/>
      <c r="BO187" s="1149"/>
      <c r="BP187" s="23"/>
      <c r="BQ187" s="1149" t="s">
        <v>52</v>
      </c>
      <c r="BR187" s="1149"/>
      <c r="BS187" s="1149"/>
      <c r="BT187" s="23"/>
      <c r="BU187" s="1149" t="s">
        <v>56</v>
      </c>
      <c r="BV187" s="1149"/>
      <c r="BW187" s="1149"/>
      <c r="BX187" s="23"/>
      <c r="BY187" s="1149" t="s">
        <v>59</v>
      </c>
      <c r="BZ187" s="1149"/>
      <c r="CA187" s="1149"/>
      <c r="CB187" s="23"/>
      <c r="CC187" s="1149" t="s">
        <v>60</v>
      </c>
      <c r="CD187" s="1149"/>
      <c r="CE187" s="1149"/>
      <c r="CF187" s="23"/>
      <c r="CG187" s="1149" t="s">
        <v>61</v>
      </c>
      <c r="CH187" s="1149"/>
      <c r="CI187" s="1149"/>
      <c r="CJ187" s="23"/>
      <c r="CK187" s="1149" t="s">
        <v>204</v>
      </c>
      <c r="CL187" s="1149"/>
      <c r="CM187" s="1149"/>
      <c r="CN187" s="23"/>
      <c r="CO187" s="1149" t="s">
        <v>584</v>
      </c>
      <c r="CP187" s="1149"/>
      <c r="CQ187" s="1149"/>
      <c r="CR187" s="23"/>
      <c r="CS187" s="1149" t="s">
        <v>585</v>
      </c>
      <c r="CT187" s="1149"/>
      <c r="CU187" s="1149"/>
      <c r="CV187" s="23"/>
      <c r="CW187" s="1149" t="s">
        <v>586</v>
      </c>
      <c r="CX187" s="1149"/>
      <c r="CY187" s="1149"/>
      <c r="CZ187" s="23"/>
      <c r="DA187" s="1149" t="s">
        <v>587</v>
      </c>
      <c r="DB187" s="1149"/>
      <c r="DC187" s="1149"/>
      <c r="DD187" s="23"/>
      <c r="DE187" s="1149" t="s">
        <v>588</v>
      </c>
      <c r="DF187" s="1149"/>
      <c r="DG187" s="1149"/>
      <c r="DH187" s="23"/>
      <c r="DI187" s="1149" t="s">
        <v>12</v>
      </c>
      <c r="DJ187" s="1149"/>
      <c r="DK187" s="1149"/>
      <c r="DL187" s="23"/>
      <c r="DM187" s="23"/>
      <c r="DN187" s="23"/>
      <c r="DO187" s="23"/>
      <c r="DP187" s="23"/>
      <c r="DQ187" s="23"/>
      <c r="DR187" s="25"/>
      <c r="DS187" s="25"/>
    </row>
    <row r="188" spans="1:141" s="8" customFormat="1" ht="26.25" customHeight="1" x14ac:dyDescent="0.2">
      <c r="A188" s="1171"/>
      <c r="B188" s="1151"/>
      <c r="C188" s="1151"/>
      <c r="D188" s="1189" t="s">
        <v>17</v>
      </c>
      <c r="E188" s="1158" t="s">
        <v>18</v>
      </c>
      <c r="F188" s="1159"/>
      <c r="G188" s="1159"/>
      <c r="H188" s="1159"/>
      <c r="I188" s="1159"/>
      <c r="J188" s="1159"/>
      <c r="K188" s="1159"/>
      <c r="L188" s="1159"/>
      <c r="M188" s="1159"/>
      <c r="N188" s="1159"/>
      <c r="O188" s="1159"/>
      <c r="P188" s="1159"/>
      <c r="Q188" s="1159"/>
      <c r="R188" s="1151"/>
      <c r="S188" s="1156" t="s">
        <v>17</v>
      </c>
      <c r="T188" s="1158" t="s">
        <v>18</v>
      </c>
      <c r="U188" s="1159"/>
      <c r="V188" s="1159"/>
      <c r="W188" s="1159"/>
      <c r="X188" s="1159"/>
      <c r="Y188" s="1159"/>
      <c r="Z188" s="1159"/>
      <c r="AA188" s="1159"/>
      <c r="AB188" s="1159"/>
      <c r="AC188" s="1159"/>
      <c r="AD188" s="1159"/>
      <c r="AE188" s="1160"/>
      <c r="AF188" s="1156" t="s">
        <v>17</v>
      </c>
      <c r="AG188" s="1158" t="s">
        <v>18</v>
      </c>
      <c r="AH188" s="1159"/>
      <c r="AI188" s="1159"/>
      <c r="AJ188" s="1159"/>
      <c r="AK188" s="1159"/>
      <c r="AL188" s="1159"/>
      <c r="AM188" s="1159"/>
      <c r="AN188" s="1159"/>
      <c r="AO188" s="1159"/>
      <c r="AP188" s="1159"/>
      <c r="AQ188" s="1159"/>
      <c r="AR188" s="1159"/>
      <c r="AS188" s="1160"/>
      <c r="AT188" s="1165"/>
      <c r="AU188" s="1166"/>
      <c r="AV188" s="1166"/>
      <c r="AW188" s="1166"/>
      <c r="AX188" s="1166"/>
      <c r="AY188" s="1166"/>
      <c r="AZ188" s="1166"/>
      <c r="BA188" s="1166"/>
      <c r="BB188" s="1166"/>
      <c r="BC188" s="1166"/>
      <c r="BD188" s="1166"/>
      <c r="BE188" s="1166"/>
      <c r="BF188" s="1167"/>
      <c r="BG188" s="1151"/>
      <c r="BH188" s="1151"/>
      <c r="BI188" s="1154"/>
      <c r="BJ188" s="130"/>
      <c r="BK188" s="130"/>
      <c r="BL188" s="130"/>
      <c r="BM188" s="920">
        <v>1</v>
      </c>
      <c r="BN188" s="920">
        <v>2</v>
      </c>
      <c r="BO188" s="920"/>
      <c r="BP188" s="23"/>
      <c r="BQ188" s="920">
        <v>1</v>
      </c>
      <c r="BR188" s="920">
        <v>2</v>
      </c>
      <c r="BS188" s="920"/>
      <c r="BT188" s="23"/>
      <c r="BU188" s="920">
        <v>1</v>
      </c>
      <c r="BV188" s="920">
        <v>2</v>
      </c>
      <c r="BW188" s="920"/>
      <c r="BX188" s="23"/>
      <c r="BY188" s="920">
        <v>1</v>
      </c>
      <c r="BZ188" s="920">
        <v>2</v>
      </c>
      <c r="CA188" s="920"/>
      <c r="CB188" s="23"/>
      <c r="CC188" s="920">
        <v>1</v>
      </c>
      <c r="CD188" s="920">
        <v>2</v>
      </c>
      <c r="CE188" s="920"/>
      <c r="CF188" s="23"/>
      <c r="CG188" s="920">
        <v>1</v>
      </c>
      <c r="CH188" s="920">
        <v>2</v>
      </c>
      <c r="CI188" s="920"/>
      <c r="CJ188" s="23"/>
      <c r="CK188" s="920">
        <v>1</v>
      </c>
      <c r="CL188" s="920">
        <v>2</v>
      </c>
      <c r="CM188" s="920"/>
      <c r="CN188" s="23"/>
      <c r="CO188" s="920">
        <v>1</v>
      </c>
      <c r="CP188" s="920">
        <v>2</v>
      </c>
      <c r="CQ188" s="920"/>
      <c r="CR188" s="23"/>
      <c r="CS188" s="920">
        <v>1</v>
      </c>
      <c r="CT188" s="920">
        <v>2</v>
      </c>
      <c r="CU188" s="920"/>
      <c r="CV188" s="23"/>
      <c r="CW188" s="920">
        <v>1</v>
      </c>
      <c r="CX188" s="920">
        <v>2</v>
      </c>
      <c r="CY188" s="920"/>
      <c r="CZ188" s="23"/>
      <c r="DA188" s="920">
        <v>1</v>
      </c>
      <c r="DB188" s="920">
        <v>2</v>
      </c>
      <c r="DC188" s="920"/>
      <c r="DD188" s="23"/>
      <c r="DE188" s="920">
        <v>1</v>
      </c>
      <c r="DF188" s="920">
        <v>2</v>
      </c>
      <c r="DG188" s="920"/>
      <c r="DH188" s="23"/>
      <c r="DI188" s="920">
        <v>1</v>
      </c>
      <c r="DJ188" s="920">
        <v>2</v>
      </c>
      <c r="DK188" s="920"/>
      <c r="DL188" s="23"/>
      <c r="DM188" s="23"/>
      <c r="DN188" s="23"/>
      <c r="DO188" s="23"/>
      <c r="DP188" s="23"/>
      <c r="DQ188" s="23"/>
      <c r="DR188" s="25"/>
      <c r="DS188" s="25"/>
    </row>
    <row r="189" spans="1:141" s="6" customFormat="1" ht="26.25" customHeight="1" x14ac:dyDescent="0.2">
      <c r="A189" s="1172"/>
      <c r="B189" s="1152"/>
      <c r="C189" s="1152"/>
      <c r="D189" s="1191"/>
      <c r="E189" s="26">
        <v>1</v>
      </c>
      <c r="F189" s="26">
        <v>2</v>
      </c>
      <c r="G189" s="26">
        <v>3</v>
      </c>
      <c r="H189" s="26">
        <v>4</v>
      </c>
      <c r="I189" s="26">
        <v>5</v>
      </c>
      <c r="J189" s="26">
        <v>6</v>
      </c>
      <c r="K189" s="26">
        <v>7</v>
      </c>
      <c r="L189" s="26">
        <v>8</v>
      </c>
      <c r="M189" s="26">
        <v>9</v>
      </c>
      <c r="N189" s="26">
        <v>10</v>
      </c>
      <c r="O189" s="26">
        <v>11</v>
      </c>
      <c r="P189" s="26">
        <v>12</v>
      </c>
      <c r="Q189" s="26" t="s">
        <v>20</v>
      </c>
      <c r="R189" s="1152"/>
      <c r="S189" s="1157"/>
      <c r="T189" s="26">
        <v>1</v>
      </c>
      <c r="U189" s="26">
        <v>2</v>
      </c>
      <c r="V189" s="26">
        <v>3</v>
      </c>
      <c r="W189" s="26">
        <v>4</v>
      </c>
      <c r="X189" s="26">
        <v>5</v>
      </c>
      <c r="Y189" s="26">
        <v>6</v>
      </c>
      <c r="Z189" s="26">
        <v>7</v>
      </c>
      <c r="AA189" s="26">
        <v>8</v>
      </c>
      <c r="AB189" s="26">
        <v>9</v>
      </c>
      <c r="AC189" s="26">
        <v>10</v>
      </c>
      <c r="AD189" s="26">
        <v>11</v>
      </c>
      <c r="AE189" s="26">
        <v>12</v>
      </c>
      <c r="AF189" s="1157"/>
      <c r="AG189" s="26">
        <v>1</v>
      </c>
      <c r="AH189" s="26">
        <v>2</v>
      </c>
      <c r="AI189" s="26">
        <v>3</v>
      </c>
      <c r="AJ189" s="26">
        <v>4</v>
      </c>
      <c r="AK189" s="26">
        <v>5</v>
      </c>
      <c r="AL189" s="26">
        <v>6</v>
      </c>
      <c r="AM189" s="26">
        <v>7</v>
      </c>
      <c r="AN189" s="26">
        <v>8</v>
      </c>
      <c r="AO189" s="26">
        <v>9</v>
      </c>
      <c r="AP189" s="26">
        <v>10</v>
      </c>
      <c r="AQ189" s="26">
        <v>11</v>
      </c>
      <c r="AR189" s="26">
        <v>12</v>
      </c>
      <c r="AS189" s="26" t="s">
        <v>12</v>
      </c>
      <c r="AT189" s="164">
        <v>1</v>
      </c>
      <c r="AU189" s="164">
        <v>2</v>
      </c>
      <c r="AV189" s="164">
        <v>3</v>
      </c>
      <c r="AW189" s="164">
        <v>4</v>
      </c>
      <c r="AX189" s="164">
        <v>5</v>
      </c>
      <c r="AY189" s="164">
        <v>6</v>
      </c>
      <c r="AZ189" s="164">
        <v>7</v>
      </c>
      <c r="BA189" s="164">
        <v>8</v>
      </c>
      <c r="BB189" s="164">
        <v>9</v>
      </c>
      <c r="BC189" s="164">
        <v>10</v>
      </c>
      <c r="BD189" s="164">
        <v>11</v>
      </c>
      <c r="BE189" s="164">
        <v>12</v>
      </c>
      <c r="BF189" s="26" t="s">
        <v>12</v>
      </c>
      <c r="BG189" s="1152"/>
      <c r="BH189" s="1152"/>
      <c r="BI189" s="1155"/>
      <c r="BJ189" s="7"/>
      <c r="BK189" s="7"/>
      <c r="BL189" s="7"/>
      <c r="BM189" s="164" t="s">
        <v>581</v>
      </c>
      <c r="BN189" s="164" t="s">
        <v>582</v>
      </c>
      <c r="BO189" s="919" t="s">
        <v>583</v>
      </c>
      <c r="BP189" s="27"/>
      <c r="BQ189" s="164" t="s">
        <v>581</v>
      </c>
      <c r="BR189" s="164" t="s">
        <v>582</v>
      </c>
      <c r="BS189" s="919" t="s">
        <v>583</v>
      </c>
      <c r="BT189" s="27"/>
      <c r="BU189" s="164" t="s">
        <v>581</v>
      </c>
      <c r="BV189" s="164" t="s">
        <v>582</v>
      </c>
      <c r="BW189" s="919" t="s">
        <v>583</v>
      </c>
      <c r="BX189" s="27"/>
      <c r="BY189" s="164" t="s">
        <v>581</v>
      </c>
      <c r="BZ189" s="164" t="s">
        <v>582</v>
      </c>
      <c r="CA189" s="919" t="s">
        <v>583</v>
      </c>
      <c r="CB189" s="27"/>
      <c r="CC189" s="164" t="s">
        <v>581</v>
      </c>
      <c r="CD189" s="164" t="s">
        <v>582</v>
      </c>
      <c r="CE189" s="919" t="s">
        <v>583</v>
      </c>
      <c r="CF189" s="27"/>
      <c r="CG189" s="164" t="s">
        <v>581</v>
      </c>
      <c r="CH189" s="164" t="s">
        <v>582</v>
      </c>
      <c r="CI189" s="919" t="s">
        <v>583</v>
      </c>
      <c r="CJ189" s="27"/>
      <c r="CK189" s="164" t="s">
        <v>581</v>
      </c>
      <c r="CL189" s="164" t="s">
        <v>582</v>
      </c>
      <c r="CM189" s="919" t="s">
        <v>583</v>
      </c>
      <c r="CN189" s="27"/>
      <c r="CO189" s="164" t="s">
        <v>581</v>
      </c>
      <c r="CP189" s="164" t="s">
        <v>582</v>
      </c>
      <c r="CQ189" s="919" t="s">
        <v>583</v>
      </c>
      <c r="CR189" s="27"/>
      <c r="CS189" s="164" t="s">
        <v>581</v>
      </c>
      <c r="CT189" s="164" t="s">
        <v>582</v>
      </c>
      <c r="CU189" s="919" t="s">
        <v>583</v>
      </c>
      <c r="CV189" s="27"/>
      <c r="CW189" s="164" t="s">
        <v>581</v>
      </c>
      <c r="CX189" s="164" t="s">
        <v>582</v>
      </c>
      <c r="CY189" s="919" t="s">
        <v>583</v>
      </c>
      <c r="CZ189" s="27"/>
      <c r="DA189" s="164" t="s">
        <v>581</v>
      </c>
      <c r="DB189" s="164" t="s">
        <v>582</v>
      </c>
      <c r="DC189" s="919" t="s">
        <v>583</v>
      </c>
      <c r="DD189" s="27"/>
      <c r="DE189" s="164" t="s">
        <v>581</v>
      </c>
      <c r="DF189" s="164" t="s">
        <v>582</v>
      </c>
      <c r="DG189" s="919" t="s">
        <v>583</v>
      </c>
      <c r="DH189" s="27"/>
      <c r="DI189" s="164" t="s">
        <v>581</v>
      </c>
      <c r="DJ189" s="164" t="s">
        <v>582</v>
      </c>
      <c r="DK189" s="919" t="s">
        <v>583</v>
      </c>
      <c r="DL189" s="27"/>
      <c r="DM189" s="27"/>
      <c r="DN189" s="27"/>
      <c r="DO189" s="27"/>
      <c r="DP189" s="27"/>
      <c r="DQ189" s="27"/>
      <c r="DR189" s="27"/>
      <c r="DS189" s="27"/>
    </row>
    <row r="190" spans="1:141" s="7" customFormat="1" ht="26.25" customHeight="1" x14ac:dyDescent="0.2">
      <c r="A190" s="42"/>
      <c r="B190" s="426" t="s">
        <v>202</v>
      </c>
      <c r="C190" s="29" t="s">
        <v>23</v>
      </c>
      <c r="D190" s="178">
        <v>500</v>
      </c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1">
        <f>SUM(E190:P190)</f>
        <v>0</v>
      </c>
      <c r="R190" s="83" t="s">
        <v>7</v>
      </c>
      <c r="S190" s="560">
        <v>570</v>
      </c>
      <c r="T190" s="84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69">
        <f t="shared" ref="AF190:AF191" si="872">SUM(Q190*S190)</f>
        <v>0</v>
      </c>
      <c r="AG190" s="70">
        <f t="shared" ref="AG190:AI191" si="873">T190*E190</f>
        <v>0</v>
      </c>
      <c r="AH190" s="70">
        <f t="shared" si="873"/>
        <v>0</v>
      </c>
      <c r="AI190" s="70">
        <f t="shared" si="873"/>
        <v>0</v>
      </c>
      <c r="AJ190" s="70">
        <f t="shared" ref="AJ190:AR191" si="874">W190*H190</f>
        <v>0</v>
      </c>
      <c r="AK190" s="70">
        <f t="shared" si="874"/>
        <v>0</v>
      </c>
      <c r="AL190" s="70">
        <f t="shared" si="874"/>
        <v>0</v>
      </c>
      <c r="AM190" s="70">
        <f t="shared" si="874"/>
        <v>0</v>
      </c>
      <c r="AN190" s="70">
        <f t="shared" si="874"/>
        <v>0</v>
      </c>
      <c r="AO190" s="70">
        <f t="shared" si="874"/>
        <v>0</v>
      </c>
      <c r="AP190" s="70">
        <f t="shared" si="874"/>
        <v>0</v>
      </c>
      <c r="AQ190" s="70">
        <f t="shared" si="874"/>
        <v>0</v>
      </c>
      <c r="AR190" s="70">
        <f t="shared" si="874"/>
        <v>0</v>
      </c>
      <c r="AS190" s="71">
        <f>SUM(AG190:AR190)</f>
        <v>0</v>
      </c>
      <c r="AT190" s="70">
        <f>SUM(AG190*4%)</f>
        <v>0</v>
      </c>
      <c r="AU190" s="70">
        <f t="shared" ref="AU190:AV191" si="875">SUM(AH190*14%)</f>
        <v>0</v>
      </c>
      <c r="AV190" s="70">
        <f t="shared" si="875"/>
        <v>0</v>
      </c>
      <c r="AW190" s="70">
        <f t="shared" ref="AW190:BE191" si="876">SUM(AJ190*14%)</f>
        <v>0</v>
      </c>
      <c r="AX190" s="70">
        <f t="shared" si="876"/>
        <v>0</v>
      </c>
      <c r="AY190" s="70">
        <f t="shared" si="876"/>
        <v>0</v>
      </c>
      <c r="AZ190" s="70">
        <f t="shared" si="876"/>
        <v>0</v>
      </c>
      <c r="BA190" s="70">
        <f t="shared" si="876"/>
        <v>0</v>
      </c>
      <c r="BB190" s="70">
        <f t="shared" si="876"/>
        <v>0</v>
      </c>
      <c r="BC190" s="70">
        <f t="shared" si="876"/>
        <v>0</v>
      </c>
      <c r="BD190" s="70">
        <f t="shared" si="876"/>
        <v>0</v>
      </c>
      <c r="BE190" s="70">
        <f t="shared" si="876"/>
        <v>0</v>
      </c>
      <c r="BF190" s="72">
        <f>SUM(AT190:BE190)</f>
        <v>0</v>
      </c>
      <c r="BG190" s="73">
        <f>AF190-AS190</f>
        <v>0</v>
      </c>
      <c r="BH190" s="74">
        <f>S190*D190</f>
        <v>285000</v>
      </c>
      <c r="BI190" s="75">
        <f>BH190-AS190</f>
        <v>285000</v>
      </c>
      <c r="BJ190" s="166">
        <f>SUM(Q190/D190)</f>
        <v>0</v>
      </c>
      <c r="BK190" s="166"/>
      <c r="BL190" s="461">
        <v>500</v>
      </c>
      <c r="BM190" s="461">
        <f>AG190-AT190</f>
        <v>0</v>
      </c>
      <c r="BN190" s="461">
        <f>E190*BL190</f>
        <v>0</v>
      </c>
      <c r="BO190" s="461">
        <f>BM190-BN190</f>
        <v>0</v>
      </c>
      <c r="BP190" s="37"/>
      <c r="BQ190" s="461">
        <f>AH190-AU190</f>
        <v>0</v>
      </c>
      <c r="BR190" s="461">
        <f>F190*BL190</f>
        <v>0</v>
      </c>
      <c r="BS190" s="461">
        <f>BQ190-BR190</f>
        <v>0</v>
      </c>
      <c r="BT190" s="37"/>
      <c r="BU190" s="461">
        <f>AI190-AV190</f>
        <v>0</v>
      </c>
      <c r="BV190" s="461">
        <f>G190*BL190</f>
        <v>0</v>
      </c>
      <c r="BW190" s="461">
        <f>BU190-BV190</f>
        <v>0</v>
      </c>
      <c r="BX190" s="37"/>
      <c r="BY190" s="461">
        <f>AJ190-AW190</f>
        <v>0</v>
      </c>
      <c r="BZ190" s="461">
        <f>H190*BL190</f>
        <v>0</v>
      </c>
      <c r="CA190" s="461">
        <f>BY190-BZ190</f>
        <v>0</v>
      </c>
      <c r="CB190" s="37"/>
      <c r="CC190" s="461">
        <f>SUM(AK190-AX190)</f>
        <v>0</v>
      </c>
      <c r="CD190" s="461">
        <f>I190*BL190</f>
        <v>0</v>
      </c>
      <c r="CE190" s="461">
        <f>CC190-CD190</f>
        <v>0</v>
      </c>
      <c r="CF190" s="37"/>
      <c r="CG190" s="461">
        <f>AL190-AY190</f>
        <v>0</v>
      </c>
      <c r="CH190" s="461">
        <f>J190*BL190</f>
        <v>0</v>
      </c>
      <c r="CI190" s="461">
        <f>CG190-CH190</f>
        <v>0</v>
      </c>
      <c r="CJ190" s="37"/>
      <c r="CK190" s="461">
        <f>AM190-AZ190</f>
        <v>0</v>
      </c>
      <c r="CL190" s="461">
        <f>K190*BL190</f>
        <v>0</v>
      </c>
      <c r="CM190" s="461">
        <f>CK190-CL190</f>
        <v>0</v>
      </c>
      <c r="CN190" s="37"/>
      <c r="CO190" s="461">
        <f>AN190-BA190</f>
        <v>0</v>
      </c>
      <c r="CP190" s="461">
        <f>L190*BL190</f>
        <v>0</v>
      </c>
      <c r="CQ190" s="461">
        <f>CO190-CP190</f>
        <v>0</v>
      </c>
      <c r="CR190" s="37"/>
      <c r="CS190" s="461">
        <f>AO190-BB190</f>
        <v>0</v>
      </c>
      <c r="CT190" s="461">
        <f>M190*BL190</f>
        <v>0</v>
      </c>
      <c r="CU190" s="461">
        <f>CS190-CT190</f>
        <v>0</v>
      </c>
      <c r="CV190" s="37"/>
      <c r="CW190" s="461">
        <f>AP190-BC190</f>
        <v>0</v>
      </c>
      <c r="CX190" s="461">
        <f>N190*BL190</f>
        <v>0</v>
      </c>
      <c r="CY190" s="461">
        <f>CW190-CX190</f>
        <v>0</v>
      </c>
      <c r="CZ190" s="37"/>
      <c r="DA190" s="461">
        <f>AQ190-BD190</f>
        <v>0</v>
      </c>
      <c r="DB190" s="461">
        <f>O190*BL190</f>
        <v>0</v>
      </c>
      <c r="DC190" s="461">
        <f>DA190-DB190</f>
        <v>0</v>
      </c>
      <c r="DD190" s="37"/>
      <c r="DE190" s="461">
        <f>AR190-BE190</f>
        <v>0</v>
      </c>
      <c r="DF190" s="461">
        <f>P190*BL190</f>
        <v>0</v>
      </c>
      <c r="DG190" s="461">
        <f>DE190-DF190</f>
        <v>0</v>
      </c>
      <c r="DH190" s="37"/>
      <c r="DI190" s="461">
        <f>SUM(BM190+BQ190+BU190+BY190+CC190+CG190+CK190+CO190+CS190+CW190+DA190+DE190)</f>
        <v>0</v>
      </c>
      <c r="DJ190" s="461">
        <f>SUM(BN190+BR190+BV190+BZ190+CD190+CH190+CL190+CP190+CT190+CX190+DB190+DF190)</f>
        <v>0</v>
      </c>
      <c r="DK190" s="461">
        <f>DI190-DJ190</f>
        <v>0</v>
      </c>
      <c r="DL190" s="43"/>
      <c r="DM190" s="43"/>
      <c r="DN190" s="43"/>
      <c r="DO190" s="43"/>
      <c r="DP190" s="43"/>
      <c r="DQ190" s="43"/>
      <c r="DR190" s="43"/>
      <c r="DS190" s="43"/>
    </row>
    <row r="191" spans="1:141" s="7" customFormat="1" ht="26.25" customHeight="1" thickBot="1" x14ac:dyDescent="0.25">
      <c r="A191" s="42"/>
      <c r="B191" s="426" t="s">
        <v>203</v>
      </c>
      <c r="C191" s="29" t="s">
        <v>23</v>
      </c>
      <c r="D191" s="178">
        <v>3</v>
      </c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1">
        <f>SUM(E191:P191)</f>
        <v>0</v>
      </c>
      <c r="R191" s="83" t="s">
        <v>78</v>
      </c>
      <c r="S191" s="561">
        <v>28400</v>
      </c>
      <c r="T191" s="84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69">
        <f t="shared" si="872"/>
        <v>0</v>
      </c>
      <c r="AG191" s="70">
        <f t="shared" si="873"/>
        <v>0</v>
      </c>
      <c r="AH191" s="70">
        <f t="shared" si="873"/>
        <v>0</v>
      </c>
      <c r="AI191" s="70">
        <f t="shared" si="873"/>
        <v>0</v>
      </c>
      <c r="AJ191" s="70">
        <f t="shared" si="874"/>
        <v>0</v>
      </c>
      <c r="AK191" s="70">
        <f t="shared" si="874"/>
        <v>0</v>
      </c>
      <c r="AL191" s="70">
        <f t="shared" si="874"/>
        <v>0</v>
      </c>
      <c r="AM191" s="70">
        <f t="shared" si="874"/>
        <v>0</v>
      </c>
      <c r="AN191" s="70">
        <f t="shared" si="874"/>
        <v>0</v>
      </c>
      <c r="AO191" s="70">
        <f t="shared" si="874"/>
        <v>0</v>
      </c>
      <c r="AP191" s="70">
        <f t="shared" si="874"/>
        <v>0</v>
      </c>
      <c r="AQ191" s="70">
        <f t="shared" si="874"/>
        <v>0</v>
      </c>
      <c r="AR191" s="70">
        <f t="shared" si="874"/>
        <v>0</v>
      </c>
      <c r="AS191" s="71">
        <f>SUM(AG191:AR191)</f>
        <v>0</v>
      </c>
      <c r="AT191" s="70">
        <f>SUM(AG191*4%)</f>
        <v>0</v>
      </c>
      <c r="AU191" s="70">
        <f t="shared" si="875"/>
        <v>0</v>
      </c>
      <c r="AV191" s="70">
        <f t="shared" si="875"/>
        <v>0</v>
      </c>
      <c r="AW191" s="70">
        <f t="shared" si="876"/>
        <v>0</v>
      </c>
      <c r="AX191" s="70">
        <f t="shared" si="876"/>
        <v>0</v>
      </c>
      <c r="AY191" s="70">
        <f t="shared" si="876"/>
        <v>0</v>
      </c>
      <c r="AZ191" s="70">
        <f t="shared" si="876"/>
        <v>0</v>
      </c>
      <c r="BA191" s="70">
        <f t="shared" si="876"/>
        <v>0</v>
      </c>
      <c r="BB191" s="70">
        <f t="shared" si="876"/>
        <v>0</v>
      </c>
      <c r="BC191" s="70">
        <f t="shared" si="876"/>
        <v>0</v>
      </c>
      <c r="BD191" s="70">
        <f t="shared" si="876"/>
        <v>0</v>
      </c>
      <c r="BE191" s="70">
        <f t="shared" si="876"/>
        <v>0</v>
      </c>
      <c r="BF191" s="72">
        <f>SUM(AT191:BE191)</f>
        <v>0</v>
      </c>
      <c r="BG191" s="73">
        <f>AF191-AS191</f>
        <v>0</v>
      </c>
      <c r="BH191" s="74">
        <f>S191*D191</f>
        <v>85200</v>
      </c>
      <c r="BI191" s="75">
        <f>BH191-AS191</f>
        <v>85200</v>
      </c>
      <c r="BJ191" s="166">
        <f>SUM(Q191/D191)</f>
        <v>0</v>
      </c>
      <c r="BK191" s="166"/>
      <c r="BL191" s="461">
        <v>28000</v>
      </c>
      <c r="BM191" s="461">
        <f>AG191-AT191</f>
        <v>0</v>
      </c>
      <c r="BN191" s="461">
        <f>E191*BL191</f>
        <v>0</v>
      </c>
      <c r="BO191" s="461">
        <f>BM191-BN191</f>
        <v>0</v>
      </c>
      <c r="BP191" s="37"/>
      <c r="BQ191" s="461">
        <f>AH191-AU191</f>
        <v>0</v>
      </c>
      <c r="BR191" s="461">
        <f>F191*BL191</f>
        <v>0</v>
      </c>
      <c r="BS191" s="461">
        <f t="shared" ref="BS191" si="877">BQ191-BR191</f>
        <v>0</v>
      </c>
      <c r="BT191" s="37"/>
      <c r="BU191" s="461">
        <f>AI191-AV191</f>
        <v>0</v>
      </c>
      <c r="BV191" s="461">
        <f>G191*BL191</f>
        <v>0</v>
      </c>
      <c r="BW191" s="461">
        <f>BU191-BV191</f>
        <v>0</v>
      </c>
      <c r="BX191" s="37"/>
      <c r="BY191" s="461">
        <f>AJ191-AW191</f>
        <v>0</v>
      </c>
      <c r="BZ191" s="461">
        <f>H191*BL191</f>
        <v>0</v>
      </c>
      <c r="CA191" s="461">
        <f t="shared" ref="CA191" si="878">BY191-BZ191</f>
        <v>0</v>
      </c>
      <c r="CB191" s="37"/>
      <c r="CC191" s="461">
        <f>SUM(AK191-AX191)</f>
        <v>0</v>
      </c>
      <c r="CD191" s="461">
        <f>I191*BL191</f>
        <v>0</v>
      </c>
      <c r="CE191" s="461">
        <f t="shared" ref="CE191" si="879">CC191-CD191</f>
        <v>0</v>
      </c>
      <c r="CF191" s="37"/>
      <c r="CG191" s="461">
        <f>AL191-AY191</f>
        <v>0</v>
      </c>
      <c r="CH191" s="461">
        <f>J191*BL191</f>
        <v>0</v>
      </c>
      <c r="CI191" s="461">
        <f>CG191-CH191</f>
        <v>0</v>
      </c>
      <c r="CJ191" s="37"/>
      <c r="CK191" s="461">
        <f>AM191-AZ191</f>
        <v>0</v>
      </c>
      <c r="CL191" s="461">
        <f>K191*BL191</f>
        <v>0</v>
      </c>
      <c r="CM191" s="461">
        <f t="shared" ref="CM191" si="880">CK191-CL191</f>
        <v>0</v>
      </c>
      <c r="CN191" s="37"/>
      <c r="CO191" s="461">
        <f>AN191-BA191</f>
        <v>0</v>
      </c>
      <c r="CP191" s="461">
        <f>L191*BL191</f>
        <v>0</v>
      </c>
      <c r="CQ191" s="461">
        <f t="shared" ref="CQ191" si="881">CO191-CP191</f>
        <v>0</v>
      </c>
      <c r="CR191" s="37"/>
      <c r="CS191" s="461">
        <f>AO191-BB191</f>
        <v>0</v>
      </c>
      <c r="CT191" s="461">
        <f>M191*BL191</f>
        <v>0</v>
      </c>
      <c r="CU191" s="461">
        <f t="shared" ref="CU191" si="882">CS191-CT191</f>
        <v>0</v>
      </c>
      <c r="CV191" s="37"/>
      <c r="CW191" s="461">
        <f>AP191-BC191</f>
        <v>0</v>
      </c>
      <c r="CX191" s="461">
        <f>N191*BL191</f>
        <v>0</v>
      </c>
      <c r="CY191" s="461">
        <f t="shared" ref="CY191" si="883">CW191-CX191</f>
        <v>0</v>
      </c>
      <c r="CZ191" s="37"/>
      <c r="DA191" s="461">
        <f>AQ191-BD191</f>
        <v>0</v>
      </c>
      <c r="DB191" s="461">
        <f>O191*BL191</f>
        <v>0</v>
      </c>
      <c r="DC191" s="461">
        <f t="shared" ref="DC191" si="884">DA191-DB191</f>
        <v>0</v>
      </c>
      <c r="DD191" s="37"/>
      <c r="DE191" s="461">
        <f>AR191-BE191</f>
        <v>0</v>
      </c>
      <c r="DF191" s="461">
        <f>P191*BL191</f>
        <v>0</v>
      </c>
      <c r="DG191" s="461">
        <f t="shared" ref="DG191" si="885">DE191-DF191</f>
        <v>0</v>
      </c>
      <c r="DH191" s="37"/>
      <c r="DI191" s="461">
        <f>SUM(BM191+BQ191+BU191+BY191+CC191+CG191+CK191+CO191+CS191+CW191+DA191+DE191)</f>
        <v>0</v>
      </c>
      <c r="DJ191" s="461">
        <f>SUM(BN191+BR191+BV191+BZ191+CD191+CH191+CL191+CP191+CT191+CX191+DB191+DF191)</f>
        <v>0</v>
      </c>
      <c r="DK191" s="461">
        <f>DI191-DJ191</f>
        <v>0</v>
      </c>
      <c r="DL191" s="43"/>
      <c r="DM191" s="43"/>
      <c r="DN191" s="43"/>
      <c r="DO191" s="43"/>
      <c r="DP191" s="43"/>
      <c r="DQ191" s="43"/>
      <c r="DR191" s="43"/>
      <c r="DS191" s="43"/>
    </row>
    <row r="192" spans="1:141" s="39" customFormat="1" ht="26.25" customHeight="1" thickBot="1" x14ac:dyDescent="0.25">
      <c r="A192" s="45">
        <v>19</v>
      </c>
      <c r="B192" s="45" t="s">
        <v>4</v>
      </c>
      <c r="C192" s="45"/>
      <c r="D192" s="200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8"/>
      <c r="R192" s="77"/>
      <c r="S192" s="46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78">
        <f t="shared" ref="AF192:BF192" si="886">SUM(AF190:AF191)</f>
        <v>0</v>
      </c>
      <c r="AG192" s="78">
        <f t="shared" si="886"/>
        <v>0</v>
      </c>
      <c r="AH192" s="78">
        <f t="shared" si="886"/>
        <v>0</v>
      </c>
      <c r="AI192" s="78">
        <f t="shared" si="886"/>
        <v>0</v>
      </c>
      <c r="AJ192" s="78">
        <f t="shared" ref="AJ192:AR192" si="887">SUM(AJ190:AJ191)</f>
        <v>0</v>
      </c>
      <c r="AK192" s="78">
        <f t="shared" si="887"/>
        <v>0</v>
      </c>
      <c r="AL192" s="78">
        <f t="shared" si="887"/>
        <v>0</v>
      </c>
      <c r="AM192" s="78">
        <f t="shared" si="887"/>
        <v>0</v>
      </c>
      <c r="AN192" s="78">
        <f t="shared" si="887"/>
        <v>0</v>
      </c>
      <c r="AO192" s="78">
        <f t="shared" si="887"/>
        <v>0</v>
      </c>
      <c r="AP192" s="78">
        <f t="shared" si="887"/>
        <v>0</v>
      </c>
      <c r="AQ192" s="78">
        <f t="shared" si="887"/>
        <v>0</v>
      </c>
      <c r="AR192" s="78">
        <f t="shared" si="887"/>
        <v>0</v>
      </c>
      <c r="AS192" s="78">
        <f t="shared" si="886"/>
        <v>0</v>
      </c>
      <c r="AT192" s="78">
        <f t="shared" si="886"/>
        <v>0</v>
      </c>
      <c r="AU192" s="78">
        <f t="shared" si="886"/>
        <v>0</v>
      </c>
      <c r="AV192" s="78">
        <f t="shared" si="886"/>
        <v>0</v>
      </c>
      <c r="AW192" s="78">
        <f t="shared" ref="AW192:BE192" si="888">SUM(AW190:AW191)</f>
        <v>0</v>
      </c>
      <c r="AX192" s="78">
        <f t="shared" si="888"/>
        <v>0</v>
      </c>
      <c r="AY192" s="78">
        <f t="shared" si="888"/>
        <v>0</v>
      </c>
      <c r="AZ192" s="78">
        <f t="shared" si="888"/>
        <v>0</v>
      </c>
      <c r="BA192" s="78">
        <f t="shared" si="888"/>
        <v>0</v>
      </c>
      <c r="BB192" s="78">
        <f t="shared" si="888"/>
        <v>0</v>
      </c>
      <c r="BC192" s="78">
        <f t="shared" si="888"/>
        <v>0</v>
      </c>
      <c r="BD192" s="78">
        <f t="shared" si="888"/>
        <v>0</v>
      </c>
      <c r="BE192" s="78">
        <f t="shared" si="888"/>
        <v>0</v>
      </c>
      <c r="BF192" s="78">
        <f t="shared" si="886"/>
        <v>0</v>
      </c>
      <c r="BG192" s="79">
        <f>SUM(BG190:BG191)</f>
        <v>0</v>
      </c>
      <c r="BH192" s="79">
        <f t="shared" ref="BH192:BI192" si="889">SUM(BH190:BH191)</f>
        <v>370200</v>
      </c>
      <c r="BI192" s="79">
        <f t="shared" si="889"/>
        <v>370200</v>
      </c>
      <c r="BJ192" s="541">
        <f>SUM(BJ190:BJ191)/2</f>
        <v>0</v>
      </c>
      <c r="BK192" s="541"/>
      <c r="BL192" s="472"/>
      <c r="BM192" s="925">
        <f>SUM(BM190:BM191)</f>
        <v>0</v>
      </c>
      <c r="BN192" s="925">
        <f>SUM(BN190:BN191)</f>
        <v>0</v>
      </c>
      <c r="BO192" s="925">
        <f t="shared" ref="BO192" si="890">SUM(BO190:BO191)</f>
        <v>0</v>
      </c>
      <c r="BP192" s="925"/>
      <c r="BQ192" s="925">
        <f>SUM(BQ190:BQ191)</f>
        <v>0</v>
      </c>
      <c r="BR192" s="925">
        <f>SUM(BR190:BR191)</f>
        <v>0</v>
      </c>
      <c r="BS192" s="925">
        <f>SUM(BS190:BS191)</f>
        <v>0</v>
      </c>
      <c r="BT192" s="925"/>
      <c r="BU192" s="925">
        <f>SUM(BU190:BU191)</f>
        <v>0</v>
      </c>
      <c r="BV192" s="925">
        <f t="shared" ref="BV192" si="891">SUM(BV190:BV191)</f>
        <v>0</v>
      </c>
      <c r="BW192" s="925">
        <f t="shared" ref="BW192" si="892">SUM(BW190:BW191)</f>
        <v>0</v>
      </c>
      <c r="BX192" s="928"/>
      <c r="BY192" s="925">
        <f>SUM(BY190:BY191)</f>
        <v>0</v>
      </c>
      <c r="BZ192" s="925">
        <f t="shared" ref="BZ192" si="893">SUM(BZ190:BZ191)</f>
        <v>0</v>
      </c>
      <c r="CA192" s="925">
        <f t="shared" ref="CA192" si="894">SUM(CA190:CA191)</f>
        <v>0</v>
      </c>
      <c r="CB192" s="928"/>
      <c r="CC192" s="925">
        <f>SUM(CC190:CC191)</f>
        <v>0</v>
      </c>
      <c r="CD192" s="925">
        <f t="shared" ref="CD192" si="895">SUM(CD190:CD191)</f>
        <v>0</v>
      </c>
      <c r="CE192" s="925">
        <f t="shared" ref="CE192" si="896">SUM(CE190:CE191)</f>
        <v>0</v>
      </c>
      <c r="CF192" s="928"/>
      <c r="CG192" s="925">
        <f>SUM(CG190:CG191)</f>
        <v>0</v>
      </c>
      <c r="CH192" s="925">
        <f t="shared" ref="CH192" si="897">SUM(CH190:CH191)</f>
        <v>0</v>
      </c>
      <c r="CI192" s="925">
        <f t="shared" ref="CI192" si="898">SUM(CI190:CI191)</f>
        <v>0</v>
      </c>
      <c r="CJ192" s="928"/>
      <c r="CK192" s="925">
        <f>SUM(CK190:CK191)</f>
        <v>0</v>
      </c>
      <c r="CL192" s="925">
        <f t="shared" ref="CL192" si="899">SUM(CL190:CL191)</f>
        <v>0</v>
      </c>
      <c r="CM192" s="925">
        <f t="shared" ref="CM192" si="900">SUM(CM190:CM191)</f>
        <v>0</v>
      </c>
      <c r="CN192" s="928"/>
      <c r="CO192" s="925">
        <f>SUM(CO190:CO191)</f>
        <v>0</v>
      </c>
      <c r="CP192" s="925">
        <f t="shared" ref="CP192" si="901">SUM(CP190:CP191)</f>
        <v>0</v>
      </c>
      <c r="CQ192" s="925">
        <f t="shared" ref="CQ192" si="902">SUM(CQ190:CQ191)</f>
        <v>0</v>
      </c>
      <c r="CR192" s="928"/>
      <c r="CS192" s="925">
        <f>SUM(CS190:CS191)</f>
        <v>0</v>
      </c>
      <c r="CT192" s="925">
        <f t="shared" ref="CT192" si="903">SUM(CT190:CT191)</f>
        <v>0</v>
      </c>
      <c r="CU192" s="925">
        <f t="shared" ref="CU192" si="904">SUM(CU190:CU191)</f>
        <v>0</v>
      </c>
      <c r="CV192" s="928"/>
      <c r="CW192" s="925">
        <f>SUM(CW190:CW191)</f>
        <v>0</v>
      </c>
      <c r="CX192" s="925">
        <f t="shared" ref="CX192" si="905">SUM(CX190:CX191)</f>
        <v>0</v>
      </c>
      <c r="CY192" s="925">
        <f t="shared" ref="CY192" si="906">SUM(CY190:CY191)</f>
        <v>0</v>
      </c>
      <c r="CZ192" s="928"/>
      <c r="DA192" s="925">
        <f>SUM(DA190:DA191)</f>
        <v>0</v>
      </c>
      <c r="DB192" s="925">
        <f t="shared" ref="DB192" si="907">SUM(DB190:DB191)</f>
        <v>0</v>
      </c>
      <c r="DC192" s="925">
        <f t="shared" ref="DC192" si="908">SUM(DC190:DC191)</f>
        <v>0</v>
      </c>
      <c r="DD192" s="928"/>
      <c r="DE192" s="925">
        <f>SUM(DE190:DE191)</f>
        <v>0</v>
      </c>
      <c r="DF192" s="925">
        <f t="shared" ref="DF192" si="909">SUM(DF190:DF191)</f>
        <v>0</v>
      </c>
      <c r="DG192" s="925">
        <f t="shared" ref="DG192" si="910">SUM(DG190:DG191)</f>
        <v>0</v>
      </c>
      <c r="DH192" s="928"/>
      <c r="DI192" s="925">
        <f>SUM(DI190:DI191)</f>
        <v>0</v>
      </c>
      <c r="DJ192" s="925">
        <f>SUM(DJ190:DJ191)</f>
        <v>0</v>
      </c>
      <c r="DK192" s="925">
        <f>SUM(DK190:DK191)</f>
        <v>0</v>
      </c>
      <c r="DL192" s="50"/>
      <c r="DM192" s="50"/>
      <c r="DN192" s="50"/>
      <c r="DO192" s="50"/>
      <c r="DP192" s="50"/>
      <c r="DQ192" s="50"/>
      <c r="DR192" s="50"/>
      <c r="DS192" s="50"/>
    </row>
    <row r="193" spans="1:141" s="6" customFormat="1" ht="26.25" customHeight="1" x14ac:dyDescent="0.2">
      <c r="A193" s="59"/>
      <c r="C193" s="8"/>
      <c r="D193" s="543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51"/>
      <c r="AE193" s="67"/>
      <c r="AF193" s="63"/>
      <c r="AS193" s="68"/>
      <c r="BF193" s="53">
        <f>SUM(AS192+BF192)</f>
        <v>0</v>
      </c>
      <c r="BG193" s="54">
        <f>AF192-AS192</f>
        <v>0</v>
      </c>
      <c r="BH193" s="55">
        <f>SUM(BI192+AS192)</f>
        <v>370200</v>
      </c>
      <c r="BI193" s="56">
        <f>SUM(BG192)</f>
        <v>0</v>
      </c>
      <c r="BJ193" s="41" t="s">
        <v>35</v>
      </c>
      <c r="BK193" s="41"/>
      <c r="BL193" s="41"/>
      <c r="BM193" s="41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  <c r="CS193" s="135"/>
      <c r="CT193" s="135"/>
      <c r="CU193" s="135"/>
      <c r="CV193" s="135"/>
      <c r="CW193" s="135"/>
      <c r="CX193" s="135"/>
      <c r="CY193" s="135"/>
      <c r="CZ193" s="135"/>
      <c r="DA193" s="135"/>
      <c r="DB193" s="135"/>
      <c r="DC193" s="135"/>
      <c r="DD193" s="135"/>
      <c r="DE193" s="135"/>
      <c r="DF193" s="135"/>
      <c r="DG193" s="135"/>
      <c r="DH193" s="135"/>
      <c r="DI193" s="135"/>
      <c r="DJ193" s="135"/>
      <c r="DK193" s="135"/>
      <c r="DL193" s="27"/>
      <c r="DM193" s="27"/>
      <c r="DN193" s="27"/>
      <c r="DO193" s="27"/>
      <c r="DP193" s="27"/>
      <c r="DQ193" s="27"/>
      <c r="DR193" s="27"/>
      <c r="DS193" s="27"/>
    </row>
    <row r="194" spans="1:141" s="6" customFormat="1" ht="26.25" customHeight="1" x14ac:dyDescent="0.2">
      <c r="A194" s="59"/>
      <c r="C194" s="8"/>
      <c r="D194" s="543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51"/>
      <c r="AE194" s="67"/>
      <c r="AF194" s="63"/>
      <c r="AS194" s="68"/>
      <c r="AT194" s="118">
        <f>SUM(AG192+AT192)</f>
        <v>0</v>
      </c>
      <c r="AU194" s="118">
        <f t="shared" ref="AU194:BE194" si="911">SUM(AH192+AU192)</f>
        <v>0</v>
      </c>
      <c r="AV194" s="118">
        <f t="shared" si="911"/>
        <v>0</v>
      </c>
      <c r="AW194" s="118">
        <f t="shared" si="911"/>
        <v>0</v>
      </c>
      <c r="AX194" s="118">
        <f t="shared" si="911"/>
        <v>0</v>
      </c>
      <c r="AY194" s="118">
        <f t="shared" si="911"/>
        <v>0</v>
      </c>
      <c r="AZ194" s="118">
        <f t="shared" si="911"/>
        <v>0</v>
      </c>
      <c r="BA194" s="118">
        <f t="shared" si="911"/>
        <v>0</v>
      </c>
      <c r="BB194" s="118">
        <f t="shared" si="911"/>
        <v>0</v>
      </c>
      <c r="BC194" s="118">
        <f t="shared" si="911"/>
        <v>0</v>
      </c>
      <c r="BD194" s="118">
        <f t="shared" si="911"/>
        <v>0</v>
      </c>
      <c r="BE194" s="118">
        <f t="shared" si="911"/>
        <v>0</v>
      </c>
      <c r="BF194" s="118">
        <f>SUM(AT194:BE194)</f>
        <v>0</v>
      </c>
      <c r="BG194" s="41"/>
      <c r="BH194" s="57"/>
      <c r="BI194" s="58">
        <f>SUM(BI192-BI193)</f>
        <v>370200</v>
      </c>
      <c r="BJ194" s="41" t="s">
        <v>34</v>
      </c>
      <c r="BK194" s="41"/>
      <c r="BL194" s="130"/>
      <c r="BM194" s="131"/>
      <c r="BN194" s="131"/>
      <c r="BO194" s="132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27"/>
      <c r="DM194" s="27"/>
      <c r="DN194" s="27"/>
      <c r="DO194" s="27"/>
      <c r="DP194" s="27"/>
      <c r="DQ194" s="27"/>
      <c r="DR194" s="27"/>
      <c r="DS194" s="27"/>
    </row>
    <row r="195" spans="1:141" s="20" customFormat="1" ht="26.25" customHeight="1" x14ac:dyDescent="0.2">
      <c r="A195" s="1168" t="s">
        <v>8</v>
      </c>
      <c r="B195" s="1169"/>
      <c r="C195" s="119" t="s">
        <v>561</v>
      </c>
      <c r="D195" s="198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2"/>
      <c r="AF195" s="23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3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3"/>
      <c r="BG195" s="133"/>
      <c r="BH195" s="130"/>
      <c r="BI195" s="134"/>
      <c r="BJ195" s="130"/>
      <c r="BK195" s="130"/>
      <c r="BL195" s="130"/>
      <c r="BM195" s="1186"/>
      <c r="BN195" s="1186"/>
      <c r="BO195" s="1186"/>
      <c r="BP195" s="585"/>
      <c r="BQ195" s="1186"/>
      <c r="BR195" s="1186"/>
      <c r="BS195" s="1186"/>
      <c r="BT195" s="585"/>
      <c r="BU195" s="1186"/>
      <c r="BV195" s="1186"/>
      <c r="BW195" s="1186"/>
      <c r="BX195" s="585"/>
      <c r="BY195" s="1186"/>
      <c r="BZ195" s="1186"/>
      <c r="CA195" s="1186"/>
      <c r="CB195" s="585"/>
      <c r="CC195" s="1186"/>
      <c r="CD195" s="1186"/>
      <c r="CE195" s="1186"/>
      <c r="CF195" s="585"/>
      <c r="CG195" s="1186"/>
      <c r="CH195" s="1186"/>
      <c r="CI195" s="1186"/>
      <c r="CJ195" s="585"/>
      <c r="CK195" s="1186"/>
      <c r="CL195" s="1186"/>
      <c r="CM195" s="1186"/>
      <c r="CN195" s="585"/>
      <c r="CO195" s="1186"/>
      <c r="CP195" s="1186"/>
      <c r="CQ195" s="1186"/>
      <c r="CR195" s="585"/>
      <c r="CS195" s="1186"/>
      <c r="CT195" s="1186"/>
      <c r="CU195" s="1186"/>
      <c r="CV195" s="585"/>
      <c r="CW195" s="1186"/>
      <c r="CX195" s="1186"/>
      <c r="CY195" s="1186"/>
      <c r="CZ195" s="585"/>
      <c r="DA195" s="1186"/>
      <c r="DB195" s="1186"/>
      <c r="DC195" s="1186"/>
      <c r="DD195" s="585"/>
      <c r="DE195" s="1186"/>
      <c r="DF195" s="1186"/>
      <c r="DG195" s="1186"/>
      <c r="DH195" s="585"/>
      <c r="DI195" s="1186"/>
      <c r="DJ195" s="1186"/>
      <c r="DK195" s="1186"/>
      <c r="DL195" s="131"/>
      <c r="DM195" s="133"/>
      <c r="DN195" s="133"/>
      <c r="DO195" s="133"/>
      <c r="DP195" s="130"/>
      <c r="DQ195" s="134"/>
      <c r="DR195" s="133"/>
      <c r="DS195" s="133"/>
      <c r="DT195" s="24"/>
      <c r="DU195" s="24"/>
      <c r="DV195" s="24"/>
      <c r="DW195" s="24"/>
      <c r="DX195" s="24"/>
      <c r="DY195" s="135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</row>
    <row r="196" spans="1:141" s="8" customFormat="1" ht="26.25" customHeight="1" x14ac:dyDescent="0.2">
      <c r="A196" s="1170" t="s">
        <v>9</v>
      </c>
      <c r="B196" s="1150" t="s">
        <v>10</v>
      </c>
      <c r="C196" s="1150" t="s">
        <v>21</v>
      </c>
      <c r="D196" s="1173" t="s">
        <v>11</v>
      </c>
      <c r="E196" s="1173"/>
      <c r="F196" s="1173"/>
      <c r="G196" s="1173"/>
      <c r="H196" s="1173"/>
      <c r="I196" s="1173"/>
      <c r="J196" s="1173"/>
      <c r="K196" s="1173"/>
      <c r="L196" s="1173"/>
      <c r="M196" s="1173"/>
      <c r="N196" s="1173"/>
      <c r="O196" s="1173"/>
      <c r="P196" s="1173"/>
      <c r="Q196" s="1173"/>
      <c r="R196" s="1150" t="s">
        <v>19</v>
      </c>
      <c r="S196" s="1174" t="s">
        <v>16</v>
      </c>
      <c r="T196" s="1175"/>
      <c r="U196" s="1175"/>
      <c r="V196" s="1175"/>
      <c r="W196" s="1175"/>
      <c r="X196" s="1175"/>
      <c r="Y196" s="1175"/>
      <c r="Z196" s="1175"/>
      <c r="AA196" s="1175"/>
      <c r="AB196" s="1175"/>
      <c r="AC196" s="1175"/>
      <c r="AD196" s="1175"/>
      <c r="AE196" s="1176"/>
      <c r="AF196" s="1161" t="s">
        <v>6</v>
      </c>
      <c r="AG196" s="1161"/>
      <c r="AH196" s="1161"/>
      <c r="AI196" s="1161"/>
      <c r="AJ196" s="1161"/>
      <c r="AK196" s="1161"/>
      <c r="AL196" s="1161"/>
      <c r="AM196" s="1161"/>
      <c r="AN196" s="1161"/>
      <c r="AO196" s="1161"/>
      <c r="AP196" s="1161"/>
      <c r="AQ196" s="1161"/>
      <c r="AR196" s="1161"/>
      <c r="AS196" s="1161"/>
      <c r="AT196" s="1162" t="s">
        <v>38</v>
      </c>
      <c r="AU196" s="1163"/>
      <c r="AV196" s="1163"/>
      <c r="AW196" s="1163"/>
      <c r="AX196" s="1163"/>
      <c r="AY196" s="1163"/>
      <c r="AZ196" s="1163"/>
      <c r="BA196" s="1163"/>
      <c r="BB196" s="1163"/>
      <c r="BC196" s="1163"/>
      <c r="BD196" s="1163"/>
      <c r="BE196" s="1163"/>
      <c r="BF196" s="1164"/>
      <c r="BG196" s="1150" t="s">
        <v>35</v>
      </c>
      <c r="BH196" s="1150" t="s">
        <v>208</v>
      </c>
      <c r="BI196" s="1153" t="s">
        <v>36</v>
      </c>
      <c r="BJ196" s="130"/>
      <c r="BK196" s="130"/>
      <c r="BL196" s="130"/>
      <c r="BM196" s="1149" t="s">
        <v>51</v>
      </c>
      <c r="BN196" s="1149"/>
      <c r="BO196" s="1149"/>
      <c r="BP196" s="23"/>
      <c r="BQ196" s="1149" t="s">
        <v>52</v>
      </c>
      <c r="BR196" s="1149"/>
      <c r="BS196" s="1149"/>
      <c r="BT196" s="23"/>
      <c r="BU196" s="1149" t="s">
        <v>56</v>
      </c>
      <c r="BV196" s="1149"/>
      <c r="BW196" s="1149"/>
      <c r="BX196" s="23"/>
      <c r="BY196" s="1149" t="s">
        <v>59</v>
      </c>
      <c r="BZ196" s="1149"/>
      <c r="CA196" s="1149"/>
      <c r="CB196" s="23"/>
      <c r="CC196" s="1149" t="s">
        <v>60</v>
      </c>
      <c r="CD196" s="1149"/>
      <c r="CE196" s="1149"/>
      <c r="CF196" s="23"/>
      <c r="CG196" s="1149" t="s">
        <v>61</v>
      </c>
      <c r="CH196" s="1149"/>
      <c r="CI196" s="1149"/>
      <c r="CJ196" s="23"/>
      <c r="CK196" s="1149" t="s">
        <v>204</v>
      </c>
      <c r="CL196" s="1149"/>
      <c r="CM196" s="1149"/>
      <c r="CN196" s="23"/>
      <c r="CO196" s="1149" t="s">
        <v>584</v>
      </c>
      <c r="CP196" s="1149"/>
      <c r="CQ196" s="1149"/>
      <c r="CR196" s="23"/>
      <c r="CS196" s="1149" t="s">
        <v>585</v>
      </c>
      <c r="CT196" s="1149"/>
      <c r="CU196" s="1149"/>
      <c r="CV196" s="23"/>
      <c r="CW196" s="1149" t="s">
        <v>586</v>
      </c>
      <c r="CX196" s="1149"/>
      <c r="CY196" s="1149"/>
      <c r="CZ196" s="23"/>
      <c r="DA196" s="1149" t="s">
        <v>587</v>
      </c>
      <c r="DB196" s="1149"/>
      <c r="DC196" s="1149"/>
      <c r="DD196" s="23"/>
      <c r="DE196" s="1149" t="s">
        <v>588</v>
      </c>
      <c r="DF196" s="1149"/>
      <c r="DG196" s="1149"/>
      <c r="DH196" s="23"/>
      <c r="DI196" s="1149" t="s">
        <v>12</v>
      </c>
      <c r="DJ196" s="1149"/>
      <c r="DK196" s="1149"/>
      <c r="DL196" s="23"/>
      <c r="DM196" s="23"/>
      <c r="DN196" s="23"/>
      <c r="DO196" s="23"/>
      <c r="DP196" s="23"/>
      <c r="DQ196" s="23"/>
      <c r="DR196" s="25"/>
      <c r="DS196" s="25"/>
    </row>
    <row r="197" spans="1:141" s="8" customFormat="1" ht="26.25" customHeight="1" x14ac:dyDescent="0.2">
      <c r="A197" s="1171"/>
      <c r="B197" s="1151"/>
      <c r="C197" s="1151"/>
      <c r="D197" s="1189" t="s">
        <v>17</v>
      </c>
      <c r="E197" s="1158" t="s">
        <v>18</v>
      </c>
      <c r="F197" s="1159"/>
      <c r="G197" s="1159"/>
      <c r="H197" s="1159"/>
      <c r="I197" s="1159"/>
      <c r="J197" s="1159"/>
      <c r="K197" s="1159"/>
      <c r="L197" s="1159"/>
      <c r="M197" s="1159"/>
      <c r="N197" s="1159"/>
      <c r="O197" s="1159"/>
      <c r="P197" s="1159"/>
      <c r="Q197" s="1159"/>
      <c r="R197" s="1151"/>
      <c r="S197" s="1156" t="s">
        <v>17</v>
      </c>
      <c r="T197" s="1158" t="s">
        <v>18</v>
      </c>
      <c r="U197" s="1159"/>
      <c r="V197" s="1159"/>
      <c r="W197" s="1159"/>
      <c r="X197" s="1159"/>
      <c r="Y197" s="1159"/>
      <c r="Z197" s="1159"/>
      <c r="AA197" s="1159"/>
      <c r="AB197" s="1159"/>
      <c r="AC197" s="1159"/>
      <c r="AD197" s="1159"/>
      <c r="AE197" s="1160"/>
      <c r="AF197" s="1156" t="s">
        <v>17</v>
      </c>
      <c r="AG197" s="1158" t="s">
        <v>18</v>
      </c>
      <c r="AH197" s="1159"/>
      <c r="AI197" s="1159"/>
      <c r="AJ197" s="1159"/>
      <c r="AK197" s="1159"/>
      <c r="AL197" s="1159"/>
      <c r="AM197" s="1159"/>
      <c r="AN197" s="1159"/>
      <c r="AO197" s="1159"/>
      <c r="AP197" s="1159"/>
      <c r="AQ197" s="1159"/>
      <c r="AR197" s="1159"/>
      <c r="AS197" s="1160"/>
      <c r="AT197" s="1165"/>
      <c r="AU197" s="1166"/>
      <c r="AV197" s="1166"/>
      <c r="AW197" s="1166"/>
      <c r="AX197" s="1166"/>
      <c r="AY197" s="1166"/>
      <c r="AZ197" s="1166"/>
      <c r="BA197" s="1166"/>
      <c r="BB197" s="1166"/>
      <c r="BC197" s="1166"/>
      <c r="BD197" s="1166"/>
      <c r="BE197" s="1166"/>
      <c r="BF197" s="1167"/>
      <c r="BG197" s="1151"/>
      <c r="BH197" s="1151"/>
      <c r="BI197" s="1154"/>
      <c r="BJ197" s="130"/>
      <c r="BK197" s="130"/>
      <c r="BL197" s="130"/>
      <c r="BM197" s="920">
        <v>1</v>
      </c>
      <c r="BN197" s="920">
        <v>2</v>
      </c>
      <c r="BO197" s="920"/>
      <c r="BP197" s="23"/>
      <c r="BQ197" s="920">
        <v>1</v>
      </c>
      <c r="BR197" s="920">
        <v>2</v>
      </c>
      <c r="BS197" s="920"/>
      <c r="BT197" s="23"/>
      <c r="BU197" s="920">
        <v>1</v>
      </c>
      <c r="BV197" s="920">
        <v>2</v>
      </c>
      <c r="BW197" s="920"/>
      <c r="BX197" s="23"/>
      <c r="BY197" s="920">
        <v>1</v>
      </c>
      <c r="BZ197" s="920">
        <v>2</v>
      </c>
      <c r="CA197" s="920"/>
      <c r="CB197" s="23"/>
      <c r="CC197" s="920">
        <v>1</v>
      </c>
      <c r="CD197" s="920">
        <v>2</v>
      </c>
      <c r="CE197" s="920"/>
      <c r="CF197" s="23"/>
      <c r="CG197" s="920">
        <v>1</v>
      </c>
      <c r="CH197" s="920">
        <v>2</v>
      </c>
      <c r="CI197" s="920"/>
      <c r="CJ197" s="23"/>
      <c r="CK197" s="920">
        <v>1</v>
      </c>
      <c r="CL197" s="920">
        <v>2</v>
      </c>
      <c r="CM197" s="920"/>
      <c r="CN197" s="23"/>
      <c r="CO197" s="920">
        <v>1</v>
      </c>
      <c r="CP197" s="920">
        <v>2</v>
      </c>
      <c r="CQ197" s="920"/>
      <c r="CR197" s="23"/>
      <c r="CS197" s="920">
        <v>1</v>
      </c>
      <c r="CT197" s="920">
        <v>2</v>
      </c>
      <c r="CU197" s="920"/>
      <c r="CV197" s="23"/>
      <c r="CW197" s="920">
        <v>1</v>
      </c>
      <c r="CX197" s="920">
        <v>2</v>
      </c>
      <c r="CY197" s="920"/>
      <c r="CZ197" s="23"/>
      <c r="DA197" s="920">
        <v>1</v>
      </c>
      <c r="DB197" s="920">
        <v>2</v>
      </c>
      <c r="DC197" s="920"/>
      <c r="DD197" s="23"/>
      <c r="DE197" s="920">
        <v>1</v>
      </c>
      <c r="DF197" s="920">
        <v>2</v>
      </c>
      <c r="DG197" s="920"/>
      <c r="DH197" s="23"/>
      <c r="DI197" s="920">
        <v>1</v>
      </c>
      <c r="DJ197" s="920">
        <v>2</v>
      </c>
      <c r="DK197" s="920"/>
      <c r="DL197" s="23"/>
      <c r="DM197" s="23"/>
      <c r="DN197" s="23"/>
      <c r="DO197" s="23"/>
      <c r="DP197" s="23"/>
      <c r="DQ197" s="23"/>
      <c r="DR197" s="25"/>
      <c r="DS197" s="25"/>
    </row>
    <row r="198" spans="1:141" s="6" customFormat="1" ht="26.25" customHeight="1" x14ac:dyDescent="0.2">
      <c r="A198" s="1172"/>
      <c r="B198" s="1152"/>
      <c r="C198" s="1152"/>
      <c r="D198" s="1190"/>
      <c r="E198" s="26">
        <v>1</v>
      </c>
      <c r="F198" s="26">
        <v>2</v>
      </c>
      <c r="G198" s="26">
        <v>3</v>
      </c>
      <c r="H198" s="26">
        <v>4</v>
      </c>
      <c r="I198" s="26">
        <v>5</v>
      </c>
      <c r="J198" s="26">
        <v>6</v>
      </c>
      <c r="K198" s="26">
        <v>7</v>
      </c>
      <c r="L198" s="26">
        <v>8</v>
      </c>
      <c r="M198" s="26">
        <v>9</v>
      </c>
      <c r="N198" s="26">
        <v>10</v>
      </c>
      <c r="O198" s="26">
        <v>11</v>
      </c>
      <c r="P198" s="26">
        <v>12</v>
      </c>
      <c r="Q198" s="26" t="s">
        <v>20</v>
      </c>
      <c r="R198" s="1152"/>
      <c r="S198" s="1157"/>
      <c r="T198" s="26">
        <v>1</v>
      </c>
      <c r="U198" s="26">
        <v>2</v>
      </c>
      <c r="V198" s="26">
        <v>3</v>
      </c>
      <c r="W198" s="26">
        <v>4</v>
      </c>
      <c r="X198" s="26">
        <v>5</v>
      </c>
      <c r="Y198" s="26">
        <v>6</v>
      </c>
      <c r="Z198" s="26">
        <v>7</v>
      </c>
      <c r="AA198" s="26">
        <v>8</v>
      </c>
      <c r="AB198" s="26">
        <v>9</v>
      </c>
      <c r="AC198" s="26">
        <v>10</v>
      </c>
      <c r="AD198" s="26">
        <v>11</v>
      </c>
      <c r="AE198" s="26">
        <v>12</v>
      </c>
      <c r="AF198" s="1157"/>
      <c r="AG198" s="26">
        <v>1</v>
      </c>
      <c r="AH198" s="26">
        <v>2</v>
      </c>
      <c r="AI198" s="26">
        <v>3</v>
      </c>
      <c r="AJ198" s="26">
        <v>4</v>
      </c>
      <c r="AK198" s="26">
        <v>5</v>
      </c>
      <c r="AL198" s="26">
        <v>6</v>
      </c>
      <c r="AM198" s="26">
        <v>7</v>
      </c>
      <c r="AN198" s="26">
        <v>8</v>
      </c>
      <c r="AO198" s="26">
        <v>9</v>
      </c>
      <c r="AP198" s="26">
        <v>10</v>
      </c>
      <c r="AQ198" s="26">
        <v>11</v>
      </c>
      <c r="AR198" s="26">
        <v>12</v>
      </c>
      <c r="AS198" s="26" t="s">
        <v>12</v>
      </c>
      <c r="AT198" s="164">
        <v>1</v>
      </c>
      <c r="AU198" s="164">
        <v>2</v>
      </c>
      <c r="AV198" s="164">
        <v>3</v>
      </c>
      <c r="AW198" s="164">
        <v>4</v>
      </c>
      <c r="AX198" s="164">
        <v>5</v>
      </c>
      <c r="AY198" s="164">
        <v>6</v>
      </c>
      <c r="AZ198" s="164">
        <v>7</v>
      </c>
      <c r="BA198" s="164">
        <v>8</v>
      </c>
      <c r="BB198" s="164">
        <v>9</v>
      </c>
      <c r="BC198" s="164">
        <v>10</v>
      </c>
      <c r="BD198" s="164">
        <v>11</v>
      </c>
      <c r="BE198" s="164">
        <v>12</v>
      </c>
      <c r="BF198" s="26" t="s">
        <v>12</v>
      </c>
      <c r="BG198" s="1152"/>
      <c r="BH198" s="1152"/>
      <c r="BI198" s="1155"/>
      <c r="BJ198" s="7"/>
      <c r="BK198" s="7"/>
      <c r="BL198" s="7"/>
      <c r="BM198" s="164" t="s">
        <v>581</v>
      </c>
      <c r="BN198" s="164" t="s">
        <v>582</v>
      </c>
      <c r="BO198" s="919" t="s">
        <v>583</v>
      </c>
      <c r="BP198" s="27"/>
      <c r="BQ198" s="164" t="s">
        <v>581</v>
      </c>
      <c r="BR198" s="164" t="s">
        <v>582</v>
      </c>
      <c r="BS198" s="919" t="s">
        <v>583</v>
      </c>
      <c r="BT198" s="27"/>
      <c r="BU198" s="164" t="s">
        <v>581</v>
      </c>
      <c r="BV198" s="164" t="s">
        <v>582</v>
      </c>
      <c r="BW198" s="919" t="s">
        <v>583</v>
      </c>
      <c r="BX198" s="27"/>
      <c r="BY198" s="164" t="s">
        <v>581</v>
      </c>
      <c r="BZ198" s="164" t="s">
        <v>582</v>
      </c>
      <c r="CA198" s="919" t="s">
        <v>583</v>
      </c>
      <c r="CB198" s="27"/>
      <c r="CC198" s="164" t="s">
        <v>581</v>
      </c>
      <c r="CD198" s="164" t="s">
        <v>582</v>
      </c>
      <c r="CE198" s="919" t="s">
        <v>583</v>
      </c>
      <c r="CF198" s="27"/>
      <c r="CG198" s="164" t="s">
        <v>581</v>
      </c>
      <c r="CH198" s="164" t="s">
        <v>582</v>
      </c>
      <c r="CI198" s="919" t="s">
        <v>583</v>
      </c>
      <c r="CJ198" s="27"/>
      <c r="CK198" s="164" t="s">
        <v>581</v>
      </c>
      <c r="CL198" s="164" t="s">
        <v>582</v>
      </c>
      <c r="CM198" s="919" t="s">
        <v>583</v>
      </c>
      <c r="CN198" s="27"/>
      <c r="CO198" s="164" t="s">
        <v>581</v>
      </c>
      <c r="CP198" s="164" t="s">
        <v>582</v>
      </c>
      <c r="CQ198" s="919" t="s">
        <v>583</v>
      </c>
      <c r="CR198" s="27"/>
      <c r="CS198" s="164" t="s">
        <v>581</v>
      </c>
      <c r="CT198" s="164" t="s">
        <v>582</v>
      </c>
      <c r="CU198" s="919" t="s">
        <v>583</v>
      </c>
      <c r="CV198" s="27"/>
      <c r="CW198" s="164" t="s">
        <v>581</v>
      </c>
      <c r="CX198" s="164" t="s">
        <v>582</v>
      </c>
      <c r="CY198" s="919" t="s">
        <v>583</v>
      </c>
      <c r="CZ198" s="27"/>
      <c r="DA198" s="164" t="s">
        <v>581</v>
      </c>
      <c r="DB198" s="164" t="s">
        <v>582</v>
      </c>
      <c r="DC198" s="919" t="s">
        <v>583</v>
      </c>
      <c r="DD198" s="27"/>
      <c r="DE198" s="164" t="s">
        <v>581</v>
      </c>
      <c r="DF198" s="164" t="s">
        <v>582</v>
      </c>
      <c r="DG198" s="919" t="s">
        <v>583</v>
      </c>
      <c r="DH198" s="27"/>
      <c r="DI198" s="164" t="s">
        <v>581</v>
      </c>
      <c r="DJ198" s="164" t="s">
        <v>582</v>
      </c>
      <c r="DK198" s="919" t="s">
        <v>583</v>
      </c>
      <c r="DL198" s="27"/>
      <c r="DM198" s="27"/>
      <c r="DN198" s="27"/>
      <c r="DO198" s="27"/>
      <c r="DP198" s="27"/>
      <c r="DQ198" s="27"/>
      <c r="DR198" s="27"/>
      <c r="DS198" s="27"/>
    </row>
    <row r="199" spans="1:141" s="38" customFormat="1" ht="26.25" customHeight="1" x14ac:dyDescent="0.2">
      <c r="A199" s="28">
        <v>1</v>
      </c>
      <c r="B199" s="426" t="s">
        <v>562</v>
      </c>
      <c r="C199" s="29" t="s">
        <v>23</v>
      </c>
      <c r="D199" s="550">
        <v>480</v>
      </c>
      <c r="E199" s="550">
        <v>40</v>
      </c>
      <c r="F199" s="55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1">
        <f>SUM(E199:P199)</f>
        <v>40</v>
      </c>
      <c r="R199" s="83" t="s">
        <v>28</v>
      </c>
      <c r="S199" s="546">
        <v>10300</v>
      </c>
      <c r="T199" s="385">
        <v>10300</v>
      </c>
      <c r="U199" s="385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86">
        <f t="shared" ref="AF199:AF201" si="912">SUM(Q199*S199)</f>
        <v>412000</v>
      </c>
      <c r="AG199" s="461">
        <f t="shared" ref="AG199:AG201" si="913">T199*E199</f>
        <v>412000</v>
      </c>
      <c r="AH199" s="461">
        <f t="shared" ref="AH199:AI201" si="914">U199*F199</f>
        <v>0</v>
      </c>
      <c r="AI199" s="461">
        <f t="shared" si="914"/>
        <v>0</v>
      </c>
      <c r="AJ199" s="461">
        <f t="shared" ref="AJ199:AJ200" si="915">W199*H199</f>
        <v>0</v>
      </c>
      <c r="AK199" s="461">
        <f t="shared" ref="AK199:AK200" si="916">X199*I199</f>
        <v>0</v>
      </c>
      <c r="AL199" s="461">
        <f t="shared" ref="AL199:AL200" si="917">Y199*J199</f>
        <v>0</v>
      </c>
      <c r="AM199" s="461">
        <f t="shared" ref="AM199:AM200" si="918">Z199*K199</f>
        <v>0</v>
      </c>
      <c r="AN199" s="461">
        <f t="shared" ref="AN199:AN200" si="919">AA199*L199</f>
        <v>0</v>
      </c>
      <c r="AO199" s="461">
        <f t="shared" ref="AO199:AO200" si="920">AB199*M199</f>
        <v>0</v>
      </c>
      <c r="AP199" s="461">
        <f t="shared" ref="AP199:AP200" si="921">AC199*N199</f>
        <v>0</v>
      </c>
      <c r="AQ199" s="461">
        <f t="shared" ref="AQ199:AQ200" si="922">AD199*O199</f>
        <v>0</v>
      </c>
      <c r="AR199" s="461">
        <f t="shared" ref="AR199:AR200" si="923">AE199*P199</f>
        <v>0</v>
      </c>
      <c r="AS199" s="462">
        <f>SUM(AG199:AR199)</f>
        <v>412000</v>
      </c>
      <c r="AT199" s="461">
        <f>SUM(AG199*12%)</f>
        <v>49440</v>
      </c>
      <c r="AU199" s="461">
        <f t="shared" ref="AU199:BE200" si="924">SUM(AH199*12%)</f>
        <v>0</v>
      </c>
      <c r="AV199" s="461">
        <f t="shared" si="924"/>
        <v>0</v>
      </c>
      <c r="AW199" s="461">
        <f t="shared" si="924"/>
        <v>0</v>
      </c>
      <c r="AX199" s="461">
        <f t="shared" si="924"/>
        <v>0</v>
      </c>
      <c r="AY199" s="461">
        <f t="shared" si="924"/>
        <v>0</v>
      </c>
      <c r="AZ199" s="461">
        <f t="shared" si="924"/>
        <v>0</v>
      </c>
      <c r="BA199" s="461">
        <f t="shared" si="924"/>
        <v>0</v>
      </c>
      <c r="BB199" s="461">
        <f t="shared" si="924"/>
        <v>0</v>
      </c>
      <c r="BC199" s="461">
        <f t="shared" si="924"/>
        <v>0</v>
      </c>
      <c r="BD199" s="461">
        <f t="shared" si="924"/>
        <v>0</v>
      </c>
      <c r="BE199" s="461">
        <f t="shared" si="924"/>
        <v>0</v>
      </c>
      <c r="BF199" s="73">
        <f>SUM(AT199:BE199)</f>
        <v>49440</v>
      </c>
      <c r="BG199" s="73">
        <f>AF199-AS199</f>
        <v>0</v>
      </c>
      <c r="BH199" s="74">
        <f>S199*D199</f>
        <v>4944000</v>
      </c>
      <c r="BI199" s="75">
        <f>BH199-AS199</f>
        <v>4532000</v>
      </c>
      <c r="BJ199" s="472">
        <f>SUM(Q199/D199)</f>
        <v>8.3333333333333329E-2</v>
      </c>
      <c r="BK199" s="472"/>
      <c r="BL199" s="461">
        <v>9000</v>
      </c>
      <c r="BM199" s="461">
        <f>AG199-AT199</f>
        <v>362560</v>
      </c>
      <c r="BN199" s="461">
        <f>E199*BL199</f>
        <v>360000</v>
      </c>
      <c r="BO199" s="461">
        <f>BM199-BN199</f>
        <v>2560</v>
      </c>
      <c r="BP199" s="37"/>
      <c r="BQ199" s="461">
        <f>AH199-AU199</f>
        <v>0</v>
      </c>
      <c r="BR199" s="461">
        <f>F199*BL199</f>
        <v>0</v>
      </c>
      <c r="BS199" s="461">
        <f>BQ199-BR199</f>
        <v>0</v>
      </c>
      <c r="BT199" s="37"/>
      <c r="BU199" s="461">
        <f>AI199-AV199</f>
        <v>0</v>
      </c>
      <c r="BV199" s="461">
        <f>G199*BL199</f>
        <v>0</v>
      </c>
      <c r="BW199" s="461">
        <f>BU199-BV199</f>
        <v>0</v>
      </c>
      <c r="BX199" s="37"/>
      <c r="BY199" s="461">
        <f>AJ199-AW199</f>
        <v>0</v>
      </c>
      <c r="BZ199" s="461">
        <f>H199*BL199</f>
        <v>0</v>
      </c>
      <c r="CA199" s="461">
        <f>BY199-BZ199</f>
        <v>0</v>
      </c>
      <c r="CB199" s="37"/>
      <c r="CC199" s="461">
        <f>SUM(AK199-AX199)</f>
        <v>0</v>
      </c>
      <c r="CD199" s="461">
        <f>I199*BL199</f>
        <v>0</v>
      </c>
      <c r="CE199" s="461">
        <f>CC199-CD199</f>
        <v>0</v>
      </c>
      <c r="CF199" s="37"/>
      <c r="CG199" s="461">
        <f>AL199-AY199</f>
        <v>0</v>
      </c>
      <c r="CH199" s="461">
        <f>J199*BL199</f>
        <v>0</v>
      </c>
      <c r="CI199" s="461">
        <f>CG199-CH199</f>
        <v>0</v>
      </c>
      <c r="CJ199" s="37"/>
      <c r="CK199" s="461">
        <f>AM199-AZ199</f>
        <v>0</v>
      </c>
      <c r="CL199" s="461">
        <f>K199*BL199</f>
        <v>0</v>
      </c>
      <c r="CM199" s="461">
        <f>CK199-CL199</f>
        <v>0</v>
      </c>
      <c r="CN199" s="37"/>
      <c r="CO199" s="461">
        <f>AN199-BA199</f>
        <v>0</v>
      </c>
      <c r="CP199" s="461">
        <f>L199*BL199</f>
        <v>0</v>
      </c>
      <c r="CQ199" s="461">
        <f>CO199-CP199</f>
        <v>0</v>
      </c>
      <c r="CR199" s="37"/>
      <c r="CS199" s="461">
        <f>AO199-BB199</f>
        <v>0</v>
      </c>
      <c r="CT199" s="461">
        <f>M199*BL199</f>
        <v>0</v>
      </c>
      <c r="CU199" s="461">
        <f>CS199-CT199</f>
        <v>0</v>
      </c>
      <c r="CV199" s="37"/>
      <c r="CW199" s="461">
        <f>AP199-BC199</f>
        <v>0</v>
      </c>
      <c r="CX199" s="461">
        <f>N199*BL199</f>
        <v>0</v>
      </c>
      <c r="CY199" s="461">
        <f>CW199-CX199</f>
        <v>0</v>
      </c>
      <c r="CZ199" s="37"/>
      <c r="DA199" s="461">
        <f>AQ199-BD199</f>
        <v>0</v>
      </c>
      <c r="DB199" s="461">
        <f>O199*BL199</f>
        <v>0</v>
      </c>
      <c r="DC199" s="461">
        <f>DA199-DB199</f>
        <v>0</v>
      </c>
      <c r="DD199" s="37"/>
      <c r="DE199" s="461">
        <f>AR199-BE199</f>
        <v>0</v>
      </c>
      <c r="DF199" s="461">
        <f>P199*BL199</f>
        <v>0</v>
      </c>
      <c r="DG199" s="461">
        <f>DE199-DF199</f>
        <v>0</v>
      </c>
      <c r="DH199" s="37"/>
      <c r="DI199" s="461">
        <f t="shared" ref="DI199:DJ201" si="925">SUM(BM199+BQ199+BU199+BY199+CC199+CG199+CK199+CO199+CS199+CW199+DA199+DE199)</f>
        <v>362560</v>
      </c>
      <c r="DJ199" s="461">
        <f t="shared" si="925"/>
        <v>360000</v>
      </c>
      <c r="DK199" s="461">
        <f>DI199-DJ199</f>
        <v>2560</v>
      </c>
      <c r="DL199" s="37"/>
      <c r="DM199" s="37"/>
      <c r="DN199" s="37"/>
      <c r="DO199" s="37"/>
      <c r="DP199" s="37"/>
      <c r="DQ199" s="37"/>
      <c r="DR199" s="37"/>
      <c r="DS199" s="37"/>
    </row>
    <row r="200" spans="1:141" s="38" customFormat="1" ht="26.25" customHeight="1" x14ac:dyDescent="0.2">
      <c r="A200" s="28">
        <v>2</v>
      </c>
      <c r="B200" s="426" t="s">
        <v>563</v>
      </c>
      <c r="C200" s="29" t="s">
        <v>23</v>
      </c>
      <c r="D200" s="551">
        <v>480</v>
      </c>
      <c r="E200" s="551">
        <v>40</v>
      </c>
      <c r="F200" s="551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1">
        <f>SUM(E200:P200)</f>
        <v>40</v>
      </c>
      <c r="R200" s="83" t="s">
        <v>28</v>
      </c>
      <c r="S200" s="546">
        <v>28500</v>
      </c>
      <c r="T200" s="385">
        <v>28000</v>
      </c>
      <c r="U200" s="385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86">
        <f t="shared" si="912"/>
        <v>1140000</v>
      </c>
      <c r="AG200" s="461">
        <f t="shared" si="913"/>
        <v>1120000</v>
      </c>
      <c r="AH200" s="461">
        <f t="shared" si="914"/>
        <v>0</v>
      </c>
      <c r="AI200" s="461">
        <f t="shared" ref="AI200:AI201" si="926">V200*G200</f>
        <v>0</v>
      </c>
      <c r="AJ200" s="461">
        <f t="shared" si="915"/>
        <v>0</v>
      </c>
      <c r="AK200" s="461">
        <f t="shared" si="916"/>
        <v>0</v>
      </c>
      <c r="AL200" s="461">
        <f t="shared" si="917"/>
        <v>0</v>
      </c>
      <c r="AM200" s="461">
        <f t="shared" si="918"/>
        <v>0</v>
      </c>
      <c r="AN200" s="461">
        <f t="shared" si="919"/>
        <v>0</v>
      </c>
      <c r="AO200" s="461">
        <f t="shared" si="920"/>
        <v>0</v>
      </c>
      <c r="AP200" s="461">
        <f t="shared" si="921"/>
        <v>0</v>
      </c>
      <c r="AQ200" s="461">
        <f t="shared" si="922"/>
        <v>0</v>
      </c>
      <c r="AR200" s="461">
        <f t="shared" si="923"/>
        <v>0</v>
      </c>
      <c r="AS200" s="462">
        <f>SUM(AG200:AR200)</f>
        <v>1120000</v>
      </c>
      <c r="AT200" s="461">
        <f>SUM(AG200*12%)</f>
        <v>134400</v>
      </c>
      <c r="AU200" s="461">
        <f t="shared" si="924"/>
        <v>0</v>
      </c>
      <c r="AV200" s="461">
        <f t="shared" si="924"/>
        <v>0</v>
      </c>
      <c r="AW200" s="461">
        <f t="shared" si="924"/>
        <v>0</v>
      </c>
      <c r="AX200" s="461">
        <f t="shared" si="924"/>
        <v>0</v>
      </c>
      <c r="AY200" s="461">
        <f t="shared" si="924"/>
        <v>0</v>
      </c>
      <c r="AZ200" s="461">
        <f t="shared" si="924"/>
        <v>0</v>
      </c>
      <c r="BA200" s="461">
        <f t="shared" si="924"/>
        <v>0</v>
      </c>
      <c r="BB200" s="461">
        <f t="shared" si="924"/>
        <v>0</v>
      </c>
      <c r="BC200" s="461">
        <f t="shared" si="924"/>
        <v>0</v>
      </c>
      <c r="BD200" s="461">
        <f t="shared" si="924"/>
        <v>0</v>
      </c>
      <c r="BE200" s="461">
        <f t="shared" si="924"/>
        <v>0</v>
      </c>
      <c r="BF200" s="73">
        <f>SUM(AT200:BE200)</f>
        <v>134400</v>
      </c>
      <c r="BG200" s="73">
        <f t="shared" ref="BG200:BG201" si="927">AF200-AS200</f>
        <v>20000</v>
      </c>
      <c r="BH200" s="74">
        <f t="shared" ref="BH200:BH201" si="928">S200*D200</f>
        <v>13680000</v>
      </c>
      <c r="BI200" s="75">
        <f t="shared" ref="BI200:BI201" si="929">BH200-AS200</f>
        <v>12560000</v>
      </c>
      <c r="BJ200" s="472">
        <f>SUM(Q200/D200)</f>
        <v>8.3333333333333329E-2</v>
      </c>
      <c r="BK200" s="472"/>
      <c r="BL200" s="461">
        <v>15000</v>
      </c>
      <c r="BM200" s="461">
        <f>AG200-AT200</f>
        <v>985600</v>
      </c>
      <c r="BN200" s="461">
        <f>E200*BL200</f>
        <v>600000</v>
      </c>
      <c r="BO200" s="461">
        <f>BM200-BN200</f>
        <v>385600</v>
      </c>
      <c r="BP200" s="37"/>
      <c r="BQ200" s="461">
        <f>AH200-AU200</f>
        <v>0</v>
      </c>
      <c r="BR200" s="461">
        <f>F200*BL200</f>
        <v>0</v>
      </c>
      <c r="BS200" s="461">
        <f t="shared" ref="BS200:BS201" si="930">BQ200-BR200</f>
        <v>0</v>
      </c>
      <c r="BT200" s="37"/>
      <c r="BU200" s="461">
        <f>AI200-AV200</f>
        <v>0</v>
      </c>
      <c r="BV200" s="461">
        <f>G200*BL200</f>
        <v>0</v>
      </c>
      <c r="BW200" s="461">
        <f>BU200-BV200</f>
        <v>0</v>
      </c>
      <c r="BX200" s="37"/>
      <c r="BY200" s="461">
        <f>AJ200-AW200</f>
        <v>0</v>
      </c>
      <c r="BZ200" s="461">
        <f>H200*BL200</f>
        <v>0</v>
      </c>
      <c r="CA200" s="461">
        <f t="shared" ref="CA200:CA201" si="931">BY200-BZ200</f>
        <v>0</v>
      </c>
      <c r="CB200" s="37"/>
      <c r="CC200" s="461">
        <f>SUM(AK200-AX200)</f>
        <v>0</v>
      </c>
      <c r="CD200" s="461">
        <f>I200*BL200</f>
        <v>0</v>
      </c>
      <c r="CE200" s="461">
        <f t="shared" ref="CE200:CE201" si="932">CC200-CD200</f>
        <v>0</v>
      </c>
      <c r="CF200" s="37"/>
      <c r="CG200" s="461">
        <f>AL200-AY200</f>
        <v>0</v>
      </c>
      <c r="CH200" s="461">
        <f>J200*BL200</f>
        <v>0</v>
      </c>
      <c r="CI200" s="461">
        <f>CG200-CH200</f>
        <v>0</v>
      </c>
      <c r="CJ200" s="37"/>
      <c r="CK200" s="461">
        <f>AM200-AZ200</f>
        <v>0</v>
      </c>
      <c r="CL200" s="461">
        <f>K200*BL200</f>
        <v>0</v>
      </c>
      <c r="CM200" s="461">
        <f t="shared" ref="CM200:CM201" si="933">CK200-CL200</f>
        <v>0</v>
      </c>
      <c r="CN200" s="37"/>
      <c r="CO200" s="461">
        <f>AN200-BA200</f>
        <v>0</v>
      </c>
      <c r="CP200" s="461">
        <f>L200*BL200</f>
        <v>0</v>
      </c>
      <c r="CQ200" s="461">
        <f t="shared" ref="CQ200:CQ201" si="934">CO200-CP200</f>
        <v>0</v>
      </c>
      <c r="CR200" s="37"/>
      <c r="CS200" s="461">
        <f>AO200-BB200</f>
        <v>0</v>
      </c>
      <c r="CT200" s="461">
        <f>M200*BL200</f>
        <v>0</v>
      </c>
      <c r="CU200" s="461">
        <f t="shared" ref="CU200:CU201" si="935">CS200-CT200</f>
        <v>0</v>
      </c>
      <c r="CV200" s="37"/>
      <c r="CW200" s="461">
        <f>AP200-BC200</f>
        <v>0</v>
      </c>
      <c r="CX200" s="461">
        <f>N200*BL200</f>
        <v>0</v>
      </c>
      <c r="CY200" s="461">
        <f t="shared" ref="CY200:CY201" si="936">CW200-CX200</f>
        <v>0</v>
      </c>
      <c r="CZ200" s="37"/>
      <c r="DA200" s="461">
        <f>AQ200-BD200</f>
        <v>0</v>
      </c>
      <c r="DB200" s="461">
        <f>O200*BL200</f>
        <v>0</v>
      </c>
      <c r="DC200" s="461">
        <f t="shared" ref="DC200:DC201" si="937">DA200-DB200</f>
        <v>0</v>
      </c>
      <c r="DD200" s="37"/>
      <c r="DE200" s="461">
        <f>AR200-BE200</f>
        <v>0</v>
      </c>
      <c r="DF200" s="461">
        <f>P200*BL200</f>
        <v>0</v>
      </c>
      <c r="DG200" s="461">
        <f t="shared" ref="DG200:DG201" si="938">DE200-DF200</f>
        <v>0</v>
      </c>
      <c r="DH200" s="37"/>
      <c r="DI200" s="461">
        <f t="shared" si="925"/>
        <v>985600</v>
      </c>
      <c r="DJ200" s="461">
        <f t="shared" si="925"/>
        <v>600000</v>
      </c>
      <c r="DK200" s="461">
        <f>DI200-DJ200</f>
        <v>385600</v>
      </c>
      <c r="DL200" s="37"/>
      <c r="DM200" s="37"/>
      <c r="DN200" s="37"/>
      <c r="DO200" s="37"/>
      <c r="DP200" s="37"/>
      <c r="DQ200" s="37"/>
      <c r="DR200" s="37"/>
      <c r="DS200" s="37"/>
    </row>
    <row r="201" spans="1:141" s="38" customFormat="1" ht="26.25" customHeight="1" thickBot="1" x14ac:dyDescent="0.25">
      <c r="A201" s="28">
        <v>3</v>
      </c>
      <c r="B201" s="426" t="s">
        <v>29</v>
      </c>
      <c r="C201" s="29" t="s">
        <v>23</v>
      </c>
      <c r="D201" s="552">
        <v>2</v>
      </c>
      <c r="E201" s="552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1">
        <f>SUM(E201:P201)</f>
        <v>0</v>
      </c>
      <c r="R201" s="83" t="s">
        <v>15</v>
      </c>
      <c r="S201" s="546">
        <v>35000</v>
      </c>
      <c r="T201" s="385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86">
        <f t="shared" si="912"/>
        <v>0</v>
      </c>
      <c r="AG201" s="70">
        <f t="shared" si="913"/>
        <v>0</v>
      </c>
      <c r="AH201" s="70">
        <f t="shared" si="914"/>
        <v>0</v>
      </c>
      <c r="AI201" s="70">
        <f t="shared" si="926"/>
        <v>0</v>
      </c>
      <c r="AJ201" s="70">
        <f t="shared" ref="AJ201" si="939">W201*H201</f>
        <v>0</v>
      </c>
      <c r="AK201" s="70">
        <f t="shared" ref="AK201" si="940">X201*I201</f>
        <v>0</v>
      </c>
      <c r="AL201" s="70">
        <f t="shared" ref="AL201" si="941">Y201*J201</f>
        <v>0</v>
      </c>
      <c r="AM201" s="70">
        <f t="shared" ref="AM201" si="942">Z201*K201</f>
        <v>0</v>
      </c>
      <c r="AN201" s="70">
        <f t="shared" ref="AN201" si="943">AA201*L201</f>
        <v>0</v>
      </c>
      <c r="AO201" s="70">
        <f t="shared" ref="AO201" si="944">AB201*M201</f>
        <v>0</v>
      </c>
      <c r="AP201" s="70">
        <f t="shared" ref="AP201" si="945">AC201*N201</f>
        <v>0</v>
      </c>
      <c r="AQ201" s="70">
        <f t="shared" ref="AQ201" si="946">AD201*O201</f>
        <v>0</v>
      </c>
      <c r="AR201" s="70">
        <f t="shared" ref="AR201" si="947">AE201*P201</f>
        <v>0</v>
      </c>
      <c r="AS201" s="71">
        <f>SUM(AG201:AR201)</f>
        <v>0</v>
      </c>
      <c r="AT201" s="70">
        <f>SUM(AG201*4%)</f>
        <v>0</v>
      </c>
      <c r="AU201" s="70">
        <f>SUM(AH201*2%)</f>
        <v>0</v>
      </c>
      <c r="AV201" s="70">
        <f t="shared" ref="AV201" si="948">SUM(AI201*14%)</f>
        <v>0</v>
      </c>
      <c r="AW201" s="70">
        <f t="shared" ref="AW201" si="949">SUM(AJ201*14%)</f>
        <v>0</v>
      </c>
      <c r="AX201" s="70">
        <f t="shared" ref="AX201" si="950">SUM(AK201*14%)</f>
        <v>0</v>
      </c>
      <c r="AY201" s="70">
        <f t="shared" ref="AY201" si="951">SUM(AL201*14%)</f>
        <v>0</v>
      </c>
      <c r="AZ201" s="70">
        <f t="shared" ref="AZ201" si="952">SUM(AM201*14%)</f>
        <v>0</v>
      </c>
      <c r="BA201" s="70">
        <f t="shared" ref="BA201" si="953">SUM(AN201*14%)</f>
        <v>0</v>
      </c>
      <c r="BB201" s="70">
        <f t="shared" ref="BB201" si="954">SUM(AO201*14%)</f>
        <v>0</v>
      </c>
      <c r="BC201" s="70">
        <f t="shared" ref="BC201" si="955">SUM(AP201*14%)</f>
        <v>0</v>
      </c>
      <c r="BD201" s="70">
        <f t="shared" ref="BD201" si="956">SUM(AQ201*14%)</f>
        <v>0</v>
      </c>
      <c r="BE201" s="70">
        <f t="shared" ref="BE201" si="957">SUM(AR201*14%)</f>
        <v>0</v>
      </c>
      <c r="BF201" s="72">
        <f>SUM(AT201:BE201)</f>
        <v>0</v>
      </c>
      <c r="BG201" s="73">
        <f t="shared" si="927"/>
        <v>0</v>
      </c>
      <c r="BH201" s="74">
        <f t="shared" si="928"/>
        <v>70000</v>
      </c>
      <c r="BI201" s="75">
        <f t="shared" si="929"/>
        <v>70000</v>
      </c>
      <c r="BJ201" s="472">
        <f>SUM(Q201/D201)</f>
        <v>0</v>
      </c>
      <c r="BK201" s="472"/>
      <c r="BL201" s="461">
        <v>30000</v>
      </c>
      <c r="BM201" s="461">
        <f>AG201-AT201</f>
        <v>0</v>
      </c>
      <c r="BN201" s="461">
        <f>E201*BL201</f>
        <v>0</v>
      </c>
      <c r="BO201" s="461">
        <f>BM201-BN201</f>
        <v>0</v>
      </c>
      <c r="BP201" s="37"/>
      <c r="BQ201" s="461">
        <f>AH201-AU201</f>
        <v>0</v>
      </c>
      <c r="BR201" s="461">
        <f>F201*BL201</f>
        <v>0</v>
      </c>
      <c r="BS201" s="461">
        <f t="shared" si="930"/>
        <v>0</v>
      </c>
      <c r="BT201" s="37"/>
      <c r="BU201" s="461">
        <f>AI201-AV201</f>
        <v>0</v>
      </c>
      <c r="BV201" s="461">
        <f>G201*BL201</f>
        <v>0</v>
      </c>
      <c r="BW201" s="461">
        <f>BU201-BV201</f>
        <v>0</v>
      </c>
      <c r="BX201" s="37"/>
      <c r="BY201" s="461">
        <f>AJ201-AW201</f>
        <v>0</v>
      </c>
      <c r="BZ201" s="461">
        <f>H201*BL201</f>
        <v>0</v>
      </c>
      <c r="CA201" s="461">
        <f t="shared" si="931"/>
        <v>0</v>
      </c>
      <c r="CB201" s="37"/>
      <c r="CC201" s="461">
        <f>SUM(AK201-AX201)</f>
        <v>0</v>
      </c>
      <c r="CD201" s="461">
        <f>I201*BL201</f>
        <v>0</v>
      </c>
      <c r="CE201" s="461">
        <f t="shared" si="932"/>
        <v>0</v>
      </c>
      <c r="CF201" s="37"/>
      <c r="CG201" s="461">
        <f>AL201-AY201</f>
        <v>0</v>
      </c>
      <c r="CH201" s="461">
        <f>J201*BL201</f>
        <v>0</v>
      </c>
      <c r="CI201" s="461">
        <f>CG201-CH201</f>
        <v>0</v>
      </c>
      <c r="CJ201" s="37"/>
      <c r="CK201" s="461">
        <f>AM201-AZ201</f>
        <v>0</v>
      </c>
      <c r="CL201" s="461">
        <f>K201*BL201</f>
        <v>0</v>
      </c>
      <c r="CM201" s="461">
        <f t="shared" si="933"/>
        <v>0</v>
      </c>
      <c r="CN201" s="37"/>
      <c r="CO201" s="461">
        <f>AN201-BA201</f>
        <v>0</v>
      </c>
      <c r="CP201" s="461">
        <f>L201*BL201</f>
        <v>0</v>
      </c>
      <c r="CQ201" s="461">
        <f t="shared" si="934"/>
        <v>0</v>
      </c>
      <c r="CR201" s="37"/>
      <c r="CS201" s="461">
        <f>AO201-BB201</f>
        <v>0</v>
      </c>
      <c r="CT201" s="461">
        <f>M201*BL201</f>
        <v>0</v>
      </c>
      <c r="CU201" s="461">
        <f t="shared" si="935"/>
        <v>0</v>
      </c>
      <c r="CV201" s="37"/>
      <c r="CW201" s="461">
        <f>AP201-BC201</f>
        <v>0</v>
      </c>
      <c r="CX201" s="461">
        <f>N201*BL201</f>
        <v>0</v>
      </c>
      <c r="CY201" s="461">
        <f t="shared" si="936"/>
        <v>0</v>
      </c>
      <c r="CZ201" s="37"/>
      <c r="DA201" s="461">
        <f>AQ201-BD201</f>
        <v>0</v>
      </c>
      <c r="DB201" s="461">
        <f>O201*BL201</f>
        <v>0</v>
      </c>
      <c r="DC201" s="461">
        <f t="shared" si="937"/>
        <v>0</v>
      </c>
      <c r="DD201" s="37"/>
      <c r="DE201" s="461">
        <f>AR201-BE201</f>
        <v>0</v>
      </c>
      <c r="DF201" s="461">
        <f>P201*BL201</f>
        <v>0</v>
      </c>
      <c r="DG201" s="461">
        <f t="shared" si="938"/>
        <v>0</v>
      </c>
      <c r="DH201" s="37"/>
      <c r="DI201" s="461">
        <f t="shared" si="925"/>
        <v>0</v>
      </c>
      <c r="DJ201" s="461">
        <f t="shared" si="925"/>
        <v>0</v>
      </c>
      <c r="DK201" s="461">
        <f>DI201-DJ201</f>
        <v>0</v>
      </c>
      <c r="DL201" s="37"/>
      <c r="DM201" s="37"/>
      <c r="DN201" s="37"/>
      <c r="DO201" s="37"/>
      <c r="DP201" s="37"/>
      <c r="DQ201" s="37"/>
      <c r="DR201" s="37"/>
      <c r="DS201" s="37"/>
    </row>
    <row r="202" spans="1:141" s="39" customFormat="1" ht="26.25" customHeight="1" thickBot="1" x14ac:dyDescent="0.25">
      <c r="A202" s="45">
        <v>20</v>
      </c>
      <c r="B202" s="45" t="s">
        <v>4</v>
      </c>
      <c r="C202" s="45"/>
      <c r="D202" s="200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8"/>
      <c r="R202" s="77"/>
      <c r="S202" s="46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78">
        <f t="shared" ref="AF202:BI202" si="958">SUM(AF199:AF201)</f>
        <v>1552000</v>
      </c>
      <c r="AG202" s="1138">
        <f t="shared" si="958"/>
        <v>1532000</v>
      </c>
      <c r="AH202" s="78">
        <f t="shared" si="958"/>
        <v>0</v>
      </c>
      <c r="AI202" s="78">
        <f t="shared" si="958"/>
        <v>0</v>
      </c>
      <c r="AJ202" s="78">
        <f t="shared" si="958"/>
        <v>0</v>
      </c>
      <c r="AK202" s="78">
        <f t="shared" si="958"/>
        <v>0</v>
      </c>
      <c r="AL202" s="78">
        <f t="shared" si="958"/>
        <v>0</v>
      </c>
      <c r="AM202" s="78">
        <f t="shared" si="958"/>
        <v>0</v>
      </c>
      <c r="AN202" s="78">
        <f t="shared" si="958"/>
        <v>0</v>
      </c>
      <c r="AO202" s="78">
        <f t="shared" si="958"/>
        <v>0</v>
      </c>
      <c r="AP202" s="78">
        <f t="shared" si="958"/>
        <v>0</v>
      </c>
      <c r="AQ202" s="78">
        <f t="shared" si="958"/>
        <v>0</v>
      </c>
      <c r="AR202" s="78">
        <f t="shared" si="958"/>
        <v>0</v>
      </c>
      <c r="AS202" s="78">
        <f t="shared" si="958"/>
        <v>1532000</v>
      </c>
      <c r="AT202" s="1138">
        <f>SUM(AT199:AT201)</f>
        <v>183840</v>
      </c>
      <c r="AU202" s="78">
        <f t="shared" si="958"/>
        <v>0</v>
      </c>
      <c r="AV202" s="78">
        <f t="shared" si="958"/>
        <v>0</v>
      </c>
      <c r="AW202" s="78">
        <f t="shared" si="958"/>
        <v>0</v>
      </c>
      <c r="AX202" s="78">
        <f t="shared" si="958"/>
        <v>0</v>
      </c>
      <c r="AY202" s="78">
        <f t="shared" si="958"/>
        <v>0</v>
      </c>
      <c r="AZ202" s="78">
        <f t="shared" si="958"/>
        <v>0</v>
      </c>
      <c r="BA202" s="78">
        <f t="shared" si="958"/>
        <v>0</v>
      </c>
      <c r="BB202" s="78">
        <f t="shared" si="958"/>
        <v>0</v>
      </c>
      <c r="BC202" s="78">
        <f t="shared" si="958"/>
        <v>0</v>
      </c>
      <c r="BD202" s="78">
        <f t="shared" si="958"/>
        <v>0</v>
      </c>
      <c r="BE202" s="78">
        <f t="shared" si="958"/>
        <v>0</v>
      </c>
      <c r="BF202" s="78">
        <f t="shared" si="958"/>
        <v>183840</v>
      </c>
      <c r="BG202" s="79">
        <f t="shared" si="958"/>
        <v>20000</v>
      </c>
      <c r="BH202" s="79">
        <f t="shared" si="958"/>
        <v>18694000</v>
      </c>
      <c r="BI202" s="79">
        <f t="shared" si="958"/>
        <v>17162000</v>
      </c>
      <c r="BJ202" s="541">
        <f>SUM(BJ199:BJ201)/4</f>
        <v>4.1666666666666664E-2</v>
      </c>
      <c r="BK202" s="541"/>
      <c r="BL202" s="541"/>
      <c r="BM202" s="918">
        <f>SUM(BM199:BM201)</f>
        <v>1348160</v>
      </c>
      <c r="BN202" s="918">
        <f>SUM(BN199:BN201)</f>
        <v>960000</v>
      </c>
      <c r="BO202" s="918">
        <f>SUM(BO199:BO201)</f>
        <v>388160</v>
      </c>
      <c r="BP202" s="50"/>
      <c r="BQ202" s="918">
        <f>SUM(BQ199:BQ201)</f>
        <v>0</v>
      </c>
      <c r="BR202" s="918">
        <f>SUM(BR199:BR201)</f>
        <v>0</v>
      </c>
      <c r="BS202" s="918">
        <f>SUM(BS199:BS201)</f>
        <v>0</v>
      </c>
      <c r="BT202" s="50"/>
      <c r="BU202" s="918">
        <f>SUM(BU199:BU201)</f>
        <v>0</v>
      </c>
      <c r="BV202" s="918">
        <f>SUM(BV199:BV201)</f>
        <v>0</v>
      </c>
      <c r="BW202" s="918">
        <f>SUM(BW199:BW201)</f>
        <v>0</v>
      </c>
      <c r="BX202" s="50"/>
      <c r="BY202" s="918">
        <f>SUM(BY199:BY201)</f>
        <v>0</v>
      </c>
      <c r="BZ202" s="918">
        <f>SUM(BZ199:BZ201)</f>
        <v>0</v>
      </c>
      <c r="CA202" s="918">
        <f>SUM(CA199:CA201)</f>
        <v>0</v>
      </c>
      <c r="CB202" s="50"/>
      <c r="CC202" s="918">
        <f>SUM(CC199:CC201)</f>
        <v>0</v>
      </c>
      <c r="CD202" s="918">
        <f>SUM(CD199:CD201)</f>
        <v>0</v>
      </c>
      <c r="CE202" s="918">
        <f>SUM(CE199:CE201)</f>
        <v>0</v>
      </c>
      <c r="CF202" s="50"/>
      <c r="CG202" s="918">
        <f>SUM(CG199:CG201)</f>
        <v>0</v>
      </c>
      <c r="CH202" s="918">
        <f>SUM(CH199:CH201)</f>
        <v>0</v>
      </c>
      <c r="CI202" s="918">
        <f>SUM(CI199:CI201)</f>
        <v>0</v>
      </c>
      <c r="CJ202" s="50"/>
      <c r="CK202" s="918">
        <f>SUM(CK199:CK201)</f>
        <v>0</v>
      </c>
      <c r="CL202" s="918">
        <f>SUM(CL199:CL201)</f>
        <v>0</v>
      </c>
      <c r="CM202" s="918">
        <f>SUM(CM199:CM201)</f>
        <v>0</v>
      </c>
      <c r="CN202" s="50"/>
      <c r="CO202" s="918">
        <f>SUM(CO199:CO201)</f>
        <v>0</v>
      </c>
      <c r="CP202" s="918">
        <f>SUM(CP199:CP201)</f>
        <v>0</v>
      </c>
      <c r="CQ202" s="918">
        <f>SUM(CQ199:CQ201)</f>
        <v>0</v>
      </c>
      <c r="CR202" s="50"/>
      <c r="CS202" s="918">
        <f>SUM(CS199:CS201)</f>
        <v>0</v>
      </c>
      <c r="CT202" s="918">
        <f>SUM(CT199:CT201)</f>
        <v>0</v>
      </c>
      <c r="CU202" s="918">
        <f>SUM(CU199:CU201)</f>
        <v>0</v>
      </c>
      <c r="CV202" s="50"/>
      <c r="CW202" s="918">
        <f>SUM(CW199:CW201)</f>
        <v>0</v>
      </c>
      <c r="CX202" s="918">
        <f>SUM(CX199:CX201)</f>
        <v>0</v>
      </c>
      <c r="CY202" s="918">
        <f>SUM(CY199:CY201)</f>
        <v>0</v>
      </c>
      <c r="CZ202" s="50"/>
      <c r="DA202" s="918">
        <f>SUM(DA199:DA201)</f>
        <v>0</v>
      </c>
      <c r="DB202" s="918">
        <f>SUM(DB199:DB201)</f>
        <v>0</v>
      </c>
      <c r="DC202" s="918">
        <f>SUM(DC199:DC201)</f>
        <v>0</v>
      </c>
      <c r="DD202" s="50"/>
      <c r="DE202" s="918">
        <f>SUM(DE199:DE201)</f>
        <v>0</v>
      </c>
      <c r="DF202" s="918">
        <f>SUM(DF199:DF201)</f>
        <v>0</v>
      </c>
      <c r="DG202" s="918">
        <f>SUM(DG199:DG201)</f>
        <v>0</v>
      </c>
      <c r="DH202" s="50"/>
      <c r="DI202" s="918">
        <f>SUM(DI199:DI201)</f>
        <v>1348160</v>
      </c>
      <c r="DJ202" s="918">
        <f>SUM(DJ199:DJ201)</f>
        <v>960000</v>
      </c>
      <c r="DK202" s="918">
        <f>SUM(DK199:DK201)</f>
        <v>388160</v>
      </c>
      <c r="DL202" s="50"/>
      <c r="DM202" s="50"/>
      <c r="DN202" s="50"/>
      <c r="DO202" s="50"/>
      <c r="DP202" s="50"/>
      <c r="DQ202" s="50"/>
      <c r="DR202" s="50"/>
      <c r="DS202" s="50"/>
      <c r="DT202" s="50"/>
      <c r="DU202" s="50"/>
      <c r="DV202" s="50"/>
    </row>
    <row r="203" spans="1:141" s="39" customFormat="1" ht="26.25" customHeight="1" x14ac:dyDescent="0.2">
      <c r="A203" s="154"/>
      <c r="B203" s="154"/>
      <c r="C203" s="154"/>
      <c r="D203" s="1061"/>
      <c r="E203" s="830"/>
      <c r="F203" s="830"/>
      <c r="G203" s="830"/>
      <c r="H203" s="830"/>
      <c r="I203" s="830"/>
      <c r="J203" s="830"/>
      <c r="K203" s="830"/>
      <c r="L203" s="830"/>
      <c r="M203" s="830"/>
      <c r="N203" s="830"/>
      <c r="O203" s="830"/>
      <c r="P203" s="830"/>
      <c r="Q203" s="833"/>
      <c r="R203" s="834"/>
      <c r="S203" s="829"/>
      <c r="T203" s="1062"/>
      <c r="U203" s="1062"/>
      <c r="V203" s="1062"/>
      <c r="W203" s="1062"/>
      <c r="X203" s="1062"/>
      <c r="Y203" s="1062"/>
      <c r="Z203" s="1062"/>
      <c r="AA203" s="1062"/>
      <c r="AB203" s="1062"/>
      <c r="AC203" s="1062"/>
      <c r="AD203" s="1062"/>
      <c r="AE203" s="1062"/>
      <c r="AF203" s="1063"/>
      <c r="AG203" s="1063"/>
      <c r="AH203" s="1063"/>
      <c r="AI203" s="1063"/>
      <c r="AJ203" s="1063"/>
      <c r="AK203" s="1063"/>
      <c r="AL203" s="1063"/>
      <c r="AM203" s="1063"/>
      <c r="AN203" s="1063"/>
      <c r="AO203" s="1063"/>
      <c r="AP203" s="1063"/>
      <c r="AQ203" s="1063"/>
      <c r="AR203" s="1063"/>
      <c r="AS203" s="1063"/>
      <c r="AT203" s="1064"/>
      <c r="AU203" s="1064"/>
      <c r="AV203" s="1064"/>
      <c r="AW203" s="1064"/>
      <c r="AX203" s="1064"/>
      <c r="AY203" s="1064"/>
      <c r="AZ203" s="1064"/>
      <c r="BA203" s="1064"/>
      <c r="BB203" s="1064"/>
      <c r="BC203" s="1064"/>
      <c r="BD203" s="1064"/>
      <c r="BE203" s="1064"/>
      <c r="BF203" s="1063"/>
      <c r="BG203" s="54">
        <f>AF202-AS202</f>
        <v>20000</v>
      </c>
      <c r="BH203" s="55">
        <f>SUM(BI202+AS202)</f>
        <v>18694000</v>
      </c>
      <c r="BI203" s="56">
        <f>SUM(BG202)</f>
        <v>20000</v>
      </c>
      <c r="BJ203" s="41" t="s">
        <v>35</v>
      </c>
      <c r="BK203" s="541"/>
      <c r="BL203" s="541"/>
      <c r="BM203" s="921"/>
      <c r="BN203" s="921"/>
      <c r="BO203" s="921"/>
      <c r="BP203" s="399"/>
      <c r="BQ203" s="921"/>
      <c r="BR203" s="921"/>
      <c r="BS203" s="921"/>
      <c r="BT203" s="399"/>
      <c r="BU203" s="921"/>
      <c r="BV203" s="921"/>
      <c r="BW203" s="921"/>
      <c r="BX203" s="399"/>
      <c r="BY203" s="921"/>
      <c r="BZ203" s="921"/>
      <c r="CA203" s="921"/>
      <c r="CB203" s="399"/>
      <c r="CC203" s="921"/>
      <c r="CD203" s="921"/>
      <c r="CE203" s="921"/>
      <c r="CF203" s="399"/>
      <c r="CG203" s="921"/>
      <c r="CH203" s="921"/>
      <c r="CI203" s="921"/>
      <c r="CJ203" s="399"/>
      <c r="CK203" s="921"/>
      <c r="CL203" s="921"/>
      <c r="CM203" s="921"/>
      <c r="CN203" s="399"/>
      <c r="CO203" s="921"/>
      <c r="CP203" s="921"/>
      <c r="CQ203" s="921"/>
      <c r="CR203" s="399"/>
      <c r="CS203" s="921"/>
      <c r="CT203" s="921"/>
      <c r="CU203" s="921"/>
      <c r="CV203" s="399"/>
      <c r="CW203" s="921"/>
      <c r="CX203" s="921"/>
      <c r="CY203" s="921"/>
      <c r="CZ203" s="399"/>
      <c r="DA203" s="921"/>
      <c r="DB203" s="921"/>
      <c r="DC203" s="921"/>
      <c r="DD203" s="399"/>
      <c r="DE203" s="921"/>
      <c r="DF203" s="921"/>
      <c r="DG203" s="921"/>
      <c r="DH203" s="399"/>
      <c r="DI203" s="921"/>
      <c r="DJ203" s="921"/>
      <c r="DK203" s="921"/>
      <c r="DL203" s="399"/>
      <c r="DM203" s="399"/>
      <c r="DN203" s="399"/>
      <c r="DO203" s="399"/>
      <c r="DP203" s="399"/>
      <c r="DQ203" s="399"/>
      <c r="DR203" s="399"/>
      <c r="DS203" s="399"/>
      <c r="DT203" s="399"/>
      <c r="DU203" s="399"/>
      <c r="DV203" s="399"/>
    </row>
    <row r="204" spans="1:141" s="20" customFormat="1" ht="26.25" customHeight="1" x14ac:dyDescent="0.2">
      <c r="A204" s="51"/>
      <c r="C204" s="51"/>
      <c r="D204" s="20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AG204" s="1148" t="s">
        <v>596</v>
      </c>
      <c r="AH204" s="1148"/>
      <c r="AI204" s="1148"/>
      <c r="AJ204" s="1148"/>
      <c r="AK204" s="1148"/>
      <c r="AL204" s="1148"/>
      <c r="AM204" s="1148"/>
      <c r="AN204" s="1148"/>
      <c r="AO204" s="1148"/>
      <c r="AP204" s="1148"/>
      <c r="AQ204" s="1148"/>
      <c r="AR204" s="1148"/>
      <c r="AS204" s="266">
        <f>SUM(AG205:AR205)</f>
        <v>276800</v>
      </c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I204" s="58">
        <f>SUM(BI202-BI203)</f>
        <v>17142000</v>
      </c>
      <c r="BJ204" s="41" t="s">
        <v>34</v>
      </c>
      <c r="BK204" s="41"/>
      <c r="BM204" s="24"/>
      <c r="BN204" s="24"/>
      <c r="BO204" s="24">
        <f>BO202+BO192+BO183+BO172+BO163+BO154+BO141+BO131+BO120+BO110+BO100+BO91+BO82+BO72+BO63+BO52+BO41+BO32+BO23+BO11</f>
        <v>486380</v>
      </c>
      <c r="BP204" s="24"/>
      <c r="BQ204" s="24"/>
      <c r="BR204" s="24"/>
      <c r="BS204" s="24">
        <f t="shared" ref="BS204" si="959">BS202+BS192+BS183+BS172+BS163+BS154+BS141+BS131+BS120+BS110+BS100+BS91+BS82+BS72+BS63+BS52+BS41+BS32+BS23+BS11</f>
        <v>0</v>
      </c>
      <c r="BT204" s="24"/>
      <c r="BU204" s="24"/>
      <c r="BV204" s="24"/>
      <c r="BW204" s="24">
        <f t="shared" ref="BW204" si="960">BW202+BW192+BW183+BW172+BW163+BW154+BW141+BW131+BW120+BW110+BW100+BW91+BW82+BW72+BW63+BW52+BW41+BW32+BW23+BW11</f>
        <v>0</v>
      </c>
      <c r="BX204" s="24"/>
      <c r="BY204" s="24"/>
      <c r="BZ204" s="24"/>
      <c r="CA204" s="24">
        <f t="shared" ref="CA204" si="961">CA202+CA192+CA183+CA172+CA163+CA154+CA141+CA131+CA120+CA110+CA100+CA91+CA82+CA72+CA63+CA52+CA41+CA32+CA23+CA11</f>
        <v>0</v>
      </c>
      <c r="CB204" s="24"/>
      <c r="CC204" s="24"/>
      <c r="CD204" s="24"/>
      <c r="CE204" s="24">
        <f t="shared" ref="CE204" si="962">CE202+CE192+CE183+CE172+CE163+CE154+CE141+CE131+CE120+CE110+CE100+CE91+CE82+CE72+CE63+CE52+CE41+CE32+CE23+CE11</f>
        <v>0</v>
      </c>
      <c r="CF204" s="24"/>
      <c r="CG204" s="24"/>
      <c r="CH204" s="24"/>
      <c r="CI204" s="24">
        <f t="shared" ref="CI204" si="963">CI202+CI192+CI183+CI172+CI163+CI154+CI141+CI131+CI120+CI110+CI100+CI91+CI82+CI72+CI63+CI52+CI41+CI32+CI23+CI11</f>
        <v>0</v>
      </c>
      <c r="CJ204" s="24"/>
      <c r="CK204" s="24"/>
      <c r="CL204" s="24"/>
      <c r="CM204" s="24">
        <f t="shared" ref="CM204" si="964">CM202+CM192+CM183+CM172+CM163+CM154+CM141+CM131+CM120+CM110+CM100+CM91+CM82+CM72+CM63+CM52+CM41+CM32+CM23+CM11</f>
        <v>0</v>
      </c>
      <c r="CN204" s="24"/>
      <c r="CO204" s="24"/>
      <c r="CP204" s="24"/>
      <c r="CQ204" s="24">
        <f t="shared" ref="CQ204" si="965">CQ202+CQ192+CQ183+CQ172+CQ163+CQ154+CQ141+CQ131+CQ120+CQ110+CQ100+CQ91+CQ82+CQ72+CQ63+CQ52+CQ41+CQ32+CQ23+CQ11</f>
        <v>0</v>
      </c>
      <c r="CR204" s="24"/>
      <c r="CS204" s="24"/>
      <c r="CT204" s="24"/>
      <c r="CU204" s="24">
        <f t="shared" ref="CU204" si="966">CU202+CU192+CU183+CU172+CU163+CU154+CU141+CU131+CU120+CU110+CU100+CU91+CU82+CU72+CU63+CU52+CU41+CU32+CU23+CU11</f>
        <v>0</v>
      </c>
      <c r="CV204" s="24"/>
      <c r="CW204" s="24"/>
      <c r="CX204" s="24"/>
      <c r="CY204" s="24">
        <f t="shared" ref="CY204" si="967">CY202+CY192+CY183+CY172+CY163+CY154+CY141+CY131+CY120+CY110+CY100+CY91+CY82+CY72+CY63+CY52+CY41+CY32+CY23+CY11</f>
        <v>0</v>
      </c>
      <c r="CZ204" s="24"/>
      <c r="DA204" s="24"/>
      <c r="DB204" s="24"/>
      <c r="DC204" s="24">
        <f t="shared" ref="DC204" si="968">DC202+DC192+DC183+DC172+DC163+DC154+DC141+DC131+DC120+DC110+DC100+DC91+DC82+DC72+DC63+DC52+DC41+DC32+DC23+DC11</f>
        <v>0</v>
      </c>
      <c r="DD204" s="24"/>
      <c r="DE204" s="24"/>
      <c r="DF204" s="24"/>
      <c r="DG204" s="24">
        <f t="shared" ref="DG204" si="969">DG202+DG192+DG183+DG172+DG163+DG154+DG141+DG131+DG120+DG110+DG100+DG91+DG82+DG72+DG63+DG52+DG41+DG32+DG23+DG11</f>
        <v>0</v>
      </c>
      <c r="DH204" s="24"/>
      <c r="DI204" s="24"/>
      <c r="DJ204" s="24"/>
      <c r="DK204" s="24">
        <f t="shared" ref="DK204" si="970">DK202+DK192+DK183+DK172+DK163+DK154+DK141+DK131+DK120+DK110+DK100+DK91+DK82+DK72+DK63+DK52+DK41+DK32+DK23+DK11</f>
        <v>486380</v>
      </c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</row>
    <row r="205" spans="1:141" s="41" customFormat="1" ht="26.25" customHeight="1" x14ac:dyDescent="0.2">
      <c r="A205" s="154"/>
      <c r="C205" s="154"/>
      <c r="D205" s="1086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AG205" s="1087">
        <f>SUM(AG200+AG199+AG139+AG138+AG129+AG128+AG127+AG118+AG117+AG108+AG107+AG98+AG89+AG80+AG79+AG70+AG61+AG60+AG59+AG50+AG49+AG48+AG39+AG30+AG21+AG20+AG19+AG9+AG8+AG7)*10%</f>
        <v>276800</v>
      </c>
      <c r="AH205" s="1087">
        <f t="shared" ref="AH205:AS205" si="971">SUM(AH200+AH199+AH139+AH138+AH129+AH128+AH127+AH118+AH117+AH108+AH107+AH98+AH89+AH80+AH79+AH70+AH61+AH60+AH59+AH50+AH49+AH48+AH39+AH30+AH21+AH20+AH19+AH9+AH8+AH7)*10%</f>
        <v>0</v>
      </c>
      <c r="AI205" s="1087">
        <f t="shared" si="971"/>
        <v>0</v>
      </c>
      <c r="AJ205" s="1087">
        <f t="shared" si="971"/>
        <v>0</v>
      </c>
      <c r="AK205" s="1087">
        <f t="shared" si="971"/>
        <v>0</v>
      </c>
      <c r="AL205" s="1087">
        <f t="shared" si="971"/>
        <v>0</v>
      </c>
      <c r="AM205" s="1087">
        <f t="shared" si="971"/>
        <v>0</v>
      </c>
      <c r="AN205" s="1087">
        <f t="shared" si="971"/>
        <v>0</v>
      </c>
      <c r="AO205" s="1087">
        <f t="shared" si="971"/>
        <v>0</v>
      </c>
      <c r="AP205" s="1087">
        <f t="shared" si="971"/>
        <v>0</v>
      </c>
      <c r="AQ205" s="1087">
        <f t="shared" si="971"/>
        <v>0</v>
      </c>
      <c r="AR205" s="1087">
        <f t="shared" si="971"/>
        <v>0</v>
      </c>
      <c r="AS205" s="1087">
        <f t="shared" si="971"/>
        <v>276800</v>
      </c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M205" s="1088"/>
      <c r="BN205" s="1088"/>
      <c r="BO205" s="1088"/>
      <c r="BP205" s="1088"/>
      <c r="BQ205" s="1088"/>
      <c r="BR205" s="1088"/>
      <c r="BS205" s="1088"/>
      <c r="BT205" s="1088"/>
      <c r="BU205" s="1088"/>
      <c r="BV205" s="1088"/>
      <c r="BW205" s="1088"/>
      <c r="BX205" s="1088"/>
      <c r="BY205" s="1088"/>
      <c r="BZ205" s="1088"/>
      <c r="CA205" s="1088"/>
      <c r="CB205" s="1088"/>
      <c r="CC205" s="1088"/>
      <c r="CD205" s="1088"/>
      <c r="CE205" s="1088"/>
      <c r="CF205" s="1088"/>
      <c r="CG205" s="1088"/>
      <c r="CH205" s="1088"/>
      <c r="CI205" s="1088"/>
      <c r="CJ205" s="1088"/>
      <c r="CK205" s="1088"/>
      <c r="CL205" s="1088"/>
      <c r="CM205" s="1088"/>
      <c r="CN205" s="1088"/>
      <c r="CO205" s="1088"/>
      <c r="CP205" s="1088"/>
      <c r="CQ205" s="1088"/>
      <c r="CR205" s="1088"/>
      <c r="CS205" s="1088"/>
      <c r="CT205" s="1088"/>
      <c r="CU205" s="1088"/>
      <c r="CV205" s="1088"/>
      <c r="CW205" s="1088"/>
      <c r="CX205" s="1088"/>
      <c r="CY205" s="1088"/>
      <c r="CZ205" s="1088"/>
      <c r="DA205" s="1088"/>
      <c r="DB205" s="1088"/>
      <c r="DC205" s="1088"/>
      <c r="DD205" s="1088"/>
      <c r="DE205" s="1088"/>
      <c r="DF205" s="1088"/>
      <c r="DG205" s="1088"/>
      <c r="DH205" s="1088"/>
      <c r="DI205" s="1088"/>
      <c r="DJ205" s="1088"/>
      <c r="DK205" s="1088"/>
      <c r="DL205" s="1088"/>
      <c r="DM205" s="1088"/>
      <c r="DN205" s="1088"/>
      <c r="DO205" s="1088"/>
      <c r="DP205" s="1088"/>
      <c r="DQ205" s="1088"/>
      <c r="DR205" s="1088"/>
      <c r="DS205" s="1088"/>
      <c r="DT205" s="1088"/>
      <c r="DU205" s="1088"/>
      <c r="DV205" s="1088"/>
    </row>
    <row r="206" spans="1:141" s="6" customFormat="1" ht="26.25" customHeight="1" x14ac:dyDescent="0.2">
      <c r="A206" s="59"/>
      <c r="C206" s="8"/>
      <c r="D206" s="543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51"/>
      <c r="AE206" s="67"/>
      <c r="AF206" s="63"/>
      <c r="AS206" s="68"/>
      <c r="AU206" s="1093"/>
      <c r="BF206" s="68"/>
      <c r="BG206" s="68"/>
      <c r="BH206" s="175"/>
      <c r="BI206" s="175"/>
      <c r="BJ206" s="7"/>
      <c r="BK206" s="7"/>
      <c r="BL206" s="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</row>
    <row r="207" spans="1:141" s="6" customFormat="1" ht="26.25" customHeight="1" x14ac:dyDescent="0.2">
      <c r="A207" s="59"/>
      <c r="C207" s="8"/>
      <c r="D207" s="543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51"/>
      <c r="AE207" s="67"/>
      <c r="AF207" s="63"/>
      <c r="AS207" s="68"/>
      <c r="BF207" s="68"/>
      <c r="BG207" s="68"/>
      <c r="BH207" s="175"/>
      <c r="BI207" s="175"/>
      <c r="BJ207" s="7"/>
      <c r="BK207" s="7"/>
      <c r="BL207" s="7"/>
      <c r="BM207" s="27"/>
      <c r="BN207" s="27"/>
      <c r="BO207" s="27"/>
      <c r="BP207" s="27"/>
      <c r="BQ207" s="3"/>
      <c r="BR207" s="3"/>
      <c r="BS207" s="3"/>
      <c r="BT207" s="27"/>
      <c r="BU207" s="3"/>
      <c r="BV207" s="3"/>
      <c r="BW207" s="3"/>
      <c r="BX207" s="27"/>
      <c r="BY207" s="3"/>
      <c r="BZ207" s="3"/>
      <c r="CA207" s="3"/>
      <c r="CB207" s="27"/>
      <c r="CC207" s="3"/>
      <c r="CD207" s="3"/>
      <c r="CE207" s="3"/>
      <c r="CF207" s="27"/>
      <c r="CG207" s="3"/>
      <c r="CH207" s="3"/>
      <c r="CI207" s="3"/>
      <c r="CJ207" s="27"/>
      <c r="CK207" s="3"/>
      <c r="CL207" s="3"/>
      <c r="CM207" s="3"/>
      <c r="CN207" s="27"/>
      <c r="CO207" s="3"/>
      <c r="CP207" s="3"/>
      <c r="CQ207" s="3"/>
      <c r="CR207" s="27"/>
      <c r="CS207" s="3"/>
      <c r="CT207" s="3"/>
      <c r="CU207" s="3"/>
      <c r="CV207" s="27"/>
      <c r="CW207" s="3"/>
      <c r="CX207" s="3"/>
      <c r="CY207" s="3"/>
      <c r="CZ207" s="27"/>
      <c r="DA207" s="3"/>
      <c r="DB207" s="3"/>
      <c r="DC207" s="3"/>
      <c r="DD207" s="27"/>
      <c r="DE207" s="3"/>
      <c r="DF207" s="3"/>
      <c r="DG207" s="3"/>
      <c r="DH207" s="27"/>
      <c r="DI207" s="3"/>
      <c r="DJ207" s="3"/>
      <c r="DK207" s="3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</row>
  </sheetData>
  <mergeCells count="842">
    <mergeCell ref="BI15:BI17"/>
    <mergeCell ref="BI3:BI5"/>
    <mergeCell ref="D4:D5"/>
    <mergeCell ref="E4:Q4"/>
    <mergeCell ref="S4:S5"/>
    <mergeCell ref="T4:AE4"/>
    <mergeCell ref="AF4:AF5"/>
    <mergeCell ref="AG4:AS4"/>
    <mergeCell ref="R3:R5"/>
    <mergeCell ref="S3:AE3"/>
    <mergeCell ref="AF3:AS3"/>
    <mergeCell ref="BG3:BG5"/>
    <mergeCell ref="BH3:BH5"/>
    <mergeCell ref="S15:AE15"/>
    <mergeCell ref="AF15:AS15"/>
    <mergeCell ref="BG15:BG17"/>
    <mergeCell ref="BH15:BH17"/>
    <mergeCell ref="S16:S17"/>
    <mergeCell ref="T16:AE16"/>
    <mergeCell ref="AF16:AF17"/>
    <mergeCell ref="AG16:AS16"/>
    <mergeCell ref="R15:R17"/>
    <mergeCell ref="AT3:BF4"/>
    <mergeCell ref="AT15:BF16"/>
    <mergeCell ref="A26:B26"/>
    <mergeCell ref="A27:A29"/>
    <mergeCell ref="B27:B29"/>
    <mergeCell ref="C27:C29"/>
    <mergeCell ref="A2:B2"/>
    <mergeCell ref="A3:A5"/>
    <mergeCell ref="B3:B5"/>
    <mergeCell ref="C3:C5"/>
    <mergeCell ref="D3:Q3"/>
    <mergeCell ref="A14:B14"/>
    <mergeCell ref="A15:A17"/>
    <mergeCell ref="B15:B17"/>
    <mergeCell ref="C15:C17"/>
    <mergeCell ref="D15:Q15"/>
    <mergeCell ref="D16:D17"/>
    <mergeCell ref="E16:Q16"/>
    <mergeCell ref="A55:B55"/>
    <mergeCell ref="A56:A58"/>
    <mergeCell ref="B56:B58"/>
    <mergeCell ref="C56:C58"/>
    <mergeCell ref="A44:B44"/>
    <mergeCell ref="A45:A47"/>
    <mergeCell ref="B45:B47"/>
    <mergeCell ref="C45:C47"/>
    <mergeCell ref="A36:A38"/>
    <mergeCell ref="B36:B38"/>
    <mergeCell ref="C36:C38"/>
    <mergeCell ref="BH158:BH160"/>
    <mergeCell ref="BI158:BI160"/>
    <mergeCell ref="D159:D160"/>
    <mergeCell ref="E159:Q159"/>
    <mergeCell ref="S159:S160"/>
    <mergeCell ref="T159:AE159"/>
    <mergeCell ref="AF159:AF160"/>
    <mergeCell ref="AG159:AS159"/>
    <mergeCell ref="S68:S69"/>
    <mergeCell ref="T68:AE68"/>
    <mergeCell ref="AF68:AF69"/>
    <mergeCell ref="AG68:AS68"/>
    <mergeCell ref="BH145:BH147"/>
    <mergeCell ref="BI145:BI147"/>
    <mergeCell ref="D146:D147"/>
    <mergeCell ref="E146:Q146"/>
    <mergeCell ref="S146:S147"/>
    <mergeCell ref="T146:AE146"/>
    <mergeCell ref="AF146:AF147"/>
    <mergeCell ref="AG146:AS146"/>
    <mergeCell ref="BH76:BH78"/>
    <mergeCell ref="BI76:BI78"/>
    <mergeCell ref="T77:AE77"/>
    <mergeCell ref="AF77:AF78"/>
    <mergeCell ref="A157:B157"/>
    <mergeCell ref="A158:A160"/>
    <mergeCell ref="B158:B160"/>
    <mergeCell ref="C158:C160"/>
    <mergeCell ref="D158:Q158"/>
    <mergeCell ref="R158:R160"/>
    <mergeCell ref="S158:AE158"/>
    <mergeCell ref="AF158:AS158"/>
    <mergeCell ref="BG158:BG160"/>
    <mergeCell ref="AT158:BF159"/>
    <mergeCell ref="BH27:BH29"/>
    <mergeCell ref="BI27:BI29"/>
    <mergeCell ref="D28:D29"/>
    <mergeCell ref="E28:Q28"/>
    <mergeCell ref="S28:S29"/>
    <mergeCell ref="T28:AE28"/>
    <mergeCell ref="AF28:AF29"/>
    <mergeCell ref="AG28:AS28"/>
    <mergeCell ref="A35:B35"/>
    <mergeCell ref="D27:Q27"/>
    <mergeCell ref="R27:R29"/>
    <mergeCell ref="S27:AE27"/>
    <mergeCell ref="AF27:AS27"/>
    <mergeCell ref="BG27:BG29"/>
    <mergeCell ref="AT27:BF28"/>
    <mergeCell ref="AF45:AS45"/>
    <mergeCell ref="BG45:BG47"/>
    <mergeCell ref="BH45:BH47"/>
    <mergeCell ref="BI45:BI47"/>
    <mergeCell ref="D46:D47"/>
    <mergeCell ref="E46:Q46"/>
    <mergeCell ref="S46:S47"/>
    <mergeCell ref="T46:AE46"/>
    <mergeCell ref="AF46:AF47"/>
    <mergeCell ref="D45:Q45"/>
    <mergeCell ref="R45:R47"/>
    <mergeCell ref="S45:AE45"/>
    <mergeCell ref="AG46:AS46"/>
    <mergeCell ref="AT45:BF46"/>
    <mergeCell ref="S36:AE36"/>
    <mergeCell ref="AF36:AS36"/>
    <mergeCell ref="BG36:BG38"/>
    <mergeCell ref="BH36:BH38"/>
    <mergeCell ref="BI36:BI38"/>
    <mergeCell ref="D37:D38"/>
    <mergeCell ref="E37:Q37"/>
    <mergeCell ref="S37:S38"/>
    <mergeCell ref="T37:AE37"/>
    <mergeCell ref="AF37:AF38"/>
    <mergeCell ref="AG37:AS37"/>
    <mergeCell ref="D36:Q36"/>
    <mergeCell ref="AT36:BF37"/>
    <mergeCell ref="R36:R38"/>
    <mergeCell ref="B76:B78"/>
    <mergeCell ref="C76:C78"/>
    <mergeCell ref="D76:Q76"/>
    <mergeCell ref="R76:R78"/>
    <mergeCell ref="S76:AE76"/>
    <mergeCell ref="AF76:AS76"/>
    <mergeCell ref="A85:B85"/>
    <mergeCell ref="D87:D88"/>
    <mergeCell ref="E87:Q87"/>
    <mergeCell ref="S87:S88"/>
    <mergeCell ref="T87:AE87"/>
    <mergeCell ref="AF87:AF88"/>
    <mergeCell ref="AG87:AS87"/>
    <mergeCell ref="A76:A78"/>
    <mergeCell ref="A86:A88"/>
    <mergeCell ref="B86:B88"/>
    <mergeCell ref="C86:C88"/>
    <mergeCell ref="D86:Q86"/>
    <mergeCell ref="R86:R88"/>
    <mergeCell ref="S86:AE86"/>
    <mergeCell ref="AF86:AS86"/>
    <mergeCell ref="D77:D78"/>
    <mergeCell ref="E77:Q77"/>
    <mergeCell ref="S77:S78"/>
    <mergeCell ref="C167:C169"/>
    <mergeCell ref="BG67:BG69"/>
    <mergeCell ref="D167:Q167"/>
    <mergeCell ref="R167:R169"/>
    <mergeCell ref="A66:B66"/>
    <mergeCell ref="A67:A69"/>
    <mergeCell ref="B67:B69"/>
    <mergeCell ref="C67:C69"/>
    <mergeCell ref="D67:Q67"/>
    <mergeCell ref="R67:R69"/>
    <mergeCell ref="S67:AE67"/>
    <mergeCell ref="AF67:AS67"/>
    <mergeCell ref="D68:D69"/>
    <mergeCell ref="E68:Q68"/>
    <mergeCell ref="B145:B147"/>
    <mergeCell ref="C145:C147"/>
    <mergeCell ref="D145:Q145"/>
    <mergeCell ref="R145:R147"/>
    <mergeCell ref="S145:AE145"/>
    <mergeCell ref="AF145:AS145"/>
    <mergeCell ref="A75:B75"/>
    <mergeCell ref="A166:B166"/>
    <mergeCell ref="A167:A169"/>
    <mergeCell ref="B167:B169"/>
    <mergeCell ref="BH167:BH169"/>
    <mergeCell ref="BI167:BI169"/>
    <mergeCell ref="D168:D169"/>
    <mergeCell ref="E168:Q168"/>
    <mergeCell ref="S168:S169"/>
    <mergeCell ref="T168:AE168"/>
    <mergeCell ref="AF168:AF169"/>
    <mergeCell ref="AG168:AS168"/>
    <mergeCell ref="AT167:BF168"/>
    <mergeCell ref="S167:AE167"/>
    <mergeCell ref="AF167:AS167"/>
    <mergeCell ref="A175:B175"/>
    <mergeCell ref="A176:A178"/>
    <mergeCell ref="B176:B178"/>
    <mergeCell ref="C176:C178"/>
    <mergeCell ref="D176:Q176"/>
    <mergeCell ref="R176:R178"/>
    <mergeCell ref="S176:AE176"/>
    <mergeCell ref="AF176:AS176"/>
    <mergeCell ref="BH176:BH178"/>
    <mergeCell ref="A94:B94"/>
    <mergeCell ref="A95:A97"/>
    <mergeCell ref="B95:B97"/>
    <mergeCell ref="C95:C97"/>
    <mergeCell ref="D95:Q95"/>
    <mergeCell ref="R95:R97"/>
    <mergeCell ref="S95:AE95"/>
    <mergeCell ref="BH86:BH88"/>
    <mergeCell ref="BI86:BI88"/>
    <mergeCell ref="AG77:AS77"/>
    <mergeCell ref="AT76:BF77"/>
    <mergeCell ref="BG76:BG78"/>
    <mergeCell ref="BG86:BG88"/>
    <mergeCell ref="BH95:BH97"/>
    <mergeCell ref="BI95:BI97"/>
    <mergeCell ref="D96:D97"/>
    <mergeCell ref="E96:Q96"/>
    <mergeCell ref="S96:S97"/>
    <mergeCell ref="T96:AE96"/>
    <mergeCell ref="AF96:AF97"/>
    <mergeCell ref="AG96:AS96"/>
    <mergeCell ref="AT95:BF96"/>
    <mergeCell ref="BG95:BG97"/>
    <mergeCell ref="AT86:BF87"/>
    <mergeCell ref="AF95:AS95"/>
    <mergeCell ref="A103:B103"/>
    <mergeCell ref="A104:A106"/>
    <mergeCell ref="B104:B106"/>
    <mergeCell ref="C104:C106"/>
    <mergeCell ref="D104:Q104"/>
    <mergeCell ref="R104:R106"/>
    <mergeCell ref="S104:AE104"/>
    <mergeCell ref="AF104:AS104"/>
    <mergeCell ref="BH104:BH106"/>
    <mergeCell ref="BI104:BI106"/>
    <mergeCell ref="D105:D106"/>
    <mergeCell ref="E105:Q105"/>
    <mergeCell ref="S105:S106"/>
    <mergeCell ref="T105:AE105"/>
    <mergeCell ref="AF105:AF106"/>
    <mergeCell ref="AG105:AS105"/>
    <mergeCell ref="AT104:BF105"/>
    <mergeCell ref="A113:B113"/>
    <mergeCell ref="A114:A116"/>
    <mergeCell ref="B114:B116"/>
    <mergeCell ref="C114:C116"/>
    <mergeCell ref="D114:Q114"/>
    <mergeCell ref="R114:R116"/>
    <mergeCell ref="S114:AE114"/>
    <mergeCell ref="AF114:AS114"/>
    <mergeCell ref="BH114:BH116"/>
    <mergeCell ref="BI114:BI116"/>
    <mergeCell ref="D115:D116"/>
    <mergeCell ref="E115:Q115"/>
    <mergeCell ref="S115:S116"/>
    <mergeCell ref="T115:AE115"/>
    <mergeCell ref="AF115:AF116"/>
    <mergeCell ref="AG115:AS115"/>
    <mergeCell ref="AT114:BF115"/>
    <mergeCell ref="BI187:BI189"/>
    <mergeCell ref="D188:D189"/>
    <mergeCell ref="E188:Q188"/>
    <mergeCell ref="S188:S189"/>
    <mergeCell ref="T188:AE188"/>
    <mergeCell ref="A123:B123"/>
    <mergeCell ref="A124:A126"/>
    <mergeCell ref="B124:B126"/>
    <mergeCell ref="C124:C126"/>
    <mergeCell ref="D124:Q124"/>
    <mergeCell ref="R124:R126"/>
    <mergeCell ref="S124:AE124"/>
    <mergeCell ref="AF124:AS124"/>
    <mergeCell ref="BH124:BH126"/>
    <mergeCell ref="BI176:BI178"/>
    <mergeCell ref="D177:D178"/>
    <mergeCell ref="E177:Q177"/>
    <mergeCell ref="S177:S178"/>
    <mergeCell ref="T177:AE177"/>
    <mergeCell ref="AF177:AF178"/>
    <mergeCell ref="AG177:AS177"/>
    <mergeCell ref="AT176:BF177"/>
    <mergeCell ref="A144:B144"/>
    <mergeCell ref="A145:A147"/>
    <mergeCell ref="A186:B186"/>
    <mergeCell ref="A187:A189"/>
    <mergeCell ref="B187:B189"/>
    <mergeCell ref="C187:C189"/>
    <mergeCell ref="D187:Q187"/>
    <mergeCell ref="R187:R189"/>
    <mergeCell ref="S187:AE187"/>
    <mergeCell ref="AF187:AS187"/>
    <mergeCell ref="BH187:BH189"/>
    <mergeCell ref="AF188:AF189"/>
    <mergeCell ref="AG188:AS188"/>
    <mergeCell ref="AT187:BF188"/>
    <mergeCell ref="BI135:BI137"/>
    <mergeCell ref="D136:D137"/>
    <mergeCell ref="E136:Q136"/>
    <mergeCell ref="S136:S137"/>
    <mergeCell ref="T136:AE136"/>
    <mergeCell ref="AF136:AF137"/>
    <mergeCell ref="AG136:AS136"/>
    <mergeCell ref="BI124:BI126"/>
    <mergeCell ref="D125:D126"/>
    <mergeCell ref="E125:Q125"/>
    <mergeCell ref="S125:S126"/>
    <mergeCell ref="T125:AE125"/>
    <mergeCell ref="AF125:AF126"/>
    <mergeCell ref="AG125:AS125"/>
    <mergeCell ref="AT124:BF125"/>
    <mergeCell ref="AT135:BF136"/>
    <mergeCell ref="A134:B134"/>
    <mergeCell ref="A135:A137"/>
    <mergeCell ref="B135:B137"/>
    <mergeCell ref="C135:C137"/>
    <mergeCell ref="D135:Q135"/>
    <mergeCell ref="R135:R137"/>
    <mergeCell ref="S135:AE135"/>
    <mergeCell ref="AF135:AS135"/>
    <mergeCell ref="BH135:BH137"/>
    <mergeCell ref="AT145:BF146"/>
    <mergeCell ref="BG187:BG189"/>
    <mergeCell ref="BG135:BG137"/>
    <mergeCell ref="BG124:BG126"/>
    <mergeCell ref="BG114:BG116"/>
    <mergeCell ref="BG104:BG106"/>
    <mergeCell ref="BG145:BG147"/>
    <mergeCell ref="BG176:BG178"/>
    <mergeCell ref="BG167:BG169"/>
    <mergeCell ref="AT67:BF68"/>
    <mergeCell ref="BH56:BH58"/>
    <mergeCell ref="BI56:BI58"/>
    <mergeCell ref="D57:D58"/>
    <mergeCell ref="E57:Q57"/>
    <mergeCell ref="S57:S58"/>
    <mergeCell ref="T57:AE57"/>
    <mergeCell ref="AF57:AF58"/>
    <mergeCell ref="AG57:AS57"/>
    <mergeCell ref="BG56:BG58"/>
    <mergeCell ref="D56:Q56"/>
    <mergeCell ref="R56:R58"/>
    <mergeCell ref="S56:AE56"/>
    <mergeCell ref="AF56:AS56"/>
    <mergeCell ref="AT56:BF57"/>
    <mergeCell ref="BH67:BH69"/>
    <mergeCell ref="BI67:BI69"/>
    <mergeCell ref="A195:B195"/>
    <mergeCell ref="A196:A198"/>
    <mergeCell ref="B196:B198"/>
    <mergeCell ref="C196:C198"/>
    <mergeCell ref="D196:Q196"/>
    <mergeCell ref="R196:R198"/>
    <mergeCell ref="S196:AE196"/>
    <mergeCell ref="AF196:AS196"/>
    <mergeCell ref="AT196:BF197"/>
    <mergeCell ref="BG196:BG198"/>
    <mergeCell ref="BH196:BH198"/>
    <mergeCell ref="BI196:BI198"/>
    <mergeCell ref="D197:D198"/>
    <mergeCell ref="E197:Q197"/>
    <mergeCell ref="S197:S198"/>
    <mergeCell ref="T197:AE197"/>
    <mergeCell ref="AF197:AF198"/>
    <mergeCell ref="AG197:AS197"/>
    <mergeCell ref="BM195:BO195"/>
    <mergeCell ref="BQ195:BS195"/>
    <mergeCell ref="BU195:BW195"/>
    <mergeCell ref="BY195:CA195"/>
    <mergeCell ref="CC195:CE195"/>
    <mergeCell ref="CG195:CI195"/>
    <mergeCell ref="CK195:CM195"/>
    <mergeCell ref="CO195:CQ195"/>
    <mergeCell ref="BY196:CA196"/>
    <mergeCell ref="BU196:BW196"/>
    <mergeCell ref="BQ196:BS196"/>
    <mergeCell ref="BM196:BO196"/>
    <mergeCell ref="CS195:CU195"/>
    <mergeCell ref="CW195:CY195"/>
    <mergeCell ref="DA195:DC195"/>
    <mergeCell ref="DE195:DG195"/>
    <mergeCell ref="DI195:DK195"/>
    <mergeCell ref="BM3:BO3"/>
    <mergeCell ref="BQ3:BS3"/>
    <mergeCell ref="BU3:BW3"/>
    <mergeCell ref="BY3:CA3"/>
    <mergeCell ref="CC3:CE3"/>
    <mergeCell ref="CG3:CI3"/>
    <mergeCell ref="CK3:CM3"/>
    <mergeCell ref="CO3:CQ3"/>
    <mergeCell ref="CS3:CU3"/>
    <mergeCell ref="CW3:CY3"/>
    <mergeCell ref="DA3:DC3"/>
    <mergeCell ref="DE3:DG3"/>
    <mergeCell ref="DI3:DK3"/>
    <mergeCell ref="BM15:BO15"/>
    <mergeCell ref="BQ15:BS15"/>
    <mergeCell ref="BU15:BW15"/>
    <mergeCell ref="BY15:CA15"/>
    <mergeCell ref="CC15:CE15"/>
    <mergeCell ref="CG15:CI15"/>
    <mergeCell ref="DI15:DK15"/>
    <mergeCell ref="BM27:BO27"/>
    <mergeCell ref="BQ27:BS27"/>
    <mergeCell ref="BU27:BW27"/>
    <mergeCell ref="BY27:CA27"/>
    <mergeCell ref="CC27:CE27"/>
    <mergeCell ref="CG27:CI27"/>
    <mergeCell ref="CK27:CM27"/>
    <mergeCell ref="CO27:CQ27"/>
    <mergeCell ref="CS27:CU27"/>
    <mergeCell ref="CW27:CY27"/>
    <mergeCell ref="DA27:DC27"/>
    <mergeCell ref="DE27:DG27"/>
    <mergeCell ref="DI27:DK27"/>
    <mergeCell ref="CK35:CM35"/>
    <mergeCell ref="CO35:CQ35"/>
    <mergeCell ref="CS35:CU35"/>
    <mergeCell ref="CK15:CM15"/>
    <mergeCell ref="CO15:CQ15"/>
    <mergeCell ref="CS15:CU15"/>
    <mergeCell ref="CW15:CY15"/>
    <mergeCell ref="DA15:DC15"/>
    <mergeCell ref="DE15:DG15"/>
    <mergeCell ref="CS55:CU55"/>
    <mergeCell ref="CW35:CY35"/>
    <mergeCell ref="DA35:DC35"/>
    <mergeCell ref="DE35:DG35"/>
    <mergeCell ref="DI35:DK35"/>
    <mergeCell ref="BM44:BO44"/>
    <mergeCell ref="BQ44:BS44"/>
    <mergeCell ref="BU44:BW44"/>
    <mergeCell ref="BY44:CA44"/>
    <mergeCell ref="CC44:CE44"/>
    <mergeCell ref="CG44:CI44"/>
    <mergeCell ref="CK44:CM44"/>
    <mergeCell ref="CO44:CQ44"/>
    <mergeCell ref="CS44:CU44"/>
    <mergeCell ref="CW44:CY44"/>
    <mergeCell ref="DA44:DC44"/>
    <mergeCell ref="DE44:DG44"/>
    <mergeCell ref="DI44:DK44"/>
    <mergeCell ref="BM35:BO35"/>
    <mergeCell ref="BQ35:BS35"/>
    <mergeCell ref="BU35:BW35"/>
    <mergeCell ref="BY35:CA35"/>
    <mergeCell ref="CC35:CE35"/>
    <mergeCell ref="CG35:CI35"/>
    <mergeCell ref="BM66:BO66"/>
    <mergeCell ref="BQ66:BS66"/>
    <mergeCell ref="BU66:BW66"/>
    <mergeCell ref="BY66:CA66"/>
    <mergeCell ref="CC66:CE66"/>
    <mergeCell ref="CG66:CI66"/>
    <mergeCell ref="CK66:CM66"/>
    <mergeCell ref="BM55:BO55"/>
    <mergeCell ref="BQ55:BS55"/>
    <mergeCell ref="BU55:BW55"/>
    <mergeCell ref="BY55:CA55"/>
    <mergeCell ref="CC55:CE55"/>
    <mergeCell ref="CG55:CI55"/>
    <mergeCell ref="CK55:CM55"/>
    <mergeCell ref="CO66:CQ66"/>
    <mergeCell ref="CS66:CU66"/>
    <mergeCell ref="CW66:CY66"/>
    <mergeCell ref="DA66:DC66"/>
    <mergeCell ref="DE66:DG66"/>
    <mergeCell ref="DI66:DK66"/>
    <mergeCell ref="BM75:BO75"/>
    <mergeCell ref="BQ75:BS75"/>
    <mergeCell ref="BU75:BW75"/>
    <mergeCell ref="BY75:CA75"/>
    <mergeCell ref="CC75:CE75"/>
    <mergeCell ref="CG75:CI75"/>
    <mergeCell ref="CK75:CM75"/>
    <mergeCell ref="CO75:CQ75"/>
    <mergeCell ref="CS75:CU75"/>
    <mergeCell ref="CW75:CY75"/>
    <mergeCell ref="DA75:DC75"/>
    <mergeCell ref="DE75:DG75"/>
    <mergeCell ref="DI75:DK75"/>
    <mergeCell ref="BM67:BO67"/>
    <mergeCell ref="BQ67:BS67"/>
    <mergeCell ref="BU67:BW67"/>
    <mergeCell ref="BY67:CA67"/>
    <mergeCell ref="CC67:CE67"/>
    <mergeCell ref="BM85:BO85"/>
    <mergeCell ref="BQ85:BS85"/>
    <mergeCell ref="BU85:BW85"/>
    <mergeCell ref="BY85:CA85"/>
    <mergeCell ref="CC85:CE85"/>
    <mergeCell ref="CG85:CI85"/>
    <mergeCell ref="CK85:CM85"/>
    <mergeCell ref="CO85:CQ85"/>
    <mergeCell ref="CS85:CU85"/>
    <mergeCell ref="CW85:CY85"/>
    <mergeCell ref="DA85:DC85"/>
    <mergeCell ref="DE85:DG85"/>
    <mergeCell ref="DI85:DK85"/>
    <mergeCell ref="BM94:BO94"/>
    <mergeCell ref="BQ94:BS94"/>
    <mergeCell ref="BU94:BW94"/>
    <mergeCell ref="BY94:CA94"/>
    <mergeCell ref="CC94:CE94"/>
    <mergeCell ref="CG94:CI94"/>
    <mergeCell ref="CK94:CM94"/>
    <mergeCell ref="CO94:CQ94"/>
    <mergeCell ref="CS94:CU94"/>
    <mergeCell ref="CW94:CY94"/>
    <mergeCell ref="DA94:DC94"/>
    <mergeCell ref="DE94:DG94"/>
    <mergeCell ref="DI94:DK94"/>
    <mergeCell ref="BM86:BO86"/>
    <mergeCell ref="BQ86:BS86"/>
    <mergeCell ref="BU86:BW86"/>
    <mergeCell ref="BY86:CA86"/>
    <mergeCell ref="CC86:CE86"/>
    <mergeCell ref="CG86:CI86"/>
    <mergeCell ref="CK86:CM86"/>
    <mergeCell ref="BM103:BO103"/>
    <mergeCell ref="BQ103:BS103"/>
    <mergeCell ref="BU103:BW103"/>
    <mergeCell ref="BY103:CA103"/>
    <mergeCell ref="CC103:CE103"/>
    <mergeCell ref="CG103:CI103"/>
    <mergeCell ref="CK103:CM103"/>
    <mergeCell ref="CO103:CQ103"/>
    <mergeCell ref="CS103:CU103"/>
    <mergeCell ref="CW103:CY103"/>
    <mergeCell ref="DA103:DC103"/>
    <mergeCell ref="DE103:DG103"/>
    <mergeCell ref="DI103:DK103"/>
    <mergeCell ref="BM113:BO113"/>
    <mergeCell ref="BQ113:BS113"/>
    <mergeCell ref="BU113:BW113"/>
    <mergeCell ref="BY113:CA113"/>
    <mergeCell ref="CC113:CE113"/>
    <mergeCell ref="CG113:CI113"/>
    <mergeCell ref="CK113:CM113"/>
    <mergeCell ref="CO113:CQ113"/>
    <mergeCell ref="CS113:CU113"/>
    <mergeCell ref="CW113:CY113"/>
    <mergeCell ref="DA113:DC113"/>
    <mergeCell ref="DE113:DG113"/>
    <mergeCell ref="DI113:DK113"/>
    <mergeCell ref="BM104:BO104"/>
    <mergeCell ref="BQ104:BS104"/>
    <mergeCell ref="BU104:BW104"/>
    <mergeCell ref="BY104:CA104"/>
    <mergeCell ref="CC104:CE104"/>
    <mergeCell ref="CG104:CI104"/>
    <mergeCell ref="CK104:CM104"/>
    <mergeCell ref="BM123:BO123"/>
    <mergeCell ref="BQ123:BS123"/>
    <mergeCell ref="BU123:BW123"/>
    <mergeCell ref="BY123:CA123"/>
    <mergeCell ref="CC123:CE123"/>
    <mergeCell ref="CG123:CI123"/>
    <mergeCell ref="CK123:CM123"/>
    <mergeCell ref="CO123:CQ123"/>
    <mergeCell ref="CS123:CU123"/>
    <mergeCell ref="CW123:CY123"/>
    <mergeCell ref="DA123:DC123"/>
    <mergeCell ref="DE123:DG123"/>
    <mergeCell ref="DI123:DK123"/>
    <mergeCell ref="BM134:BO134"/>
    <mergeCell ref="BQ134:BS134"/>
    <mergeCell ref="BU134:BW134"/>
    <mergeCell ref="BY134:CA134"/>
    <mergeCell ref="CC134:CE134"/>
    <mergeCell ref="CG134:CI134"/>
    <mergeCell ref="CK134:CM134"/>
    <mergeCell ref="CO134:CQ134"/>
    <mergeCell ref="CS134:CU134"/>
    <mergeCell ref="CW134:CY134"/>
    <mergeCell ref="DA134:DC134"/>
    <mergeCell ref="DE134:DG134"/>
    <mergeCell ref="DI134:DK134"/>
    <mergeCell ref="BM124:BO124"/>
    <mergeCell ref="BQ124:BS124"/>
    <mergeCell ref="BU124:BW124"/>
    <mergeCell ref="BY124:CA124"/>
    <mergeCell ref="CC124:CE124"/>
    <mergeCell ref="CG124:CI124"/>
    <mergeCell ref="CK124:CM124"/>
    <mergeCell ref="BM144:BO144"/>
    <mergeCell ref="BQ144:BS144"/>
    <mergeCell ref="BU144:BW144"/>
    <mergeCell ref="BY144:CA144"/>
    <mergeCell ref="CC144:CE144"/>
    <mergeCell ref="CG144:CI144"/>
    <mergeCell ref="CK144:CM144"/>
    <mergeCell ref="CO144:CQ144"/>
    <mergeCell ref="CS144:CU144"/>
    <mergeCell ref="CW144:CY144"/>
    <mergeCell ref="DA144:DC144"/>
    <mergeCell ref="DE144:DG144"/>
    <mergeCell ref="DI144:DK144"/>
    <mergeCell ref="BM157:BO157"/>
    <mergeCell ref="BQ157:BS157"/>
    <mergeCell ref="BU157:BW157"/>
    <mergeCell ref="BY157:CA157"/>
    <mergeCell ref="CC157:CE157"/>
    <mergeCell ref="CG157:CI157"/>
    <mergeCell ref="CK157:CM157"/>
    <mergeCell ref="CO157:CQ157"/>
    <mergeCell ref="CS157:CU157"/>
    <mergeCell ref="CW157:CY157"/>
    <mergeCell ref="DA157:DC157"/>
    <mergeCell ref="DE157:DG157"/>
    <mergeCell ref="DI157:DK157"/>
    <mergeCell ref="DI145:DK145"/>
    <mergeCell ref="DE145:DG145"/>
    <mergeCell ref="DA145:DC145"/>
    <mergeCell ref="CW145:CY145"/>
    <mergeCell ref="CS145:CU145"/>
    <mergeCell ref="CO145:CQ145"/>
    <mergeCell ref="CK145:CM145"/>
    <mergeCell ref="BM166:BO166"/>
    <mergeCell ref="BQ166:BS166"/>
    <mergeCell ref="BU166:BW166"/>
    <mergeCell ref="BY166:CA166"/>
    <mergeCell ref="CC166:CE166"/>
    <mergeCell ref="CG166:CI166"/>
    <mergeCell ref="CK166:CM166"/>
    <mergeCell ref="CO166:CQ166"/>
    <mergeCell ref="CS166:CU166"/>
    <mergeCell ref="BU186:BW186"/>
    <mergeCell ref="BY186:CA186"/>
    <mergeCell ref="CC186:CE186"/>
    <mergeCell ref="CG186:CI186"/>
    <mergeCell ref="CK186:CM186"/>
    <mergeCell ref="CO186:CQ186"/>
    <mergeCell ref="CS186:CU186"/>
    <mergeCell ref="BM175:BO175"/>
    <mergeCell ref="BQ175:BS175"/>
    <mergeCell ref="BU175:BW175"/>
    <mergeCell ref="BY175:CA175"/>
    <mergeCell ref="CC175:CE175"/>
    <mergeCell ref="CG175:CI175"/>
    <mergeCell ref="CK175:CM175"/>
    <mergeCell ref="CO175:CQ175"/>
    <mergeCell ref="CS175:CU175"/>
    <mergeCell ref="DE186:DG186"/>
    <mergeCell ref="DI186:DK186"/>
    <mergeCell ref="BM36:BO36"/>
    <mergeCell ref="BQ36:BS36"/>
    <mergeCell ref="BU36:BW36"/>
    <mergeCell ref="BY36:CA36"/>
    <mergeCell ref="CC36:CE36"/>
    <mergeCell ref="CG36:CI36"/>
    <mergeCell ref="CK36:CM36"/>
    <mergeCell ref="CO36:CQ36"/>
    <mergeCell ref="CS36:CU36"/>
    <mergeCell ref="CW36:CY36"/>
    <mergeCell ref="DA36:DC36"/>
    <mergeCell ref="DE36:DG36"/>
    <mergeCell ref="DI36:DK36"/>
    <mergeCell ref="BM45:BO45"/>
    <mergeCell ref="BQ45:BS45"/>
    <mergeCell ref="BU45:BW45"/>
    <mergeCell ref="BY45:CA45"/>
    <mergeCell ref="CC45:CE45"/>
    <mergeCell ref="CG45:CI45"/>
    <mergeCell ref="CK45:CM45"/>
    <mergeCell ref="BM186:BO186"/>
    <mergeCell ref="BQ186:BS186"/>
    <mergeCell ref="CO45:CQ45"/>
    <mergeCell ref="CS45:CU45"/>
    <mergeCell ref="CW45:CY45"/>
    <mergeCell ref="DA45:DC45"/>
    <mergeCell ref="DE45:DG45"/>
    <mergeCell ref="DI45:DK45"/>
    <mergeCell ref="BM56:BO56"/>
    <mergeCell ref="BQ56:BS56"/>
    <mergeCell ref="BU56:BW56"/>
    <mergeCell ref="BY56:CA56"/>
    <mergeCell ref="CC56:CE56"/>
    <mergeCell ref="CG56:CI56"/>
    <mergeCell ref="CK56:CM56"/>
    <mergeCell ref="CO56:CQ56"/>
    <mergeCell ref="CS56:CU56"/>
    <mergeCell ref="CW56:CY56"/>
    <mergeCell ref="DA56:DC56"/>
    <mergeCell ref="DE56:DG56"/>
    <mergeCell ref="DI56:DK56"/>
    <mergeCell ref="CW55:CY55"/>
    <mergeCell ref="DA55:DC55"/>
    <mergeCell ref="DE55:DG55"/>
    <mergeCell ref="DI55:DK55"/>
    <mergeCell ref="CO55:CQ55"/>
    <mergeCell ref="CG67:CI67"/>
    <mergeCell ref="CK67:CM67"/>
    <mergeCell ref="CO67:CQ67"/>
    <mergeCell ref="CS67:CU67"/>
    <mergeCell ref="CW67:CY67"/>
    <mergeCell ref="DA67:DC67"/>
    <mergeCell ref="DE67:DG67"/>
    <mergeCell ref="DI67:DK67"/>
    <mergeCell ref="BM76:BO76"/>
    <mergeCell ref="BQ76:BS76"/>
    <mergeCell ref="BU76:BW76"/>
    <mergeCell ref="BY76:CA76"/>
    <mergeCell ref="CC76:CE76"/>
    <mergeCell ref="CG76:CI76"/>
    <mergeCell ref="CK76:CM76"/>
    <mergeCell ref="CO76:CQ76"/>
    <mergeCell ref="CS76:CU76"/>
    <mergeCell ref="CW76:CY76"/>
    <mergeCell ref="DA76:DC76"/>
    <mergeCell ref="DE76:DG76"/>
    <mergeCell ref="DI76:DK76"/>
    <mergeCell ref="CO86:CQ86"/>
    <mergeCell ref="CS86:CU86"/>
    <mergeCell ref="CW86:CY86"/>
    <mergeCell ref="DA86:DC86"/>
    <mergeCell ref="DE86:DG86"/>
    <mergeCell ref="DI86:DK86"/>
    <mergeCell ref="BM95:BO95"/>
    <mergeCell ref="BQ95:BS95"/>
    <mergeCell ref="BU95:BW95"/>
    <mergeCell ref="BY95:CA95"/>
    <mergeCell ref="CC95:CE95"/>
    <mergeCell ref="CG95:CI95"/>
    <mergeCell ref="CK95:CM95"/>
    <mergeCell ref="CO95:CQ95"/>
    <mergeCell ref="CS95:CU95"/>
    <mergeCell ref="CW95:CY95"/>
    <mergeCell ref="DA95:DC95"/>
    <mergeCell ref="DE95:DG95"/>
    <mergeCell ref="DI95:DK95"/>
    <mergeCell ref="CO104:CQ104"/>
    <mergeCell ref="CS104:CU104"/>
    <mergeCell ref="CW104:CY104"/>
    <mergeCell ref="DA104:DC104"/>
    <mergeCell ref="DE104:DG104"/>
    <mergeCell ref="DI104:DK104"/>
    <mergeCell ref="BM114:BO114"/>
    <mergeCell ref="BQ114:BS114"/>
    <mergeCell ref="BU114:BW114"/>
    <mergeCell ref="BY114:CA114"/>
    <mergeCell ref="CC114:CE114"/>
    <mergeCell ref="CG114:CI114"/>
    <mergeCell ref="CK114:CM114"/>
    <mergeCell ref="CO114:CQ114"/>
    <mergeCell ref="CS114:CU114"/>
    <mergeCell ref="CW114:CY114"/>
    <mergeCell ref="DA114:DC114"/>
    <mergeCell ref="DE114:DG114"/>
    <mergeCell ref="DI114:DK114"/>
    <mergeCell ref="CO124:CQ124"/>
    <mergeCell ref="CS124:CU124"/>
    <mergeCell ref="CW124:CY124"/>
    <mergeCell ref="DA124:DC124"/>
    <mergeCell ref="DE124:DG124"/>
    <mergeCell ref="DI124:DK124"/>
    <mergeCell ref="BM135:BO135"/>
    <mergeCell ref="BQ135:BS135"/>
    <mergeCell ref="BU135:BW135"/>
    <mergeCell ref="BY135:CA135"/>
    <mergeCell ref="CC135:CE135"/>
    <mergeCell ref="CG135:CI135"/>
    <mergeCell ref="CK135:CM135"/>
    <mergeCell ref="CO135:CQ135"/>
    <mergeCell ref="CS135:CU135"/>
    <mergeCell ref="CW135:CY135"/>
    <mergeCell ref="DA135:DC135"/>
    <mergeCell ref="DE135:DG135"/>
    <mergeCell ref="DI135:DK135"/>
    <mergeCell ref="DI196:DK196"/>
    <mergeCell ref="DE196:DG196"/>
    <mergeCell ref="DA196:DC196"/>
    <mergeCell ref="CW196:CY196"/>
    <mergeCell ref="CS196:CU196"/>
    <mergeCell ref="CO196:CQ196"/>
    <mergeCell ref="CK196:CM196"/>
    <mergeCell ref="CG196:CI196"/>
    <mergeCell ref="CC196:CE196"/>
    <mergeCell ref="CG145:CI145"/>
    <mergeCell ref="CC145:CE145"/>
    <mergeCell ref="BY145:CA145"/>
    <mergeCell ref="BU145:BW145"/>
    <mergeCell ref="BQ145:BS145"/>
    <mergeCell ref="BM145:BO145"/>
    <mergeCell ref="BM158:BO158"/>
    <mergeCell ref="BQ158:BS158"/>
    <mergeCell ref="BU158:BW158"/>
    <mergeCell ref="BY158:CA158"/>
    <mergeCell ref="CC158:CE158"/>
    <mergeCell ref="CG158:CI158"/>
    <mergeCell ref="BM167:BO167"/>
    <mergeCell ref="BQ167:BS167"/>
    <mergeCell ref="BU167:BW167"/>
    <mergeCell ref="BY167:CA167"/>
    <mergeCell ref="CC167:CE167"/>
    <mergeCell ref="CG167:CI167"/>
    <mergeCell ref="CK167:CM167"/>
    <mergeCell ref="CO167:CQ167"/>
    <mergeCell ref="CS167:CU167"/>
    <mergeCell ref="DA186:DC186"/>
    <mergeCell ref="CK158:CM158"/>
    <mergeCell ref="CO158:CQ158"/>
    <mergeCell ref="CS158:CU158"/>
    <mergeCell ref="CW158:CY158"/>
    <mergeCell ref="DA158:DC158"/>
    <mergeCell ref="DE158:DG158"/>
    <mergeCell ref="DI158:DK158"/>
    <mergeCell ref="CW167:CY167"/>
    <mergeCell ref="DA167:DC167"/>
    <mergeCell ref="DE167:DG167"/>
    <mergeCell ref="DI167:DK167"/>
    <mergeCell ref="CW166:CY166"/>
    <mergeCell ref="DA166:DC166"/>
    <mergeCell ref="DE166:DG166"/>
    <mergeCell ref="DI166:DK166"/>
    <mergeCell ref="CW175:CY175"/>
    <mergeCell ref="DA175:DC175"/>
    <mergeCell ref="DE175:DG175"/>
    <mergeCell ref="DI175:DK175"/>
    <mergeCell ref="CW176:CY176"/>
    <mergeCell ref="DA176:DC176"/>
    <mergeCell ref="DE176:DG176"/>
    <mergeCell ref="DI176:DK176"/>
    <mergeCell ref="AG204:AR204"/>
    <mergeCell ref="CW187:CY187"/>
    <mergeCell ref="DA187:DC187"/>
    <mergeCell ref="DE187:DG187"/>
    <mergeCell ref="DI187:DK187"/>
    <mergeCell ref="BM176:BO176"/>
    <mergeCell ref="BQ176:BS176"/>
    <mergeCell ref="BU176:BW176"/>
    <mergeCell ref="BY176:CA176"/>
    <mergeCell ref="CC176:CE176"/>
    <mergeCell ref="CG176:CI176"/>
    <mergeCell ref="CK176:CM176"/>
    <mergeCell ref="CO176:CQ176"/>
    <mergeCell ref="CS176:CU176"/>
    <mergeCell ref="CW186:CY186"/>
    <mergeCell ref="BM187:BO187"/>
    <mergeCell ref="BQ187:BS187"/>
    <mergeCell ref="BU187:BW187"/>
    <mergeCell ref="BY187:CA187"/>
    <mergeCell ref="CC187:CE187"/>
    <mergeCell ref="CG187:CI187"/>
    <mergeCell ref="CK187:CM187"/>
    <mergeCell ref="CO187:CQ187"/>
    <mergeCell ref="CS187:CU187"/>
  </mergeCells>
  <phoneticPr fontId="65" type="noConversion"/>
  <pageMargins left="0.70866141732283472" right="0.70866141732283472" top="0.74803149606299213" bottom="1.5354330708661419" header="0.31496062992125984" footer="0.31496062992125984"/>
  <pageSetup paperSize="5" scale="75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-0.249977111117893"/>
  </sheetPr>
  <dimension ref="A1:CT115"/>
  <sheetViews>
    <sheetView topLeftCell="X46" zoomScale="90" zoomScaleNormal="90" workbookViewId="0">
      <selection activeCell="AG27" sqref="AG27"/>
    </sheetView>
  </sheetViews>
  <sheetFormatPr defaultColWidth="9.33203125" defaultRowHeight="15.75" x14ac:dyDescent="0.2"/>
  <cols>
    <col min="1" max="1" width="7.5" style="121" customWidth="1"/>
    <col min="2" max="2" width="52" style="122" customWidth="1"/>
    <col min="3" max="3" width="7.6640625" style="121" customWidth="1"/>
    <col min="4" max="4" width="10.83203125" style="122" customWidth="1"/>
    <col min="5" max="16" width="11.6640625" style="125" customWidth="1"/>
    <col min="17" max="17" width="11.6640625" style="126" customWidth="1"/>
    <col min="18" max="18" width="10.5" style="123" customWidth="1"/>
    <col min="19" max="19" width="15.5" style="137" customWidth="1"/>
    <col min="20" max="30" width="15.5" style="120" customWidth="1"/>
    <col min="31" max="31" width="15.5" style="127" customWidth="1"/>
    <col min="32" max="32" width="18.5" style="124" customWidth="1"/>
    <col min="33" max="33" width="18.1640625" style="120" customWidth="1"/>
    <col min="34" max="34" width="16.83203125" style="120" customWidth="1"/>
    <col min="35" max="44" width="15.5" style="120" customWidth="1"/>
    <col min="45" max="45" width="18.83203125" style="128" customWidth="1"/>
    <col min="46" max="57" width="15.5" style="120" customWidth="1"/>
    <col min="58" max="58" width="22.6640625" style="128" customWidth="1"/>
    <col min="59" max="59" width="17.5" style="128" customWidth="1"/>
    <col min="60" max="61" width="17.5" style="129" customWidth="1"/>
    <col min="62" max="62" width="16.33203125" style="258" bestFit="1" customWidth="1"/>
    <col min="63" max="63" width="14.1640625" style="3" customWidth="1"/>
    <col min="64" max="66" width="24.83203125" style="3" customWidth="1"/>
    <col min="67" max="67" width="14.1640625" style="3" customWidth="1"/>
    <col min="68" max="68" width="16.6640625" style="3" bestFit="1" customWidth="1"/>
    <col min="69" max="80" width="9.33203125" style="3"/>
    <col min="81" max="81" width="28.6640625" style="120" bestFit="1" customWidth="1"/>
    <col min="82" max="16384" width="9.33203125" style="120"/>
  </cols>
  <sheetData>
    <row r="1" spans="1:98" s="563" customFormat="1" ht="24" customHeight="1" x14ac:dyDescent="0.2">
      <c r="A1" s="562"/>
      <c r="C1" s="562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564"/>
      <c r="R1" s="353"/>
      <c r="S1" s="343"/>
      <c r="AE1" s="565"/>
      <c r="AF1" s="566"/>
      <c r="AS1" s="567"/>
      <c r="BF1" s="567"/>
      <c r="BG1" s="567"/>
      <c r="BH1" s="568"/>
      <c r="BI1" s="568"/>
      <c r="BJ1" s="258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</row>
    <row r="2" spans="1:98" s="20" customFormat="1" ht="24" customHeight="1" x14ac:dyDescent="0.2">
      <c r="A2" s="1168" t="s">
        <v>8</v>
      </c>
      <c r="B2" s="1169"/>
      <c r="C2" s="119" t="s">
        <v>517</v>
      </c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2"/>
      <c r="AF2" s="23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3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3"/>
      <c r="BG2" s="133"/>
      <c r="BH2" s="130"/>
      <c r="BI2" s="134"/>
      <c r="BJ2" s="569"/>
      <c r="BK2" s="131"/>
      <c r="BL2" s="131"/>
      <c r="BM2" s="131"/>
      <c r="BN2" s="131"/>
      <c r="BO2" s="131"/>
      <c r="BP2" s="132"/>
      <c r="BQ2" s="131"/>
      <c r="BR2" s="131"/>
      <c r="BS2" s="131"/>
      <c r="BT2" s="131"/>
      <c r="BU2" s="131"/>
      <c r="BV2" s="133"/>
      <c r="BW2" s="133"/>
      <c r="BX2" s="133"/>
      <c r="BY2" s="130"/>
      <c r="BZ2" s="134"/>
      <c r="CA2" s="133"/>
      <c r="CB2" s="133"/>
      <c r="CC2" s="24"/>
      <c r="CD2" s="24"/>
      <c r="CE2" s="24"/>
      <c r="CF2" s="24"/>
      <c r="CG2" s="24"/>
      <c r="CH2" s="135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</row>
    <row r="3" spans="1:98" s="8" customFormat="1" ht="24" customHeight="1" x14ac:dyDescent="0.2">
      <c r="A3" s="1170" t="s">
        <v>9</v>
      </c>
      <c r="B3" s="1150" t="s">
        <v>10</v>
      </c>
      <c r="C3" s="1150" t="s">
        <v>21</v>
      </c>
      <c r="D3" s="1173" t="s">
        <v>11</v>
      </c>
      <c r="E3" s="1173"/>
      <c r="F3" s="1173"/>
      <c r="G3" s="1173"/>
      <c r="H3" s="1173"/>
      <c r="I3" s="1173"/>
      <c r="J3" s="1173"/>
      <c r="K3" s="1173"/>
      <c r="L3" s="1173"/>
      <c r="M3" s="1173"/>
      <c r="N3" s="1173"/>
      <c r="O3" s="1173"/>
      <c r="P3" s="1173"/>
      <c r="Q3" s="1173"/>
      <c r="R3" s="1150" t="s">
        <v>19</v>
      </c>
      <c r="S3" s="1174" t="s">
        <v>16</v>
      </c>
      <c r="T3" s="1175"/>
      <c r="U3" s="1175"/>
      <c r="V3" s="1175"/>
      <c r="W3" s="1175"/>
      <c r="X3" s="1175"/>
      <c r="Y3" s="1175"/>
      <c r="Z3" s="1175"/>
      <c r="AA3" s="1175"/>
      <c r="AB3" s="1175"/>
      <c r="AC3" s="1175"/>
      <c r="AD3" s="1175"/>
      <c r="AE3" s="1176"/>
      <c r="AF3" s="1161" t="s">
        <v>6</v>
      </c>
      <c r="AG3" s="1161"/>
      <c r="AH3" s="1161"/>
      <c r="AI3" s="1161"/>
      <c r="AJ3" s="1161"/>
      <c r="AK3" s="1161"/>
      <c r="AL3" s="1161"/>
      <c r="AM3" s="1161"/>
      <c r="AN3" s="1161"/>
      <c r="AO3" s="1161"/>
      <c r="AP3" s="1161"/>
      <c r="AQ3" s="1161"/>
      <c r="AR3" s="1161"/>
      <c r="AS3" s="1161"/>
      <c r="AT3" s="1162" t="s">
        <v>38</v>
      </c>
      <c r="AU3" s="1163"/>
      <c r="AV3" s="1163"/>
      <c r="AW3" s="1163"/>
      <c r="AX3" s="1163"/>
      <c r="AY3" s="1163"/>
      <c r="AZ3" s="1163"/>
      <c r="BA3" s="1163"/>
      <c r="BB3" s="1163"/>
      <c r="BC3" s="1163"/>
      <c r="BD3" s="1163"/>
      <c r="BE3" s="1163"/>
      <c r="BF3" s="1164"/>
      <c r="BG3" s="1150" t="s">
        <v>35</v>
      </c>
      <c r="BH3" s="1150" t="s">
        <v>208</v>
      </c>
      <c r="BI3" s="1153" t="s">
        <v>36</v>
      </c>
      <c r="BJ3" s="130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5"/>
      <c r="CB3" s="25"/>
    </row>
    <row r="4" spans="1:98" s="8" customFormat="1" ht="24" customHeight="1" x14ac:dyDescent="0.2">
      <c r="A4" s="1171"/>
      <c r="B4" s="1151"/>
      <c r="C4" s="1151"/>
      <c r="D4" s="1156" t="s">
        <v>17</v>
      </c>
      <c r="E4" s="1158" t="s">
        <v>18</v>
      </c>
      <c r="F4" s="1159"/>
      <c r="G4" s="1159"/>
      <c r="H4" s="1159"/>
      <c r="I4" s="1159"/>
      <c r="J4" s="1159"/>
      <c r="K4" s="1159"/>
      <c r="L4" s="1159"/>
      <c r="M4" s="1159"/>
      <c r="N4" s="1159"/>
      <c r="O4" s="1159"/>
      <c r="P4" s="1159"/>
      <c r="Q4" s="1159"/>
      <c r="R4" s="1151"/>
      <c r="S4" s="1156" t="s">
        <v>17</v>
      </c>
      <c r="T4" s="1158" t="s">
        <v>18</v>
      </c>
      <c r="U4" s="1159"/>
      <c r="V4" s="1159"/>
      <c r="W4" s="1159"/>
      <c r="X4" s="1159"/>
      <c r="Y4" s="1159"/>
      <c r="Z4" s="1159"/>
      <c r="AA4" s="1159"/>
      <c r="AB4" s="1159"/>
      <c r="AC4" s="1159"/>
      <c r="AD4" s="1159"/>
      <c r="AE4" s="1160"/>
      <c r="AF4" s="1156" t="s">
        <v>17</v>
      </c>
      <c r="AG4" s="1158" t="s">
        <v>18</v>
      </c>
      <c r="AH4" s="1159"/>
      <c r="AI4" s="1159"/>
      <c r="AJ4" s="1159"/>
      <c r="AK4" s="1159"/>
      <c r="AL4" s="1159"/>
      <c r="AM4" s="1159"/>
      <c r="AN4" s="1159"/>
      <c r="AO4" s="1159"/>
      <c r="AP4" s="1159"/>
      <c r="AQ4" s="1159"/>
      <c r="AR4" s="1159"/>
      <c r="AS4" s="1160"/>
      <c r="AT4" s="1165"/>
      <c r="AU4" s="1166"/>
      <c r="AV4" s="1166"/>
      <c r="AW4" s="1166"/>
      <c r="AX4" s="1166"/>
      <c r="AY4" s="1166"/>
      <c r="AZ4" s="1166"/>
      <c r="BA4" s="1166"/>
      <c r="BB4" s="1166"/>
      <c r="BC4" s="1166"/>
      <c r="BD4" s="1166"/>
      <c r="BE4" s="1166"/>
      <c r="BF4" s="1167"/>
      <c r="BG4" s="1151"/>
      <c r="BH4" s="1151"/>
      <c r="BI4" s="1154"/>
      <c r="BJ4" s="130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5"/>
      <c r="CB4" s="25"/>
    </row>
    <row r="5" spans="1:98" s="6" customFormat="1" ht="24" customHeight="1" x14ac:dyDescent="0.2">
      <c r="A5" s="1172"/>
      <c r="B5" s="1152"/>
      <c r="C5" s="1152"/>
      <c r="D5" s="1157"/>
      <c r="E5" s="26">
        <v>1</v>
      </c>
      <c r="F5" s="26">
        <v>2</v>
      </c>
      <c r="G5" s="26">
        <v>3</v>
      </c>
      <c r="H5" s="26">
        <v>4</v>
      </c>
      <c r="I5" s="26">
        <v>5</v>
      </c>
      <c r="J5" s="26">
        <v>6</v>
      </c>
      <c r="K5" s="26">
        <v>7</v>
      </c>
      <c r="L5" s="26">
        <v>8</v>
      </c>
      <c r="M5" s="26">
        <v>9</v>
      </c>
      <c r="N5" s="26">
        <v>10</v>
      </c>
      <c r="O5" s="26">
        <v>11</v>
      </c>
      <c r="P5" s="26">
        <v>12</v>
      </c>
      <c r="Q5" s="26" t="s">
        <v>20</v>
      </c>
      <c r="R5" s="1152"/>
      <c r="S5" s="1157"/>
      <c r="T5" s="26">
        <v>1</v>
      </c>
      <c r="U5" s="26">
        <v>2</v>
      </c>
      <c r="V5" s="26">
        <v>3</v>
      </c>
      <c r="W5" s="26">
        <v>4</v>
      </c>
      <c r="X5" s="26">
        <v>5</v>
      </c>
      <c r="Y5" s="26">
        <v>6</v>
      </c>
      <c r="Z5" s="26">
        <v>7</v>
      </c>
      <c r="AA5" s="26">
        <v>8</v>
      </c>
      <c r="AB5" s="26">
        <v>9</v>
      </c>
      <c r="AC5" s="26">
        <v>10</v>
      </c>
      <c r="AD5" s="26">
        <v>11</v>
      </c>
      <c r="AE5" s="26">
        <v>12</v>
      </c>
      <c r="AF5" s="1157"/>
      <c r="AG5" s="26">
        <v>1</v>
      </c>
      <c r="AH5" s="26">
        <v>2</v>
      </c>
      <c r="AI5" s="26">
        <v>3</v>
      </c>
      <c r="AJ5" s="26">
        <v>4</v>
      </c>
      <c r="AK5" s="26">
        <v>5</v>
      </c>
      <c r="AL5" s="26">
        <v>6</v>
      </c>
      <c r="AM5" s="26">
        <v>7</v>
      </c>
      <c r="AN5" s="26">
        <v>8</v>
      </c>
      <c r="AO5" s="26">
        <v>9</v>
      </c>
      <c r="AP5" s="26">
        <v>10</v>
      </c>
      <c r="AQ5" s="26">
        <v>11</v>
      </c>
      <c r="AR5" s="26">
        <v>12</v>
      </c>
      <c r="AS5" s="26" t="s">
        <v>12</v>
      </c>
      <c r="AT5" s="164">
        <v>1</v>
      </c>
      <c r="AU5" s="164">
        <v>2</v>
      </c>
      <c r="AV5" s="164">
        <v>3</v>
      </c>
      <c r="AW5" s="164">
        <v>4</v>
      </c>
      <c r="AX5" s="164">
        <v>5</v>
      </c>
      <c r="AY5" s="164">
        <v>6</v>
      </c>
      <c r="AZ5" s="164">
        <v>7</v>
      </c>
      <c r="BA5" s="164">
        <v>8</v>
      </c>
      <c r="BB5" s="164">
        <v>9</v>
      </c>
      <c r="BC5" s="164">
        <v>10</v>
      </c>
      <c r="BD5" s="164">
        <v>11</v>
      </c>
      <c r="BE5" s="164">
        <v>12</v>
      </c>
      <c r="BF5" s="26" t="s">
        <v>12</v>
      </c>
      <c r="BG5" s="1152"/>
      <c r="BH5" s="1152"/>
      <c r="BI5" s="1155"/>
      <c r="BJ5" s="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</row>
    <row r="6" spans="1:98" s="7" customFormat="1" ht="24" customHeight="1" x14ac:dyDescent="0.2">
      <c r="A6" s="42"/>
      <c r="B6" s="812" t="s">
        <v>518</v>
      </c>
      <c r="C6" s="29"/>
      <c r="D6" s="82"/>
      <c r="E6" s="82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1"/>
      <c r="R6" s="83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69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1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2"/>
      <c r="BG6" s="73"/>
      <c r="BH6" s="74"/>
      <c r="BI6" s="75"/>
      <c r="BJ6" s="166"/>
      <c r="BK6" s="37"/>
      <c r="BL6" s="37"/>
      <c r="BM6" s="37"/>
      <c r="BN6" s="37"/>
      <c r="BO6" s="37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</row>
    <row r="7" spans="1:98" s="7" customFormat="1" ht="24" customHeight="1" x14ac:dyDescent="0.2">
      <c r="A7" s="42"/>
      <c r="B7" s="76" t="s">
        <v>66</v>
      </c>
      <c r="C7" s="29" t="s">
        <v>23</v>
      </c>
      <c r="D7" s="82">
        <v>12</v>
      </c>
      <c r="E7" s="82">
        <v>3</v>
      </c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1">
        <f>SUM(E7:P7)</f>
        <v>3</v>
      </c>
      <c r="R7" s="83" t="s">
        <v>64</v>
      </c>
      <c r="S7" s="84">
        <v>3900000</v>
      </c>
      <c r="T7" s="84">
        <v>3900000</v>
      </c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69">
        <f>SUM(Q7*S7)</f>
        <v>11700000</v>
      </c>
      <c r="AG7" s="70">
        <f>E7*T7</f>
        <v>11700000</v>
      </c>
      <c r="AH7" s="70">
        <f t="shared" ref="AG7:AH9" si="0">U7*F7</f>
        <v>0</v>
      </c>
      <c r="AI7" s="70">
        <f t="shared" ref="AI7:AR7" si="1">V7*G7</f>
        <v>0</v>
      </c>
      <c r="AJ7" s="70">
        <f t="shared" si="1"/>
        <v>0</v>
      </c>
      <c r="AK7" s="70">
        <f t="shared" si="1"/>
        <v>0</v>
      </c>
      <c r="AL7" s="70">
        <f t="shared" si="1"/>
        <v>0</v>
      </c>
      <c r="AM7" s="70">
        <f t="shared" si="1"/>
        <v>0</v>
      </c>
      <c r="AN7" s="70">
        <f t="shared" si="1"/>
        <v>0</v>
      </c>
      <c r="AO7" s="70">
        <f t="shared" si="1"/>
        <v>0</v>
      </c>
      <c r="AP7" s="70">
        <f t="shared" si="1"/>
        <v>0</v>
      </c>
      <c r="AQ7" s="70">
        <f t="shared" si="1"/>
        <v>0</v>
      </c>
      <c r="AR7" s="70">
        <f t="shared" si="1"/>
        <v>0</v>
      </c>
      <c r="AS7" s="71">
        <f>SUM(AG7:AR7)</f>
        <v>11700000</v>
      </c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2">
        <f>SUM(AT7:BE7)</f>
        <v>0</v>
      </c>
      <c r="BG7" s="73">
        <f>AF7-AS7</f>
        <v>0</v>
      </c>
      <c r="BH7" s="74">
        <f>S7*D7</f>
        <v>46800000</v>
      </c>
      <c r="BI7" s="75">
        <f>BH7-AS7</f>
        <v>35100000</v>
      </c>
      <c r="BJ7" s="166">
        <f>SUM(Q7/D7)</f>
        <v>0.25</v>
      </c>
      <c r="BK7" s="37"/>
      <c r="BL7" s="37"/>
      <c r="BM7" s="37"/>
      <c r="BN7" s="37"/>
      <c r="BO7" s="37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</row>
    <row r="8" spans="1:98" s="7" customFormat="1" ht="24" customHeight="1" x14ac:dyDescent="0.2">
      <c r="A8" s="42"/>
      <c r="B8" s="76" t="s">
        <v>67</v>
      </c>
      <c r="C8" s="29" t="s">
        <v>23</v>
      </c>
      <c r="D8" s="82">
        <v>12</v>
      </c>
      <c r="E8" s="82">
        <v>3</v>
      </c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1">
        <f>SUM(E8:P8)</f>
        <v>3</v>
      </c>
      <c r="R8" s="83" t="s">
        <v>64</v>
      </c>
      <c r="S8" s="84">
        <v>1000000</v>
      </c>
      <c r="T8" s="84">
        <v>1000000</v>
      </c>
      <c r="U8" s="84"/>
      <c r="V8" s="84"/>
      <c r="W8" s="84"/>
      <c r="X8" s="84"/>
      <c r="Y8" s="84"/>
      <c r="Z8" s="84"/>
      <c r="AA8" s="84"/>
      <c r="AB8" s="84"/>
      <c r="AC8" s="84"/>
      <c r="AD8" s="84"/>
      <c r="AE8" s="84">
        <v>1000000</v>
      </c>
      <c r="AF8" s="69">
        <f t="shared" ref="AF8" si="2">SUM(Q8*S8)</f>
        <v>3000000</v>
      </c>
      <c r="AG8" s="70">
        <f t="shared" si="0"/>
        <v>3000000</v>
      </c>
      <c r="AH8" s="70">
        <f t="shared" si="0"/>
        <v>0</v>
      </c>
      <c r="AI8" s="70">
        <f t="shared" ref="AI8:AR8" si="3">V8*G8</f>
        <v>0</v>
      </c>
      <c r="AJ8" s="70">
        <f t="shared" si="3"/>
        <v>0</v>
      </c>
      <c r="AK8" s="70">
        <f t="shared" si="3"/>
        <v>0</v>
      </c>
      <c r="AL8" s="70">
        <f t="shared" si="3"/>
        <v>0</v>
      </c>
      <c r="AM8" s="70">
        <f t="shared" si="3"/>
        <v>0</v>
      </c>
      <c r="AN8" s="70">
        <f t="shared" si="3"/>
        <v>0</v>
      </c>
      <c r="AO8" s="70">
        <f t="shared" si="3"/>
        <v>0</v>
      </c>
      <c r="AP8" s="70">
        <f t="shared" si="3"/>
        <v>0</v>
      </c>
      <c r="AQ8" s="70">
        <f t="shared" si="3"/>
        <v>0</v>
      </c>
      <c r="AR8" s="70">
        <f t="shared" si="3"/>
        <v>0</v>
      </c>
      <c r="AS8" s="71">
        <f t="shared" ref="AS8" si="4">SUM(AG8:AR8)</f>
        <v>3000000</v>
      </c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2">
        <f>SUM(AT8:BE8)</f>
        <v>0</v>
      </c>
      <c r="BG8" s="73">
        <f>AF8-AS8</f>
        <v>0</v>
      </c>
      <c r="BH8" s="74">
        <f>S8*D8</f>
        <v>12000000</v>
      </c>
      <c r="BI8" s="75">
        <f>BH8-AS8</f>
        <v>9000000</v>
      </c>
      <c r="BJ8" s="166">
        <f>SUM(Q8/D8)</f>
        <v>0.25</v>
      </c>
      <c r="BK8" s="37"/>
      <c r="BL8" s="37"/>
      <c r="BM8" s="37"/>
      <c r="BN8" s="37"/>
      <c r="BO8" s="37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</row>
    <row r="9" spans="1:98" s="7" customFormat="1" ht="24" customHeight="1" thickBot="1" x14ac:dyDescent="0.25">
      <c r="A9" s="42"/>
      <c r="B9" s="76" t="s">
        <v>519</v>
      </c>
      <c r="C9" s="29" t="s">
        <v>23</v>
      </c>
      <c r="D9" s="82">
        <v>1</v>
      </c>
      <c r="E9" s="82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1">
        <f>SUM(E9:P9)</f>
        <v>0</v>
      </c>
      <c r="R9" s="83" t="s">
        <v>64</v>
      </c>
      <c r="S9" s="84">
        <v>3900000</v>
      </c>
      <c r="T9" s="84">
        <v>0</v>
      </c>
      <c r="U9" s="84"/>
      <c r="V9" s="84"/>
      <c r="W9" s="84"/>
      <c r="X9" s="84"/>
      <c r="Y9" s="84"/>
      <c r="Z9" s="84"/>
      <c r="AA9" s="84"/>
      <c r="AB9" s="84"/>
      <c r="AC9" s="84"/>
      <c r="AD9" s="84"/>
      <c r="AE9" s="84">
        <v>1000000</v>
      </c>
      <c r="AF9" s="69">
        <f t="shared" ref="AF9" si="5">SUM(Q9*S9)</f>
        <v>0</v>
      </c>
      <c r="AG9" s="70">
        <f t="shared" si="0"/>
        <v>0</v>
      </c>
      <c r="AH9" s="70">
        <f t="shared" si="0"/>
        <v>0</v>
      </c>
      <c r="AI9" s="70">
        <f t="shared" ref="AI9" si="6">V9*G9</f>
        <v>0</v>
      </c>
      <c r="AJ9" s="70">
        <f t="shared" ref="AJ9" si="7">W9*H9</f>
        <v>0</v>
      </c>
      <c r="AK9" s="70">
        <f t="shared" ref="AK9" si="8">X9*I9</f>
        <v>0</v>
      </c>
      <c r="AL9" s="70">
        <f t="shared" ref="AL9" si="9">Y9*J9</f>
        <v>0</v>
      </c>
      <c r="AM9" s="70">
        <f t="shared" ref="AM9" si="10">Z9*K9</f>
        <v>0</v>
      </c>
      <c r="AN9" s="70">
        <f t="shared" ref="AN9" si="11">AA9*L9</f>
        <v>0</v>
      </c>
      <c r="AO9" s="70">
        <f t="shared" ref="AO9" si="12">AB9*M9</f>
        <v>0</v>
      </c>
      <c r="AP9" s="70">
        <f t="shared" ref="AP9" si="13">AC9*N9</f>
        <v>0</v>
      </c>
      <c r="AQ9" s="70">
        <f t="shared" ref="AQ9" si="14">AD9*O9</f>
        <v>0</v>
      </c>
      <c r="AR9" s="70">
        <f t="shared" ref="AR9" si="15">AE9*P9</f>
        <v>0</v>
      </c>
      <c r="AS9" s="71">
        <f t="shared" ref="AS9" si="16">SUM(AG9:AR9)</f>
        <v>0</v>
      </c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2">
        <f>SUM(AT9:BE9)</f>
        <v>0</v>
      </c>
      <c r="BG9" s="73">
        <f>AF9-AS9</f>
        <v>0</v>
      </c>
      <c r="BH9" s="74">
        <f>S9*D9</f>
        <v>3900000</v>
      </c>
      <c r="BI9" s="75">
        <f>BH9-AS9</f>
        <v>3900000</v>
      </c>
      <c r="BJ9" s="166">
        <f>SUM(Q9/D9)</f>
        <v>0</v>
      </c>
      <c r="BK9" s="37"/>
      <c r="BL9" s="37"/>
      <c r="BM9" s="37"/>
      <c r="BN9" s="37"/>
      <c r="BO9" s="37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</row>
    <row r="10" spans="1:98" s="39" customFormat="1" ht="24" customHeight="1" thickBot="1" x14ac:dyDescent="0.25">
      <c r="A10" s="45">
        <v>1</v>
      </c>
      <c r="B10" s="45" t="s">
        <v>4</v>
      </c>
      <c r="C10" s="45"/>
      <c r="D10" s="46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8"/>
      <c r="R10" s="77"/>
      <c r="S10" s="46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78">
        <f>SUM(AF7:AF9)</f>
        <v>14700000</v>
      </c>
      <c r="AG10" s="1138">
        <f>SUM(AG7:AG9)</f>
        <v>14700000</v>
      </c>
      <c r="AH10" s="78">
        <f>SUM(AH9:AH9)</f>
        <v>0</v>
      </c>
      <c r="AI10" s="78">
        <f t="shared" ref="AI10:AR10" si="17">SUM(AI9:AI9)</f>
        <v>0</v>
      </c>
      <c r="AJ10" s="78">
        <f t="shared" si="17"/>
        <v>0</v>
      </c>
      <c r="AK10" s="78">
        <f t="shared" si="17"/>
        <v>0</v>
      </c>
      <c r="AL10" s="78">
        <f t="shared" si="17"/>
        <v>0</v>
      </c>
      <c r="AM10" s="78">
        <f t="shared" si="17"/>
        <v>0</v>
      </c>
      <c r="AN10" s="78">
        <f t="shared" si="17"/>
        <v>0</v>
      </c>
      <c r="AO10" s="78">
        <f t="shared" si="17"/>
        <v>0</v>
      </c>
      <c r="AP10" s="78">
        <f t="shared" si="17"/>
        <v>0</v>
      </c>
      <c r="AQ10" s="78">
        <f t="shared" si="17"/>
        <v>0</v>
      </c>
      <c r="AR10" s="78">
        <f t="shared" si="17"/>
        <v>0</v>
      </c>
      <c r="AS10" s="78">
        <f>SUM(AS7:AS9)</f>
        <v>14700000</v>
      </c>
      <c r="AT10" s="78">
        <f>SUM(AT9:AT9)</f>
        <v>0</v>
      </c>
      <c r="AU10" s="78">
        <f>SUM(AU9:AU9)</f>
        <v>0</v>
      </c>
      <c r="AV10" s="78">
        <f>SUM(AV9:AV9)</f>
        <v>0</v>
      </c>
      <c r="AW10" s="78"/>
      <c r="AX10" s="78"/>
      <c r="AY10" s="78"/>
      <c r="AZ10" s="78"/>
      <c r="BA10" s="78"/>
      <c r="BB10" s="78"/>
      <c r="BC10" s="78"/>
      <c r="BD10" s="78"/>
      <c r="BE10" s="78"/>
      <c r="BF10" s="78">
        <f>SUM(BF9:BF9)</f>
        <v>0</v>
      </c>
      <c r="BG10" s="79">
        <f>SUM(BG9)</f>
        <v>0</v>
      </c>
      <c r="BH10" s="79">
        <f>SUM(BH7:BH9)</f>
        <v>62700000</v>
      </c>
      <c r="BI10" s="79">
        <f>SUM(BI7:BI9)</f>
        <v>48000000</v>
      </c>
      <c r="BJ10" s="570">
        <f>SUM(BJ7:BJ9)/3</f>
        <v>0.16666666666666666</v>
      </c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</row>
    <row r="11" spans="1:98" s="20" customFormat="1" ht="24" customHeight="1" x14ac:dyDescent="0.2">
      <c r="A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AE11" s="41"/>
      <c r="AS11" s="52"/>
      <c r="BF11" s="53"/>
      <c r="BG11" s="54">
        <f>AF10-AS10</f>
        <v>0</v>
      </c>
      <c r="BH11" s="55">
        <f>SUM(BI10+AS10)</f>
        <v>62700000</v>
      </c>
      <c r="BI11" s="56">
        <f>SUM(BG10)</f>
        <v>0</v>
      </c>
      <c r="BJ11" s="258" t="s">
        <v>35</v>
      </c>
      <c r="BK11" s="41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</row>
    <row r="12" spans="1:98" s="20" customFormat="1" ht="24" customHeight="1" x14ac:dyDescent="0.2">
      <c r="A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AE12" s="41"/>
      <c r="AS12" s="41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41"/>
      <c r="BH12" s="57"/>
      <c r="BI12" s="58">
        <f>SUM(BI10-BI11)</f>
        <v>48000000</v>
      </c>
      <c r="BJ12" s="258" t="s">
        <v>34</v>
      </c>
      <c r="BK12" s="41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</row>
    <row r="13" spans="1:98" s="20" customFormat="1" ht="24" customHeight="1" x14ac:dyDescent="0.2">
      <c r="A13" s="1168" t="s">
        <v>8</v>
      </c>
      <c r="B13" s="1169"/>
      <c r="C13" s="119" t="s">
        <v>520</v>
      </c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2"/>
      <c r="AF13" s="23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3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3"/>
      <c r="BG13" s="133"/>
      <c r="BH13" s="130"/>
      <c r="BI13" s="134"/>
      <c r="BJ13" s="569"/>
      <c r="BK13" s="131"/>
      <c r="BL13" s="131"/>
      <c r="BM13" s="131"/>
      <c r="BN13" s="131"/>
      <c r="BO13" s="131"/>
      <c r="BP13" s="132"/>
      <c r="BQ13" s="131"/>
      <c r="BR13" s="131"/>
      <c r="BS13" s="131"/>
      <c r="BT13" s="131"/>
      <c r="BU13" s="131"/>
      <c r="BV13" s="133"/>
      <c r="BW13" s="133"/>
      <c r="BX13" s="133"/>
      <c r="BY13" s="130"/>
      <c r="BZ13" s="134"/>
      <c r="CA13" s="133"/>
      <c r="CB13" s="133"/>
      <c r="CC13" s="24"/>
      <c r="CD13" s="24"/>
      <c r="CE13" s="24"/>
      <c r="CF13" s="24"/>
      <c r="CG13" s="24"/>
      <c r="CH13" s="135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</row>
    <row r="14" spans="1:98" s="8" customFormat="1" ht="24" customHeight="1" x14ac:dyDescent="0.2">
      <c r="A14" s="1170" t="s">
        <v>9</v>
      </c>
      <c r="B14" s="1150" t="s">
        <v>10</v>
      </c>
      <c r="C14" s="1150" t="s">
        <v>21</v>
      </c>
      <c r="D14" s="1173" t="s">
        <v>11</v>
      </c>
      <c r="E14" s="1173"/>
      <c r="F14" s="1173"/>
      <c r="G14" s="1173"/>
      <c r="H14" s="1173"/>
      <c r="I14" s="1173"/>
      <c r="J14" s="1173"/>
      <c r="K14" s="1173"/>
      <c r="L14" s="1173"/>
      <c r="M14" s="1173"/>
      <c r="N14" s="1173"/>
      <c r="O14" s="1173"/>
      <c r="P14" s="1173"/>
      <c r="Q14" s="1173"/>
      <c r="R14" s="1150" t="s">
        <v>19</v>
      </c>
      <c r="S14" s="1174" t="s">
        <v>16</v>
      </c>
      <c r="T14" s="1175"/>
      <c r="U14" s="1175"/>
      <c r="V14" s="1175"/>
      <c r="W14" s="1175"/>
      <c r="X14" s="1175"/>
      <c r="Y14" s="1175"/>
      <c r="Z14" s="1175"/>
      <c r="AA14" s="1175"/>
      <c r="AB14" s="1175"/>
      <c r="AC14" s="1175"/>
      <c r="AD14" s="1175"/>
      <c r="AE14" s="1176"/>
      <c r="AF14" s="1161" t="s">
        <v>6</v>
      </c>
      <c r="AG14" s="1161"/>
      <c r="AH14" s="1161"/>
      <c r="AI14" s="1161"/>
      <c r="AJ14" s="1161"/>
      <c r="AK14" s="1161"/>
      <c r="AL14" s="1161"/>
      <c r="AM14" s="1161"/>
      <c r="AN14" s="1161"/>
      <c r="AO14" s="1161"/>
      <c r="AP14" s="1161"/>
      <c r="AQ14" s="1161"/>
      <c r="AR14" s="1161"/>
      <c r="AS14" s="1161"/>
      <c r="AT14" s="1162" t="s">
        <v>38</v>
      </c>
      <c r="AU14" s="1163"/>
      <c r="AV14" s="1163"/>
      <c r="AW14" s="1163"/>
      <c r="AX14" s="1163"/>
      <c r="AY14" s="1163"/>
      <c r="AZ14" s="1163"/>
      <c r="BA14" s="1163"/>
      <c r="BB14" s="1163"/>
      <c r="BC14" s="1163"/>
      <c r="BD14" s="1163"/>
      <c r="BE14" s="1163"/>
      <c r="BF14" s="1164"/>
      <c r="BG14" s="1150" t="s">
        <v>35</v>
      </c>
      <c r="BH14" s="1150" t="s">
        <v>208</v>
      </c>
      <c r="BI14" s="1153" t="s">
        <v>36</v>
      </c>
      <c r="BJ14" s="130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5"/>
      <c r="CB14" s="25"/>
    </row>
    <row r="15" spans="1:98" s="8" customFormat="1" ht="24" customHeight="1" x14ac:dyDescent="0.2">
      <c r="A15" s="1171"/>
      <c r="B15" s="1151"/>
      <c r="C15" s="1151"/>
      <c r="D15" s="1156" t="s">
        <v>17</v>
      </c>
      <c r="E15" s="1158" t="s">
        <v>18</v>
      </c>
      <c r="F15" s="1159"/>
      <c r="G15" s="1159"/>
      <c r="H15" s="1159"/>
      <c r="I15" s="1159"/>
      <c r="J15" s="1159"/>
      <c r="K15" s="1159"/>
      <c r="L15" s="1159"/>
      <c r="M15" s="1159"/>
      <c r="N15" s="1159"/>
      <c r="O15" s="1159"/>
      <c r="P15" s="1159"/>
      <c r="Q15" s="1159"/>
      <c r="R15" s="1151"/>
      <c r="S15" s="1156" t="s">
        <v>17</v>
      </c>
      <c r="T15" s="1158" t="s">
        <v>18</v>
      </c>
      <c r="U15" s="1159"/>
      <c r="V15" s="1159"/>
      <c r="W15" s="1159"/>
      <c r="X15" s="1159"/>
      <c r="Y15" s="1159"/>
      <c r="Z15" s="1159"/>
      <c r="AA15" s="1159"/>
      <c r="AB15" s="1159"/>
      <c r="AC15" s="1159"/>
      <c r="AD15" s="1159"/>
      <c r="AE15" s="1160"/>
      <c r="AF15" s="1156" t="s">
        <v>17</v>
      </c>
      <c r="AG15" s="1158" t="s">
        <v>18</v>
      </c>
      <c r="AH15" s="1159"/>
      <c r="AI15" s="1159"/>
      <c r="AJ15" s="1159"/>
      <c r="AK15" s="1159"/>
      <c r="AL15" s="1159"/>
      <c r="AM15" s="1159"/>
      <c r="AN15" s="1159"/>
      <c r="AO15" s="1159"/>
      <c r="AP15" s="1159"/>
      <c r="AQ15" s="1159"/>
      <c r="AR15" s="1159"/>
      <c r="AS15" s="1160"/>
      <c r="AT15" s="1165"/>
      <c r="AU15" s="1166"/>
      <c r="AV15" s="1166"/>
      <c r="AW15" s="1166"/>
      <c r="AX15" s="1166"/>
      <c r="AY15" s="1166"/>
      <c r="AZ15" s="1166"/>
      <c r="BA15" s="1166"/>
      <c r="BB15" s="1166"/>
      <c r="BC15" s="1166"/>
      <c r="BD15" s="1166"/>
      <c r="BE15" s="1166"/>
      <c r="BF15" s="1167"/>
      <c r="BG15" s="1151"/>
      <c r="BH15" s="1151"/>
      <c r="BI15" s="1154"/>
      <c r="BJ15" s="130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5"/>
      <c r="CB15" s="25"/>
    </row>
    <row r="16" spans="1:98" s="6" customFormat="1" ht="24" customHeight="1" x14ac:dyDescent="0.2">
      <c r="A16" s="1172"/>
      <c r="B16" s="1152"/>
      <c r="C16" s="1152"/>
      <c r="D16" s="1157"/>
      <c r="E16" s="26">
        <v>1</v>
      </c>
      <c r="F16" s="26">
        <v>2</v>
      </c>
      <c r="G16" s="26">
        <v>3</v>
      </c>
      <c r="H16" s="26">
        <v>4</v>
      </c>
      <c r="I16" s="26">
        <v>5</v>
      </c>
      <c r="J16" s="26">
        <v>6</v>
      </c>
      <c r="K16" s="26">
        <v>7</v>
      </c>
      <c r="L16" s="26">
        <v>8</v>
      </c>
      <c r="M16" s="26">
        <v>9</v>
      </c>
      <c r="N16" s="26">
        <v>10</v>
      </c>
      <c r="O16" s="26">
        <v>11</v>
      </c>
      <c r="P16" s="26">
        <v>12</v>
      </c>
      <c r="Q16" s="26" t="s">
        <v>20</v>
      </c>
      <c r="R16" s="1152"/>
      <c r="S16" s="1157"/>
      <c r="T16" s="26">
        <v>1</v>
      </c>
      <c r="U16" s="26">
        <v>2</v>
      </c>
      <c r="V16" s="26">
        <v>3</v>
      </c>
      <c r="W16" s="26">
        <v>4</v>
      </c>
      <c r="X16" s="26">
        <v>5</v>
      </c>
      <c r="Y16" s="26">
        <v>6</v>
      </c>
      <c r="Z16" s="26">
        <v>7</v>
      </c>
      <c r="AA16" s="26">
        <v>8</v>
      </c>
      <c r="AB16" s="26">
        <v>9</v>
      </c>
      <c r="AC16" s="26">
        <v>10</v>
      </c>
      <c r="AD16" s="26">
        <v>11</v>
      </c>
      <c r="AE16" s="26">
        <v>12</v>
      </c>
      <c r="AF16" s="1157"/>
      <c r="AG16" s="26">
        <v>1</v>
      </c>
      <c r="AH16" s="26">
        <v>2</v>
      </c>
      <c r="AI16" s="26">
        <v>3</v>
      </c>
      <c r="AJ16" s="26">
        <v>4</v>
      </c>
      <c r="AK16" s="26">
        <v>5</v>
      </c>
      <c r="AL16" s="26">
        <v>6</v>
      </c>
      <c r="AM16" s="26">
        <v>7</v>
      </c>
      <c r="AN16" s="26">
        <v>8</v>
      </c>
      <c r="AO16" s="26">
        <v>9</v>
      </c>
      <c r="AP16" s="26">
        <v>10</v>
      </c>
      <c r="AQ16" s="26">
        <v>11</v>
      </c>
      <c r="AR16" s="26">
        <v>12</v>
      </c>
      <c r="AS16" s="26" t="s">
        <v>12</v>
      </c>
      <c r="AT16" s="164">
        <v>1</v>
      </c>
      <c r="AU16" s="164">
        <v>2</v>
      </c>
      <c r="AV16" s="164">
        <v>3</v>
      </c>
      <c r="AW16" s="164">
        <v>4</v>
      </c>
      <c r="AX16" s="164">
        <v>5</v>
      </c>
      <c r="AY16" s="164">
        <v>6</v>
      </c>
      <c r="AZ16" s="164">
        <v>7</v>
      </c>
      <c r="BA16" s="164">
        <v>8</v>
      </c>
      <c r="BB16" s="164">
        <v>9</v>
      </c>
      <c r="BC16" s="164">
        <v>10</v>
      </c>
      <c r="BD16" s="164">
        <v>11</v>
      </c>
      <c r="BE16" s="164">
        <v>12</v>
      </c>
      <c r="BF16" s="26" t="s">
        <v>12</v>
      </c>
      <c r="BG16" s="1152"/>
      <c r="BH16" s="1152"/>
      <c r="BI16" s="1155"/>
      <c r="BJ16" s="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</row>
    <row r="17" spans="1:98" s="343" customFormat="1" ht="24" customHeight="1" x14ac:dyDescent="0.2">
      <c r="A17" s="42"/>
      <c r="B17" s="814" t="s">
        <v>521</v>
      </c>
      <c r="C17" s="29"/>
      <c r="D17" s="572"/>
      <c r="E17" s="572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1"/>
      <c r="R17" s="573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69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1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2"/>
      <c r="BG17" s="73"/>
      <c r="BH17" s="74"/>
      <c r="BI17" s="75"/>
      <c r="BJ17" s="166"/>
      <c r="BK17" s="37"/>
      <c r="BL17" s="37"/>
      <c r="BM17" s="37"/>
      <c r="BN17" s="37"/>
      <c r="BO17" s="37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</row>
    <row r="18" spans="1:98" s="343" customFormat="1" ht="24" customHeight="1" x14ac:dyDescent="0.2">
      <c r="A18" s="42">
        <v>1</v>
      </c>
      <c r="B18" s="571" t="s">
        <v>68</v>
      </c>
      <c r="C18" s="29" t="s">
        <v>23</v>
      </c>
      <c r="D18" s="572">
        <v>12</v>
      </c>
      <c r="E18" s="572">
        <v>3</v>
      </c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1">
        <f t="shared" ref="Q18:Q26" si="18">SUM(E18:P18)</f>
        <v>3</v>
      </c>
      <c r="R18" s="573" t="s">
        <v>64</v>
      </c>
      <c r="S18" s="84">
        <v>2900000</v>
      </c>
      <c r="T18" s="84">
        <f>S18-39211</f>
        <v>2860789</v>
      </c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69">
        <f t="shared" ref="AF18" si="19">SUM(Q18*S18)</f>
        <v>8700000</v>
      </c>
      <c r="AG18" s="70">
        <f>T18*E18</f>
        <v>8582367</v>
      </c>
      <c r="AH18" s="70">
        <f>U18*F18</f>
        <v>0</v>
      </c>
      <c r="AI18" s="70">
        <f>V18*G18</f>
        <v>0</v>
      </c>
      <c r="AJ18" s="70">
        <f t="shared" ref="AJ18" si="20">W18*H18</f>
        <v>0</v>
      </c>
      <c r="AK18" s="70">
        <f t="shared" ref="AK18" si="21">X18*I18</f>
        <v>0</v>
      </c>
      <c r="AL18" s="70">
        <f t="shared" ref="AL18" si="22">Y18*J18</f>
        <v>0</v>
      </c>
      <c r="AM18" s="70">
        <f t="shared" ref="AM18" si="23">Z18*K18</f>
        <v>0</v>
      </c>
      <c r="AN18" s="70">
        <f t="shared" ref="AN18" si="24">AA18*L18</f>
        <v>0</v>
      </c>
      <c r="AO18" s="70">
        <f t="shared" ref="AO18" si="25">AB18*M18</f>
        <v>0</v>
      </c>
      <c r="AP18" s="70">
        <f t="shared" ref="AP18" si="26">AC18*N18</f>
        <v>0</v>
      </c>
      <c r="AQ18" s="70">
        <f t="shared" ref="AQ18" si="27">AD18*O18</f>
        <v>0</v>
      </c>
      <c r="AR18" s="70">
        <f t="shared" ref="AR18" si="28">AE18*P18</f>
        <v>0</v>
      </c>
      <c r="AS18" s="71">
        <f t="shared" ref="AS18" si="29">SUM(AG18:AR18)</f>
        <v>8582367</v>
      </c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2">
        <f t="shared" ref="BF18:BF26" si="30">SUM(AT18:BE18)</f>
        <v>0</v>
      </c>
      <c r="BG18" s="73">
        <f t="shared" ref="BG18:BG26" si="31">AF18-AS18</f>
        <v>117633</v>
      </c>
      <c r="BH18" s="74">
        <f t="shared" ref="BH18:BH26" si="32">S18*D18</f>
        <v>34800000</v>
      </c>
      <c r="BI18" s="75">
        <f t="shared" ref="BI18:BI26" si="33">BH18-AS18</f>
        <v>26217633</v>
      </c>
      <c r="BJ18" s="166">
        <f t="shared" ref="BJ18:BJ26" si="34">SUM(Q18/D18)</f>
        <v>0.25</v>
      </c>
      <c r="BK18" s="37"/>
      <c r="BL18" s="37"/>
      <c r="BM18" s="37"/>
      <c r="BN18" s="37"/>
      <c r="BO18" s="37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</row>
    <row r="19" spans="1:98" s="7" customFormat="1" ht="24" customHeight="1" x14ac:dyDescent="0.2">
      <c r="A19" s="42">
        <v>2</v>
      </c>
      <c r="B19" s="76" t="s">
        <v>222</v>
      </c>
      <c r="C19" s="29" t="s">
        <v>23</v>
      </c>
      <c r="D19" s="82">
        <v>72</v>
      </c>
      <c r="E19" s="82">
        <v>15</v>
      </c>
      <c r="F19" s="82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1">
        <f t="shared" si="18"/>
        <v>15</v>
      </c>
      <c r="R19" s="83" t="s">
        <v>64</v>
      </c>
      <c r="S19" s="84">
        <v>2300000</v>
      </c>
      <c r="T19" s="84">
        <f t="shared" ref="T19:T20" si="35">S19-39211</f>
        <v>2260789</v>
      </c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69">
        <f t="shared" ref="AF19" si="36">SUM(Q19*S19)</f>
        <v>34500000</v>
      </c>
      <c r="AG19" s="70">
        <f t="shared" ref="AG19:AH26" si="37">T19*E19</f>
        <v>33911835</v>
      </c>
      <c r="AH19" s="70">
        <f t="shared" si="37"/>
        <v>0</v>
      </c>
      <c r="AI19" s="70">
        <f t="shared" ref="AI19:AR19" si="38">V19*G19</f>
        <v>0</v>
      </c>
      <c r="AJ19" s="70">
        <f t="shared" si="38"/>
        <v>0</v>
      </c>
      <c r="AK19" s="70">
        <f t="shared" si="38"/>
        <v>0</v>
      </c>
      <c r="AL19" s="70">
        <f t="shared" si="38"/>
        <v>0</v>
      </c>
      <c r="AM19" s="70">
        <f t="shared" si="38"/>
        <v>0</v>
      </c>
      <c r="AN19" s="70">
        <f t="shared" si="38"/>
        <v>0</v>
      </c>
      <c r="AO19" s="70">
        <f t="shared" si="38"/>
        <v>0</v>
      </c>
      <c r="AP19" s="70">
        <f t="shared" si="38"/>
        <v>0</v>
      </c>
      <c r="AQ19" s="70">
        <f t="shared" si="38"/>
        <v>0</v>
      </c>
      <c r="AR19" s="70">
        <f t="shared" si="38"/>
        <v>0</v>
      </c>
      <c r="AS19" s="71">
        <f t="shared" ref="AS19" si="39">SUM(AG19:AR19)</f>
        <v>33911835</v>
      </c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2">
        <f t="shared" si="30"/>
        <v>0</v>
      </c>
      <c r="BG19" s="73">
        <f t="shared" si="31"/>
        <v>588165</v>
      </c>
      <c r="BH19" s="74">
        <f t="shared" si="32"/>
        <v>165600000</v>
      </c>
      <c r="BI19" s="75">
        <f t="shared" si="33"/>
        <v>131688165</v>
      </c>
      <c r="BJ19" s="166">
        <f t="shared" si="34"/>
        <v>0.20833333333333334</v>
      </c>
      <c r="BK19" s="37"/>
      <c r="BL19" s="37"/>
      <c r="BM19" s="37"/>
      <c r="BN19" s="37"/>
      <c r="BO19" s="37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</row>
    <row r="20" spans="1:98" s="7" customFormat="1" ht="24" customHeight="1" x14ac:dyDescent="0.2">
      <c r="A20" s="42">
        <v>3</v>
      </c>
      <c r="B20" s="76" t="s">
        <v>224</v>
      </c>
      <c r="C20" s="29" t="s">
        <v>23</v>
      </c>
      <c r="D20" s="82">
        <v>48</v>
      </c>
      <c r="E20" s="82">
        <v>6</v>
      </c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1">
        <f t="shared" si="18"/>
        <v>6</v>
      </c>
      <c r="R20" s="83" t="s">
        <v>64</v>
      </c>
      <c r="S20" s="84">
        <v>2135000</v>
      </c>
      <c r="T20" s="84">
        <f t="shared" si="35"/>
        <v>2095789</v>
      </c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69">
        <f t="shared" ref="AF20" si="40">SUM(Q20*S20)</f>
        <v>12810000</v>
      </c>
      <c r="AG20" s="70">
        <f t="shared" si="37"/>
        <v>12574734</v>
      </c>
      <c r="AH20" s="70">
        <f t="shared" si="37"/>
        <v>0</v>
      </c>
      <c r="AI20" s="70">
        <f t="shared" ref="AI20:AR20" si="41">V20*G20</f>
        <v>0</v>
      </c>
      <c r="AJ20" s="70">
        <f t="shared" si="41"/>
        <v>0</v>
      </c>
      <c r="AK20" s="70">
        <f t="shared" si="41"/>
        <v>0</v>
      </c>
      <c r="AL20" s="70">
        <f t="shared" si="41"/>
        <v>0</v>
      </c>
      <c r="AM20" s="70">
        <f t="shared" si="41"/>
        <v>0</v>
      </c>
      <c r="AN20" s="70">
        <f t="shared" si="41"/>
        <v>0</v>
      </c>
      <c r="AO20" s="70">
        <f t="shared" si="41"/>
        <v>0</v>
      </c>
      <c r="AP20" s="70">
        <f t="shared" si="41"/>
        <v>0</v>
      </c>
      <c r="AQ20" s="70">
        <f t="shared" si="41"/>
        <v>0</v>
      </c>
      <c r="AR20" s="70">
        <f t="shared" si="41"/>
        <v>0</v>
      </c>
      <c r="AS20" s="71">
        <f t="shared" ref="AS20" si="42">SUM(AG20:AR20)</f>
        <v>12574734</v>
      </c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2">
        <f t="shared" si="30"/>
        <v>0</v>
      </c>
      <c r="BG20" s="73">
        <f t="shared" si="31"/>
        <v>235266</v>
      </c>
      <c r="BH20" s="74">
        <f t="shared" si="32"/>
        <v>102480000</v>
      </c>
      <c r="BI20" s="75">
        <f t="shared" si="33"/>
        <v>89905266</v>
      </c>
      <c r="BJ20" s="166">
        <f t="shared" si="34"/>
        <v>0.125</v>
      </c>
      <c r="BK20" s="37"/>
      <c r="BL20" s="37"/>
      <c r="BM20" s="37"/>
      <c r="BN20" s="37"/>
      <c r="BO20" s="37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</row>
    <row r="21" spans="1:98" s="343" customFormat="1" ht="24" customHeight="1" x14ac:dyDescent="0.2">
      <c r="A21" s="42">
        <v>4</v>
      </c>
      <c r="B21" s="571" t="s">
        <v>69</v>
      </c>
      <c r="C21" s="29" t="s">
        <v>23</v>
      </c>
      <c r="D21" s="572">
        <v>12</v>
      </c>
      <c r="E21" s="572">
        <v>3</v>
      </c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1">
        <f t="shared" si="18"/>
        <v>3</v>
      </c>
      <c r="R21" s="573" t="s">
        <v>64</v>
      </c>
      <c r="S21" s="84">
        <v>700000</v>
      </c>
      <c r="T21" s="84">
        <v>700000</v>
      </c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69">
        <f t="shared" ref="AF21" si="43">SUM(Q21*S21)</f>
        <v>2100000</v>
      </c>
      <c r="AG21" s="70">
        <f t="shared" si="37"/>
        <v>2100000</v>
      </c>
      <c r="AH21" s="70">
        <f t="shared" si="37"/>
        <v>0</v>
      </c>
      <c r="AI21" s="70">
        <f>V21*G21</f>
        <v>0</v>
      </c>
      <c r="AJ21" s="70">
        <f t="shared" ref="AJ21:AR21" si="44">W21*H21</f>
        <v>0</v>
      </c>
      <c r="AK21" s="70">
        <f t="shared" si="44"/>
        <v>0</v>
      </c>
      <c r="AL21" s="70">
        <f t="shared" si="44"/>
        <v>0</v>
      </c>
      <c r="AM21" s="70">
        <f t="shared" si="44"/>
        <v>0</v>
      </c>
      <c r="AN21" s="70">
        <f t="shared" si="44"/>
        <v>0</v>
      </c>
      <c r="AO21" s="70">
        <f t="shared" si="44"/>
        <v>0</v>
      </c>
      <c r="AP21" s="70">
        <f t="shared" si="44"/>
        <v>0</v>
      </c>
      <c r="AQ21" s="70">
        <f t="shared" si="44"/>
        <v>0</v>
      </c>
      <c r="AR21" s="70">
        <f t="shared" si="44"/>
        <v>0</v>
      </c>
      <c r="AS21" s="71">
        <f t="shared" ref="AS21" si="45">SUM(AG21:AR21)</f>
        <v>2100000</v>
      </c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2">
        <f t="shared" si="30"/>
        <v>0</v>
      </c>
      <c r="BG21" s="73">
        <f t="shared" si="31"/>
        <v>0</v>
      </c>
      <c r="BH21" s="74">
        <f t="shared" si="32"/>
        <v>8400000</v>
      </c>
      <c r="BI21" s="75">
        <f t="shared" si="33"/>
        <v>6300000</v>
      </c>
      <c r="BJ21" s="166">
        <f t="shared" si="34"/>
        <v>0.25</v>
      </c>
      <c r="BK21" s="37"/>
      <c r="BL21" s="37"/>
      <c r="BM21" s="37"/>
      <c r="BN21" s="37"/>
      <c r="BO21" s="37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</row>
    <row r="22" spans="1:98" s="7" customFormat="1" ht="24" customHeight="1" x14ac:dyDescent="0.2">
      <c r="A22" s="42">
        <v>5</v>
      </c>
      <c r="B22" s="76" t="s">
        <v>223</v>
      </c>
      <c r="C22" s="29" t="s">
        <v>23</v>
      </c>
      <c r="D22" s="82">
        <v>72</v>
      </c>
      <c r="E22" s="82">
        <v>15</v>
      </c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1">
        <f t="shared" si="18"/>
        <v>15</v>
      </c>
      <c r="R22" s="83" t="s">
        <v>64</v>
      </c>
      <c r="S22" s="84">
        <v>600000</v>
      </c>
      <c r="T22" s="84">
        <v>600000</v>
      </c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69">
        <f t="shared" ref="AF22" si="46">SUM(Q22*S22)</f>
        <v>9000000</v>
      </c>
      <c r="AG22" s="70">
        <f t="shared" si="37"/>
        <v>9000000</v>
      </c>
      <c r="AH22" s="70">
        <f t="shared" si="37"/>
        <v>0</v>
      </c>
      <c r="AI22" s="70">
        <f t="shared" ref="AI22:AR22" si="47">V22*G22</f>
        <v>0</v>
      </c>
      <c r="AJ22" s="70">
        <f t="shared" si="47"/>
        <v>0</v>
      </c>
      <c r="AK22" s="70">
        <f t="shared" si="47"/>
        <v>0</v>
      </c>
      <c r="AL22" s="70">
        <f t="shared" si="47"/>
        <v>0</v>
      </c>
      <c r="AM22" s="70">
        <f t="shared" si="47"/>
        <v>0</v>
      </c>
      <c r="AN22" s="70">
        <f t="shared" si="47"/>
        <v>0</v>
      </c>
      <c r="AO22" s="70">
        <f t="shared" si="47"/>
        <v>0</v>
      </c>
      <c r="AP22" s="70">
        <f t="shared" si="47"/>
        <v>0</v>
      </c>
      <c r="AQ22" s="70">
        <f t="shared" si="47"/>
        <v>0</v>
      </c>
      <c r="AR22" s="70">
        <f t="shared" si="47"/>
        <v>0</v>
      </c>
      <c r="AS22" s="71">
        <f t="shared" ref="AS22" si="48">SUM(AG22:AR22)</f>
        <v>9000000</v>
      </c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2">
        <f t="shared" si="30"/>
        <v>0</v>
      </c>
      <c r="BG22" s="73">
        <f t="shared" si="31"/>
        <v>0</v>
      </c>
      <c r="BH22" s="74">
        <f t="shared" si="32"/>
        <v>43200000</v>
      </c>
      <c r="BI22" s="75">
        <f t="shared" si="33"/>
        <v>34200000</v>
      </c>
      <c r="BJ22" s="166">
        <f t="shared" si="34"/>
        <v>0.20833333333333334</v>
      </c>
      <c r="BK22" s="37"/>
      <c r="BL22" s="37"/>
      <c r="BM22" s="37"/>
      <c r="BN22" s="37"/>
      <c r="BO22" s="37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</row>
    <row r="23" spans="1:98" s="7" customFormat="1" ht="24" customHeight="1" x14ac:dyDescent="0.2">
      <c r="A23" s="42">
        <v>6</v>
      </c>
      <c r="B23" s="76" t="s">
        <v>225</v>
      </c>
      <c r="C23" s="29" t="s">
        <v>23</v>
      </c>
      <c r="D23" s="82">
        <v>48</v>
      </c>
      <c r="E23" s="82">
        <v>6</v>
      </c>
      <c r="F23" s="82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1">
        <f t="shared" si="18"/>
        <v>6</v>
      </c>
      <c r="R23" s="83" t="s">
        <v>64</v>
      </c>
      <c r="S23" s="84">
        <v>500000</v>
      </c>
      <c r="T23" s="84">
        <v>500000</v>
      </c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69">
        <f t="shared" ref="AF23" si="49">SUM(Q23*S23)</f>
        <v>3000000</v>
      </c>
      <c r="AG23" s="70">
        <f t="shared" si="37"/>
        <v>3000000</v>
      </c>
      <c r="AH23" s="70">
        <f t="shared" si="37"/>
        <v>0</v>
      </c>
      <c r="AI23" s="70">
        <f t="shared" ref="AI23:AR23" si="50">V23*G23</f>
        <v>0</v>
      </c>
      <c r="AJ23" s="70">
        <f t="shared" si="50"/>
        <v>0</v>
      </c>
      <c r="AK23" s="70">
        <f t="shared" si="50"/>
        <v>0</v>
      </c>
      <c r="AL23" s="70">
        <f t="shared" si="50"/>
        <v>0</v>
      </c>
      <c r="AM23" s="70">
        <f t="shared" si="50"/>
        <v>0</v>
      </c>
      <c r="AN23" s="70">
        <f t="shared" si="50"/>
        <v>0</v>
      </c>
      <c r="AO23" s="70">
        <f t="shared" si="50"/>
        <v>0</v>
      </c>
      <c r="AP23" s="70">
        <f t="shared" si="50"/>
        <v>0</v>
      </c>
      <c r="AQ23" s="70">
        <f t="shared" si="50"/>
        <v>0</v>
      </c>
      <c r="AR23" s="70">
        <f t="shared" si="50"/>
        <v>0</v>
      </c>
      <c r="AS23" s="71">
        <f t="shared" ref="AS23" si="51">SUM(AG23:AR23)</f>
        <v>3000000</v>
      </c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2">
        <f t="shared" si="30"/>
        <v>0</v>
      </c>
      <c r="BG23" s="73">
        <f t="shared" si="31"/>
        <v>0</v>
      </c>
      <c r="BH23" s="74">
        <f t="shared" si="32"/>
        <v>24000000</v>
      </c>
      <c r="BI23" s="75">
        <f t="shared" si="33"/>
        <v>21000000</v>
      </c>
      <c r="BJ23" s="166">
        <f t="shared" si="34"/>
        <v>0.125</v>
      </c>
      <c r="BK23" s="37"/>
      <c r="BL23" s="37"/>
      <c r="BM23" s="37"/>
      <c r="BN23" s="37"/>
      <c r="BO23" s="37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</row>
    <row r="24" spans="1:98" s="343" customFormat="1" ht="24" customHeight="1" x14ac:dyDescent="0.2">
      <c r="A24" s="42">
        <v>7</v>
      </c>
      <c r="B24" s="571" t="s">
        <v>522</v>
      </c>
      <c r="C24" s="29" t="s">
        <v>23</v>
      </c>
      <c r="D24" s="572">
        <v>1</v>
      </c>
      <c r="E24" s="572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1">
        <f t="shared" si="18"/>
        <v>0</v>
      </c>
      <c r="R24" s="573" t="s">
        <v>64</v>
      </c>
      <c r="S24" s="84">
        <v>2900000</v>
      </c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69">
        <f t="shared" ref="AF24" si="52">SUM(Q24*S24)</f>
        <v>0</v>
      </c>
      <c r="AG24" s="70">
        <f t="shared" si="37"/>
        <v>0</v>
      </c>
      <c r="AH24" s="70">
        <f t="shared" si="37"/>
        <v>0</v>
      </c>
      <c r="AI24" s="70">
        <f>V24*G24</f>
        <v>0</v>
      </c>
      <c r="AJ24" s="70">
        <f t="shared" ref="AJ24" si="53">W24*H24</f>
        <v>0</v>
      </c>
      <c r="AK24" s="70">
        <f t="shared" ref="AK24" si="54">X24*I24</f>
        <v>0</v>
      </c>
      <c r="AL24" s="70">
        <f t="shared" ref="AL24" si="55">Y24*J24</f>
        <v>0</v>
      </c>
      <c r="AM24" s="70">
        <f t="shared" ref="AM24" si="56">Z24*K24</f>
        <v>0</v>
      </c>
      <c r="AN24" s="70">
        <f t="shared" ref="AN24" si="57">AA24*L24</f>
        <v>0</v>
      </c>
      <c r="AO24" s="70">
        <f t="shared" ref="AO24" si="58">AB24*M24</f>
        <v>0</v>
      </c>
      <c r="AP24" s="70">
        <f t="shared" ref="AP24" si="59">AC24*N24</f>
        <v>0</v>
      </c>
      <c r="AQ24" s="70">
        <f t="shared" ref="AQ24" si="60">AD24*O24</f>
        <v>0</v>
      </c>
      <c r="AR24" s="70">
        <f t="shared" ref="AR24" si="61">AE24*P24</f>
        <v>0</v>
      </c>
      <c r="AS24" s="71">
        <f t="shared" ref="AS24" si="62">SUM(AG24:AR24)</f>
        <v>0</v>
      </c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2">
        <f t="shared" si="30"/>
        <v>0</v>
      </c>
      <c r="BG24" s="73">
        <f t="shared" si="31"/>
        <v>0</v>
      </c>
      <c r="BH24" s="74">
        <f t="shared" si="32"/>
        <v>2900000</v>
      </c>
      <c r="BI24" s="75">
        <f t="shared" si="33"/>
        <v>2900000</v>
      </c>
      <c r="BJ24" s="166">
        <f t="shared" si="34"/>
        <v>0</v>
      </c>
      <c r="BK24" s="37"/>
      <c r="BL24" s="37"/>
      <c r="BM24" s="37"/>
      <c r="BN24" s="37"/>
      <c r="BO24" s="37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</row>
    <row r="25" spans="1:98" s="343" customFormat="1" ht="24" customHeight="1" x14ac:dyDescent="0.2">
      <c r="A25" s="42">
        <v>8</v>
      </c>
      <c r="B25" s="571" t="s">
        <v>523</v>
      </c>
      <c r="C25" s="29" t="s">
        <v>23</v>
      </c>
      <c r="D25" s="572">
        <v>6</v>
      </c>
      <c r="E25" s="572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1">
        <f t="shared" si="18"/>
        <v>0</v>
      </c>
      <c r="R25" s="573" t="s">
        <v>64</v>
      </c>
      <c r="S25" s="84">
        <v>2300000</v>
      </c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69">
        <f t="shared" ref="AF25" si="63">SUM(Q25*S25)</f>
        <v>0</v>
      </c>
      <c r="AG25" s="70">
        <f t="shared" si="37"/>
        <v>0</v>
      </c>
      <c r="AH25" s="70">
        <f t="shared" si="37"/>
        <v>0</v>
      </c>
      <c r="AI25" s="70">
        <f>V25*G25</f>
        <v>0</v>
      </c>
      <c r="AJ25" s="70">
        <f t="shared" ref="AJ25" si="64">W25*H25</f>
        <v>0</v>
      </c>
      <c r="AK25" s="70">
        <f t="shared" ref="AK25" si="65">X25*I25</f>
        <v>0</v>
      </c>
      <c r="AL25" s="70">
        <f t="shared" ref="AL25" si="66">Y25*J25</f>
        <v>0</v>
      </c>
      <c r="AM25" s="70">
        <f t="shared" ref="AM25" si="67">Z25*K25</f>
        <v>0</v>
      </c>
      <c r="AN25" s="70">
        <f t="shared" ref="AN25" si="68">AA25*L25</f>
        <v>0</v>
      </c>
      <c r="AO25" s="70">
        <f t="shared" ref="AO25" si="69">AB25*M25</f>
        <v>0</v>
      </c>
      <c r="AP25" s="70">
        <f t="shared" ref="AP25" si="70">AC25*N25</f>
        <v>0</v>
      </c>
      <c r="AQ25" s="70">
        <f t="shared" ref="AQ25" si="71">AD25*O25</f>
        <v>0</v>
      </c>
      <c r="AR25" s="70">
        <f t="shared" ref="AR25" si="72">AE25*P25</f>
        <v>0</v>
      </c>
      <c r="AS25" s="71">
        <f t="shared" ref="AS25" si="73">SUM(AG25:AR25)</f>
        <v>0</v>
      </c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2">
        <f t="shared" si="30"/>
        <v>0</v>
      </c>
      <c r="BG25" s="73">
        <f t="shared" si="31"/>
        <v>0</v>
      </c>
      <c r="BH25" s="74">
        <f t="shared" si="32"/>
        <v>13800000</v>
      </c>
      <c r="BI25" s="75">
        <f t="shared" si="33"/>
        <v>13800000</v>
      </c>
      <c r="BJ25" s="166">
        <f t="shared" si="34"/>
        <v>0</v>
      </c>
      <c r="BK25" s="37"/>
      <c r="BL25" s="37"/>
      <c r="BM25" s="37"/>
      <c r="BN25" s="37"/>
      <c r="BO25" s="37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</row>
    <row r="26" spans="1:98" s="343" customFormat="1" ht="24" customHeight="1" thickBot="1" x14ac:dyDescent="0.25">
      <c r="A26" s="42">
        <v>9</v>
      </c>
      <c r="B26" s="571" t="s">
        <v>524</v>
      </c>
      <c r="C26" s="29" t="s">
        <v>23</v>
      </c>
      <c r="D26" s="572">
        <v>4</v>
      </c>
      <c r="E26" s="572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579">
        <f t="shared" si="18"/>
        <v>0</v>
      </c>
      <c r="R26" s="573" t="s">
        <v>64</v>
      </c>
      <c r="S26" s="84">
        <v>2135000</v>
      </c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69">
        <f t="shared" ref="AF26" si="74">SUM(Q26*S26)</f>
        <v>0</v>
      </c>
      <c r="AG26" s="70">
        <f t="shared" si="37"/>
        <v>0</v>
      </c>
      <c r="AH26" s="70">
        <f t="shared" si="37"/>
        <v>0</v>
      </c>
      <c r="AI26" s="70">
        <f>V26*G26</f>
        <v>0</v>
      </c>
      <c r="AJ26" s="70">
        <f t="shared" ref="AJ26" si="75">W26*H26</f>
        <v>0</v>
      </c>
      <c r="AK26" s="70">
        <f t="shared" ref="AK26" si="76">X26*I26</f>
        <v>0</v>
      </c>
      <c r="AL26" s="70">
        <f t="shared" ref="AL26" si="77">Y26*J26</f>
        <v>0</v>
      </c>
      <c r="AM26" s="70">
        <f t="shared" ref="AM26" si="78">Z26*K26</f>
        <v>0</v>
      </c>
      <c r="AN26" s="70">
        <f t="shared" ref="AN26" si="79">AA26*L26</f>
        <v>0</v>
      </c>
      <c r="AO26" s="70">
        <f t="shared" ref="AO26" si="80">AB26*M26</f>
        <v>0</v>
      </c>
      <c r="AP26" s="70">
        <f t="shared" ref="AP26" si="81">AC26*N26</f>
        <v>0</v>
      </c>
      <c r="AQ26" s="70">
        <f t="shared" ref="AQ26" si="82">AD26*O26</f>
        <v>0</v>
      </c>
      <c r="AR26" s="70">
        <f t="shared" ref="AR26" si="83">AE26*P26</f>
        <v>0</v>
      </c>
      <c r="AS26" s="71">
        <f t="shared" ref="AS26" si="84">SUM(AG26:AR26)</f>
        <v>0</v>
      </c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2">
        <f t="shared" si="30"/>
        <v>0</v>
      </c>
      <c r="BG26" s="73">
        <f t="shared" si="31"/>
        <v>0</v>
      </c>
      <c r="BH26" s="74">
        <f t="shared" si="32"/>
        <v>8540000</v>
      </c>
      <c r="BI26" s="75">
        <f t="shared" si="33"/>
        <v>8540000</v>
      </c>
      <c r="BJ26" s="166">
        <f t="shared" si="34"/>
        <v>0</v>
      </c>
      <c r="BK26" s="37"/>
      <c r="BL26" s="37"/>
      <c r="BM26" s="37"/>
      <c r="BN26" s="37"/>
      <c r="BO26" s="37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</row>
    <row r="27" spans="1:98" s="578" customFormat="1" ht="24" customHeight="1" thickBot="1" x14ac:dyDescent="0.25">
      <c r="A27" s="45">
        <v>2</v>
      </c>
      <c r="B27" s="574" t="s">
        <v>4</v>
      </c>
      <c r="C27" s="574"/>
      <c r="D27" s="575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8"/>
      <c r="R27" s="576"/>
      <c r="S27" s="575"/>
      <c r="T27" s="577"/>
      <c r="U27" s="577"/>
      <c r="V27" s="577"/>
      <c r="W27" s="577"/>
      <c r="X27" s="577"/>
      <c r="Y27" s="577"/>
      <c r="Z27" s="577"/>
      <c r="AA27" s="577"/>
      <c r="AB27" s="577"/>
      <c r="AC27" s="577"/>
      <c r="AD27" s="577"/>
      <c r="AE27" s="577"/>
      <c r="AF27" s="78">
        <f>SUM(AF18:AF26)</f>
        <v>70110000</v>
      </c>
      <c r="AG27" s="1138">
        <f>SUM(AG18:AG26)</f>
        <v>69168936</v>
      </c>
      <c r="AH27" s="78">
        <f>SUM(AH26:AH26)</f>
        <v>0</v>
      </c>
      <c r="AI27" s="78">
        <f>SUM(AI26:AI26)</f>
        <v>0</v>
      </c>
      <c r="AJ27" s="78">
        <f t="shared" ref="AJ27:AR27" si="85">SUM(AJ26:AJ26)</f>
        <v>0</v>
      </c>
      <c r="AK27" s="78">
        <f t="shared" si="85"/>
        <v>0</v>
      </c>
      <c r="AL27" s="78">
        <f t="shared" si="85"/>
        <v>0</v>
      </c>
      <c r="AM27" s="78">
        <f t="shared" si="85"/>
        <v>0</v>
      </c>
      <c r="AN27" s="78">
        <f t="shared" si="85"/>
        <v>0</v>
      </c>
      <c r="AO27" s="78">
        <f t="shared" si="85"/>
        <v>0</v>
      </c>
      <c r="AP27" s="78">
        <f t="shared" si="85"/>
        <v>0</v>
      </c>
      <c r="AQ27" s="78">
        <f t="shared" si="85"/>
        <v>0</v>
      </c>
      <c r="AR27" s="78">
        <f t="shared" si="85"/>
        <v>0</v>
      </c>
      <c r="AS27" s="78">
        <f>SUM(AS18:AS26)</f>
        <v>69168936</v>
      </c>
      <c r="AT27" s="78">
        <f>SUM(AT26:AT26)</f>
        <v>0</v>
      </c>
      <c r="AU27" s="78">
        <f>SUM(AU26:AU26)</f>
        <v>0</v>
      </c>
      <c r="AV27" s="78">
        <f>SUM(AV26:AV26)</f>
        <v>0</v>
      </c>
      <c r="AW27" s="78"/>
      <c r="AX27" s="78"/>
      <c r="AY27" s="78"/>
      <c r="AZ27" s="78"/>
      <c r="BA27" s="78"/>
      <c r="BB27" s="78"/>
      <c r="BC27" s="78"/>
      <c r="BD27" s="78"/>
      <c r="BE27" s="78"/>
      <c r="BF27" s="78">
        <f>SUM(BF26:BF26)</f>
        <v>0</v>
      </c>
      <c r="BG27" s="79">
        <f>SUM(BG18:BG26)</f>
        <v>941064</v>
      </c>
      <c r="BH27" s="79">
        <f>SUM(BH18:BH26)</f>
        <v>403720000</v>
      </c>
      <c r="BI27" s="79">
        <f>SUM(BI18:BI26)</f>
        <v>334551064</v>
      </c>
      <c r="BJ27" s="570">
        <f>SUM(BJ18:BJ26)/9</f>
        <v>0.12962962962962965</v>
      </c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</row>
    <row r="28" spans="1:98" s="20" customFormat="1" ht="24" customHeight="1" x14ac:dyDescent="0.2">
      <c r="A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AE28" s="41"/>
      <c r="AS28" s="52"/>
      <c r="BF28" s="53"/>
      <c r="BG28" s="54">
        <f>AF27-AS27</f>
        <v>941064</v>
      </c>
      <c r="BH28" s="55">
        <f>SUM(BI27+AS27)</f>
        <v>403720000</v>
      </c>
      <c r="BI28" s="56">
        <f>SUM(BG27)</f>
        <v>941064</v>
      </c>
      <c r="BJ28" s="258" t="s">
        <v>35</v>
      </c>
      <c r="BK28" s="41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</row>
    <row r="29" spans="1:98" s="20" customFormat="1" ht="24" customHeight="1" x14ac:dyDescent="0.2">
      <c r="A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T29" s="165"/>
      <c r="AE29" s="41"/>
      <c r="AS29" s="41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41"/>
      <c r="BH29" s="57"/>
      <c r="BI29" s="58">
        <f>SUM(BI27-BI28)</f>
        <v>333610000</v>
      </c>
      <c r="BJ29" s="258" t="s">
        <v>34</v>
      </c>
      <c r="BK29" s="41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</row>
    <row r="30" spans="1:98" s="20" customFormat="1" ht="24" customHeight="1" x14ac:dyDescent="0.2">
      <c r="A30" s="1168" t="s">
        <v>8</v>
      </c>
      <c r="B30" s="1169"/>
      <c r="C30" s="119" t="s">
        <v>364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2"/>
      <c r="AF30" s="23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3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3"/>
      <c r="BG30" s="133"/>
      <c r="BH30" s="130"/>
      <c r="BI30" s="134"/>
      <c r="BJ30" s="569"/>
      <c r="BK30" s="131"/>
      <c r="BL30" s="131"/>
      <c r="BM30" s="131"/>
      <c r="BN30" s="131"/>
      <c r="BO30" s="131"/>
      <c r="BP30" s="132"/>
      <c r="BQ30" s="131"/>
      <c r="BR30" s="131"/>
      <c r="BS30" s="131"/>
      <c r="BT30" s="131"/>
      <c r="BU30" s="131"/>
      <c r="BV30" s="133"/>
      <c r="BW30" s="133"/>
      <c r="BX30" s="133"/>
      <c r="BY30" s="130"/>
      <c r="BZ30" s="134"/>
      <c r="CA30" s="133"/>
      <c r="CB30" s="133"/>
      <c r="CC30" s="24"/>
      <c r="CD30" s="24"/>
      <c r="CE30" s="24"/>
      <c r="CF30" s="24"/>
      <c r="CG30" s="24"/>
      <c r="CH30" s="135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</row>
    <row r="31" spans="1:98" s="8" customFormat="1" ht="24" customHeight="1" x14ac:dyDescent="0.2">
      <c r="A31" s="1170" t="s">
        <v>9</v>
      </c>
      <c r="B31" s="1150" t="s">
        <v>10</v>
      </c>
      <c r="C31" s="1150" t="s">
        <v>21</v>
      </c>
      <c r="D31" s="1173" t="s">
        <v>11</v>
      </c>
      <c r="E31" s="1173"/>
      <c r="F31" s="1173"/>
      <c r="G31" s="1173"/>
      <c r="H31" s="1173"/>
      <c r="I31" s="1173"/>
      <c r="J31" s="1173"/>
      <c r="K31" s="1173"/>
      <c r="L31" s="1173"/>
      <c r="M31" s="1173"/>
      <c r="N31" s="1173"/>
      <c r="O31" s="1173"/>
      <c r="P31" s="1173"/>
      <c r="Q31" s="1173"/>
      <c r="R31" s="1150" t="s">
        <v>19</v>
      </c>
      <c r="S31" s="1174" t="s">
        <v>16</v>
      </c>
      <c r="T31" s="1175"/>
      <c r="U31" s="1175"/>
      <c r="V31" s="1175"/>
      <c r="W31" s="1175"/>
      <c r="X31" s="1175"/>
      <c r="Y31" s="1175"/>
      <c r="Z31" s="1175"/>
      <c r="AA31" s="1175"/>
      <c r="AB31" s="1175"/>
      <c r="AC31" s="1175"/>
      <c r="AD31" s="1175"/>
      <c r="AE31" s="1176"/>
      <c r="AF31" s="1161" t="s">
        <v>6</v>
      </c>
      <c r="AG31" s="1161"/>
      <c r="AH31" s="1161"/>
      <c r="AI31" s="1161"/>
      <c r="AJ31" s="1161"/>
      <c r="AK31" s="1161"/>
      <c r="AL31" s="1161"/>
      <c r="AM31" s="1161"/>
      <c r="AN31" s="1161"/>
      <c r="AO31" s="1161"/>
      <c r="AP31" s="1161"/>
      <c r="AQ31" s="1161"/>
      <c r="AR31" s="1161"/>
      <c r="AS31" s="1161"/>
      <c r="AT31" s="1162" t="s">
        <v>38</v>
      </c>
      <c r="AU31" s="1163"/>
      <c r="AV31" s="1163"/>
      <c r="AW31" s="1163"/>
      <c r="AX31" s="1163"/>
      <c r="AY31" s="1163"/>
      <c r="AZ31" s="1163"/>
      <c r="BA31" s="1163"/>
      <c r="BB31" s="1163"/>
      <c r="BC31" s="1163"/>
      <c r="BD31" s="1163"/>
      <c r="BE31" s="1163"/>
      <c r="BF31" s="1164"/>
      <c r="BG31" s="1150" t="s">
        <v>35</v>
      </c>
      <c r="BH31" s="1150" t="s">
        <v>208</v>
      </c>
      <c r="BI31" s="1153" t="s">
        <v>36</v>
      </c>
      <c r="BJ31" s="130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5"/>
      <c r="CB31" s="25"/>
    </row>
    <row r="32" spans="1:98" s="8" customFormat="1" ht="24" customHeight="1" x14ac:dyDescent="0.2">
      <c r="A32" s="1171"/>
      <c r="B32" s="1151"/>
      <c r="C32" s="1151"/>
      <c r="D32" s="1156" t="s">
        <v>17</v>
      </c>
      <c r="E32" s="1158" t="s">
        <v>18</v>
      </c>
      <c r="F32" s="1159"/>
      <c r="G32" s="1159"/>
      <c r="H32" s="1159"/>
      <c r="I32" s="1159"/>
      <c r="J32" s="1159"/>
      <c r="K32" s="1159"/>
      <c r="L32" s="1159"/>
      <c r="M32" s="1159"/>
      <c r="N32" s="1159"/>
      <c r="O32" s="1159"/>
      <c r="P32" s="1159"/>
      <c r="Q32" s="1159"/>
      <c r="R32" s="1151"/>
      <c r="S32" s="1156" t="s">
        <v>17</v>
      </c>
      <c r="T32" s="1158" t="s">
        <v>18</v>
      </c>
      <c r="U32" s="1159"/>
      <c r="V32" s="1159"/>
      <c r="W32" s="1159"/>
      <c r="X32" s="1159"/>
      <c r="Y32" s="1159"/>
      <c r="Z32" s="1159"/>
      <c r="AA32" s="1159"/>
      <c r="AB32" s="1159"/>
      <c r="AC32" s="1159"/>
      <c r="AD32" s="1159"/>
      <c r="AE32" s="1160"/>
      <c r="AF32" s="1156" t="s">
        <v>17</v>
      </c>
      <c r="AG32" s="1158" t="s">
        <v>18</v>
      </c>
      <c r="AH32" s="1159"/>
      <c r="AI32" s="1159"/>
      <c r="AJ32" s="1159"/>
      <c r="AK32" s="1159"/>
      <c r="AL32" s="1159"/>
      <c r="AM32" s="1159"/>
      <c r="AN32" s="1159"/>
      <c r="AO32" s="1159"/>
      <c r="AP32" s="1159"/>
      <c r="AQ32" s="1159"/>
      <c r="AR32" s="1159"/>
      <c r="AS32" s="1160"/>
      <c r="AT32" s="1165"/>
      <c r="AU32" s="1166"/>
      <c r="AV32" s="1166"/>
      <c r="AW32" s="1166"/>
      <c r="AX32" s="1166"/>
      <c r="AY32" s="1166"/>
      <c r="AZ32" s="1166"/>
      <c r="BA32" s="1166"/>
      <c r="BB32" s="1166"/>
      <c r="BC32" s="1166"/>
      <c r="BD32" s="1166"/>
      <c r="BE32" s="1166"/>
      <c r="BF32" s="1167"/>
      <c r="BG32" s="1151"/>
      <c r="BH32" s="1151"/>
      <c r="BI32" s="1154"/>
      <c r="BJ32" s="130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5"/>
      <c r="CB32" s="25"/>
    </row>
    <row r="33" spans="1:98" s="6" customFormat="1" ht="24" customHeight="1" x14ac:dyDescent="0.2">
      <c r="A33" s="1172"/>
      <c r="B33" s="1152"/>
      <c r="C33" s="1152"/>
      <c r="D33" s="1157"/>
      <c r="E33" s="26">
        <v>1</v>
      </c>
      <c r="F33" s="26">
        <v>2</v>
      </c>
      <c r="G33" s="26">
        <v>3</v>
      </c>
      <c r="H33" s="26">
        <v>4</v>
      </c>
      <c r="I33" s="26">
        <v>5</v>
      </c>
      <c r="J33" s="26">
        <v>6</v>
      </c>
      <c r="K33" s="26">
        <v>7</v>
      </c>
      <c r="L33" s="26">
        <v>8</v>
      </c>
      <c r="M33" s="26">
        <v>9</v>
      </c>
      <c r="N33" s="26">
        <v>10</v>
      </c>
      <c r="O33" s="26">
        <v>11</v>
      </c>
      <c r="P33" s="26">
        <v>12</v>
      </c>
      <c r="Q33" s="26" t="s">
        <v>20</v>
      </c>
      <c r="R33" s="1152"/>
      <c r="S33" s="1157"/>
      <c r="T33" s="26">
        <v>1</v>
      </c>
      <c r="U33" s="26">
        <v>2</v>
      </c>
      <c r="V33" s="26">
        <v>3</v>
      </c>
      <c r="W33" s="26">
        <v>4</v>
      </c>
      <c r="X33" s="26">
        <v>5</v>
      </c>
      <c r="Y33" s="26">
        <v>6</v>
      </c>
      <c r="Z33" s="26">
        <v>7</v>
      </c>
      <c r="AA33" s="26">
        <v>8</v>
      </c>
      <c r="AB33" s="26">
        <v>9</v>
      </c>
      <c r="AC33" s="26">
        <v>10</v>
      </c>
      <c r="AD33" s="26">
        <v>11</v>
      </c>
      <c r="AE33" s="26">
        <v>12</v>
      </c>
      <c r="AF33" s="1157"/>
      <c r="AG33" s="26">
        <v>1</v>
      </c>
      <c r="AH33" s="26">
        <v>2</v>
      </c>
      <c r="AI33" s="26">
        <v>3</v>
      </c>
      <c r="AJ33" s="26">
        <v>4</v>
      </c>
      <c r="AK33" s="26">
        <v>5</v>
      </c>
      <c r="AL33" s="26">
        <v>6</v>
      </c>
      <c r="AM33" s="26">
        <v>7</v>
      </c>
      <c r="AN33" s="26">
        <v>8</v>
      </c>
      <c r="AO33" s="26">
        <v>9</v>
      </c>
      <c r="AP33" s="26">
        <v>10</v>
      </c>
      <c r="AQ33" s="26">
        <v>11</v>
      </c>
      <c r="AR33" s="26">
        <v>12</v>
      </c>
      <c r="AS33" s="26" t="s">
        <v>12</v>
      </c>
      <c r="AT33" s="164">
        <v>1</v>
      </c>
      <c r="AU33" s="164">
        <v>2</v>
      </c>
      <c r="AV33" s="164">
        <v>3</v>
      </c>
      <c r="AW33" s="164">
        <v>4</v>
      </c>
      <c r="AX33" s="164">
        <v>5</v>
      </c>
      <c r="AY33" s="164">
        <v>6</v>
      </c>
      <c r="AZ33" s="164">
        <v>7</v>
      </c>
      <c r="BA33" s="164">
        <v>8</v>
      </c>
      <c r="BB33" s="164">
        <v>9</v>
      </c>
      <c r="BC33" s="164">
        <v>10</v>
      </c>
      <c r="BD33" s="164">
        <v>11</v>
      </c>
      <c r="BE33" s="164">
        <v>12</v>
      </c>
      <c r="BF33" s="26" t="s">
        <v>12</v>
      </c>
      <c r="BG33" s="1152"/>
      <c r="BH33" s="1152"/>
      <c r="BI33" s="1155"/>
      <c r="BJ33" s="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</row>
    <row r="34" spans="1:98" s="6" customFormat="1" ht="24" customHeight="1" x14ac:dyDescent="0.2">
      <c r="A34" s="28"/>
      <c r="B34" s="813" t="s">
        <v>525</v>
      </c>
      <c r="C34" s="29"/>
      <c r="D34" s="689"/>
      <c r="E34" s="689"/>
      <c r="F34" s="689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579"/>
      <c r="R34" s="690"/>
      <c r="S34" s="691"/>
      <c r="T34" s="691"/>
      <c r="U34" s="691"/>
      <c r="V34" s="691"/>
      <c r="W34" s="691"/>
      <c r="X34" s="691"/>
      <c r="Y34" s="691"/>
      <c r="Z34" s="691"/>
      <c r="AA34" s="691"/>
      <c r="AB34" s="691"/>
      <c r="AC34" s="691"/>
      <c r="AD34" s="691"/>
      <c r="AE34" s="691"/>
      <c r="AF34" s="69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1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2"/>
      <c r="BG34" s="73"/>
      <c r="BH34" s="74"/>
      <c r="BI34" s="75"/>
      <c r="BJ34" s="166"/>
    </row>
    <row r="35" spans="1:98" s="6" customFormat="1" ht="24" customHeight="1" x14ac:dyDescent="0.2">
      <c r="A35" s="28">
        <v>1</v>
      </c>
      <c r="B35" s="688" t="s">
        <v>256</v>
      </c>
      <c r="C35" s="29" t="s">
        <v>23</v>
      </c>
      <c r="D35" s="689">
        <v>12</v>
      </c>
      <c r="E35" s="689">
        <v>3</v>
      </c>
      <c r="F35" s="689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579">
        <f>SUM(E35:P35)</f>
        <v>3</v>
      </c>
      <c r="R35" s="690" t="s">
        <v>64</v>
      </c>
      <c r="S35" s="691">
        <v>1800000</v>
      </c>
      <c r="T35" s="691">
        <v>1800000</v>
      </c>
      <c r="U35" s="691"/>
      <c r="V35" s="691"/>
      <c r="W35" s="691"/>
      <c r="X35" s="691"/>
      <c r="Y35" s="691"/>
      <c r="Z35" s="691"/>
      <c r="AA35" s="691"/>
      <c r="AB35" s="691"/>
      <c r="AC35" s="691"/>
      <c r="AD35" s="691"/>
      <c r="AE35" s="691"/>
      <c r="AF35" s="69">
        <f t="shared" ref="AF35" si="86">SUM(Q35*S35)</f>
        <v>5400000</v>
      </c>
      <c r="AG35" s="70">
        <f>T35*E35</f>
        <v>5400000</v>
      </c>
      <c r="AH35" s="70">
        <f>U35*F35</f>
        <v>0</v>
      </c>
      <c r="AI35" s="70">
        <f t="shared" ref="AI35:AR35" si="87">V35*G35</f>
        <v>0</v>
      </c>
      <c r="AJ35" s="70">
        <f t="shared" si="87"/>
        <v>0</v>
      </c>
      <c r="AK35" s="70">
        <f t="shared" si="87"/>
        <v>0</v>
      </c>
      <c r="AL35" s="70">
        <f t="shared" si="87"/>
        <v>0</v>
      </c>
      <c r="AM35" s="70">
        <f t="shared" si="87"/>
        <v>0</v>
      </c>
      <c r="AN35" s="70">
        <f t="shared" si="87"/>
        <v>0</v>
      </c>
      <c r="AO35" s="70">
        <f t="shared" si="87"/>
        <v>0</v>
      </c>
      <c r="AP35" s="70">
        <f t="shared" si="87"/>
        <v>0</v>
      </c>
      <c r="AQ35" s="70">
        <f t="shared" si="87"/>
        <v>0</v>
      </c>
      <c r="AR35" s="70">
        <f t="shared" si="87"/>
        <v>0</v>
      </c>
      <c r="AS35" s="71">
        <f t="shared" ref="AS35" si="88">SUM(AG35:AR35)</f>
        <v>5400000</v>
      </c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2">
        <f>SUM(AT35:BE35)</f>
        <v>0</v>
      </c>
      <c r="BG35" s="73">
        <f>AF35-AS35</f>
        <v>0</v>
      </c>
      <c r="BH35" s="74">
        <f>S35*D35</f>
        <v>21600000</v>
      </c>
      <c r="BI35" s="75">
        <f>BH35-AS35</f>
        <v>16200000</v>
      </c>
      <c r="BJ35" s="166">
        <f>SUM(Q35/D35)</f>
        <v>0.25</v>
      </c>
    </row>
    <row r="36" spans="1:98" s="6" customFormat="1" ht="24" customHeight="1" x14ac:dyDescent="0.2">
      <c r="A36" s="437">
        <v>2</v>
      </c>
      <c r="B36" s="692" t="s">
        <v>257</v>
      </c>
      <c r="C36" s="29" t="s">
        <v>23</v>
      </c>
      <c r="D36" s="693">
        <v>12</v>
      </c>
      <c r="E36" s="693">
        <v>3</v>
      </c>
      <c r="F36" s="693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1">
        <f>SUM(E36:P36)</f>
        <v>3</v>
      </c>
      <c r="R36" s="694" t="s">
        <v>64</v>
      </c>
      <c r="S36" s="695">
        <v>1550000</v>
      </c>
      <c r="T36" s="695">
        <v>1550000</v>
      </c>
      <c r="U36" s="695"/>
      <c r="V36" s="695"/>
      <c r="W36" s="695"/>
      <c r="X36" s="695"/>
      <c r="Y36" s="695"/>
      <c r="Z36" s="695"/>
      <c r="AA36" s="695"/>
      <c r="AB36" s="695"/>
      <c r="AC36" s="695"/>
      <c r="AD36" s="695"/>
      <c r="AE36" s="695"/>
      <c r="AF36" s="69">
        <f t="shared" ref="AF36" si="89">SUM(Q36*S36)</f>
        <v>4650000</v>
      </c>
      <c r="AG36" s="70">
        <f>T36*E36</f>
        <v>4650000</v>
      </c>
      <c r="AH36" s="70">
        <f t="shared" ref="AH36:AR36" si="90">U36*F36</f>
        <v>0</v>
      </c>
      <c r="AI36" s="70">
        <f t="shared" si="90"/>
        <v>0</v>
      </c>
      <c r="AJ36" s="70">
        <f t="shared" si="90"/>
        <v>0</v>
      </c>
      <c r="AK36" s="70">
        <f t="shared" si="90"/>
        <v>0</v>
      </c>
      <c r="AL36" s="70">
        <f t="shared" si="90"/>
        <v>0</v>
      </c>
      <c r="AM36" s="70">
        <f t="shared" si="90"/>
        <v>0</v>
      </c>
      <c r="AN36" s="70">
        <f t="shared" si="90"/>
        <v>0</v>
      </c>
      <c r="AO36" s="70">
        <f t="shared" si="90"/>
        <v>0</v>
      </c>
      <c r="AP36" s="70">
        <f t="shared" si="90"/>
        <v>0</v>
      </c>
      <c r="AQ36" s="70">
        <f t="shared" si="90"/>
        <v>0</v>
      </c>
      <c r="AR36" s="70">
        <f t="shared" si="90"/>
        <v>0</v>
      </c>
      <c r="AS36" s="71">
        <f t="shared" ref="AS36" si="91">SUM(AG36:AR36)</f>
        <v>4650000</v>
      </c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2">
        <f>SUM(AT36:BE36)</f>
        <v>0</v>
      </c>
      <c r="BG36" s="73">
        <f>AF36-AS36</f>
        <v>0</v>
      </c>
      <c r="BH36" s="74">
        <f>S36*D36</f>
        <v>18600000</v>
      </c>
      <c r="BI36" s="75">
        <f>BH36-AS36</f>
        <v>13950000</v>
      </c>
      <c r="BJ36" s="166">
        <f>SUM(Q36/D36)</f>
        <v>0.25</v>
      </c>
    </row>
    <row r="37" spans="1:98" s="6" customFormat="1" ht="24" customHeight="1" x14ac:dyDescent="0.2">
      <c r="A37" s="28">
        <v>3</v>
      </c>
      <c r="B37" s="692" t="s">
        <v>258</v>
      </c>
      <c r="C37" s="29" t="s">
        <v>23</v>
      </c>
      <c r="D37" s="693">
        <v>12</v>
      </c>
      <c r="E37" s="693">
        <v>3</v>
      </c>
      <c r="F37" s="693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1">
        <f>SUM(E37:P37)</f>
        <v>3</v>
      </c>
      <c r="R37" s="694" t="s">
        <v>64</v>
      </c>
      <c r="S37" s="695">
        <v>1400000</v>
      </c>
      <c r="T37" s="695">
        <v>1400000</v>
      </c>
      <c r="U37" s="695"/>
      <c r="V37" s="695"/>
      <c r="W37" s="695"/>
      <c r="X37" s="695"/>
      <c r="Y37" s="695"/>
      <c r="Z37" s="695"/>
      <c r="AA37" s="695"/>
      <c r="AB37" s="695"/>
      <c r="AC37" s="695"/>
      <c r="AD37" s="695"/>
      <c r="AE37" s="695"/>
      <c r="AF37" s="69">
        <f t="shared" ref="AF37" si="92">SUM(Q37*S37)</f>
        <v>4200000</v>
      </c>
      <c r="AG37" s="70">
        <f>T37*E37</f>
        <v>4200000</v>
      </c>
      <c r="AH37" s="70">
        <f>U37*F37</f>
        <v>0</v>
      </c>
      <c r="AI37" s="70">
        <f t="shared" ref="AI37:AR37" si="93">V37*G37</f>
        <v>0</v>
      </c>
      <c r="AJ37" s="70">
        <f t="shared" si="93"/>
        <v>0</v>
      </c>
      <c r="AK37" s="70">
        <f t="shared" si="93"/>
        <v>0</v>
      </c>
      <c r="AL37" s="70">
        <f t="shared" si="93"/>
        <v>0</v>
      </c>
      <c r="AM37" s="70">
        <f t="shared" si="93"/>
        <v>0</v>
      </c>
      <c r="AN37" s="70">
        <f t="shared" si="93"/>
        <v>0</v>
      </c>
      <c r="AO37" s="70">
        <f t="shared" si="93"/>
        <v>0</v>
      </c>
      <c r="AP37" s="70">
        <f t="shared" si="93"/>
        <v>0</v>
      </c>
      <c r="AQ37" s="70">
        <f t="shared" si="93"/>
        <v>0</v>
      </c>
      <c r="AR37" s="70">
        <f t="shared" si="93"/>
        <v>0</v>
      </c>
      <c r="AS37" s="71">
        <f t="shared" ref="AS37" si="94">SUM(AG37:AR37)</f>
        <v>4200000</v>
      </c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2">
        <f>SUM(AT37:BE37)</f>
        <v>0</v>
      </c>
      <c r="BG37" s="73">
        <f>AF37-AS37</f>
        <v>0</v>
      </c>
      <c r="BH37" s="74">
        <f>S37*D37</f>
        <v>16800000</v>
      </c>
      <c r="BI37" s="75">
        <f>BH37-AS37</f>
        <v>12600000</v>
      </c>
      <c r="BJ37" s="166">
        <f>SUM(Q37/D37)</f>
        <v>0.25</v>
      </c>
    </row>
    <row r="38" spans="1:98" s="6" customFormat="1" ht="24" customHeight="1" thickBot="1" x14ac:dyDescent="0.25">
      <c r="A38" s="437">
        <v>4</v>
      </c>
      <c r="B38" s="696" t="s">
        <v>70</v>
      </c>
      <c r="C38" s="440" t="s">
        <v>23</v>
      </c>
      <c r="D38" s="697">
        <v>72</v>
      </c>
      <c r="E38" s="697">
        <f>6*3</f>
        <v>18</v>
      </c>
      <c r="F38" s="697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420">
        <f>SUM(E38:P38)</f>
        <v>18</v>
      </c>
      <c r="R38" s="698" t="s">
        <v>64</v>
      </c>
      <c r="S38" s="699">
        <v>1300000</v>
      </c>
      <c r="T38" s="699">
        <v>1300000</v>
      </c>
      <c r="U38" s="699"/>
      <c r="V38" s="699"/>
      <c r="W38" s="699"/>
      <c r="X38" s="699"/>
      <c r="Y38" s="699"/>
      <c r="Z38" s="699"/>
      <c r="AA38" s="699"/>
      <c r="AB38" s="699"/>
      <c r="AC38" s="699"/>
      <c r="AD38" s="699"/>
      <c r="AE38" s="699"/>
      <c r="AF38" s="700">
        <f t="shared" ref="AF38" si="95">SUM(Q38*S38)</f>
        <v>23400000</v>
      </c>
      <c r="AG38" s="421">
        <f>T38*E38</f>
        <v>23400000</v>
      </c>
      <c r="AH38" s="421">
        <f>U38*F38</f>
        <v>0</v>
      </c>
      <c r="AI38" s="421">
        <f t="shared" ref="AI38:AR38" si="96">V38*G38</f>
        <v>0</v>
      </c>
      <c r="AJ38" s="421">
        <f t="shared" si="96"/>
        <v>0</v>
      </c>
      <c r="AK38" s="421">
        <f t="shared" si="96"/>
        <v>0</v>
      </c>
      <c r="AL38" s="421">
        <f t="shared" si="96"/>
        <v>0</v>
      </c>
      <c r="AM38" s="421">
        <f t="shared" si="96"/>
        <v>0</v>
      </c>
      <c r="AN38" s="421">
        <f t="shared" si="96"/>
        <v>0</v>
      </c>
      <c r="AO38" s="421">
        <f t="shared" si="96"/>
        <v>0</v>
      </c>
      <c r="AP38" s="421">
        <f t="shared" si="96"/>
        <v>0</v>
      </c>
      <c r="AQ38" s="421">
        <f t="shared" si="96"/>
        <v>0</v>
      </c>
      <c r="AR38" s="421">
        <f t="shared" si="96"/>
        <v>0</v>
      </c>
      <c r="AS38" s="422">
        <f t="shared" ref="AS38" si="97">SUM(AG38:AR38)</f>
        <v>23400000</v>
      </c>
      <c r="AT38" s="421"/>
      <c r="AU38" s="421"/>
      <c r="AV38" s="421"/>
      <c r="AW38" s="421"/>
      <c r="AX38" s="421"/>
      <c r="AY38" s="421"/>
      <c r="AZ38" s="421"/>
      <c r="BA38" s="421"/>
      <c r="BB38" s="421"/>
      <c r="BC38" s="421"/>
      <c r="BD38" s="421"/>
      <c r="BE38" s="421"/>
      <c r="BF38" s="701">
        <f>SUM(AT38:BE38)</f>
        <v>0</v>
      </c>
      <c r="BG38" s="702">
        <f>AF38-AS38</f>
        <v>0</v>
      </c>
      <c r="BH38" s="703">
        <f>S38*D38</f>
        <v>93600000</v>
      </c>
      <c r="BI38" s="704">
        <f>BH38-AS38</f>
        <v>70200000</v>
      </c>
      <c r="BJ38" s="166">
        <f>SUM(Q38/D38)</f>
        <v>0.25</v>
      </c>
    </row>
    <row r="39" spans="1:98" s="6" customFormat="1" ht="24" customHeight="1" thickBot="1" x14ac:dyDescent="0.25">
      <c r="A39" s="45">
        <v>3</v>
      </c>
      <c r="B39" s="45" t="s">
        <v>4</v>
      </c>
      <c r="C39" s="45"/>
      <c r="D39" s="46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8"/>
      <c r="R39" s="77"/>
      <c r="S39" s="46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78">
        <f>SUM(AF35:AF38)</f>
        <v>37650000</v>
      </c>
      <c r="AG39" s="78">
        <f t="shared" ref="AG39:BI39" si="98">SUM(AG35:AG38)</f>
        <v>37650000</v>
      </c>
      <c r="AH39" s="78">
        <f t="shared" si="98"/>
        <v>0</v>
      </c>
      <c r="AI39" s="78">
        <f t="shared" si="98"/>
        <v>0</v>
      </c>
      <c r="AJ39" s="78">
        <f t="shared" si="98"/>
        <v>0</v>
      </c>
      <c r="AK39" s="78">
        <f t="shared" si="98"/>
        <v>0</v>
      </c>
      <c r="AL39" s="78">
        <f t="shared" si="98"/>
        <v>0</v>
      </c>
      <c r="AM39" s="78">
        <f t="shared" si="98"/>
        <v>0</v>
      </c>
      <c r="AN39" s="78">
        <f t="shared" si="98"/>
        <v>0</v>
      </c>
      <c r="AO39" s="78">
        <f t="shared" si="98"/>
        <v>0</v>
      </c>
      <c r="AP39" s="78">
        <f t="shared" si="98"/>
        <v>0</v>
      </c>
      <c r="AQ39" s="78">
        <f t="shared" si="98"/>
        <v>0</v>
      </c>
      <c r="AR39" s="78">
        <f t="shared" si="98"/>
        <v>0</v>
      </c>
      <c r="AS39" s="78">
        <f t="shared" si="98"/>
        <v>37650000</v>
      </c>
      <c r="AT39" s="78">
        <f t="shared" si="98"/>
        <v>0</v>
      </c>
      <c r="AU39" s="78">
        <f t="shared" si="98"/>
        <v>0</v>
      </c>
      <c r="AV39" s="78">
        <f t="shared" si="98"/>
        <v>0</v>
      </c>
      <c r="AW39" s="78">
        <f t="shared" si="98"/>
        <v>0</v>
      </c>
      <c r="AX39" s="78">
        <f t="shared" si="98"/>
        <v>0</v>
      </c>
      <c r="AY39" s="78">
        <f t="shared" si="98"/>
        <v>0</v>
      </c>
      <c r="AZ39" s="78">
        <f t="shared" si="98"/>
        <v>0</v>
      </c>
      <c r="BA39" s="78">
        <f t="shared" si="98"/>
        <v>0</v>
      </c>
      <c r="BB39" s="78">
        <f t="shared" si="98"/>
        <v>0</v>
      </c>
      <c r="BC39" s="78">
        <f t="shared" si="98"/>
        <v>0</v>
      </c>
      <c r="BD39" s="78">
        <f t="shared" si="98"/>
        <v>0</v>
      </c>
      <c r="BE39" s="78">
        <f t="shared" si="98"/>
        <v>0</v>
      </c>
      <c r="BF39" s="78">
        <f t="shared" si="98"/>
        <v>0</v>
      </c>
      <c r="BG39" s="78">
        <f t="shared" si="98"/>
        <v>0</v>
      </c>
      <c r="BH39" s="78">
        <f t="shared" si="98"/>
        <v>150600000</v>
      </c>
      <c r="BI39" s="78">
        <f t="shared" si="98"/>
        <v>112950000</v>
      </c>
      <c r="BJ39" s="570">
        <f>SUM(BJ35:BJ38)/4</f>
        <v>0.25</v>
      </c>
    </row>
    <row r="40" spans="1:98" s="20" customFormat="1" ht="24" customHeight="1" x14ac:dyDescent="0.2">
      <c r="A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AE40" s="41"/>
      <c r="AS40" s="52"/>
      <c r="BF40" s="53"/>
      <c r="BG40" s="54">
        <f>AF39-AS39</f>
        <v>0</v>
      </c>
      <c r="BH40" s="55">
        <f>SUM(BI39+AS39)</f>
        <v>150600000</v>
      </c>
      <c r="BI40" s="56">
        <f>SUM(BG39)</f>
        <v>0</v>
      </c>
      <c r="BJ40" s="258" t="s">
        <v>35</v>
      </c>
      <c r="BK40" s="41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</row>
    <row r="41" spans="1:98" s="41" customFormat="1" ht="24" customHeight="1" x14ac:dyDescent="0.2">
      <c r="A41" s="154"/>
      <c r="D41" s="154"/>
      <c r="E41" s="580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AT41" s="118"/>
      <c r="AU41" s="118"/>
      <c r="AV41" s="118"/>
      <c r="AW41" s="118"/>
      <c r="AX41" s="118"/>
      <c r="AY41" s="118"/>
      <c r="AZ41" s="118"/>
      <c r="BA41" s="118"/>
      <c r="BB41" s="118"/>
      <c r="BC41" s="118"/>
      <c r="BD41" s="118"/>
      <c r="BE41" s="118"/>
      <c r="BF41" s="118"/>
      <c r="BH41" s="195"/>
      <c r="BI41" s="58">
        <f>SUM(BI39-BI40)</f>
        <v>112950000</v>
      </c>
      <c r="BJ41" s="570" t="s">
        <v>34</v>
      </c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</row>
    <row r="42" spans="1:98" s="119" customFormat="1" ht="24" customHeight="1" x14ac:dyDescent="0.2">
      <c r="A42" s="1168" t="s">
        <v>8</v>
      </c>
      <c r="B42" s="1169"/>
      <c r="C42" s="119" t="s">
        <v>366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23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0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0"/>
      <c r="BG42" s="130"/>
      <c r="BH42" s="130"/>
      <c r="BI42" s="134"/>
      <c r="BJ42" s="58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0"/>
      <c r="BW42" s="130"/>
      <c r="BX42" s="130"/>
      <c r="BY42" s="130"/>
      <c r="BZ42" s="134"/>
      <c r="CA42" s="130"/>
      <c r="CB42" s="130"/>
      <c r="CC42" s="260"/>
      <c r="CD42" s="260"/>
      <c r="CE42" s="260"/>
      <c r="CF42" s="260"/>
      <c r="CG42" s="260"/>
      <c r="CH42" s="260"/>
      <c r="CI42" s="260"/>
      <c r="CJ42" s="260"/>
      <c r="CK42" s="260"/>
      <c r="CL42" s="260"/>
      <c r="CM42" s="260"/>
      <c r="CN42" s="260"/>
      <c r="CO42" s="260"/>
      <c r="CP42" s="260"/>
      <c r="CQ42" s="260"/>
      <c r="CR42" s="260"/>
      <c r="CS42" s="260"/>
      <c r="CT42" s="260"/>
    </row>
    <row r="43" spans="1:98" s="8" customFormat="1" ht="24" customHeight="1" x14ac:dyDescent="0.2">
      <c r="A43" s="1170" t="s">
        <v>9</v>
      </c>
      <c r="B43" s="1150" t="s">
        <v>10</v>
      </c>
      <c r="C43" s="1150" t="s">
        <v>21</v>
      </c>
      <c r="D43" s="1173" t="s">
        <v>11</v>
      </c>
      <c r="E43" s="1173"/>
      <c r="F43" s="1173"/>
      <c r="G43" s="1173"/>
      <c r="H43" s="1173"/>
      <c r="I43" s="1173"/>
      <c r="J43" s="1173"/>
      <c r="K43" s="1173"/>
      <c r="L43" s="1173"/>
      <c r="M43" s="1173"/>
      <c r="N43" s="1173"/>
      <c r="O43" s="1173"/>
      <c r="P43" s="1173"/>
      <c r="Q43" s="1173"/>
      <c r="R43" s="1150" t="s">
        <v>19</v>
      </c>
      <c r="S43" s="1174" t="s">
        <v>16</v>
      </c>
      <c r="T43" s="1175"/>
      <c r="U43" s="1175"/>
      <c r="V43" s="1175"/>
      <c r="W43" s="1175"/>
      <c r="X43" s="1175"/>
      <c r="Y43" s="1175"/>
      <c r="Z43" s="1175"/>
      <c r="AA43" s="1175"/>
      <c r="AB43" s="1175"/>
      <c r="AC43" s="1175"/>
      <c r="AD43" s="1175"/>
      <c r="AE43" s="1176"/>
      <c r="AF43" s="1161" t="s">
        <v>6</v>
      </c>
      <c r="AG43" s="1161"/>
      <c r="AH43" s="1161"/>
      <c r="AI43" s="1161"/>
      <c r="AJ43" s="1161"/>
      <c r="AK43" s="1161"/>
      <c r="AL43" s="1161"/>
      <c r="AM43" s="1161"/>
      <c r="AN43" s="1161"/>
      <c r="AO43" s="1161"/>
      <c r="AP43" s="1161"/>
      <c r="AQ43" s="1161"/>
      <c r="AR43" s="1161"/>
      <c r="AS43" s="1161"/>
      <c r="AT43" s="1162" t="s">
        <v>38</v>
      </c>
      <c r="AU43" s="1163"/>
      <c r="AV43" s="1163"/>
      <c r="AW43" s="1163"/>
      <c r="AX43" s="1163"/>
      <c r="AY43" s="1163"/>
      <c r="AZ43" s="1163"/>
      <c r="BA43" s="1163"/>
      <c r="BB43" s="1163"/>
      <c r="BC43" s="1163"/>
      <c r="BD43" s="1163"/>
      <c r="BE43" s="1163"/>
      <c r="BF43" s="1164"/>
      <c r="BG43" s="1150" t="s">
        <v>35</v>
      </c>
      <c r="BH43" s="1150" t="s">
        <v>208</v>
      </c>
      <c r="BI43" s="1153" t="s">
        <v>36</v>
      </c>
      <c r="BJ43" s="130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5"/>
      <c r="CB43" s="25"/>
    </row>
    <row r="44" spans="1:98" s="8" customFormat="1" ht="24" customHeight="1" x14ac:dyDescent="0.2">
      <c r="A44" s="1171"/>
      <c r="B44" s="1151"/>
      <c r="C44" s="1151"/>
      <c r="D44" s="1156" t="s">
        <v>17</v>
      </c>
      <c r="E44" s="1158" t="s">
        <v>18</v>
      </c>
      <c r="F44" s="1159"/>
      <c r="G44" s="1159"/>
      <c r="H44" s="1159"/>
      <c r="I44" s="1159"/>
      <c r="J44" s="1159"/>
      <c r="K44" s="1159"/>
      <c r="L44" s="1159"/>
      <c r="M44" s="1159"/>
      <c r="N44" s="1159"/>
      <c r="O44" s="1159"/>
      <c r="P44" s="1159"/>
      <c r="Q44" s="1159"/>
      <c r="R44" s="1151"/>
      <c r="S44" s="1156" t="s">
        <v>17</v>
      </c>
      <c r="T44" s="1158" t="s">
        <v>18</v>
      </c>
      <c r="U44" s="1159"/>
      <c r="V44" s="1159"/>
      <c r="W44" s="1159"/>
      <c r="X44" s="1159"/>
      <c r="Y44" s="1159"/>
      <c r="Z44" s="1159"/>
      <c r="AA44" s="1159"/>
      <c r="AB44" s="1159"/>
      <c r="AC44" s="1159"/>
      <c r="AD44" s="1159"/>
      <c r="AE44" s="1160"/>
      <c r="AF44" s="1156" t="s">
        <v>17</v>
      </c>
      <c r="AG44" s="1158" t="s">
        <v>18</v>
      </c>
      <c r="AH44" s="1159"/>
      <c r="AI44" s="1159"/>
      <c r="AJ44" s="1159"/>
      <c r="AK44" s="1159"/>
      <c r="AL44" s="1159"/>
      <c r="AM44" s="1159"/>
      <c r="AN44" s="1159"/>
      <c r="AO44" s="1159"/>
      <c r="AP44" s="1159"/>
      <c r="AQ44" s="1159"/>
      <c r="AR44" s="1159"/>
      <c r="AS44" s="1160"/>
      <c r="AT44" s="1165"/>
      <c r="AU44" s="1166"/>
      <c r="AV44" s="1166"/>
      <c r="AW44" s="1166"/>
      <c r="AX44" s="1166"/>
      <c r="AY44" s="1166"/>
      <c r="AZ44" s="1166"/>
      <c r="BA44" s="1166"/>
      <c r="BB44" s="1166"/>
      <c r="BC44" s="1166"/>
      <c r="BD44" s="1166"/>
      <c r="BE44" s="1166"/>
      <c r="BF44" s="1167"/>
      <c r="BG44" s="1151"/>
      <c r="BH44" s="1151"/>
      <c r="BI44" s="1154"/>
      <c r="BJ44" s="130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5"/>
      <c r="CB44" s="25"/>
    </row>
    <row r="45" spans="1:98" s="6" customFormat="1" ht="24" customHeight="1" x14ac:dyDescent="0.2">
      <c r="A45" s="1172"/>
      <c r="B45" s="1152"/>
      <c r="C45" s="1152"/>
      <c r="D45" s="1157"/>
      <c r="E45" s="26">
        <v>1</v>
      </c>
      <c r="F45" s="26">
        <v>2</v>
      </c>
      <c r="G45" s="26">
        <v>3</v>
      </c>
      <c r="H45" s="26">
        <v>4</v>
      </c>
      <c r="I45" s="26">
        <v>5</v>
      </c>
      <c r="J45" s="26">
        <v>6</v>
      </c>
      <c r="K45" s="26">
        <v>7</v>
      </c>
      <c r="L45" s="26">
        <v>8</v>
      </c>
      <c r="M45" s="26">
        <v>9</v>
      </c>
      <c r="N45" s="26">
        <v>10</v>
      </c>
      <c r="O45" s="26">
        <v>11</v>
      </c>
      <c r="P45" s="26">
        <v>12</v>
      </c>
      <c r="Q45" s="26" t="s">
        <v>20</v>
      </c>
      <c r="R45" s="1152"/>
      <c r="S45" s="1157"/>
      <c r="T45" s="26">
        <v>1</v>
      </c>
      <c r="U45" s="26">
        <v>2</v>
      </c>
      <c r="V45" s="26">
        <v>3</v>
      </c>
      <c r="W45" s="26">
        <v>4</v>
      </c>
      <c r="X45" s="26">
        <v>5</v>
      </c>
      <c r="Y45" s="26">
        <v>6</v>
      </c>
      <c r="Z45" s="26">
        <v>7</v>
      </c>
      <c r="AA45" s="26">
        <v>8</v>
      </c>
      <c r="AB45" s="26">
        <v>9</v>
      </c>
      <c r="AC45" s="26">
        <v>10</v>
      </c>
      <c r="AD45" s="26">
        <v>11</v>
      </c>
      <c r="AE45" s="26">
        <v>12</v>
      </c>
      <c r="AF45" s="1157"/>
      <c r="AG45" s="26">
        <v>1</v>
      </c>
      <c r="AH45" s="26">
        <v>2</v>
      </c>
      <c r="AI45" s="26">
        <v>3</v>
      </c>
      <c r="AJ45" s="26">
        <v>4</v>
      </c>
      <c r="AK45" s="26">
        <v>5</v>
      </c>
      <c r="AL45" s="26">
        <v>6</v>
      </c>
      <c r="AM45" s="26">
        <v>7</v>
      </c>
      <c r="AN45" s="26">
        <v>8</v>
      </c>
      <c r="AO45" s="26">
        <v>9</v>
      </c>
      <c r="AP45" s="26">
        <v>10</v>
      </c>
      <c r="AQ45" s="26">
        <v>11</v>
      </c>
      <c r="AR45" s="26">
        <v>12</v>
      </c>
      <c r="AS45" s="26" t="s">
        <v>12</v>
      </c>
      <c r="AT45" s="164">
        <v>1</v>
      </c>
      <c r="AU45" s="164">
        <v>2</v>
      </c>
      <c r="AV45" s="164">
        <v>3</v>
      </c>
      <c r="AW45" s="164">
        <v>4</v>
      </c>
      <c r="AX45" s="164">
        <v>5</v>
      </c>
      <c r="AY45" s="164">
        <v>6</v>
      </c>
      <c r="AZ45" s="164">
        <v>7</v>
      </c>
      <c r="BA45" s="164">
        <v>8</v>
      </c>
      <c r="BB45" s="164">
        <v>9</v>
      </c>
      <c r="BC45" s="164">
        <v>10</v>
      </c>
      <c r="BD45" s="164">
        <v>11</v>
      </c>
      <c r="BE45" s="164">
        <v>12</v>
      </c>
      <c r="BF45" s="26" t="s">
        <v>12</v>
      </c>
      <c r="BG45" s="1152"/>
      <c r="BH45" s="1152"/>
      <c r="BI45" s="1155"/>
      <c r="BJ45" s="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</row>
    <row r="46" spans="1:98" s="7" customFormat="1" ht="24" customHeight="1" x14ac:dyDescent="0.2">
      <c r="A46" s="42"/>
      <c r="B46" s="76" t="s">
        <v>526</v>
      </c>
      <c r="C46" s="29"/>
      <c r="D46" s="547"/>
      <c r="E46" s="82"/>
      <c r="F46" s="82"/>
      <c r="G46" s="82"/>
      <c r="H46" s="82"/>
      <c r="I46" s="82"/>
      <c r="J46" s="82"/>
      <c r="K46" s="30"/>
      <c r="L46" s="30"/>
      <c r="M46" s="30"/>
      <c r="N46" s="30"/>
      <c r="O46" s="30"/>
      <c r="P46" s="30"/>
      <c r="Q46" s="31"/>
      <c r="R46" s="83"/>
      <c r="S46" s="582"/>
      <c r="T46" s="582"/>
      <c r="U46" s="582"/>
      <c r="V46" s="582"/>
      <c r="W46" s="582"/>
      <c r="X46" s="582"/>
      <c r="Y46" s="582"/>
      <c r="Z46" s="582"/>
      <c r="AA46" s="582"/>
      <c r="AB46" s="582"/>
      <c r="AC46" s="582"/>
      <c r="AD46" s="582"/>
      <c r="AE46" s="582"/>
      <c r="AF46" s="69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1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2"/>
      <c r="BG46" s="73"/>
      <c r="BH46" s="74"/>
      <c r="BI46" s="75"/>
      <c r="BJ46" s="166"/>
      <c r="BK46" s="37"/>
      <c r="BL46" s="37"/>
      <c r="BM46" s="37"/>
      <c r="BN46" s="37"/>
      <c r="BO46" s="37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</row>
    <row r="47" spans="1:98" s="7" customFormat="1" ht="24" customHeight="1" x14ac:dyDescent="0.2">
      <c r="A47" s="42">
        <v>1</v>
      </c>
      <c r="B47" s="76" t="s">
        <v>226</v>
      </c>
      <c r="C47" s="29" t="s">
        <v>23</v>
      </c>
      <c r="D47" s="547">
        <v>12</v>
      </c>
      <c r="E47" s="82"/>
      <c r="F47" s="82"/>
      <c r="G47" s="82"/>
      <c r="H47" s="82"/>
      <c r="I47" s="82"/>
      <c r="J47" s="82"/>
      <c r="K47" s="30"/>
      <c r="L47" s="30"/>
      <c r="M47" s="30"/>
      <c r="N47" s="30"/>
      <c r="O47" s="30"/>
      <c r="P47" s="30"/>
      <c r="Q47" s="31">
        <f>SUM(E47:P47)</f>
        <v>0</v>
      </c>
      <c r="R47" s="83" t="s">
        <v>96</v>
      </c>
      <c r="S47" s="582">
        <v>73863</v>
      </c>
      <c r="T47" s="582"/>
      <c r="U47" s="582"/>
      <c r="V47" s="582"/>
      <c r="W47" s="582"/>
      <c r="X47" s="582"/>
      <c r="Y47" s="582"/>
      <c r="Z47" s="582"/>
      <c r="AA47" s="582"/>
      <c r="AB47" s="582"/>
      <c r="AC47" s="582"/>
      <c r="AD47" s="582"/>
      <c r="AE47" s="582"/>
      <c r="AF47" s="69">
        <f t="shared" ref="AF47" si="99">SUM(Q47*S47)</f>
        <v>0</v>
      </c>
      <c r="AG47" s="70">
        <f t="shared" ref="AG47:AH50" si="100">T47*E47</f>
        <v>0</v>
      </c>
      <c r="AH47" s="70">
        <f t="shared" si="100"/>
        <v>0</v>
      </c>
      <c r="AI47" s="70">
        <f t="shared" ref="AI47:AR47" si="101">V47*G47</f>
        <v>0</v>
      </c>
      <c r="AJ47" s="70">
        <f t="shared" si="101"/>
        <v>0</v>
      </c>
      <c r="AK47" s="70">
        <f t="shared" si="101"/>
        <v>0</v>
      </c>
      <c r="AL47" s="70">
        <f t="shared" si="101"/>
        <v>0</v>
      </c>
      <c r="AM47" s="70">
        <f t="shared" si="101"/>
        <v>0</v>
      </c>
      <c r="AN47" s="70">
        <f t="shared" si="101"/>
        <v>0</v>
      </c>
      <c r="AO47" s="70">
        <f t="shared" si="101"/>
        <v>0</v>
      </c>
      <c r="AP47" s="70">
        <f t="shared" si="101"/>
        <v>0</v>
      </c>
      <c r="AQ47" s="70">
        <f t="shared" si="101"/>
        <v>0</v>
      </c>
      <c r="AR47" s="70">
        <f t="shared" si="101"/>
        <v>0</v>
      </c>
      <c r="AS47" s="71">
        <f t="shared" ref="AS47" si="102">SUM(AG47:AR47)</f>
        <v>0</v>
      </c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2">
        <f>SUM(AT47:BE47)</f>
        <v>0</v>
      </c>
      <c r="BG47" s="73">
        <f>AF47-AS47</f>
        <v>0</v>
      </c>
      <c r="BH47" s="74">
        <f>S47*D47</f>
        <v>886356</v>
      </c>
      <c r="BI47" s="75">
        <f>BH47-AS47</f>
        <v>886356</v>
      </c>
      <c r="BJ47" s="166">
        <f>SUM(Q47/D47)</f>
        <v>0</v>
      </c>
      <c r="BK47" s="37"/>
      <c r="BL47" s="37"/>
      <c r="BM47" s="37"/>
      <c r="BN47" s="37"/>
      <c r="BO47" s="37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</row>
    <row r="48" spans="1:98" s="7" customFormat="1" ht="24" customHeight="1" x14ac:dyDescent="0.2">
      <c r="A48" s="42">
        <v>2</v>
      </c>
      <c r="B48" s="76" t="s">
        <v>227</v>
      </c>
      <c r="C48" s="29" t="s">
        <v>23</v>
      </c>
      <c r="D48" s="547">
        <v>12</v>
      </c>
      <c r="E48" s="82"/>
      <c r="F48" s="82"/>
      <c r="G48" s="82"/>
      <c r="H48" s="82"/>
      <c r="I48" s="82"/>
      <c r="J48" s="82"/>
      <c r="K48" s="30"/>
      <c r="L48" s="30"/>
      <c r="M48" s="30"/>
      <c r="N48" s="30"/>
      <c r="O48" s="30"/>
      <c r="P48" s="30"/>
      <c r="Q48" s="31">
        <f>SUM(E48:P48)</f>
        <v>0</v>
      </c>
      <c r="R48" s="83" t="s">
        <v>96</v>
      </c>
      <c r="S48" s="582">
        <v>73863</v>
      </c>
      <c r="T48" s="582"/>
      <c r="U48" s="582"/>
      <c r="V48" s="582"/>
      <c r="W48" s="582"/>
      <c r="X48" s="582"/>
      <c r="Y48" s="582"/>
      <c r="Z48" s="582"/>
      <c r="AA48" s="582"/>
      <c r="AB48" s="582"/>
      <c r="AC48" s="582"/>
      <c r="AD48" s="582"/>
      <c r="AE48" s="582"/>
      <c r="AF48" s="69">
        <f t="shared" ref="AF48" si="103">SUM(Q48*S48)</f>
        <v>0</v>
      </c>
      <c r="AG48" s="70">
        <f t="shared" si="100"/>
        <v>0</v>
      </c>
      <c r="AH48" s="70">
        <f t="shared" si="100"/>
        <v>0</v>
      </c>
      <c r="AI48" s="70">
        <f t="shared" ref="AI48:AR48" si="104">V48*G48</f>
        <v>0</v>
      </c>
      <c r="AJ48" s="70">
        <f t="shared" si="104"/>
        <v>0</v>
      </c>
      <c r="AK48" s="70">
        <f t="shared" si="104"/>
        <v>0</v>
      </c>
      <c r="AL48" s="70">
        <f t="shared" si="104"/>
        <v>0</v>
      </c>
      <c r="AM48" s="70">
        <f t="shared" si="104"/>
        <v>0</v>
      </c>
      <c r="AN48" s="70">
        <f t="shared" si="104"/>
        <v>0</v>
      </c>
      <c r="AO48" s="70">
        <f t="shared" si="104"/>
        <v>0</v>
      </c>
      <c r="AP48" s="70">
        <f t="shared" si="104"/>
        <v>0</v>
      </c>
      <c r="AQ48" s="70">
        <f t="shared" si="104"/>
        <v>0</v>
      </c>
      <c r="AR48" s="70">
        <f t="shared" si="104"/>
        <v>0</v>
      </c>
      <c r="AS48" s="71">
        <f t="shared" ref="AS48" si="105">SUM(AG48:AR48)</f>
        <v>0</v>
      </c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2">
        <f>SUM(AT48:BE48)</f>
        <v>0</v>
      </c>
      <c r="BG48" s="73">
        <f>AF48-AS48</f>
        <v>0</v>
      </c>
      <c r="BH48" s="74">
        <f>S48*D48</f>
        <v>886356</v>
      </c>
      <c r="BI48" s="75">
        <f>BH48-AS48</f>
        <v>886356</v>
      </c>
      <c r="BJ48" s="166">
        <f>SUM(Q48/D48)</f>
        <v>0</v>
      </c>
      <c r="BK48" s="37"/>
      <c r="BL48" s="37"/>
      <c r="BM48" s="37"/>
      <c r="BN48" s="37"/>
      <c r="BO48" s="37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</row>
    <row r="49" spans="1:81" s="7" customFormat="1" ht="24" customHeight="1" x14ac:dyDescent="0.2">
      <c r="A49" s="42">
        <v>3</v>
      </c>
      <c r="B49" s="76" t="s">
        <v>228</v>
      </c>
      <c r="C49" s="29" t="s">
        <v>23</v>
      </c>
      <c r="D49" s="547">
        <v>72</v>
      </c>
      <c r="E49" s="82"/>
      <c r="F49" s="82"/>
      <c r="G49" s="82"/>
      <c r="H49" s="82"/>
      <c r="I49" s="82"/>
      <c r="J49" s="82"/>
      <c r="K49" s="30"/>
      <c r="L49" s="30"/>
      <c r="M49" s="30"/>
      <c r="N49" s="30"/>
      <c r="O49" s="30"/>
      <c r="P49" s="30"/>
      <c r="Q49" s="31">
        <f>SUM(E49:P49)</f>
        <v>0</v>
      </c>
      <c r="R49" s="83" t="s">
        <v>96</v>
      </c>
      <c r="S49" s="582">
        <v>73863</v>
      </c>
      <c r="T49" s="582"/>
      <c r="U49" s="582"/>
      <c r="V49" s="582"/>
      <c r="W49" s="582"/>
      <c r="X49" s="582"/>
      <c r="Y49" s="582"/>
      <c r="Z49" s="33"/>
      <c r="AA49" s="33"/>
      <c r="AB49" s="33"/>
      <c r="AC49" s="33"/>
      <c r="AD49" s="33"/>
      <c r="AE49" s="33"/>
      <c r="AF49" s="69">
        <f t="shared" ref="AF49" si="106">SUM(Q49*S49)</f>
        <v>0</v>
      </c>
      <c r="AG49" s="70">
        <f t="shared" si="100"/>
        <v>0</v>
      </c>
      <c r="AH49" s="70">
        <f t="shared" si="100"/>
        <v>0</v>
      </c>
      <c r="AI49" s="70">
        <f t="shared" ref="AI49:AR49" si="107">V49*G49</f>
        <v>0</v>
      </c>
      <c r="AJ49" s="70">
        <f t="shared" si="107"/>
        <v>0</v>
      </c>
      <c r="AK49" s="70">
        <f t="shared" si="107"/>
        <v>0</v>
      </c>
      <c r="AL49" s="70">
        <f t="shared" si="107"/>
        <v>0</v>
      </c>
      <c r="AM49" s="70">
        <f t="shared" si="107"/>
        <v>0</v>
      </c>
      <c r="AN49" s="70">
        <f t="shared" si="107"/>
        <v>0</v>
      </c>
      <c r="AO49" s="70">
        <f t="shared" si="107"/>
        <v>0</v>
      </c>
      <c r="AP49" s="70">
        <f t="shared" si="107"/>
        <v>0</v>
      </c>
      <c r="AQ49" s="70">
        <f t="shared" si="107"/>
        <v>0</v>
      </c>
      <c r="AR49" s="70">
        <f t="shared" si="107"/>
        <v>0</v>
      </c>
      <c r="AS49" s="71">
        <f t="shared" ref="AS49" si="108">SUM(AG49:AR49)</f>
        <v>0</v>
      </c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2">
        <f>SUM(AT49:BE49)</f>
        <v>0</v>
      </c>
      <c r="BG49" s="73">
        <f>AF49-AS49</f>
        <v>0</v>
      </c>
      <c r="BH49" s="74">
        <f>S49*D49</f>
        <v>5318136</v>
      </c>
      <c r="BI49" s="75">
        <f>BH49-AS49</f>
        <v>5318136</v>
      </c>
      <c r="BJ49" s="166">
        <f>SUM(Q49/D49)</f>
        <v>0</v>
      </c>
      <c r="BK49" s="37"/>
      <c r="BL49" s="37"/>
      <c r="BM49" s="37"/>
      <c r="BN49" s="37"/>
      <c r="BO49" s="37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</row>
    <row r="50" spans="1:81" s="7" customFormat="1" ht="24" customHeight="1" thickBot="1" x14ac:dyDescent="0.25">
      <c r="A50" s="42">
        <v>4</v>
      </c>
      <c r="B50" s="76" t="s">
        <v>229</v>
      </c>
      <c r="C50" s="29" t="s">
        <v>23</v>
      </c>
      <c r="D50" s="547">
        <v>48</v>
      </c>
      <c r="E50" s="82"/>
      <c r="F50" s="82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1">
        <f>SUM(E50:P50)</f>
        <v>0</v>
      </c>
      <c r="R50" s="83" t="s">
        <v>96</v>
      </c>
      <c r="S50" s="582">
        <v>73863</v>
      </c>
      <c r="T50" s="582"/>
      <c r="U50" s="582"/>
      <c r="V50" s="582"/>
      <c r="W50" s="582"/>
      <c r="X50" s="582"/>
      <c r="Y50" s="582"/>
      <c r="Z50" s="582"/>
      <c r="AA50" s="582"/>
      <c r="AB50" s="582"/>
      <c r="AC50" s="582"/>
      <c r="AD50" s="582"/>
      <c r="AE50" s="582"/>
      <c r="AF50" s="69">
        <f t="shared" ref="AF50" si="109">SUM(Q50*S50)</f>
        <v>0</v>
      </c>
      <c r="AG50" s="70">
        <f t="shared" si="100"/>
        <v>0</v>
      </c>
      <c r="AH50" s="70">
        <f t="shared" si="100"/>
        <v>0</v>
      </c>
      <c r="AI50" s="70">
        <f t="shared" ref="AI50:AR50" si="110">V50*G50</f>
        <v>0</v>
      </c>
      <c r="AJ50" s="70">
        <f t="shared" si="110"/>
        <v>0</v>
      </c>
      <c r="AK50" s="70">
        <f t="shared" si="110"/>
        <v>0</v>
      </c>
      <c r="AL50" s="70">
        <f t="shared" si="110"/>
        <v>0</v>
      </c>
      <c r="AM50" s="70">
        <f t="shared" si="110"/>
        <v>0</v>
      </c>
      <c r="AN50" s="70">
        <f t="shared" si="110"/>
        <v>0</v>
      </c>
      <c r="AO50" s="70">
        <f t="shared" si="110"/>
        <v>0</v>
      </c>
      <c r="AP50" s="70">
        <f t="shared" si="110"/>
        <v>0</v>
      </c>
      <c r="AQ50" s="70">
        <f t="shared" si="110"/>
        <v>0</v>
      </c>
      <c r="AR50" s="70">
        <f t="shared" si="110"/>
        <v>0</v>
      </c>
      <c r="AS50" s="71">
        <f t="shared" ref="AS50" si="111">SUM(AG50:AR50)</f>
        <v>0</v>
      </c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2">
        <f>SUM(AT50:BE50)</f>
        <v>0</v>
      </c>
      <c r="BG50" s="73">
        <f>AF50-AS50</f>
        <v>0</v>
      </c>
      <c r="BH50" s="74">
        <f>S50*D50</f>
        <v>3545424</v>
      </c>
      <c r="BI50" s="75">
        <f>BH50-AS50</f>
        <v>3545424</v>
      </c>
      <c r="BJ50" s="166">
        <f>SUM(Q50/D50)</f>
        <v>0</v>
      </c>
      <c r="BK50" s="37"/>
      <c r="BL50" s="37"/>
      <c r="BM50" s="37"/>
      <c r="BN50" s="37"/>
      <c r="BO50" s="37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</row>
    <row r="51" spans="1:81" s="39" customFormat="1" ht="24" customHeight="1" thickBot="1" x14ac:dyDescent="0.25">
      <c r="A51" s="45">
        <v>4</v>
      </c>
      <c r="B51" s="45" t="s">
        <v>4</v>
      </c>
      <c r="C51" s="45"/>
      <c r="D51" s="46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8"/>
      <c r="R51" s="77"/>
      <c r="S51" s="46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78">
        <f>SUM(AF47:AF50)</f>
        <v>0</v>
      </c>
      <c r="AG51" s="78">
        <f t="shared" ref="AG51:BI51" si="112">SUM(AG47:AG50)</f>
        <v>0</v>
      </c>
      <c r="AH51" s="78">
        <f t="shared" si="112"/>
        <v>0</v>
      </c>
      <c r="AI51" s="78">
        <f t="shared" si="112"/>
        <v>0</v>
      </c>
      <c r="AJ51" s="78">
        <f t="shared" si="112"/>
        <v>0</v>
      </c>
      <c r="AK51" s="78">
        <f t="shared" si="112"/>
        <v>0</v>
      </c>
      <c r="AL51" s="78">
        <f t="shared" si="112"/>
        <v>0</v>
      </c>
      <c r="AM51" s="78">
        <f t="shared" si="112"/>
        <v>0</v>
      </c>
      <c r="AN51" s="78">
        <f t="shared" si="112"/>
        <v>0</v>
      </c>
      <c r="AO51" s="78">
        <f t="shared" si="112"/>
        <v>0</v>
      </c>
      <c r="AP51" s="78">
        <f t="shared" si="112"/>
        <v>0</v>
      </c>
      <c r="AQ51" s="78">
        <f t="shared" si="112"/>
        <v>0</v>
      </c>
      <c r="AR51" s="78">
        <f t="shared" si="112"/>
        <v>0</v>
      </c>
      <c r="AS51" s="78">
        <f t="shared" si="112"/>
        <v>0</v>
      </c>
      <c r="AT51" s="78">
        <f t="shared" si="112"/>
        <v>0</v>
      </c>
      <c r="AU51" s="78">
        <f t="shared" si="112"/>
        <v>0</v>
      </c>
      <c r="AV51" s="78">
        <f t="shared" si="112"/>
        <v>0</v>
      </c>
      <c r="AW51" s="78">
        <f t="shared" si="112"/>
        <v>0</v>
      </c>
      <c r="AX51" s="78">
        <f t="shared" si="112"/>
        <v>0</v>
      </c>
      <c r="AY51" s="78">
        <f t="shared" si="112"/>
        <v>0</v>
      </c>
      <c r="AZ51" s="78">
        <f t="shared" si="112"/>
        <v>0</v>
      </c>
      <c r="BA51" s="78">
        <f t="shared" si="112"/>
        <v>0</v>
      </c>
      <c r="BB51" s="78">
        <f t="shared" si="112"/>
        <v>0</v>
      </c>
      <c r="BC51" s="78">
        <f t="shared" si="112"/>
        <v>0</v>
      </c>
      <c r="BD51" s="78">
        <f t="shared" si="112"/>
        <v>0</v>
      </c>
      <c r="BE51" s="78">
        <f t="shared" si="112"/>
        <v>0</v>
      </c>
      <c r="BF51" s="78">
        <f t="shared" si="112"/>
        <v>0</v>
      </c>
      <c r="BG51" s="78">
        <f t="shared" si="112"/>
        <v>0</v>
      </c>
      <c r="BH51" s="78">
        <f t="shared" si="112"/>
        <v>10636272</v>
      </c>
      <c r="BI51" s="78">
        <f t="shared" si="112"/>
        <v>10636272</v>
      </c>
      <c r="BJ51" s="570">
        <f>SUM(BJ47:BJ50)/4</f>
        <v>0</v>
      </c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</row>
    <row r="52" spans="1:81" s="20" customFormat="1" ht="24" customHeight="1" x14ac:dyDescent="0.2">
      <c r="A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BG52" s="54"/>
      <c r="BH52" s="55">
        <f>SUM(BI51+AS51)</f>
        <v>10636272</v>
      </c>
      <c r="BI52" s="56">
        <f>SUM(BG51)</f>
        <v>0</v>
      </c>
      <c r="BJ52" s="258" t="s">
        <v>35</v>
      </c>
      <c r="BK52" s="41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</row>
    <row r="53" spans="1:81" s="20" customFormat="1" ht="24" customHeight="1" x14ac:dyDescent="0.2">
      <c r="A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BG53" s="41"/>
      <c r="BH53" s="57"/>
      <c r="BI53" s="58">
        <f>SUM(BI51-BI52)</f>
        <v>10636272</v>
      </c>
      <c r="BJ53" s="258" t="s">
        <v>34</v>
      </c>
      <c r="BK53" s="41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</row>
    <row r="54" spans="1:81" s="563" customFormat="1" ht="24" customHeight="1" x14ac:dyDescent="0.2">
      <c r="A54" s="562"/>
      <c r="C54" s="562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1"/>
      <c r="R54" s="353"/>
      <c r="S54" s="343"/>
      <c r="T54" s="583"/>
      <c r="U54" s="583"/>
      <c r="V54" s="583"/>
      <c r="W54" s="583"/>
      <c r="X54" s="583"/>
      <c r="Y54" s="583"/>
      <c r="Z54" s="583"/>
      <c r="AA54" s="583"/>
      <c r="AB54" s="583"/>
      <c r="AC54" s="583"/>
      <c r="AD54" s="583"/>
      <c r="AE54" s="583"/>
      <c r="AF54" s="583"/>
      <c r="AG54" s="583"/>
      <c r="AH54" s="583"/>
      <c r="AI54" s="583"/>
      <c r="AJ54" s="583"/>
      <c r="AK54" s="583"/>
      <c r="AL54" s="583"/>
      <c r="AM54" s="583"/>
      <c r="AN54" s="583"/>
      <c r="AO54" s="583"/>
      <c r="AP54" s="583"/>
      <c r="AQ54" s="583"/>
      <c r="AR54" s="583"/>
      <c r="AS54" s="583"/>
      <c r="AT54" s="583"/>
      <c r="AU54" s="583"/>
      <c r="AV54" s="583"/>
      <c r="AW54" s="583"/>
      <c r="AX54" s="583"/>
      <c r="AY54" s="583"/>
      <c r="AZ54" s="583"/>
      <c r="BA54" s="583"/>
      <c r="BB54" s="583"/>
      <c r="BC54" s="583"/>
      <c r="BD54" s="583"/>
      <c r="BE54" s="583"/>
      <c r="BF54" s="583"/>
      <c r="BG54" s="584"/>
      <c r="BH54" s="64"/>
      <c r="BI54" s="64"/>
      <c r="BJ54" s="258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</row>
    <row r="55" spans="1:81" s="563" customFormat="1" ht="24" customHeight="1" x14ac:dyDescent="0.2">
      <c r="A55" s="562"/>
      <c r="C55" s="562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1"/>
      <c r="R55" s="353"/>
      <c r="S55" s="343"/>
      <c r="T55" s="583"/>
      <c r="U55" s="583"/>
      <c r="V55" s="583"/>
      <c r="W55" s="583"/>
      <c r="X55" s="583"/>
      <c r="Y55" s="583"/>
      <c r="Z55" s="583"/>
      <c r="AA55" s="583"/>
      <c r="AB55" s="583"/>
      <c r="AC55" s="583"/>
      <c r="AD55" s="583"/>
      <c r="AE55" s="583"/>
      <c r="AF55" s="583"/>
      <c r="AG55" s="583"/>
      <c r="AH55" s="583"/>
      <c r="AI55" s="583"/>
      <c r="AJ55" s="583"/>
      <c r="AK55" s="583"/>
      <c r="AL55" s="583"/>
      <c r="AM55" s="583"/>
      <c r="AN55" s="583"/>
      <c r="AO55" s="583"/>
      <c r="AP55" s="583"/>
      <c r="AQ55" s="583"/>
      <c r="AR55" s="583"/>
      <c r="AS55" s="583"/>
      <c r="AT55" s="583"/>
      <c r="AU55" s="583"/>
      <c r="AV55" s="583"/>
      <c r="AW55" s="583"/>
      <c r="AX55" s="583"/>
      <c r="AY55" s="583"/>
      <c r="AZ55" s="583"/>
      <c r="BA55" s="583"/>
      <c r="BB55" s="583"/>
      <c r="BC55" s="583"/>
      <c r="BD55" s="583"/>
      <c r="BE55" s="583"/>
      <c r="BF55" s="583"/>
      <c r="BG55" s="584"/>
      <c r="BH55" s="64"/>
      <c r="BI55" s="64"/>
      <c r="BJ55" s="258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</row>
    <row r="56" spans="1:81" s="563" customFormat="1" ht="24" customHeight="1" x14ac:dyDescent="0.2">
      <c r="A56" s="562"/>
      <c r="C56" s="562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1"/>
      <c r="R56" s="353"/>
      <c r="S56" s="343"/>
      <c r="T56" s="583"/>
      <c r="U56" s="583"/>
      <c r="V56" s="583"/>
      <c r="W56" s="583"/>
      <c r="X56" s="583"/>
      <c r="Y56" s="583"/>
      <c r="Z56" s="583"/>
      <c r="AA56" s="583"/>
      <c r="AB56" s="583"/>
      <c r="AC56" s="583"/>
      <c r="AD56" s="583"/>
      <c r="AE56" s="67"/>
      <c r="AF56" s="63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8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58"/>
      <c r="BG56" s="584"/>
      <c r="BH56" s="64"/>
      <c r="BI56" s="64"/>
      <c r="BJ56" s="258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</row>
    <row r="57" spans="1:81" s="563" customFormat="1" ht="24" customHeight="1" x14ac:dyDescent="0.2">
      <c r="A57" s="562"/>
      <c r="C57" s="562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1"/>
      <c r="R57" s="353"/>
      <c r="S57" s="343"/>
      <c r="T57" s="583"/>
      <c r="U57" s="583"/>
      <c r="V57" s="583"/>
      <c r="W57" s="583"/>
      <c r="X57" s="583"/>
      <c r="Y57" s="583"/>
      <c r="Z57" s="583"/>
      <c r="AA57" s="583"/>
      <c r="AB57" s="583"/>
      <c r="AC57" s="583"/>
      <c r="AD57" s="583"/>
      <c r="AE57" s="67"/>
      <c r="AF57" s="63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8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8"/>
      <c r="BG57" s="584"/>
      <c r="BH57" s="64"/>
      <c r="BI57" s="64"/>
      <c r="BJ57" s="258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</row>
    <row r="58" spans="1:81" s="233" customFormat="1" ht="24.75" customHeight="1" x14ac:dyDescent="0.2">
      <c r="A58" s="232"/>
      <c r="C58" s="232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30"/>
      <c r="R58" s="234"/>
      <c r="S58" s="235"/>
      <c r="T58" s="243"/>
      <c r="U58" s="243"/>
      <c r="V58" s="243"/>
      <c r="W58" s="243"/>
      <c r="X58" s="243"/>
      <c r="Y58" s="243"/>
      <c r="Z58" s="243"/>
      <c r="AA58" s="243"/>
      <c r="AB58" s="243"/>
      <c r="AC58" s="243"/>
      <c r="AD58" s="243"/>
      <c r="AE58" s="41"/>
      <c r="AF58" s="1014"/>
      <c r="AG58" s="266"/>
      <c r="AH58" s="266"/>
      <c r="AI58" s="266"/>
      <c r="AJ58" s="266"/>
      <c r="AK58" s="266"/>
      <c r="AL58" s="266"/>
      <c r="AM58" s="266"/>
      <c r="AN58" s="266"/>
      <c r="AO58" s="266"/>
      <c r="AP58" s="266"/>
      <c r="AQ58" s="266"/>
      <c r="AR58" s="266"/>
      <c r="AS58" s="266"/>
      <c r="AT58" s="266"/>
      <c r="AU58" s="266"/>
      <c r="AV58" s="266"/>
      <c r="AW58" s="266"/>
      <c r="AX58" s="266"/>
      <c r="AY58" s="266"/>
      <c r="AZ58" s="266"/>
      <c r="BA58" s="266"/>
      <c r="BB58" s="266"/>
      <c r="BC58" s="266"/>
      <c r="BD58" s="266"/>
      <c r="BE58" s="266"/>
      <c r="BF58" s="266"/>
      <c r="BG58" s="244"/>
      <c r="BH58" s="231"/>
      <c r="BI58" s="231"/>
      <c r="BJ58" s="257"/>
      <c r="BK58" s="221"/>
      <c r="BL58" s="221"/>
      <c r="BM58" s="221"/>
      <c r="BN58" s="221"/>
      <c r="BO58" s="221"/>
      <c r="BP58" s="221"/>
      <c r="BQ58" s="221"/>
      <c r="BR58" s="221"/>
      <c r="BS58" s="221"/>
      <c r="BT58" s="221"/>
      <c r="BU58" s="221"/>
      <c r="BV58" s="221"/>
      <c r="BW58" s="221"/>
      <c r="BX58" s="221"/>
      <c r="BY58" s="221"/>
      <c r="BZ58" s="221"/>
      <c r="CA58" s="221"/>
      <c r="CB58" s="221"/>
    </row>
    <row r="59" spans="1:81" s="233" customFormat="1" ht="24.75" customHeight="1" x14ac:dyDescent="0.2">
      <c r="A59" s="232"/>
      <c r="C59" s="232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30"/>
      <c r="R59" s="234"/>
      <c r="S59" s="235"/>
      <c r="T59" s="243"/>
      <c r="U59" s="243"/>
      <c r="V59" s="243"/>
      <c r="W59" s="243"/>
      <c r="X59" s="243"/>
      <c r="Y59" s="243"/>
      <c r="Z59" s="243"/>
      <c r="AA59" s="243"/>
      <c r="AB59" s="243"/>
      <c r="AC59" s="243"/>
      <c r="AD59" s="243"/>
      <c r="AE59" s="243"/>
      <c r="AF59" s="236"/>
      <c r="AG59" s="243"/>
      <c r="AH59" s="243"/>
      <c r="AI59" s="243"/>
      <c r="AJ59" s="243"/>
      <c r="AK59" s="243"/>
      <c r="AL59" s="243"/>
      <c r="AM59" s="243"/>
      <c r="AN59" s="243"/>
      <c r="AO59" s="243"/>
      <c r="AP59" s="243"/>
      <c r="AQ59" s="243"/>
      <c r="AR59" s="243"/>
      <c r="AS59" s="244"/>
      <c r="AT59" s="243"/>
      <c r="AU59" s="243"/>
      <c r="AV59" s="243"/>
      <c r="AW59" s="243"/>
      <c r="AX59" s="243"/>
      <c r="AY59" s="243"/>
      <c r="AZ59" s="243"/>
      <c r="BA59" s="243"/>
      <c r="BB59" s="243"/>
      <c r="BC59" s="243"/>
      <c r="BD59" s="243"/>
      <c r="BE59" s="243"/>
      <c r="BF59" s="244"/>
      <c r="BG59" s="244"/>
      <c r="BH59" s="231"/>
      <c r="BI59" s="231"/>
      <c r="BJ59" s="257"/>
      <c r="BK59" s="221"/>
      <c r="BL59" s="221"/>
      <c r="BM59" s="221"/>
      <c r="BN59" s="221"/>
      <c r="BO59" s="221"/>
      <c r="BP59" s="221"/>
      <c r="BQ59" s="221"/>
      <c r="BR59" s="221"/>
      <c r="BS59" s="221"/>
      <c r="BT59" s="221"/>
      <c r="BU59" s="221"/>
      <c r="BV59" s="221"/>
      <c r="BW59" s="221"/>
      <c r="BX59" s="221"/>
      <c r="BY59" s="221"/>
      <c r="BZ59" s="221"/>
      <c r="CA59" s="221"/>
      <c r="CB59" s="221"/>
    </row>
    <row r="60" spans="1:81" s="233" customFormat="1" ht="24.75" customHeight="1" x14ac:dyDescent="0.2">
      <c r="A60" s="232"/>
      <c r="C60" s="232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29"/>
      <c r="Q60" s="230"/>
      <c r="R60" s="234"/>
      <c r="S60" s="235"/>
      <c r="T60" s="243"/>
      <c r="U60" s="243"/>
      <c r="V60" s="243"/>
      <c r="W60" s="243"/>
      <c r="X60" s="243"/>
      <c r="Y60" s="243"/>
      <c r="Z60" s="243"/>
      <c r="AA60" s="243"/>
      <c r="AB60" s="243"/>
      <c r="AC60" s="243"/>
      <c r="AD60" s="243"/>
      <c r="AE60" s="243"/>
      <c r="AF60" s="236"/>
      <c r="AG60" s="243"/>
      <c r="AH60" s="243"/>
      <c r="AI60" s="243"/>
      <c r="AJ60" s="243"/>
      <c r="AK60" s="243"/>
      <c r="AL60" s="243"/>
      <c r="AM60" s="243"/>
      <c r="AN60" s="243"/>
      <c r="AO60" s="243"/>
      <c r="AP60" s="243"/>
      <c r="AQ60" s="243"/>
      <c r="AR60" s="243"/>
      <c r="AS60" s="244"/>
      <c r="AT60" s="243"/>
      <c r="AU60" s="243"/>
      <c r="AV60" s="243"/>
      <c r="AW60" s="243"/>
      <c r="AX60" s="243"/>
      <c r="AY60" s="243"/>
      <c r="AZ60" s="243"/>
      <c r="BA60" s="243"/>
      <c r="BB60" s="243"/>
      <c r="BC60" s="243"/>
      <c r="BD60" s="243"/>
      <c r="BE60" s="243"/>
      <c r="BF60" s="244"/>
      <c r="BG60" s="244"/>
      <c r="BH60" s="231"/>
      <c r="BI60" s="231"/>
      <c r="BJ60" s="257"/>
      <c r="BK60" s="221"/>
      <c r="BL60" s="221"/>
      <c r="BM60" s="221"/>
      <c r="BN60" s="221"/>
      <c r="BO60" s="221"/>
      <c r="BP60" s="221"/>
      <c r="BQ60" s="221"/>
      <c r="BR60" s="221"/>
      <c r="BS60" s="221"/>
      <c r="BT60" s="221"/>
      <c r="BU60" s="221"/>
      <c r="BV60" s="221"/>
      <c r="BW60" s="221"/>
      <c r="BX60" s="221"/>
      <c r="BY60" s="221"/>
      <c r="BZ60" s="221"/>
      <c r="CA60" s="221"/>
      <c r="CB60" s="221"/>
    </row>
    <row r="61" spans="1:81" s="233" customFormat="1" ht="24.75" customHeight="1" x14ac:dyDescent="0.2">
      <c r="A61" s="232"/>
      <c r="C61" s="232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30"/>
      <c r="R61" s="234"/>
      <c r="S61" s="235"/>
      <c r="T61" s="243"/>
      <c r="U61" s="243"/>
      <c r="V61" s="243"/>
      <c r="W61" s="243"/>
      <c r="X61" s="243"/>
      <c r="Y61" s="243"/>
      <c r="Z61" s="243"/>
      <c r="AA61" s="243"/>
      <c r="AB61" s="243"/>
      <c r="AC61" s="243"/>
      <c r="AD61" s="243"/>
      <c r="AE61" s="243"/>
      <c r="AF61" s="236"/>
      <c r="AG61" s="243"/>
      <c r="AH61" s="243"/>
      <c r="AI61" s="243"/>
      <c r="AJ61" s="243"/>
      <c r="AK61" s="243"/>
      <c r="AL61" s="243"/>
      <c r="AM61" s="243"/>
      <c r="AN61" s="243"/>
      <c r="AO61" s="243"/>
      <c r="AP61" s="243"/>
      <c r="AQ61" s="243"/>
      <c r="AR61" s="243"/>
      <c r="AS61" s="244"/>
      <c r="AT61" s="243"/>
      <c r="AU61" s="243"/>
      <c r="AV61" s="243"/>
      <c r="AW61" s="243"/>
      <c r="AX61" s="243"/>
      <c r="AY61" s="243"/>
      <c r="AZ61" s="243"/>
      <c r="BA61" s="243"/>
      <c r="BB61" s="243"/>
      <c r="BC61" s="243"/>
      <c r="BD61" s="243"/>
      <c r="BE61" s="243"/>
      <c r="BF61" s="244"/>
      <c r="BG61" s="244"/>
      <c r="BH61" s="231"/>
      <c r="BI61" s="231"/>
      <c r="BJ61" s="257"/>
      <c r="BK61" s="221"/>
      <c r="BL61" s="221"/>
      <c r="BM61" s="221"/>
      <c r="BN61" s="221"/>
      <c r="BO61" s="221"/>
      <c r="BP61" s="221"/>
      <c r="BQ61" s="221"/>
      <c r="BR61" s="221"/>
      <c r="BS61" s="221"/>
      <c r="BT61" s="221"/>
      <c r="BU61" s="221"/>
      <c r="BV61" s="221"/>
      <c r="BW61" s="221"/>
      <c r="BX61" s="221"/>
      <c r="BY61" s="221"/>
      <c r="BZ61" s="221"/>
      <c r="CA61" s="221"/>
      <c r="CB61" s="221"/>
    </row>
    <row r="62" spans="1:81" s="233" customFormat="1" ht="24.75" customHeight="1" x14ac:dyDescent="0.2">
      <c r="A62" s="232"/>
      <c r="C62" s="232"/>
      <c r="E62" s="245"/>
      <c r="F62" s="245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30"/>
      <c r="R62" s="234"/>
      <c r="S62" s="235"/>
      <c r="T62" s="246"/>
      <c r="U62" s="246"/>
      <c r="V62" s="246"/>
      <c r="W62" s="246"/>
      <c r="X62" s="246"/>
      <c r="Y62" s="246"/>
      <c r="Z62" s="246"/>
      <c r="AA62" s="246"/>
      <c r="AB62" s="246"/>
      <c r="AC62" s="246"/>
      <c r="AD62" s="246"/>
      <c r="AE62" s="246"/>
      <c r="AF62" s="236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57"/>
      <c r="BK62" s="221"/>
      <c r="BL62" s="221"/>
      <c r="BM62" s="221"/>
      <c r="BN62" s="221"/>
      <c r="BO62" s="221"/>
      <c r="BP62" s="221"/>
      <c r="BQ62" s="221"/>
      <c r="BR62" s="221"/>
      <c r="BS62" s="221"/>
      <c r="BT62" s="221"/>
      <c r="BU62" s="221"/>
      <c r="BV62" s="221"/>
      <c r="BW62" s="221"/>
      <c r="BX62" s="221"/>
      <c r="BY62" s="221"/>
      <c r="BZ62" s="221"/>
      <c r="CA62" s="221"/>
      <c r="CB62" s="221"/>
    </row>
    <row r="63" spans="1:81" s="233" customFormat="1" ht="24.75" customHeight="1" x14ac:dyDescent="0.2">
      <c r="A63" s="232"/>
      <c r="C63" s="232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30"/>
      <c r="R63" s="234"/>
      <c r="S63" s="235"/>
      <c r="T63" s="243"/>
      <c r="U63" s="243"/>
      <c r="V63" s="243"/>
      <c r="W63" s="243"/>
      <c r="X63" s="243"/>
      <c r="Y63" s="243"/>
      <c r="Z63" s="243"/>
      <c r="AA63" s="243"/>
      <c r="AB63" s="243"/>
      <c r="AC63" s="243"/>
      <c r="AD63" s="243"/>
      <c r="AE63" s="243"/>
      <c r="AF63" s="236"/>
      <c r="AG63" s="243"/>
      <c r="AH63" s="243"/>
      <c r="AI63" s="243"/>
      <c r="AJ63" s="243"/>
      <c r="AK63" s="243"/>
      <c r="AL63" s="243"/>
      <c r="AM63" s="243"/>
      <c r="AN63" s="243"/>
      <c r="AO63" s="243"/>
      <c r="AP63" s="243"/>
      <c r="AQ63" s="243"/>
      <c r="AR63" s="243"/>
      <c r="AS63" s="244"/>
      <c r="AT63" s="243"/>
      <c r="AU63" s="243"/>
      <c r="AV63" s="243"/>
      <c r="AW63" s="243"/>
      <c r="AX63" s="243"/>
      <c r="AY63" s="243"/>
      <c r="AZ63" s="243"/>
      <c r="BA63" s="243"/>
      <c r="BB63" s="243"/>
      <c r="BC63" s="243"/>
      <c r="BD63" s="243"/>
      <c r="BE63" s="243"/>
      <c r="BF63" s="244"/>
      <c r="BG63" s="244"/>
      <c r="BH63" s="231"/>
      <c r="BI63" s="231"/>
      <c r="BJ63" s="257"/>
      <c r="BK63" s="221"/>
      <c r="BL63" s="221"/>
      <c r="BM63" s="221"/>
      <c r="BN63" s="221"/>
      <c r="BO63" s="221"/>
      <c r="BP63" s="221"/>
      <c r="BQ63" s="221"/>
      <c r="BR63" s="221"/>
      <c r="BS63" s="221"/>
      <c r="BT63" s="221"/>
      <c r="BU63" s="221"/>
      <c r="BV63" s="221"/>
      <c r="BW63" s="221"/>
      <c r="BX63" s="221"/>
      <c r="BY63" s="221"/>
      <c r="BZ63" s="221"/>
      <c r="CA63" s="221"/>
      <c r="CB63" s="221"/>
    </row>
    <row r="64" spans="1:81" s="233" customFormat="1" ht="24.75" customHeight="1" x14ac:dyDescent="0.2">
      <c r="A64" s="232"/>
      <c r="C64" s="232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30"/>
      <c r="R64" s="234"/>
      <c r="S64" s="235"/>
      <c r="T64" s="243"/>
      <c r="U64" s="243"/>
      <c r="V64" s="243"/>
      <c r="W64" s="243"/>
      <c r="X64" s="243"/>
      <c r="Y64" s="243"/>
      <c r="Z64" s="243"/>
      <c r="AA64" s="243"/>
      <c r="AB64" s="243"/>
      <c r="AC64" s="243"/>
      <c r="AD64" s="243"/>
      <c r="AE64" s="243"/>
      <c r="AF64" s="236"/>
      <c r="AG64" s="243"/>
      <c r="AH64" s="243"/>
      <c r="AI64" s="243"/>
      <c r="AJ64" s="243"/>
      <c r="AK64" s="243"/>
      <c r="AL64" s="243"/>
      <c r="AM64" s="243"/>
      <c r="AN64" s="243"/>
      <c r="AO64" s="243"/>
      <c r="AP64" s="243"/>
      <c r="AQ64" s="243"/>
      <c r="AR64" s="243"/>
      <c r="AS64" s="244"/>
      <c r="AT64" s="243"/>
      <c r="AU64" s="243"/>
      <c r="AV64" s="243"/>
      <c r="AW64" s="243"/>
      <c r="AX64" s="243"/>
      <c r="AY64" s="243"/>
      <c r="AZ64" s="243"/>
      <c r="BA64" s="243"/>
      <c r="BB64" s="243"/>
      <c r="BC64" s="243"/>
      <c r="BD64" s="243"/>
      <c r="BE64" s="243"/>
      <c r="BF64" s="244"/>
      <c r="BG64" s="244"/>
      <c r="BH64" s="231"/>
      <c r="BI64" s="231"/>
      <c r="BJ64" s="257"/>
      <c r="BK64" s="221"/>
      <c r="BL64" s="221"/>
      <c r="BM64" s="221"/>
      <c r="BN64" s="221"/>
      <c r="BO64" s="221"/>
      <c r="BP64" s="221"/>
      <c r="BQ64" s="221"/>
      <c r="BR64" s="221"/>
      <c r="BS64" s="221"/>
      <c r="BT64" s="221"/>
      <c r="BU64" s="221"/>
      <c r="BV64" s="221"/>
      <c r="BW64" s="221"/>
      <c r="BX64" s="221"/>
      <c r="BY64" s="221"/>
      <c r="BZ64" s="221"/>
      <c r="CA64" s="221"/>
      <c r="CB64" s="221"/>
    </row>
    <row r="65" spans="1:80" s="233" customFormat="1" ht="24.75" customHeight="1" x14ac:dyDescent="0.2">
      <c r="A65" s="232"/>
      <c r="C65" s="232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29"/>
      <c r="Q65" s="230"/>
      <c r="R65" s="234"/>
      <c r="S65" s="235"/>
      <c r="T65" s="243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  <c r="AE65" s="243"/>
      <c r="AF65" s="236"/>
      <c r="AG65" s="243"/>
      <c r="AH65" s="243"/>
      <c r="AI65" s="243"/>
      <c r="AJ65" s="243"/>
      <c r="AK65" s="243"/>
      <c r="AL65" s="243"/>
      <c r="AM65" s="243"/>
      <c r="AN65" s="243"/>
      <c r="AO65" s="243"/>
      <c r="AP65" s="243"/>
      <c r="AQ65" s="243"/>
      <c r="AR65" s="243"/>
      <c r="AS65" s="244"/>
      <c r="AT65" s="243"/>
      <c r="AU65" s="243"/>
      <c r="AV65" s="243"/>
      <c r="AW65" s="243"/>
      <c r="AX65" s="243"/>
      <c r="AY65" s="243"/>
      <c r="AZ65" s="243"/>
      <c r="BA65" s="243"/>
      <c r="BB65" s="243"/>
      <c r="BC65" s="243"/>
      <c r="BD65" s="243"/>
      <c r="BE65" s="243"/>
      <c r="BF65" s="244"/>
      <c r="BG65" s="244"/>
      <c r="BH65" s="231"/>
      <c r="BI65" s="231"/>
      <c r="BJ65" s="257"/>
      <c r="BK65" s="221"/>
      <c r="BL65" s="221"/>
      <c r="BM65" s="221"/>
      <c r="BN65" s="221"/>
      <c r="BO65" s="221"/>
      <c r="BP65" s="221"/>
      <c r="BQ65" s="221"/>
      <c r="BR65" s="221"/>
      <c r="BS65" s="221"/>
      <c r="BT65" s="221"/>
      <c r="BU65" s="221"/>
      <c r="BV65" s="221"/>
      <c r="BW65" s="221"/>
      <c r="BX65" s="221"/>
      <c r="BY65" s="221"/>
      <c r="BZ65" s="221"/>
      <c r="CA65" s="221"/>
      <c r="CB65" s="221"/>
    </row>
    <row r="66" spans="1:80" s="233" customFormat="1" ht="24.75" customHeight="1" x14ac:dyDescent="0.2">
      <c r="A66" s="232"/>
      <c r="C66" s="232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30"/>
      <c r="R66" s="234"/>
      <c r="S66" s="235"/>
      <c r="T66" s="243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  <c r="AE66" s="243"/>
      <c r="AF66" s="236"/>
      <c r="AG66" s="243"/>
      <c r="AH66" s="243"/>
      <c r="AI66" s="243"/>
      <c r="AJ66" s="243"/>
      <c r="AK66" s="243"/>
      <c r="AL66" s="243"/>
      <c r="AM66" s="243"/>
      <c r="AN66" s="243"/>
      <c r="AO66" s="243"/>
      <c r="AP66" s="243"/>
      <c r="AQ66" s="243"/>
      <c r="AR66" s="243"/>
      <c r="AS66" s="244"/>
      <c r="AT66" s="243"/>
      <c r="AU66" s="243"/>
      <c r="AV66" s="243"/>
      <c r="AW66" s="243"/>
      <c r="AX66" s="243"/>
      <c r="AY66" s="243"/>
      <c r="AZ66" s="243"/>
      <c r="BA66" s="243"/>
      <c r="BB66" s="243"/>
      <c r="BC66" s="243"/>
      <c r="BD66" s="243"/>
      <c r="BE66" s="243"/>
      <c r="BF66" s="244"/>
      <c r="BG66" s="244"/>
      <c r="BH66" s="231"/>
      <c r="BI66" s="231"/>
      <c r="BJ66" s="257"/>
      <c r="BK66" s="221"/>
      <c r="BL66" s="221"/>
      <c r="BM66" s="221"/>
      <c r="BN66" s="221"/>
      <c r="BO66" s="221"/>
      <c r="BP66" s="221"/>
      <c r="BQ66" s="221"/>
      <c r="BR66" s="221"/>
      <c r="BS66" s="221"/>
      <c r="BT66" s="221"/>
      <c r="BU66" s="221"/>
      <c r="BV66" s="221"/>
      <c r="BW66" s="221"/>
      <c r="BX66" s="221"/>
      <c r="BY66" s="221"/>
      <c r="BZ66" s="221"/>
      <c r="CA66" s="221"/>
      <c r="CB66" s="221"/>
    </row>
    <row r="67" spans="1:80" s="233" customFormat="1" ht="24.75" customHeight="1" x14ac:dyDescent="0.2">
      <c r="A67" s="232"/>
      <c r="C67" s="232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30"/>
      <c r="R67" s="234"/>
      <c r="S67" s="235"/>
      <c r="T67" s="243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  <c r="AE67" s="243"/>
      <c r="AF67" s="236"/>
      <c r="AG67" s="243"/>
      <c r="AH67" s="243"/>
      <c r="AI67" s="243"/>
      <c r="AJ67" s="243"/>
      <c r="AK67" s="243"/>
      <c r="AL67" s="243"/>
      <c r="AM67" s="243"/>
      <c r="AN67" s="243"/>
      <c r="AO67" s="243"/>
      <c r="AP67" s="243"/>
      <c r="AQ67" s="243"/>
      <c r="AR67" s="243"/>
      <c r="AS67" s="244"/>
      <c r="AT67" s="243"/>
      <c r="AU67" s="243"/>
      <c r="AV67" s="243"/>
      <c r="AW67" s="243"/>
      <c r="AX67" s="243"/>
      <c r="AY67" s="243"/>
      <c r="AZ67" s="243"/>
      <c r="BA67" s="243"/>
      <c r="BB67" s="243"/>
      <c r="BC67" s="243"/>
      <c r="BD67" s="243"/>
      <c r="BE67" s="243"/>
      <c r="BF67" s="244"/>
      <c r="BG67" s="244"/>
      <c r="BH67" s="231"/>
      <c r="BI67" s="231"/>
      <c r="BJ67" s="257"/>
      <c r="BK67" s="221"/>
      <c r="BL67" s="221"/>
      <c r="BM67" s="221"/>
      <c r="BN67" s="221"/>
      <c r="BO67" s="221"/>
      <c r="BP67" s="221"/>
      <c r="BQ67" s="221"/>
      <c r="BR67" s="221"/>
      <c r="BS67" s="221"/>
      <c r="BT67" s="221"/>
      <c r="BU67" s="221"/>
      <c r="BV67" s="221"/>
      <c r="BW67" s="221"/>
      <c r="BX67" s="221"/>
      <c r="BY67" s="221"/>
      <c r="BZ67" s="221"/>
      <c r="CA67" s="221"/>
      <c r="CB67" s="221"/>
    </row>
    <row r="68" spans="1:80" s="233" customFormat="1" ht="24.75" customHeight="1" x14ac:dyDescent="0.2">
      <c r="A68" s="232"/>
      <c r="C68" s="232"/>
      <c r="E68" s="247"/>
      <c r="F68" s="247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30"/>
      <c r="R68" s="234"/>
      <c r="S68" s="235"/>
      <c r="T68" s="248"/>
      <c r="U68" s="248"/>
      <c r="V68" s="248"/>
      <c r="W68" s="248"/>
      <c r="X68" s="248"/>
      <c r="Y68" s="248"/>
      <c r="Z68" s="248"/>
      <c r="AA68" s="248"/>
      <c r="AB68" s="248"/>
      <c r="AC68" s="248"/>
      <c r="AD68" s="248"/>
      <c r="AE68" s="248"/>
      <c r="AF68" s="236"/>
      <c r="AG68" s="244"/>
      <c r="AH68" s="244"/>
      <c r="AI68" s="244"/>
      <c r="AJ68" s="244"/>
      <c r="AK68" s="244"/>
      <c r="AL68" s="244"/>
      <c r="AM68" s="244"/>
      <c r="AN68" s="244"/>
      <c r="AO68" s="244"/>
      <c r="AP68" s="244"/>
      <c r="AQ68" s="244"/>
      <c r="AR68" s="244"/>
      <c r="AS68" s="244"/>
      <c r="AT68" s="244"/>
      <c r="AU68" s="244"/>
      <c r="AV68" s="244"/>
      <c r="AW68" s="244"/>
      <c r="AX68" s="244"/>
      <c r="AY68" s="244"/>
      <c r="AZ68" s="244"/>
      <c r="BA68" s="244"/>
      <c r="BB68" s="244"/>
      <c r="BC68" s="244"/>
      <c r="BD68" s="244"/>
      <c r="BE68" s="244"/>
      <c r="BF68" s="244"/>
      <c r="BG68" s="244"/>
      <c r="BH68" s="244"/>
      <c r="BI68" s="244"/>
      <c r="BJ68" s="257"/>
      <c r="BK68" s="221"/>
      <c r="BL68" s="221"/>
      <c r="BM68" s="221"/>
      <c r="BN68" s="221"/>
      <c r="BO68" s="221"/>
      <c r="BP68" s="221"/>
      <c r="BQ68" s="221"/>
      <c r="BR68" s="221"/>
      <c r="BS68" s="221"/>
      <c r="BT68" s="221"/>
      <c r="BU68" s="221"/>
      <c r="BV68" s="221"/>
      <c r="BW68" s="221"/>
      <c r="BX68" s="221"/>
      <c r="BY68" s="221"/>
      <c r="BZ68" s="221"/>
      <c r="CA68" s="221"/>
      <c r="CB68" s="221"/>
    </row>
    <row r="69" spans="1:80" s="233" customFormat="1" ht="24.75" customHeight="1" x14ac:dyDescent="0.2">
      <c r="A69" s="232"/>
      <c r="C69" s="232"/>
      <c r="E69" s="229"/>
      <c r="F69" s="229"/>
      <c r="G69" s="229"/>
      <c r="H69" s="229"/>
      <c r="I69" s="229"/>
      <c r="J69" s="229"/>
      <c r="K69" s="229"/>
      <c r="L69" s="229"/>
      <c r="M69" s="229"/>
      <c r="N69" s="229"/>
      <c r="O69" s="229"/>
      <c r="P69" s="229"/>
      <c r="Q69" s="230"/>
      <c r="R69" s="234"/>
      <c r="S69" s="235"/>
      <c r="T69" s="243"/>
      <c r="U69" s="243"/>
      <c r="V69" s="243"/>
      <c r="W69" s="243"/>
      <c r="X69" s="243"/>
      <c r="Y69" s="243"/>
      <c r="Z69" s="243"/>
      <c r="AA69" s="243"/>
      <c r="AB69" s="243"/>
      <c r="AC69" s="243"/>
      <c r="AD69" s="243"/>
      <c r="AE69" s="243"/>
      <c r="AF69" s="236"/>
      <c r="AG69" s="243"/>
      <c r="AH69" s="243"/>
      <c r="AI69" s="243"/>
      <c r="AJ69" s="243"/>
      <c r="AK69" s="243"/>
      <c r="AL69" s="243"/>
      <c r="AM69" s="243"/>
      <c r="AN69" s="243"/>
      <c r="AO69" s="243"/>
      <c r="AP69" s="243"/>
      <c r="AQ69" s="243"/>
      <c r="AR69" s="243"/>
      <c r="AS69" s="244"/>
      <c r="AT69" s="243"/>
      <c r="AU69" s="243"/>
      <c r="AV69" s="243"/>
      <c r="AW69" s="243"/>
      <c r="AX69" s="243"/>
      <c r="AY69" s="243"/>
      <c r="AZ69" s="243"/>
      <c r="BA69" s="243"/>
      <c r="BB69" s="243"/>
      <c r="BC69" s="243"/>
      <c r="BD69" s="243"/>
      <c r="BE69" s="243"/>
      <c r="BF69" s="244"/>
      <c r="BG69" s="244"/>
      <c r="BH69" s="231"/>
      <c r="BI69" s="231"/>
      <c r="BJ69" s="257"/>
      <c r="BK69" s="221"/>
      <c r="BL69" s="221"/>
      <c r="BM69" s="221"/>
      <c r="BN69" s="221"/>
      <c r="BO69" s="221"/>
      <c r="BP69" s="221"/>
      <c r="BQ69" s="221"/>
      <c r="BR69" s="221"/>
      <c r="BS69" s="221"/>
      <c r="BT69" s="221"/>
      <c r="BU69" s="221"/>
      <c r="BV69" s="221"/>
      <c r="BW69" s="221"/>
      <c r="BX69" s="221"/>
      <c r="BY69" s="221"/>
      <c r="BZ69" s="221"/>
      <c r="CA69" s="221"/>
      <c r="CB69" s="221"/>
    </row>
    <row r="70" spans="1:80" s="233" customFormat="1" ht="24.75" customHeight="1" x14ac:dyDescent="0.2">
      <c r="A70" s="232"/>
      <c r="C70" s="232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30"/>
      <c r="R70" s="234"/>
      <c r="S70" s="235"/>
      <c r="T70" s="243"/>
      <c r="U70" s="243"/>
      <c r="V70" s="243"/>
      <c r="W70" s="243"/>
      <c r="X70" s="243"/>
      <c r="Y70" s="243"/>
      <c r="Z70" s="243"/>
      <c r="AA70" s="243"/>
      <c r="AB70" s="243"/>
      <c r="AC70" s="243"/>
      <c r="AD70" s="243"/>
      <c r="AE70" s="243"/>
      <c r="AF70" s="236"/>
      <c r="AG70" s="243"/>
      <c r="AH70" s="243"/>
      <c r="AI70" s="243"/>
      <c r="AJ70" s="243"/>
      <c r="AK70" s="243"/>
      <c r="AL70" s="243"/>
      <c r="AM70" s="243"/>
      <c r="AN70" s="243"/>
      <c r="AO70" s="243"/>
      <c r="AP70" s="243"/>
      <c r="AQ70" s="243"/>
      <c r="AR70" s="243"/>
      <c r="AS70" s="244"/>
      <c r="AT70" s="243"/>
      <c r="AU70" s="243"/>
      <c r="AV70" s="243"/>
      <c r="AW70" s="243"/>
      <c r="AX70" s="243"/>
      <c r="AY70" s="243"/>
      <c r="AZ70" s="243"/>
      <c r="BA70" s="243"/>
      <c r="BB70" s="243"/>
      <c r="BC70" s="243"/>
      <c r="BD70" s="243"/>
      <c r="BE70" s="243"/>
      <c r="BF70" s="244"/>
      <c r="BG70" s="244"/>
      <c r="BH70" s="231"/>
      <c r="BI70" s="231"/>
      <c r="BJ70" s="257"/>
      <c r="BK70" s="221"/>
      <c r="BL70" s="221"/>
      <c r="BM70" s="221"/>
      <c r="BN70" s="221"/>
      <c r="BO70" s="221"/>
      <c r="BP70" s="221"/>
      <c r="BQ70" s="221"/>
      <c r="BR70" s="221"/>
      <c r="BS70" s="221"/>
      <c r="BT70" s="221"/>
      <c r="BU70" s="221"/>
      <c r="BV70" s="221"/>
      <c r="BW70" s="221"/>
      <c r="BX70" s="221"/>
      <c r="BY70" s="221"/>
      <c r="BZ70" s="221"/>
      <c r="CA70" s="221"/>
      <c r="CB70" s="221"/>
    </row>
    <row r="71" spans="1:80" s="233" customFormat="1" ht="24.75" customHeight="1" x14ac:dyDescent="0.2">
      <c r="A71" s="232"/>
      <c r="C71" s="232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29"/>
      <c r="P71" s="229"/>
      <c r="Q71" s="230"/>
      <c r="R71" s="234"/>
      <c r="S71" s="235"/>
      <c r="T71" s="243"/>
      <c r="U71" s="243"/>
      <c r="V71" s="243"/>
      <c r="W71" s="243"/>
      <c r="X71" s="243"/>
      <c r="Y71" s="243"/>
      <c r="Z71" s="243"/>
      <c r="AA71" s="243"/>
      <c r="AB71" s="243"/>
      <c r="AC71" s="243"/>
      <c r="AD71" s="243"/>
      <c r="AE71" s="243"/>
      <c r="AF71" s="236"/>
      <c r="AG71" s="243"/>
      <c r="AH71" s="243"/>
      <c r="AI71" s="243"/>
      <c r="AJ71" s="243"/>
      <c r="AK71" s="243"/>
      <c r="AL71" s="243"/>
      <c r="AM71" s="243"/>
      <c r="AN71" s="243"/>
      <c r="AO71" s="243"/>
      <c r="AP71" s="243"/>
      <c r="AQ71" s="243"/>
      <c r="AR71" s="243"/>
      <c r="AS71" s="244"/>
      <c r="AT71" s="243"/>
      <c r="AU71" s="243"/>
      <c r="AV71" s="243"/>
      <c r="AW71" s="243"/>
      <c r="AX71" s="243"/>
      <c r="AY71" s="243"/>
      <c r="AZ71" s="243"/>
      <c r="BA71" s="243"/>
      <c r="BB71" s="243"/>
      <c r="BC71" s="243"/>
      <c r="BD71" s="243"/>
      <c r="BE71" s="243"/>
      <c r="BF71" s="244"/>
      <c r="BG71" s="244"/>
      <c r="BH71" s="231"/>
      <c r="BI71" s="231"/>
      <c r="BJ71" s="257"/>
      <c r="BK71" s="221"/>
      <c r="BL71" s="221"/>
      <c r="BM71" s="221"/>
      <c r="BN71" s="221"/>
      <c r="BO71" s="221"/>
      <c r="BP71" s="221"/>
      <c r="BQ71" s="221"/>
      <c r="BR71" s="221"/>
      <c r="BS71" s="221"/>
      <c r="BT71" s="221"/>
      <c r="BU71" s="221"/>
      <c r="BV71" s="221"/>
      <c r="BW71" s="221"/>
      <c r="BX71" s="221"/>
      <c r="BY71" s="221"/>
      <c r="BZ71" s="221"/>
      <c r="CA71" s="221"/>
      <c r="CB71" s="221"/>
    </row>
    <row r="72" spans="1:80" s="233" customFormat="1" ht="24.75" customHeight="1" x14ac:dyDescent="0.2">
      <c r="A72" s="232"/>
      <c r="C72" s="232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30"/>
      <c r="R72" s="234"/>
      <c r="S72" s="235"/>
      <c r="T72" s="243"/>
      <c r="U72" s="243"/>
      <c r="V72" s="243"/>
      <c r="W72" s="243"/>
      <c r="X72" s="243"/>
      <c r="Y72" s="243"/>
      <c r="Z72" s="243"/>
      <c r="AA72" s="243"/>
      <c r="AB72" s="243"/>
      <c r="AC72" s="243"/>
      <c r="AD72" s="243"/>
      <c r="AE72" s="243"/>
      <c r="AF72" s="236"/>
      <c r="AG72" s="243"/>
      <c r="AH72" s="243"/>
      <c r="AI72" s="243"/>
      <c r="AJ72" s="243"/>
      <c r="AK72" s="243"/>
      <c r="AL72" s="243"/>
      <c r="AM72" s="243"/>
      <c r="AN72" s="243"/>
      <c r="AO72" s="243"/>
      <c r="AP72" s="243"/>
      <c r="AQ72" s="243"/>
      <c r="AR72" s="243"/>
      <c r="AS72" s="244"/>
      <c r="AT72" s="243"/>
      <c r="AU72" s="243"/>
      <c r="AV72" s="243"/>
      <c r="AW72" s="243"/>
      <c r="AX72" s="243"/>
      <c r="AY72" s="243"/>
      <c r="AZ72" s="243"/>
      <c r="BA72" s="243"/>
      <c r="BB72" s="243"/>
      <c r="BC72" s="243"/>
      <c r="BD72" s="243"/>
      <c r="BE72" s="243"/>
      <c r="BF72" s="244"/>
      <c r="BG72" s="244"/>
      <c r="BH72" s="231"/>
      <c r="BI72" s="231"/>
      <c r="BJ72" s="257"/>
      <c r="BK72" s="221"/>
      <c r="BL72" s="221"/>
      <c r="BM72" s="221"/>
      <c r="BN72" s="221"/>
      <c r="BO72" s="221"/>
      <c r="BP72" s="221"/>
      <c r="BQ72" s="221"/>
      <c r="BR72" s="221"/>
      <c r="BS72" s="221"/>
      <c r="BT72" s="221"/>
      <c r="BU72" s="221"/>
      <c r="BV72" s="221"/>
      <c r="BW72" s="221"/>
      <c r="BX72" s="221"/>
      <c r="BY72" s="221"/>
      <c r="BZ72" s="221"/>
      <c r="CA72" s="221"/>
      <c r="CB72" s="221"/>
    </row>
    <row r="73" spans="1:80" s="233" customFormat="1" ht="24.75" customHeight="1" x14ac:dyDescent="0.2">
      <c r="A73" s="232"/>
      <c r="C73" s="232"/>
      <c r="E73" s="229"/>
      <c r="F73" s="229"/>
      <c r="G73" s="229"/>
      <c r="H73" s="229"/>
      <c r="I73" s="229"/>
      <c r="J73" s="229"/>
      <c r="K73" s="229"/>
      <c r="L73" s="229"/>
      <c r="M73" s="229"/>
      <c r="N73" s="229"/>
      <c r="O73" s="229"/>
      <c r="P73" s="229"/>
      <c r="Q73" s="230"/>
      <c r="R73" s="234"/>
      <c r="S73" s="235"/>
      <c r="T73" s="243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36"/>
      <c r="AG73" s="243"/>
      <c r="AH73" s="243"/>
      <c r="AI73" s="243"/>
      <c r="AJ73" s="243"/>
      <c r="AK73" s="243"/>
      <c r="AL73" s="243"/>
      <c r="AM73" s="243"/>
      <c r="AN73" s="243"/>
      <c r="AO73" s="243"/>
      <c r="AP73" s="243"/>
      <c r="AQ73" s="243"/>
      <c r="AR73" s="243"/>
      <c r="AS73" s="244"/>
      <c r="AT73" s="243"/>
      <c r="AU73" s="243"/>
      <c r="AV73" s="243"/>
      <c r="AW73" s="243"/>
      <c r="AX73" s="243"/>
      <c r="AY73" s="243"/>
      <c r="AZ73" s="243"/>
      <c r="BA73" s="243"/>
      <c r="BB73" s="243"/>
      <c r="BC73" s="243"/>
      <c r="BD73" s="243"/>
      <c r="BE73" s="243"/>
      <c r="BF73" s="244"/>
      <c r="BG73" s="244"/>
      <c r="BH73" s="231"/>
      <c r="BI73" s="231"/>
      <c r="BJ73" s="257"/>
      <c r="BK73" s="221"/>
      <c r="BL73" s="221"/>
      <c r="BM73" s="221"/>
      <c r="BN73" s="221"/>
      <c r="BO73" s="221"/>
      <c r="BP73" s="221"/>
      <c r="BQ73" s="221"/>
      <c r="BR73" s="221"/>
      <c r="BS73" s="221"/>
      <c r="BT73" s="221"/>
      <c r="BU73" s="221"/>
      <c r="BV73" s="221"/>
      <c r="BW73" s="221"/>
      <c r="BX73" s="221"/>
      <c r="BY73" s="221"/>
      <c r="BZ73" s="221"/>
      <c r="CA73" s="221"/>
      <c r="CB73" s="221"/>
    </row>
    <row r="74" spans="1:80" s="233" customFormat="1" ht="24.75" customHeight="1" x14ac:dyDescent="0.2">
      <c r="A74" s="232"/>
      <c r="C74" s="232"/>
      <c r="E74" s="229"/>
      <c r="F74" s="229"/>
      <c r="G74" s="229"/>
      <c r="H74" s="229"/>
      <c r="I74" s="229"/>
      <c r="J74" s="229"/>
      <c r="K74" s="229"/>
      <c r="L74" s="229"/>
      <c r="M74" s="229"/>
      <c r="N74" s="229"/>
      <c r="O74" s="229"/>
      <c r="P74" s="229"/>
      <c r="Q74" s="230"/>
      <c r="R74" s="234"/>
      <c r="S74" s="235"/>
      <c r="T74" s="243"/>
      <c r="U74" s="243"/>
      <c r="V74" s="243"/>
      <c r="W74" s="243"/>
      <c r="X74" s="243"/>
      <c r="Y74" s="243"/>
      <c r="Z74" s="243"/>
      <c r="AA74" s="243"/>
      <c r="AB74" s="243"/>
      <c r="AC74" s="243"/>
      <c r="AD74" s="243"/>
      <c r="AE74" s="243"/>
      <c r="AF74" s="236"/>
      <c r="AG74" s="243"/>
      <c r="AH74" s="243"/>
      <c r="AI74" s="243"/>
      <c r="AJ74" s="243"/>
      <c r="AK74" s="243"/>
      <c r="AL74" s="243"/>
      <c r="AM74" s="243"/>
      <c r="AN74" s="243"/>
      <c r="AO74" s="243"/>
      <c r="AP74" s="243"/>
      <c r="AQ74" s="243"/>
      <c r="AR74" s="243"/>
      <c r="AS74" s="244"/>
      <c r="AT74" s="243"/>
      <c r="AU74" s="243"/>
      <c r="AV74" s="243"/>
      <c r="AW74" s="243"/>
      <c r="AX74" s="243"/>
      <c r="AY74" s="243"/>
      <c r="AZ74" s="243"/>
      <c r="BA74" s="243"/>
      <c r="BB74" s="243"/>
      <c r="BC74" s="243"/>
      <c r="BD74" s="243"/>
      <c r="BE74" s="243"/>
      <c r="BF74" s="244"/>
      <c r="BG74" s="244"/>
      <c r="BH74" s="231"/>
      <c r="BI74" s="231"/>
      <c r="BJ74" s="257"/>
      <c r="BK74" s="221"/>
      <c r="BL74" s="221"/>
      <c r="BM74" s="221"/>
      <c r="BN74" s="221"/>
      <c r="BO74" s="221"/>
      <c r="BP74" s="221"/>
      <c r="BQ74" s="221"/>
      <c r="BR74" s="221"/>
      <c r="BS74" s="221"/>
      <c r="BT74" s="221"/>
      <c r="BU74" s="221"/>
      <c r="BV74" s="221"/>
      <c r="BW74" s="221"/>
      <c r="BX74" s="221"/>
      <c r="BY74" s="221"/>
      <c r="BZ74" s="221"/>
      <c r="CA74" s="221"/>
      <c r="CB74" s="221"/>
    </row>
    <row r="75" spans="1:80" s="233" customFormat="1" ht="24.75" customHeight="1" x14ac:dyDescent="0.2">
      <c r="A75" s="232"/>
      <c r="C75" s="232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  <c r="P75" s="229"/>
      <c r="Q75" s="230"/>
      <c r="R75" s="234"/>
      <c r="S75" s="235"/>
      <c r="T75" s="243"/>
      <c r="U75" s="243"/>
      <c r="V75" s="243"/>
      <c r="W75" s="243"/>
      <c r="X75" s="243"/>
      <c r="Y75" s="243"/>
      <c r="Z75" s="243"/>
      <c r="AA75" s="243"/>
      <c r="AB75" s="243"/>
      <c r="AC75" s="243"/>
      <c r="AD75" s="243"/>
      <c r="AE75" s="243"/>
      <c r="AF75" s="236"/>
      <c r="AG75" s="243"/>
      <c r="AH75" s="243"/>
      <c r="AI75" s="243"/>
      <c r="AJ75" s="243"/>
      <c r="AK75" s="243"/>
      <c r="AL75" s="243"/>
      <c r="AM75" s="243"/>
      <c r="AN75" s="243"/>
      <c r="AO75" s="243"/>
      <c r="AP75" s="243"/>
      <c r="AQ75" s="243"/>
      <c r="AR75" s="243"/>
      <c r="AS75" s="244"/>
      <c r="AT75" s="243"/>
      <c r="AU75" s="243"/>
      <c r="AV75" s="243"/>
      <c r="AW75" s="243"/>
      <c r="AX75" s="243"/>
      <c r="AY75" s="243"/>
      <c r="AZ75" s="243"/>
      <c r="BA75" s="243"/>
      <c r="BB75" s="243"/>
      <c r="BC75" s="243"/>
      <c r="BD75" s="243"/>
      <c r="BE75" s="243"/>
      <c r="BF75" s="244"/>
      <c r="BG75" s="244"/>
      <c r="BH75" s="231"/>
      <c r="BI75" s="231"/>
      <c r="BJ75" s="257"/>
      <c r="BK75" s="221"/>
      <c r="BL75" s="221"/>
      <c r="BM75" s="221"/>
      <c r="BN75" s="221"/>
      <c r="BO75" s="221"/>
      <c r="BP75" s="221"/>
      <c r="BQ75" s="221"/>
      <c r="BR75" s="221"/>
      <c r="BS75" s="221"/>
      <c r="BT75" s="221"/>
      <c r="BU75" s="221"/>
      <c r="BV75" s="221"/>
      <c r="BW75" s="221"/>
      <c r="BX75" s="221"/>
      <c r="BY75" s="221"/>
      <c r="BZ75" s="221"/>
      <c r="CA75" s="221"/>
      <c r="CB75" s="221"/>
    </row>
    <row r="76" spans="1:80" s="233" customFormat="1" ht="24.75" customHeight="1" x14ac:dyDescent="0.2">
      <c r="A76" s="232"/>
      <c r="C76" s="232"/>
      <c r="E76" s="229"/>
      <c r="F76" s="229"/>
      <c r="G76" s="229"/>
      <c r="H76" s="229"/>
      <c r="I76" s="229"/>
      <c r="J76" s="229"/>
      <c r="K76" s="229"/>
      <c r="L76" s="229"/>
      <c r="M76" s="229"/>
      <c r="N76" s="229"/>
      <c r="O76" s="229"/>
      <c r="P76" s="229"/>
      <c r="Q76" s="230"/>
      <c r="R76" s="234"/>
      <c r="S76" s="235"/>
      <c r="T76" s="243"/>
      <c r="U76" s="243"/>
      <c r="V76" s="243"/>
      <c r="W76" s="243"/>
      <c r="X76" s="243"/>
      <c r="Y76" s="243"/>
      <c r="Z76" s="243"/>
      <c r="AA76" s="243"/>
      <c r="AB76" s="243"/>
      <c r="AC76" s="243"/>
      <c r="AD76" s="243"/>
      <c r="AE76" s="243"/>
      <c r="AF76" s="236"/>
      <c r="AG76" s="243"/>
      <c r="AH76" s="243"/>
      <c r="AI76" s="243"/>
      <c r="AJ76" s="243"/>
      <c r="AK76" s="243"/>
      <c r="AL76" s="243"/>
      <c r="AM76" s="243"/>
      <c r="AN76" s="243"/>
      <c r="AO76" s="243"/>
      <c r="AP76" s="243"/>
      <c r="AQ76" s="243"/>
      <c r="AR76" s="243"/>
      <c r="AS76" s="244"/>
      <c r="AT76" s="243"/>
      <c r="AU76" s="243"/>
      <c r="AV76" s="243"/>
      <c r="AW76" s="243"/>
      <c r="AX76" s="243"/>
      <c r="AY76" s="243"/>
      <c r="AZ76" s="243"/>
      <c r="BA76" s="243"/>
      <c r="BB76" s="243"/>
      <c r="BC76" s="243"/>
      <c r="BD76" s="243"/>
      <c r="BE76" s="243"/>
      <c r="BF76" s="244"/>
      <c r="BG76" s="244"/>
      <c r="BH76" s="231"/>
      <c r="BI76" s="231"/>
      <c r="BJ76" s="257"/>
      <c r="BK76" s="221"/>
      <c r="BL76" s="221"/>
      <c r="BM76" s="221"/>
      <c r="BN76" s="221"/>
      <c r="BO76" s="221"/>
      <c r="BP76" s="221"/>
      <c r="BQ76" s="221"/>
      <c r="BR76" s="221"/>
      <c r="BS76" s="221"/>
      <c r="BT76" s="221"/>
      <c r="BU76" s="221"/>
      <c r="BV76" s="221"/>
      <c r="BW76" s="221"/>
      <c r="BX76" s="221"/>
      <c r="BY76" s="221"/>
      <c r="BZ76" s="221"/>
      <c r="CA76" s="221"/>
      <c r="CB76" s="221"/>
    </row>
    <row r="77" spans="1:80" s="233" customFormat="1" ht="24.75" customHeight="1" x14ac:dyDescent="0.2">
      <c r="A77" s="232"/>
      <c r="C77" s="232"/>
      <c r="E77" s="229"/>
      <c r="F77" s="229"/>
      <c r="G77" s="229"/>
      <c r="H77" s="229"/>
      <c r="I77" s="229"/>
      <c r="J77" s="229"/>
      <c r="K77" s="229"/>
      <c r="L77" s="229"/>
      <c r="M77" s="229"/>
      <c r="N77" s="229"/>
      <c r="O77" s="229"/>
      <c r="P77" s="229"/>
      <c r="Q77" s="230"/>
      <c r="R77" s="234"/>
      <c r="S77" s="235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36"/>
      <c r="AG77" s="243"/>
      <c r="AH77" s="243"/>
      <c r="AI77" s="243"/>
      <c r="AJ77" s="243"/>
      <c r="AK77" s="243"/>
      <c r="AL77" s="243"/>
      <c r="AM77" s="243"/>
      <c r="AN77" s="243"/>
      <c r="AO77" s="243"/>
      <c r="AP77" s="243"/>
      <c r="AQ77" s="243"/>
      <c r="AR77" s="243"/>
      <c r="AS77" s="244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4"/>
      <c r="BG77" s="244"/>
      <c r="BH77" s="231"/>
      <c r="BI77" s="231"/>
      <c r="BJ77" s="257"/>
      <c r="BK77" s="221"/>
      <c r="BL77" s="221"/>
      <c r="BM77" s="221"/>
      <c r="BN77" s="221"/>
      <c r="BO77" s="221"/>
      <c r="BP77" s="221"/>
      <c r="BQ77" s="221"/>
      <c r="BR77" s="221"/>
      <c r="BS77" s="221"/>
      <c r="BT77" s="221"/>
      <c r="BU77" s="221"/>
      <c r="BV77" s="221"/>
      <c r="BW77" s="221"/>
      <c r="BX77" s="221"/>
      <c r="BY77" s="221"/>
      <c r="BZ77" s="221"/>
      <c r="CA77" s="221"/>
      <c r="CB77" s="221"/>
    </row>
    <row r="78" spans="1:80" s="233" customFormat="1" ht="24.75" customHeight="1" x14ac:dyDescent="0.2">
      <c r="A78" s="232"/>
      <c r="C78" s="232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30"/>
      <c r="R78" s="234"/>
      <c r="S78" s="235"/>
      <c r="T78" s="243"/>
      <c r="U78" s="243"/>
      <c r="V78" s="243"/>
      <c r="W78" s="243"/>
      <c r="X78" s="243"/>
      <c r="Y78" s="243"/>
      <c r="Z78" s="243"/>
      <c r="AA78" s="243"/>
      <c r="AB78" s="243"/>
      <c r="AC78" s="243"/>
      <c r="AD78" s="243"/>
      <c r="AE78" s="243"/>
      <c r="AF78" s="236"/>
      <c r="AG78" s="243"/>
      <c r="AH78" s="243"/>
      <c r="AI78" s="243"/>
      <c r="AJ78" s="243"/>
      <c r="AK78" s="243"/>
      <c r="AL78" s="243"/>
      <c r="AM78" s="243"/>
      <c r="AN78" s="243"/>
      <c r="AO78" s="243"/>
      <c r="AP78" s="243"/>
      <c r="AQ78" s="243"/>
      <c r="AR78" s="243"/>
      <c r="AS78" s="244"/>
      <c r="AT78" s="243"/>
      <c r="AU78" s="243"/>
      <c r="AV78" s="243"/>
      <c r="AW78" s="243"/>
      <c r="AX78" s="243"/>
      <c r="AY78" s="243"/>
      <c r="AZ78" s="243"/>
      <c r="BA78" s="243"/>
      <c r="BB78" s="243"/>
      <c r="BC78" s="243"/>
      <c r="BD78" s="243"/>
      <c r="BE78" s="243"/>
      <c r="BF78" s="244"/>
      <c r="BG78" s="244"/>
      <c r="BH78" s="231"/>
      <c r="BI78" s="231"/>
      <c r="BJ78" s="257"/>
      <c r="BK78" s="221"/>
      <c r="BL78" s="221"/>
      <c r="BM78" s="221"/>
      <c r="BN78" s="221"/>
      <c r="BO78" s="221"/>
      <c r="BP78" s="221"/>
      <c r="BQ78" s="221"/>
      <c r="BR78" s="221"/>
      <c r="BS78" s="221"/>
      <c r="BT78" s="221"/>
      <c r="BU78" s="221"/>
      <c r="BV78" s="221"/>
      <c r="BW78" s="221"/>
      <c r="BX78" s="221"/>
      <c r="BY78" s="221"/>
      <c r="BZ78" s="221"/>
      <c r="CA78" s="221"/>
      <c r="CB78" s="221"/>
    </row>
    <row r="79" spans="1:80" s="233" customFormat="1" ht="24.75" customHeight="1" x14ac:dyDescent="0.2">
      <c r="A79" s="232"/>
      <c r="C79" s="232"/>
      <c r="E79" s="229"/>
      <c r="F79" s="229"/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230"/>
      <c r="R79" s="234"/>
      <c r="S79" s="235"/>
      <c r="T79" s="243"/>
      <c r="U79" s="243"/>
      <c r="V79" s="243"/>
      <c r="W79" s="243"/>
      <c r="X79" s="243"/>
      <c r="Y79" s="243"/>
      <c r="Z79" s="243"/>
      <c r="AA79" s="243"/>
      <c r="AB79" s="243"/>
      <c r="AC79" s="243"/>
      <c r="AD79" s="243"/>
      <c r="AE79" s="243"/>
      <c r="AF79" s="236"/>
      <c r="AG79" s="243"/>
      <c r="AH79" s="243"/>
      <c r="AI79" s="243"/>
      <c r="AJ79" s="243"/>
      <c r="AK79" s="243"/>
      <c r="AL79" s="243"/>
      <c r="AM79" s="243"/>
      <c r="AN79" s="243"/>
      <c r="AO79" s="243"/>
      <c r="AP79" s="243"/>
      <c r="AQ79" s="243"/>
      <c r="AR79" s="243"/>
      <c r="AS79" s="244"/>
      <c r="AT79" s="243"/>
      <c r="AU79" s="243"/>
      <c r="AV79" s="243"/>
      <c r="AW79" s="243"/>
      <c r="AX79" s="243"/>
      <c r="AY79" s="243"/>
      <c r="AZ79" s="243"/>
      <c r="BA79" s="243"/>
      <c r="BB79" s="243"/>
      <c r="BC79" s="243"/>
      <c r="BD79" s="243"/>
      <c r="BE79" s="243"/>
      <c r="BF79" s="244"/>
      <c r="BG79" s="244"/>
      <c r="BH79" s="231"/>
      <c r="BI79" s="231"/>
      <c r="BJ79" s="257"/>
      <c r="BK79" s="221"/>
      <c r="BL79" s="221"/>
      <c r="BM79" s="221"/>
      <c r="BN79" s="221"/>
      <c r="BO79" s="221"/>
      <c r="BP79" s="221"/>
      <c r="BQ79" s="221"/>
      <c r="BR79" s="221"/>
      <c r="BS79" s="221"/>
      <c r="BT79" s="221"/>
      <c r="BU79" s="221"/>
      <c r="BV79" s="221"/>
      <c r="BW79" s="221"/>
      <c r="BX79" s="221"/>
      <c r="BY79" s="221"/>
      <c r="BZ79" s="221"/>
      <c r="CA79" s="221"/>
      <c r="CB79" s="221"/>
    </row>
    <row r="80" spans="1:80" s="233" customFormat="1" ht="24.75" customHeight="1" x14ac:dyDescent="0.2">
      <c r="A80" s="232"/>
      <c r="C80" s="232"/>
      <c r="E80" s="229"/>
      <c r="F80" s="229"/>
      <c r="G80" s="229"/>
      <c r="H80" s="229"/>
      <c r="I80" s="229"/>
      <c r="J80" s="229"/>
      <c r="K80" s="229"/>
      <c r="L80" s="229"/>
      <c r="M80" s="229"/>
      <c r="N80" s="229"/>
      <c r="O80" s="229"/>
      <c r="P80" s="229"/>
      <c r="Q80" s="230"/>
      <c r="R80" s="234"/>
      <c r="S80" s="235"/>
      <c r="T80" s="243"/>
      <c r="U80" s="243"/>
      <c r="V80" s="243"/>
      <c r="W80" s="243"/>
      <c r="X80" s="243"/>
      <c r="Y80" s="243"/>
      <c r="Z80" s="243"/>
      <c r="AA80" s="243"/>
      <c r="AB80" s="243"/>
      <c r="AC80" s="243"/>
      <c r="AD80" s="243"/>
      <c r="AE80" s="243"/>
      <c r="AF80" s="236"/>
      <c r="AG80" s="243"/>
      <c r="AH80" s="243"/>
      <c r="AI80" s="243"/>
      <c r="AJ80" s="243"/>
      <c r="AK80" s="243"/>
      <c r="AL80" s="243"/>
      <c r="AM80" s="243"/>
      <c r="AN80" s="243"/>
      <c r="AO80" s="243"/>
      <c r="AP80" s="243"/>
      <c r="AQ80" s="243"/>
      <c r="AR80" s="243"/>
      <c r="AS80" s="244"/>
      <c r="AT80" s="243"/>
      <c r="AU80" s="243"/>
      <c r="AV80" s="243"/>
      <c r="AW80" s="243"/>
      <c r="AX80" s="243"/>
      <c r="AY80" s="243"/>
      <c r="AZ80" s="243"/>
      <c r="BA80" s="243"/>
      <c r="BB80" s="243"/>
      <c r="BC80" s="243"/>
      <c r="BD80" s="243"/>
      <c r="BE80" s="243"/>
      <c r="BF80" s="244"/>
      <c r="BG80" s="244"/>
      <c r="BH80" s="231"/>
      <c r="BI80" s="231"/>
      <c r="BJ80" s="257"/>
      <c r="BK80" s="221"/>
      <c r="BL80" s="221"/>
      <c r="BM80" s="221"/>
      <c r="BN80" s="221"/>
      <c r="BO80" s="221"/>
      <c r="BP80" s="221"/>
      <c r="BQ80" s="221"/>
      <c r="BR80" s="221"/>
      <c r="BS80" s="221"/>
      <c r="BT80" s="221"/>
      <c r="BU80" s="221"/>
      <c r="BV80" s="221"/>
      <c r="BW80" s="221"/>
      <c r="BX80" s="221"/>
      <c r="BY80" s="221"/>
      <c r="BZ80" s="221"/>
      <c r="CA80" s="221"/>
      <c r="CB80" s="221"/>
    </row>
    <row r="81" spans="1:80" s="233" customFormat="1" ht="24.75" customHeight="1" x14ac:dyDescent="0.2">
      <c r="A81" s="232"/>
      <c r="C81" s="232"/>
      <c r="E81" s="245"/>
      <c r="F81" s="245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34"/>
      <c r="S81" s="235"/>
      <c r="T81" s="246"/>
      <c r="U81" s="246"/>
      <c r="V81" s="246"/>
      <c r="W81" s="246"/>
      <c r="X81" s="246"/>
      <c r="Y81" s="246"/>
      <c r="Z81" s="246"/>
      <c r="AA81" s="246"/>
      <c r="AB81" s="246"/>
      <c r="AC81" s="246"/>
      <c r="AD81" s="246"/>
      <c r="AE81" s="246"/>
      <c r="AF81" s="236"/>
      <c r="AG81" s="244"/>
      <c r="AH81" s="244"/>
      <c r="AI81" s="244"/>
      <c r="AJ81" s="244"/>
      <c r="AK81" s="244"/>
      <c r="AL81" s="244"/>
      <c r="AM81" s="244"/>
      <c r="AN81" s="244"/>
      <c r="AO81" s="244"/>
      <c r="AP81" s="244"/>
      <c r="AQ81" s="244"/>
      <c r="AR81" s="244"/>
      <c r="AS81" s="244"/>
      <c r="AT81" s="244"/>
      <c r="AU81" s="244"/>
      <c r="AV81" s="244"/>
      <c r="AW81" s="244"/>
      <c r="AX81" s="244"/>
      <c r="AY81" s="244"/>
      <c r="AZ81" s="244"/>
      <c r="BA81" s="244"/>
      <c r="BB81" s="244"/>
      <c r="BC81" s="244"/>
      <c r="BD81" s="244"/>
      <c r="BE81" s="244"/>
      <c r="BF81" s="244"/>
      <c r="BG81" s="244"/>
      <c r="BH81" s="244"/>
      <c r="BI81" s="244"/>
      <c r="BJ81" s="257"/>
      <c r="BK81" s="221"/>
      <c r="BL81" s="221"/>
      <c r="BM81" s="221"/>
      <c r="BN81" s="221"/>
      <c r="BO81" s="221"/>
      <c r="BP81" s="221"/>
      <c r="BQ81" s="221"/>
      <c r="BR81" s="221"/>
      <c r="BS81" s="221"/>
      <c r="BT81" s="221"/>
      <c r="BU81" s="221"/>
      <c r="BV81" s="221"/>
      <c r="BW81" s="221"/>
      <c r="BX81" s="221"/>
      <c r="BY81" s="221"/>
      <c r="BZ81" s="221"/>
      <c r="CA81" s="221"/>
      <c r="CB81" s="221"/>
    </row>
    <row r="82" spans="1:80" s="233" customFormat="1" ht="24.75" customHeight="1" x14ac:dyDescent="0.2">
      <c r="A82" s="232"/>
      <c r="C82" s="232"/>
      <c r="E82" s="245"/>
      <c r="F82" s="245"/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34"/>
      <c r="S82" s="235"/>
      <c r="T82" s="246"/>
      <c r="U82" s="246"/>
      <c r="V82" s="246"/>
      <c r="W82" s="246"/>
      <c r="X82" s="246"/>
      <c r="Y82" s="246"/>
      <c r="Z82" s="246"/>
      <c r="AA82" s="246"/>
      <c r="AB82" s="246"/>
      <c r="AC82" s="246"/>
      <c r="AD82" s="246"/>
      <c r="AE82" s="246"/>
      <c r="AF82" s="236"/>
      <c r="AG82" s="244"/>
      <c r="AH82" s="244"/>
      <c r="AI82" s="244"/>
      <c r="AJ82" s="244"/>
      <c r="AK82" s="244"/>
      <c r="AL82" s="244"/>
      <c r="AM82" s="244"/>
      <c r="AN82" s="244"/>
      <c r="AO82" s="244"/>
      <c r="AP82" s="244"/>
      <c r="AQ82" s="244"/>
      <c r="AR82" s="244"/>
      <c r="AS82" s="244"/>
      <c r="AT82" s="244"/>
      <c r="AU82" s="244"/>
      <c r="AV82" s="244"/>
      <c r="AW82" s="244"/>
      <c r="AX82" s="244"/>
      <c r="AY82" s="244"/>
      <c r="AZ82" s="244"/>
      <c r="BA82" s="244"/>
      <c r="BB82" s="244"/>
      <c r="BC82" s="244"/>
      <c r="BD82" s="244"/>
      <c r="BE82" s="244"/>
      <c r="BF82" s="244"/>
      <c r="BG82" s="244"/>
      <c r="BH82" s="244"/>
      <c r="BI82" s="244"/>
      <c r="BJ82" s="257"/>
      <c r="BK82" s="221"/>
      <c r="BL82" s="221"/>
      <c r="BM82" s="221"/>
      <c r="BN82" s="221"/>
      <c r="BO82" s="221"/>
      <c r="BP82" s="221"/>
      <c r="BQ82" s="221"/>
      <c r="BR82" s="221"/>
      <c r="BS82" s="221"/>
      <c r="BT82" s="221"/>
      <c r="BU82" s="221"/>
      <c r="BV82" s="221"/>
      <c r="BW82" s="221"/>
      <c r="BX82" s="221"/>
      <c r="BY82" s="221"/>
      <c r="BZ82" s="221"/>
      <c r="CA82" s="221"/>
      <c r="CB82" s="221"/>
    </row>
    <row r="83" spans="1:80" s="233" customFormat="1" ht="24.75" customHeight="1" x14ac:dyDescent="0.2">
      <c r="A83" s="232"/>
      <c r="C83" s="232"/>
      <c r="E83" s="247"/>
      <c r="F83" s="247"/>
      <c r="G83" s="247"/>
      <c r="H83" s="247"/>
      <c r="I83" s="247"/>
      <c r="J83" s="247"/>
      <c r="K83" s="247"/>
      <c r="L83" s="247"/>
      <c r="M83" s="247"/>
      <c r="N83" s="247"/>
      <c r="O83" s="247"/>
      <c r="P83" s="247"/>
      <c r="Q83" s="245"/>
      <c r="R83" s="234"/>
      <c r="S83" s="235"/>
      <c r="T83" s="243"/>
      <c r="U83" s="243"/>
      <c r="V83" s="243"/>
      <c r="W83" s="243"/>
      <c r="X83" s="243"/>
      <c r="Y83" s="243"/>
      <c r="Z83" s="243"/>
      <c r="AA83" s="243"/>
      <c r="AB83" s="243"/>
      <c r="AC83" s="243"/>
      <c r="AD83" s="243"/>
      <c r="AE83" s="243"/>
      <c r="AF83" s="236"/>
      <c r="AG83" s="243"/>
      <c r="AH83" s="243"/>
      <c r="AI83" s="243"/>
      <c r="AJ83" s="243"/>
      <c r="AK83" s="243"/>
      <c r="AL83" s="243"/>
      <c r="AM83" s="243"/>
      <c r="AN83" s="243"/>
      <c r="AO83" s="243"/>
      <c r="AP83" s="243"/>
      <c r="AQ83" s="243"/>
      <c r="AR83" s="243"/>
      <c r="AS83" s="244"/>
      <c r="AT83" s="243"/>
      <c r="AU83" s="243"/>
      <c r="AV83" s="243"/>
      <c r="AW83" s="243"/>
      <c r="AX83" s="243"/>
      <c r="AY83" s="243"/>
      <c r="AZ83" s="243"/>
      <c r="BA83" s="243"/>
      <c r="BB83" s="243"/>
      <c r="BC83" s="243"/>
      <c r="BD83" s="243"/>
      <c r="BE83" s="243"/>
      <c r="BF83" s="244"/>
      <c r="BG83" s="244"/>
      <c r="BH83" s="231"/>
      <c r="BI83" s="231"/>
      <c r="BJ83" s="257"/>
      <c r="BK83" s="221"/>
      <c r="BL83" s="221"/>
      <c r="BM83" s="221"/>
      <c r="BN83" s="221"/>
      <c r="BO83" s="221"/>
      <c r="BP83" s="221"/>
      <c r="BQ83" s="221"/>
      <c r="BR83" s="221"/>
      <c r="BS83" s="221"/>
      <c r="BT83" s="221"/>
      <c r="BU83" s="221"/>
      <c r="BV83" s="221"/>
      <c r="BW83" s="221"/>
      <c r="BX83" s="221"/>
      <c r="BY83" s="221"/>
      <c r="BZ83" s="221"/>
      <c r="CA83" s="221"/>
      <c r="CB83" s="221"/>
    </row>
    <row r="84" spans="1:80" s="233" customFormat="1" ht="24.75" customHeight="1" x14ac:dyDescent="0.2">
      <c r="A84" s="232"/>
      <c r="C84" s="232"/>
      <c r="R84" s="234"/>
      <c r="S84" s="235"/>
      <c r="AF84" s="236"/>
      <c r="AG84" s="249"/>
      <c r="AH84" s="249"/>
      <c r="AI84" s="249"/>
      <c r="AJ84" s="249"/>
      <c r="AK84" s="249"/>
      <c r="AL84" s="249"/>
      <c r="AM84" s="249"/>
      <c r="AN84" s="249"/>
      <c r="AO84" s="249"/>
      <c r="AP84" s="249"/>
      <c r="AQ84" s="249"/>
      <c r="AR84" s="249"/>
      <c r="AS84" s="249"/>
      <c r="AT84" s="249"/>
      <c r="AU84" s="249"/>
      <c r="AV84" s="249"/>
      <c r="AW84" s="249"/>
      <c r="AX84" s="249"/>
      <c r="AY84" s="249"/>
      <c r="AZ84" s="249"/>
      <c r="BA84" s="249"/>
      <c r="BB84" s="249"/>
      <c r="BC84" s="249"/>
      <c r="BD84" s="249"/>
      <c r="BE84" s="249"/>
      <c r="BF84" s="249"/>
      <c r="BG84" s="249"/>
      <c r="BH84" s="249"/>
      <c r="BI84" s="249"/>
      <c r="BJ84" s="257"/>
      <c r="BK84" s="221"/>
      <c r="BL84" s="221"/>
      <c r="BM84" s="221"/>
      <c r="BN84" s="221"/>
      <c r="BO84" s="221"/>
      <c r="BP84" s="221"/>
      <c r="BQ84" s="221"/>
      <c r="BR84" s="221"/>
      <c r="BS84" s="221"/>
      <c r="BT84" s="221"/>
      <c r="BU84" s="221"/>
      <c r="BV84" s="221"/>
      <c r="BW84" s="221"/>
      <c r="BX84" s="221"/>
      <c r="BY84" s="221"/>
      <c r="BZ84" s="221"/>
      <c r="CA84" s="221"/>
      <c r="CB84" s="221"/>
    </row>
    <row r="85" spans="1:80" s="233" customFormat="1" ht="24.75" customHeight="1" x14ac:dyDescent="0.2">
      <c r="A85" s="232"/>
      <c r="C85" s="232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41"/>
      <c r="R85" s="234"/>
      <c r="S85" s="235"/>
      <c r="AE85" s="242"/>
      <c r="AF85" s="236"/>
      <c r="AS85" s="250"/>
      <c r="BF85" s="250">
        <f>SUM(AS84+BF84)</f>
        <v>0</v>
      </c>
      <c r="BG85" s="251">
        <f>AF84-AS84-BF84</f>
        <v>0</v>
      </c>
      <c r="BH85" s="238"/>
      <c r="BI85" s="252">
        <f>BH84-BI84</f>
        <v>0</v>
      </c>
      <c r="BJ85" s="257"/>
      <c r="BK85" s="221"/>
      <c r="BL85" s="221"/>
      <c r="BM85" s="221"/>
      <c r="BN85" s="221"/>
      <c r="BO85" s="221"/>
      <c r="BP85" s="221"/>
      <c r="BQ85" s="221"/>
      <c r="BR85" s="221"/>
      <c r="BS85" s="221"/>
      <c r="BT85" s="221"/>
      <c r="BU85" s="221"/>
      <c r="BV85" s="221"/>
      <c r="BW85" s="221"/>
      <c r="BX85" s="221"/>
      <c r="BY85" s="221"/>
      <c r="BZ85" s="221"/>
      <c r="CA85" s="221"/>
      <c r="CB85" s="221"/>
    </row>
    <row r="86" spans="1:80" s="233" customFormat="1" ht="24.75" customHeight="1" x14ac:dyDescent="0.2">
      <c r="A86" s="232"/>
      <c r="C86" s="232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41"/>
      <c r="R86" s="234"/>
      <c r="S86" s="235"/>
      <c r="AE86" s="242"/>
      <c r="AF86" s="236"/>
      <c r="AS86" s="237"/>
      <c r="BF86" s="237"/>
      <c r="BG86" s="237"/>
      <c r="BH86" s="238"/>
      <c r="BI86" s="252">
        <f>BG85+BI85</f>
        <v>0</v>
      </c>
      <c r="BJ86" s="257"/>
      <c r="BK86" s="221"/>
      <c r="BL86" s="221"/>
      <c r="BM86" s="221"/>
      <c r="BN86" s="221"/>
      <c r="BO86" s="221"/>
      <c r="BP86" s="221"/>
      <c r="BQ86" s="221"/>
      <c r="BR86" s="221"/>
      <c r="BS86" s="221"/>
      <c r="BT86" s="221"/>
      <c r="BU86" s="221"/>
      <c r="BV86" s="221"/>
      <c r="BW86" s="221"/>
      <c r="BX86" s="221"/>
      <c r="BY86" s="221"/>
      <c r="BZ86" s="221"/>
      <c r="CA86" s="221"/>
      <c r="CB86" s="221"/>
    </row>
    <row r="87" spans="1:80" s="233" customFormat="1" ht="24.75" customHeight="1" x14ac:dyDescent="0.2">
      <c r="A87" s="232"/>
      <c r="C87" s="232"/>
      <c r="E87" s="226"/>
      <c r="F87" s="226"/>
      <c r="G87" s="226"/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34"/>
      <c r="S87" s="235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227"/>
      <c r="AE87" s="227"/>
      <c r="AF87" s="236"/>
      <c r="AG87" s="228"/>
      <c r="AH87" s="228"/>
      <c r="AI87" s="228"/>
      <c r="AJ87" s="228"/>
      <c r="AK87" s="228"/>
      <c r="AL87" s="228"/>
      <c r="AM87" s="228"/>
      <c r="AN87" s="228"/>
      <c r="AO87" s="228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57"/>
      <c r="BK87" s="221"/>
      <c r="BL87" s="221"/>
      <c r="BM87" s="221"/>
      <c r="BN87" s="221"/>
      <c r="BO87" s="221"/>
      <c r="BP87" s="221"/>
      <c r="BQ87" s="221"/>
      <c r="BR87" s="221"/>
      <c r="BS87" s="221"/>
      <c r="BT87" s="221"/>
      <c r="BU87" s="221"/>
      <c r="BV87" s="221"/>
      <c r="BW87" s="221"/>
      <c r="BX87" s="221"/>
      <c r="BY87" s="221"/>
      <c r="BZ87" s="221"/>
      <c r="CA87" s="221"/>
      <c r="CB87" s="221"/>
    </row>
    <row r="88" spans="1:80" s="233" customFormat="1" ht="24.75" customHeight="1" x14ac:dyDescent="0.2">
      <c r="A88" s="232"/>
      <c r="C88" s="232"/>
      <c r="E88" s="226"/>
      <c r="F88" s="226"/>
      <c r="G88" s="226"/>
      <c r="H88" s="226"/>
      <c r="I88" s="226"/>
      <c r="J88" s="226"/>
      <c r="K88" s="226"/>
      <c r="L88" s="226"/>
      <c r="M88" s="226"/>
      <c r="N88" s="226"/>
      <c r="O88" s="226"/>
      <c r="P88" s="226"/>
      <c r="Q88" s="226"/>
      <c r="R88" s="234"/>
      <c r="S88" s="235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36"/>
      <c r="AG88" s="228"/>
      <c r="AH88" s="228"/>
      <c r="AI88" s="228"/>
      <c r="AJ88" s="228"/>
      <c r="AK88" s="228"/>
      <c r="AL88" s="228"/>
      <c r="AM88" s="228"/>
      <c r="AN88" s="228"/>
      <c r="AO88" s="228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57"/>
      <c r="BK88" s="221"/>
      <c r="BL88" s="221"/>
      <c r="BM88" s="221"/>
      <c r="BN88" s="221"/>
      <c r="BO88" s="221"/>
      <c r="BP88" s="221"/>
      <c r="BQ88" s="221"/>
      <c r="BR88" s="221"/>
      <c r="BS88" s="221"/>
      <c r="BT88" s="221"/>
      <c r="BU88" s="221"/>
      <c r="BV88" s="221"/>
      <c r="BW88" s="221"/>
      <c r="BX88" s="221"/>
      <c r="BY88" s="221"/>
      <c r="BZ88" s="221"/>
      <c r="CA88" s="221"/>
      <c r="CB88" s="221"/>
    </row>
    <row r="89" spans="1:80" s="233" customFormat="1" ht="24.75" customHeight="1" x14ac:dyDescent="0.2">
      <c r="A89" s="232"/>
      <c r="C89" s="232"/>
      <c r="E89" s="226"/>
      <c r="F89" s="226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34"/>
      <c r="S89" s="235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36"/>
      <c r="AG89" s="228"/>
      <c r="AH89" s="228"/>
      <c r="AI89" s="228"/>
      <c r="AJ89" s="228"/>
      <c r="AK89" s="228"/>
      <c r="AL89" s="228"/>
      <c r="AM89" s="228"/>
      <c r="AN89" s="228"/>
      <c r="AO89" s="228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57"/>
      <c r="BK89" s="221"/>
      <c r="BL89" s="221"/>
      <c r="BM89" s="221"/>
      <c r="BN89" s="221"/>
      <c r="BO89" s="221"/>
      <c r="BP89" s="221"/>
      <c r="BQ89" s="221"/>
      <c r="BR89" s="221"/>
      <c r="BS89" s="221"/>
      <c r="BT89" s="221"/>
      <c r="BU89" s="221"/>
      <c r="BV89" s="221"/>
      <c r="BW89" s="221"/>
      <c r="BX89" s="221"/>
      <c r="BY89" s="221"/>
      <c r="BZ89" s="221"/>
      <c r="CA89" s="221"/>
      <c r="CB89" s="221"/>
    </row>
    <row r="90" spans="1:80" s="233" customFormat="1" ht="24.75" customHeight="1" x14ac:dyDescent="0.2">
      <c r="A90" s="232"/>
      <c r="C90" s="232"/>
      <c r="E90" s="226"/>
      <c r="F90" s="226"/>
      <c r="G90" s="226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34"/>
      <c r="S90" s="235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/>
      <c r="AE90" s="227"/>
      <c r="AF90" s="236"/>
      <c r="AG90" s="228"/>
      <c r="AH90" s="228"/>
      <c r="AI90" s="228"/>
      <c r="AJ90" s="228"/>
      <c r="AK90" s="228"/>
      <c r="AL90" s="228"/>
      <c r="AM90" s="228"/>
      <c r="AN90" s="228"/>
      <c r="AO90" s="228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57"/>
      <c r="BK90" s="221"/>
      <c r="BL90" s="221"/>
      <c r="BM90" s="221"/>
      <c r="BN90" s="221"/>
      <c r="BO90" s="221"/>
      <c r="BP90" s="221"/>
      <c r="BQ90" s="221"/>
      <c r="BR90" s="221"/>
      <c r="BS90" s="221"/>
      <c r="BT90" s="221"/>
      <c r="BU90" s="221"/>
      <c r="BV90" s="221"/>
      <c r="BW90" s="221"/>
      <c r="BX90" s="221"/>
      <c r="BY90" s="221"/>
      <c r="BZ90" s="221"/>
      <c r="CA90" s="221"/>
      <c r="CB90" s="221"/>
    </row>
    <row r="91" spans="1:80" s="233" customFormat="1" ht="24.75" customHeight="1" x14ac:dyDescent="0.2">
      <c r="A91" s="232"/>
      <c r="C91" s="232"/>
      <c r="E91" s="226"/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34"/>
      <c r="S91" s="235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36"/>
      <c r="AG91" s="228"/>
      <c r="AH91" s="228"/>
      <c r="AI91" s="228"/>
      <c r="AJ91" s="228"/>
      <c r="AK91" s="228"/>
      <c r="AL91" s="228"/>
      <c r="AM91" s="228"/>
      <c r="AN91" s="228"/>
      <c r="AO91" s="228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57"/>
      <c r="BK91" s="221"/>
      <c r="BL91" s="221"/>
      <c r="BM91" s="221"/>
      <c r="BN91" s="221"/>
      <c r="BO91" s="221"/>
      <c r="BP91" s="221"/>
      <c r="BQ91" s="221"/>
      <c r="BR91" s="221"/>
      <c r="BS91" s="221"/>
      <c r="BT91" s="221"/>
      <c r="BU91" s="221"/>
      <c r="BV91" s="221"/>
      <c r="BW91" s="221"/>
      <c r="BX91" s="221"/>
      <c r="BY91" s="221"/>
      <c r="BZ91" s="221"/>
      <c r="CA91" s="221"/>
      <c r="CB91" s="221"/>
    </row>
    <row r="92" spans="1:80" s="233" customFormat="1" ht="24.75" customHeight="1" x14ac:dyDescent="0.2">
      <c r="A92" s="232"/>
      <c r="C92" s="232"/>
      <c r="E92" s="226"/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34"/>
      <c r="S92" s="235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36"/>
      <c r="AG92" s="228"/>
      <c r="AH92" s="228"/>
      <c r="AI92" s="228"/>
      <c r="AJ92" s="228"/>
      <c r="AK92" s="228"/>
      <c r="AL92" s="228"/>
      <c r="AM92" s="228"/>
      <c r="AN92" s="228"/>
      <c r="AO92" s="228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57"/>
      <c r="BK92" s="221"/>
      <c r="BL92" s="221"/>
      <c r="BM92" s="221"/>
      <c r="BN92" s="221"/>
      <c r="BO92" s="221"/>
      <c r="BP92" s="221"/>
      <c r="BQ92" s="221"/>
      <c r="BR92" s="221"/>
      <c r="BS92" s="221"/>
      <c r="BT92" s="221"/>
      <c r="BU92" s="221"/>
      <c r="BV92" s="221"/>
      <c r="BW92" s="221"/>
      <c r="BX92" s="221"/>
      <c r="BY92" s="221"/>
      <c r="BZ92" s="221"/>
      <c r="CA92" s="221"/>
      <c r="CB92" s="221"/>
    </row>
    <row r="93" spans="1:80" s="233" customFormat="1" ht="15" x14ac:dyDescent="0.2">
      <c r="A93" s="232"/>
      <c r="C93" s="232"/>
      <c r="E93" s="226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34"/>
      <c r="S93" s="235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36"/>
      <c r="AG93" s="228"/>
      <c r="AH93" s="228"/>
      <c r="AI93" s="228"/>
      <c r="AJ93" s="228"/>
      <c r="AK93" s="228"/>
      <c r="AL93" s="228"/>
      <c r="AM93" s="228"/>
      <c r="AN93" s="228"/>
      <c r="AO93" s="228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57"/>
      <c r="BK93" s="221"/>
      <c r="BL93" s="221"/>
      <c r="BM93" s="221"/>
      <c r="BN93" s="221"/>
      <c r="BO93" s="221"/>
      <c r="BP93" s="221"/>
      <c r="BQ93" s="221"/>
      <c r="BR93" s="221"/>
      <c r="BS93" s="221"/>
      <c r="BT93" s="221"/>
      <c r="BU93" s="221"/>
      <c r="BV93" s="221"/>
      <c r="BW93" s="221"/>
      <c r="BX93" s="221"/>
      <c r="BY93" s="221"/>
      <c r="BZ93" s="221"/>
      <c r="CA93" s="221"/>
      <c r="CB93" s="221"/>
    </row>
    <row r="94" spans="1:80" s="233" customFormat="1" ht="15" x14ac:dyDescent="0.2">
      <c r="A94" s="232"/>
      <c r="C94" s="232"/>
      <c r="E94" s="226"/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34"/>
      <c r="S94" s="235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36"/>
      <c r="AG94" s="228"/>
      <c r="AH94" s="228"/>
      <c r="AI94" s="228"/>
      <c r="AJ94" s="228"/>
      <c r="AK94" s="228"/>
      <c r="AL94" s="228"/>
      <c r="AM94" s="228"/>
      <c r="AN94" s="228"/>
      <c r="AO94" s="228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57"/>
      <c r="BK94" s="221"/>
      <c r="BL94" s="221"/>
      <c r="BM94" s="221"/>
      <c r="BN94" s="221"/>
      <c r="BO94" s="221"/>
      <c r="BP94" s="221"/>
      <c r="BQ94" s="221"/>
      <c r="BR94" s="221"/>
      <c r="BS94" s="221"/>
      <c r="BT94" s="221"/>
      <c r="BU94" s="221"/>
      <c r="BV94" s="221"/>
      <c r="BW94" s="221"/>
      <c r="BX94" s="221"/>
      <c r="BY94" s="221"/>
      <c r="BZ94" s="221"/>
      <c r="CA94" s="221"/>
      <c r="CB94" s="221"/>
    </row>
    <row r="95" spans="1:80" s="233" customFormat="1" ht="15" x14ac:dyDescent="0.2">
      <c r="A95" s="232"/>
      <c r="C95" s="232"/>
      <c r="E95" s="226"/>
      <c r="F95" s="226"/>
      <c r="G95" s="226"/>
      <c r="H95" s="226"/>
      <c r="I95" s="226"/>
      <c r="J95" s="226"/>
      <c r="K95" s="226"/>
      <c r="L95" s="226"/>
      <c r="M95" s="226"/>
      <c r="N95" s="226"/>
      <c r="O95" s="226"/>
      <c r="P95" s="226"/>
      <c r="Q95" s="226"/>
      <c r="R95" s="234"/>
      <c r="S95" s="235"/>
      <c r="T95" s="227"/>
      <c r="U95" s="227"/>
      <c r="V95" s="227"/>
      <c r="W95" s="227"/>
      <c r="X95" s="227"/>
      <c r="Y95" s="227"/>
      <c r="Z95" s="227"/>
      <c r="AA95" s="227"/>
      <c r="AB95" s="227"/>
      <c r="AC95" s="227"/>
      <c r="AD95" s="227"/>
      <c r="AE95" s="227"/>
      <c r="AF95" s="236"/>
      <c r="AG95" s="228"/>
      <c r="AH95" s="228"/>
      <c r="AI95" s="228"/>
      <c r="AJ95" s="228"/>
      <c r="AK95" s="228"/>
      <c r="AL95" s="228"/>
      <c r="AM95" s="228"/>
      <c r="AN95" s="228"/>
      <c r="AO95" s="228"/>
      <c r="AP95" s="228"/>
      <c r="AQ95" s="228"/>
      <c r="AR95" s="228"/>
      <c r="AS95" s="228"/>
      <c r="AT95" s="228"/>
      <c r="AU95" s="228"/>
      <c r="AV95" s="228"/>
      <c r="AW95" s="228"/>
      <c r="AX95" s="228"/>
      <c r="AY95" s="228"/>
      <c r="AZ95" s="228"/>
      <c r="BA95" s="228"/>
      <c r="BB95" s="228"/>
      <c r="BC95" s="228"/>
      <c r="BD95" s="228"/>
      <c r="BE95" s="228"/>
      <c r="BF95" s="228"/>
      <c r="BG95" s="228"/>
      <c r="BH95" s="228"/>
      <c r="BI95" s="228"/>
      <c r="BJ95" s="257"/>
      <c r="BK95" s="221"/>
      <c r="BL95" s="221"/>
      <c r="BM95" s="221"/>
      <c r="BN95" s="221"/>
      <c r="BO95" s="221"/>
      <c r="BP95" s="221"/>
      <c r="BQ95" s="221"/>
      <c r="BR95" s="221"/>
      <c r="BS95" s="221"/>
      <c r="BT95" s="221"/>
      <c r="BU95" s="221"/>
      <c r="BV95" s="221"/>
      <c r="BW95" s="221"/>
      <c r="BX95" s="221"/>
      <c r="BY95" s="221"/>
      <c r="BZ95" s="221"/>
      <c r="CA95" s="221"/>
      <c r="CB95" s="221"/>
    </row>
    <row r="96" spans="1:80" s="233" customFormat="1" ht="15" x14ac:dyDescent="0.2">
      <c r="A96" s="232"/>
      <c r="C96" s="232"/>
      <c r="E96" s="226"/>
      <c r="F96" s="226"/>
      <c r="G96" s="226"/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34"/>
      <c r="S96" s="235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36"/>
      <c r="AG96" s="228"/>
      <c r="AH96" s="228"/>
      <c r="AI96" s="228"/>
      <c r="AJ96" s="228"/>
      <c r="AK96" s="228"/>
      <c r="AL96" s="228"/>
      <c r="AM96" s="228"/>
      <c r="AN96" s="228"/>
      <c r="AO96" s="228"/>
      <c r="AP96" s="228"/>
      <c r="AQ96" s="228"/>
      <c r="AR96" s="228"/>
      <c r="AS96" s="228"/>
      <c r="AT96" s="228"/>
      <c r="AU96" s="228"/>
      <c r="AV96" s="228"/>
      <c r="AW96" s="228"/>
      <c r="AX96" s="228"/>
      <c r="AY96" s="228"/>
      <c r="AZ96" s="228"/>
      <c r="BA96" s="228"/>
      <c r="BB96" s="228"/>
      <c r="BC96" s="228"/>
      <c r="BD96" s="228"/>
      <c r="BE96" s="228"/>
      <c r="BF96" s="228"/>
      <c r="BG96" s="228"/>
      <c r="BH96" s="228"/>
      <c r="BI96" s="228"/>
      <c r="BJ96" s="257"/>
      <c r="BK96" s="221"/>
      <c r="BL96" s="221"/>
      <c r="BM96" s="221"/>
      <c r="BN96" s="221"/>
      <c r="BO96" s="221"/>
      <c r="BP96" s="221"/>
      <c r="BQ96" s="221"/>
      <c r="BR96" s="221"/>
      <c r="BS96" s="221"/>
      <c r="BT96" s="221"/>
      <c r="BU96" s="221"/>
      <c r="BV96" s="221"/>
      <c r="BW96" s="221"/>
      <c r="BX96" s="221"/>
      <c r="BY96" s="221"/>
      <c r="BZ96" s="221"/>
      <c r="CA96" s="221"/>
      <c r="CB96" s="221"/>
    </row>
    <row r="97" spans="1:80" s="233" customFormat="1" ht="15" x14ac:dyDescent="0.2">
      <c r="A97" s="232"/>
      <c r="C97" s="232"/>
      <c r="E97" s="226"/>
      <c r="F97" s="226"/>
      <c r="G97" s="226"/>
      <c r="H97" s="226"/>
      <c r="I97" s="226"/>
      <c r="J97" s="226"/>
      <c r="K97" s="226"/>
      <c r="L97" s="226"/>
      <c r="M97" s="226"/>
      <c r="N97" s="226"/>
      <c r="O97" s="226"/>
      <c r="P97" s="226"/>
      <c r="Q97" s="226"/>
      <c r="R97" s="234"/>
      <c r="S97" s="235"/>
      <c r="T97" s="227"/>
      <c r="U97" s="227"/>
      <c r="V97" s="227"/>
      <c r="W97" s="227"/>
      <c r="X97" s="227"/>
      <c r="Y97" s="227"/>
      <c r="Z97" s="227"/>
      <c r="AA97" s="227"/>
      <c r="AB97" s="227"/>
      <c r="AC97" s="227"/>
      <c r="AD97" s="227"/>
      <c r="AE97" s="227"/>
      <c r="AF97" s="236"/>
      <c r="AG97" s="228"/>
      <c r="AH97" s="228"/>
      <c r="AI97" s="228"/>
      <c r="AJ97" s="228"/>
      <c r="AK97" s="228"/>
      <c r="AL97" s="228"/>
      <c r="AM97" s="228"/>
      <c r="AN97" s="228"/>
      <c r="AO97" s="228"/>
      <c r="AP97" s="228"/>
      <c r="AQ97" s="228"/>
      <c r="AR97" s="228"/>
      <c r="AS97" s="228"/>
      <c r="AT97" s="228"/>
      <c r="AU97" s="228"/>
      <c r="AV97" s="228"/>
      <c r="AW97" s="228"/>
      <c r="AX97" s="228"/>
      <c r="AY97" s="228"/>
      <c r="AZ97" s="228"/>
      <c r="BA97" s="228"/>
      <c r="BB97" s="228"/>
      <c r="BC97" s="228"/>
      <c r="BD97" s="228"/>
      <c r="BE97" s="228"/>
      <c r="BF97" s="228"/>
      <c r="BG97" s="228"/>
      <c r="BH97" s="228"/>
      <c r="BI97" s="228"/>
      <c r="BJ97" s="257"/>
      <c r="BK97" s="221"/>
      <c r="BL97" s="221"/>
      <c r="BM97" s="221"/>
      <c r="BN97" s="221"/>
      <c r="BO97" s="221"/>
      <c r="BP97" s="221"/>
      <c r="BQ97" s="221"/>
      <c r="BR97" s="221"/>
      <c r="BS97" s="221"/>
      <c r="BT97" s="221"/>
      <c r="BU97" s="221"/>
      <c r="BV97" s="221"/>
      <c r="BW97" s="221"/>
      <c r="BX97" s="221"/>
      <c r="BY97" s="221"/>
      <c r="BZ97" s="221"/>
      <c r="CA97" s="221"/>
      <c r="CB97" s="221"/>
    </row>
    <row r="98" spans="1:80" s="233" customFormat="1" ht="15" x14ac:dyDescent="0.2">
      <c r="A98" s="232"/>
      <c r="C98" s="232"/>
      <c r="E98" s="226"/>
      <c r="F98" s="226"/>
      <c r="G98" s="226"/>
      <c r="H98" s="226"/>
      <c r="I98" s="226"/>
      <c r="J98" s="226"/>
      <c r="K98" s="226"/>
      <c r="L98" s="226"/>
      <c r="M98" s="226"/>
      <c r="N98" s="226"/>
      <c r="O98" s="226"/>
      <c r="P98" s="226"/>
      <c r="Q98" s="226"/>
      <c r="R98" s="234"/>
      <c r="S98" s="235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36"/>
      <c r="AG98" s="228"/>
      <c r="AH98" s="228"/>
      <c r="AI98" s="228"/>
      <c r="AJ98" s="228"/>
      <c r="AK98" s="228"/>
      <c r="AL98" s="228"/>
      <c r="AM98" s="228"/>
      <c r="AN98" s="228"/>
      <c r="AO98" s="228"/>
      <c r="AP98" s="228"/>
      <c r="AQ98" s="228"/>
      <c r="AR98" s="228"/>
      <c r="AS98" s="228"/>
      <c r="AT98" s="228"/>
      <c r="AU98" s="228"/>
      <c r="AV98" s="228"/>
      <c r="AW98" s="228"/>
      <c r="AX98" s="228"/>
      <c r="AY98" s="228"/>
      <c r="AZ98" s="228"/>
      <c r="BA98" s="228"/>
      <c r="BB98" s="228"/>
      <c r="BC98" s="228"/>
      <c r="BD98" s="228"/>
      <c r="BE98" s="228"/>
      <c r="BF98" s="228"/>
      <c r="BG98" s="228"/>
      <c r="BH98" s="228"/>
      <c r="BI98" s="228"/>
      <c r="BJ98" s="257"/>
      <c r="BK98" s="221"/>
      <c r="BL98" s="221"/>
      <c r="BM98" s="221"/>
      <c r="BN98" s="221"/>
      <c r="BO98" s="221"/>
      <c r="BP98" s="221"/>
      <c r="BQ98" s="221"/>
      <c r="BR98" s="221"/>
      <c r="BS98" s="221"/>
      <c r="BT98" s="221"/>
      <c r="BU98" s="221"/>
      <c r="BV98" s="221"/>
      <c r="BW98" s="221"/>
      <c r="BX98" s="221"/>
      <c r="BY98" s="221"/>
      <c r="BZ98" s="221"/>
      <c r="CA98" s="221"/>
      <c r="CB98" s="221"/>
    </row>
    <row r="99" spans="1:80" s="233" customFormat="1" ht="15" x14ac:dyDescent="0.2">
      <c r="A99" s="232"/>
      <c r="C99" s="232"/>
      <c r="E99" s="226"/>
      <c r="F99" s="226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34"/>
      <c r="S99" s="235"/>
      <c r="T99" s="227"/>
      <c r="U99" s="227"/>
      <c r="V99" s="227"/>
      <c r="W99" s="227"/>
      <c r="X99" s="227"/>
      <c r="Y99" s="227"/>
      <c r="Z99" s="227"/>
      <c r="AA99" s="227"/>
      <c r="AB99" s="227"/>
      <c r="AC99" s="227"/>
      <c r="AD99" s="227"/>
      <c r="AE99" s="227"/>
      <c r="AF99" s="236"/>
      <c r="AG99" s="228"/>
      <c r="AH99" s="228"/>
      <c r="AI99" s="228"/>
      <c r="AJ99" s="228"/>
      <c r="AK99" s="228"/>
      <c r="AL99" s="228"/>
      <c r="AM99" s="228"/>
      <c r="AN99" s="228"/>
      <c r="AO99" s="228"/>
      <c r="AP99" s="228"/>
      <c r="AQ99" s="228"/>
      <c r="AR99" s="228"/>
      <c r="AS99" s="228"/>
      <c r="AT99" s="228"/>
      <c r="AU99" s="228"/>
      <c r="AV99" s="228"/>
      <c r="AW99" s="228"/>
      <c r="AX99" s="228"/>
      <c r="AY99" s="228"/>
      <c r="AZ99" s="228"/>
      <c r="BA99" s="228"/>
      <c r="BB99" s="228"/>
      <c r="BC99" s="228"/>
      <c r="BD99" s="228"/>
      <c r="BE99" s="228"/>
      <c r="BF99" s="228"/>
      <c r="BG99" s="228"/>
      <c r="BH99" s="228"/>
      <c r="BI99" s="228"/>
      <c r="BJ99" s="257"/>
      <c r="BK99" s="221"/>
      <c r="BL99" s="221"/>
      <c r="BM99" s="221"/>
      <c r="BN99" s="221"/>
      <c r="BO99" s="221"/>
      <c r="BP99" s="221"/>
      <c r="BQ99" s="221"/>
      <c r="BR99" s="221"/>
      <c r="BS99" s="221"/>
      <c r="BT99" s="221"/>
      <c r="BU99" s="221"/>
      <c r="BV99" s="221"/>
      <c r="BW99" s="221"/>
      <c r="BX99" s="221"/>
      <c r="BY99" s="221"/>
      <c r="BZ99" s="221"/>
      <c r="CA99" s="221"/>
      <c r="CB99" s="221"/>
    </row>
    <row r="100" spans="1:80" s="233" customFormat="1" ht="15" x14ac:dyDescent="0.2">
      <c r="A100" s="232"/>
      <c r="C100" s="232"/>
      <c r="E100" s="226"/>
      <c r="F100" s="226"/>
      <c r="G100" s="226"/>
      <c r="H100" s="226"/>
      <c r="I100" s="226"/>
      <c r="J100" s="226"/>
      <c r="K100" s="226"/>
      <c r="L100" s="226"/>
      <c r="M100" s="226"/>
      <c r="N100" s="226"/>
      <c r="O100" s="226"/>
      <c r="P100" s="226"/>
      <c r="Q100" s="226"/>
      <c r="R100" s="234"/>
      <c r="S100" s="235"/>
      <c r="T100" s="227"/>
      <c r="U100" s="227"/>
      <c r="V100" s="227"/>
      <c r="W100" s="227"/>
      <c r="X100" s="227"/>
      <c r="Y100" s="227"/>
      <c r="Z100" s="227"/>
      <c r="AA100" s="227"/>
      <c r="AB100" s="227"/>
      <c r="AC100" s="227"/>
      <c r="AD100" s="227"/>
      <c r="AE100" s="227"/>
      <c r="AF100" s="236"/>
      <c r="AG100" s="228"/>
      <c r="AH100" s="228"/>
      <c r="AI100" s="228"/>
      <c r="AJ100" s="228"/>
      <c r="AK100" s="228"/>
      <c r="AL100" s="228"/>
      <c r="AM100" s="228"/>
      <c r="AN100" s="228"/>
      <c r="AO100" s="228"/>
      <c r="AP100" s="228"/>
      <c r="AQ100" s="228"/>
      <c r="AR100" s="228"/>
      <c r="AS100" s="228"/>
      <c r="AT100" s="228"/>
      <c r="AU100" s="228"/>
      <c r="AV100" s="228"/>
      <c r="AW100" s="228"/>
      <c r="AX100" s="228"/>
      <c r="AY100" s="228"/>
      <c r="AZ100" s="228"/>
      <c r="BA100" s="228"/>
      <c r="BB100" s="228"/>
      <c r="BC100" s="228"/>
      <c r="BD100" s="228"/>
      <c r="BE100" s="228"/>
      <c r="BF100" s="228"/>
      <c r="BG100" s="228"/>
      <c r="BH100" s="228"/>
      <c r="BI100" s="228"/>
      <c r="BJ100" s="257"/>
      <c r="BK100" s="221"/>
      <c r="BL100" s="221"/>
      <c r="BM100" s="221"/>
      <c r="BN100" s="221"/>
      <c r="BO100" s="221"/>
      <c r="BP100" s="221"/>
      <c r="BQ100" s="221"/>
      <c r="BR100" s="221"/>
      <c r="BS100" s="221"/>
      <c r="BT100" s="221"/>
      <c r="BU100" s="221"/>
      <c r="BV100" s="221"/>
      <c r="BW100" s="221"/>
      <c r="BX100" s="221"/>
      <c r="BY100" s="221"/>
      <c r="BZ100" s="221"/>
      <c r="CA100" s="221"/>
      <c r="CB100" s="221"/>
    </row>
    <row r="101" spans="1:80" s="233" customFormat="1" ht="15" x14ac:dyDescent="0.2">
      <c r="A101" s="232"/>
      <c r="C101" s="232"/>
      <c r="E101" s="226"/>
      <c r="F101" s="226"/>
      <c r="G101" s="226"/>
      <c r="H101" s="226"/>
      <c r="I101" s="226"/>
      <c r="J101" s="226"/>
      <c r="K101" s="226"/>
      <c r="L101" s="226"/>
      <c r="M101" s="226"/>
      <c r="N101" s="226"/>
      <c r="O101" s="226"/>
      <c r="P101" s="226"/>
      <c r="Q101" s="226"/>
      <c r="R101" s="234"/>
      <c r="S101" s="235"/>
      <c r="T101" s="227"/>
      <c r="U101" s="227"/>
      <c r="V101" s="227"/>
      <c r="W101" s="227"/>
      <c r="X101" s="227"/>
      <c r="Y101" s="227"/>
      <c r="Z101" s="227"/>
      <c r="AA101" s="227"/>
      <c r="AB101" s="227"/>
      <c r="AC101" s="227"/>
      <c r="AD101" s="227"/>
      <c r="AE101" s="227"/>
      <c r="AF101" s="236"/>
      <c r="AG101" s="228"/>
      <c r="AH101" s="228"/>
      <c r="AI101" s="228"/>
      <c r="AJ101" s="228"/>
      <c r="AK101" s="228"/>
      <c r="AL101" s="228"/>
      <c r="AM101" s="228"/>
      <c r="AN101" s="228"/>
      <c r="AO101" s="228"/>
      <c r="AP101" s="228"/>
      <c r="AQ101" s="228"/>
      <c r="AR101" s="228"/>
      <c r="AS101" s="228"/>
      <c r="AT101" s="228"/>
      <c r="AU101" s="228"/>
      <c r="AV101" s="228"/>
      <c r="AW101" s="228"/>
      <c r="AX101" s="228"/>
      <c r="AY101" s="228"/>
      <c r="AZ101" s="228"/>
      <c r="BA101" s="228"/>
      <c r="BB101" s="228"/>
      <c r="BC101" s="228"/>
      <c r="BD101" s="228"/>
      <c r="BE101" s="228"/>
      <c r="BF101" s="228"/>
      <c r="BG101" s="228"/>
      <c r="BH101" s="228"/>
      <c r="BI101" s="228"/>
      <c r="BJ101" s="257"/>
      <c r="BK101" s="221"/>
      <c r="BL101" s="221"/>
      <c r="BM101" s="221"/>
      <c r="BN101" s="221"/>
      <c r="BO101" s="221"/>
      <c r="BP101" s="221"/>
      <c r="BQ101" s="221"/>
      <c r="BR101" s="221"/>
      <c r="BS101" s="221"/>
      <c r="BT101" s="221"/>
      <c r="BU101" s="221"/>
      <c r="BV101" s="221"/>
      <c r="BW101" s="221"/>
      <c r="BX101" s="221"/>
      <c r="BY101" s="221"/>
      <c r="BZ101" s="221"/>
      <c r="CA101" s="221"/>
      <c r="CB101" s="221"/>
    </row>
    <row r="102" spans="1:80" s="233" customFormat="1" ht="15" x14ac:dyDescent="0.2">
      <c r="A102" s="232"/>
      <c r="C102" s="232"/>
      <c r="E102" s="226"/>
      <c r="F102" s="226"/>
      <c r="G102" s="226"/>
      <c r="H102" s="226"/>
      <c r="I102" s="226"/>
      <c r="J102" s="226"/>
      <c r="K102" s="226"/>
      <c r="L102" s="226"/>
      <c r="M102" s="226"/>
      <c r="N102" s="226"/>
      <c r="O102" s="226"/>
      <c r="P102" s="226"/>
      <c r="Q102" s="226"/>
      <c r="R102" s="234"/>
      <c r="S102" s="235"/>
      <c r="T102" s="239"/>
      <c r="U102" s="239"/>
      <c r="V102" s="239"/>
      <c r="W102" s="239"/>
      <c r="X102" s="239"/>
      <c r="Y102" s="239"/>
      <c r="Z102" s="239"/>
      <c r="AA102" s="239"/>
      <c r="AB102" s="239"/>
      <c r="AC102" s="239"/>
      <c r="AD102" s="239"/>
      <c r="AE102" s="239"/>
      <c r="AF102" s="236"/>
      <c r="AG102" s="239"/>
      <c r="AH102" s="239"/>
      <c r="AI102" s="239"/>
      <c r="AJ102" s="239"/>
      <c r="AK102" s="239"/>
      <c r="AL102" s="239"/>
      <c r="AM102" s="239"/>
      <c r="AN102" s="239"/>
      <c r="AO102" s="239"/>
      <c r="AP102" s="239"/>
      <c r="AQ102" s="239"/>
      <c r="AR102" s="239"/>
      <c r="AS102" s="239"/>
      <c r="AT102" s="239"/>
      <c r="AU102" s="239"/>
      <c r="AV102" s="239"/>
      <c r="AW102" s="239"/>
      <c r="AX102" s="239"/>
      <c r="AY102" s="239"/>
      <c r="AZ102" s="239"/>
      <c r="BA102" s="239"/>
      <c r="BB102" s="239"/>
      <c r="BC102" s="239"/>
      <c r="BD102" s="239"/>
      <c r="BE102" s="239"/>
      <c r="BF102" s="239"/>
      <c r="BG102" s="239"/>
      <c r="BH102" s="239"/>
      <c r="BI102" s="239"/>
      <c r="BJ102" s="257"/>
      <c r="BK102" s="221"/>
      <c r="BL102" s="221"/>
      <c r="BM102" s="221"/>
      <c r="BN102" s="221"/>
      <c r="BO102" s="221"/>
      <c r="BP102" s="221"/>
      <c r="BQ102" s="221"/>
      <c r="BR102" s="221"/>
      <c r="BS102" s="221"/>
      <c r="BT102" s="221"/>
      <c r="BU102" s="221"/>
      <c r="BV102" s="221"/>
      <c r="BW102" s="221"/>
      <c r="BX102" s="221"/>
      <c r="BY102" s="221"/>
      <c r="BZ102" s="221"/>
      <c r="CA102" s="221"/>
      <c r="CB102" s="221"/>
    </row>
    <row r="103" spans="1:80" s="233" customFormat="1" ht="15" x14ac:dyDescent="0.2">
      <c r="A103" s="232"/>
      <c r="C103" s="232"/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34"/>
      <c r="S103" s="235"/>
      <c r="T103" s="239"/>
      <c r="U103" s="239"/>
      <c r="V103" s="239"/>
      <c r="W103" s="239"/>
      <c r="X103" s="239"/>
      <c r="Y103" s="239"/>
      <c r="Z103" s="239"/>
      <c r="AA103" s="239"/>
      <c r="AB103" s="239"/>
      <c r="AC103" s="239"/>
      <c r="AD103" s="239"/>
      <c r="AE103" s="239"/>
      <c r="AF103" s="236"/>
      <c r="AG103" s="239"/>
      <c r="AH103" s="239"/>
      <c r="AI103" s="239"/>
      <c r="AJ103" s="239"/>
      <c r="AK103" s="239"/>
      <c r="AL103" s="239"/>
      <c r="AM103" s="239"/>
      <c r="AN103" s="239"/>
      <c r="AO103" s="239"/>
      <c r="AP103" s="239"/>
      <c r="AQ103" s="239"/>
      <c r="AR103" s="239"/>
      <c r="AS103" s="239"/>
      <c r="AT103" s="239"/>
      <c r="AU103" s="239"/>
      <c r="AV103" s="239"/>
      <c r="AW103" s="239"/>
      <c r="AX103" s="239"/>
      <c r="AY103" s="239"/>
      <c r="AZ103" s="239"/>
      <c r="BA103" s="239"/>
      <c r="BB103" s="239"/>
      <c r="BC103" s="239"/>
      <c r="BD103" s="239"/>
      <c r="BE103" s="239"/>
      <c r="BF103" s="239"/>
      <c r="BG103" s="239"/>
      <c r="BH103" s="239"/>
      <c r="BI103" s="239"/>
      <c r="BJ103" s="257"/>
      <c r="BK103" s="221"/>
      <c r="BL103" s="221"/>
      <c r="BM103" s="221"/>
      <c r="BN103" s="221"/>
      <c r="BO103" s="221"/>
      <c r="BP103" s="221"/>
      <c r="BQ103" s="221"/>
      <c r="BR103" s="221"/>
      <c r="BS103" s="221"/>
      <c r="BT103" s="221"/>
      <c r="BU103" s="221"/>
      <c r="BV103" s="221"/>
      <c r="BW103" s="221"/>
      <c r="BX103" s="221"/>
      <c r="BY103" s="221"/>
      <c r="BZ103" s="221"/>
      <c r="CA103" s="221"/>
      <c r="CB103" s="221"/>
    </row>
    <row r="104" spans="1:80" s="233" customFormat="1" ht="15" x14ac:dyDescent="0.2">
      <c r="A104" s="232"/>
      <c r="C104" s="232"/>
      <c r="E104" s="253"/>
      <c r="F104" s="253"/>
      <c r="G104" s="253"/>
      <c r="H104" s="253"/>
      <c r="I104" s="253"/>
      <c r="J104" s="253"/>
      <c r="K104" s="253"/>
      <c r="L104" s="253"/>
      <c r="M104" s="253"/>
      <c r="N104" s="253"/>
      <c r="O104" s="253"/>
      <c r="P104" s="253"/>
      <c r="Q104" s="254"/>
      <c r="R104" s="234"/>
      <c r="S104" s="235"/>
      <c r="T104" s="255"/>
      <c r="U104" s="255"/>
      <c r="V104" s="255"/>
      <c r="W104" s="255"/>
      <c r="X104" s="255"/>
      <c r="Y104" s="255"/>
      <c r="Z104" s="255"/>
      <c r="AA104" s="255"/>
      <c r="AB104" s="255"/>
      <c r="AC104" s="255"/>
      <c r="AD104" s="255"/>
      <c r="AE104" s="256"/>
      <c r="AF104" s="236"/>
      <c r="AG104" s="255"/>
      <c r="AH104" s="255"/>
      <c r="AI104" s="255"/>
      <c r="AJ104" s="255"/>
      <c r="AK104" s="255"/>
      <c r="AL104" s="255"/>
      <c r="AM104" s="255"/>
      <c r="AN104" s="255"/>
      <c r="AO104" s="255"/>
      <c r="AP104" s="255"/>
      <c r="AQ104" s="255"/>
      <c r="AR104" s="255"/>
      <c r="AS104" s="239"/>
      <c r="AT104" s="255"/>
      <c r="AU104" s="255"/>
      <c r="AV104" s="255"/>
      <c r="AW104" s="255"/>
      <c r="AX104" s="255"/>
      <c r="AY104" s="255"/>
      <c r="AZ104" s="255"/>
      <c r="BA104" s="255"/>
      <c r="BB104" s="255"/>
      <c r="BC104" s="255"/>
      <c r="BD104" s="255"/>
      <c r="BE104" s="255"/>
      <c r="BF104" s="239"/>
      <c r="BG104" s="239"/>
      <c r="BH104" s="240"/>
      <c r="BI104" s="240"/>
      <c r="BJ104" s="257"/>
      <c r="BK104" s="221"/>
      <c r="BL104" s="221"/>
      <c r="BM104" s="221"/>
      <c r="BN104" s="221"/>
      <c r="BO104" s="221"/>
      <c r="BP104" s="221"/>
      <c r="BQ104" s="221"/>
      <c r="BR104" s="221"/>
      <c r="BS104" s="221"/>
      <c r="BT104" s="221"/>
      <c r="BU104" s="221"/>
      <c r="BV104" s="221"/>
      <c r="BW104" s="221"/>
      <c r="BX104" s="221"/>
      <c r="BY104" s="221"/>
      <c r="BZ104" s="221"/>
      <c r="CA104" s="221"/>
      <c r="CB104" s="221"/>
    </row>
    <row r="105" spans="1:80" s="233" customFormat="1" ht="15" x14ac:dyDescent="0.2">
      <c r="A105" s="232"/>
      <c r="C105" s="232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41"/>
      <c r="R105" s="234"/>
      <c r="S105" s="235"/>
      <c r="AE105" s="242"/>
      <c r="AF105" s="236"/>
      <c r="AS105" s="237"/>
      <c r="BF105" s="237"/>
      <c r="BG105" s="237"/>
      <c r="BH105" s="238"/>
      <c r="BI105" s="238"/>
      <c r="BJ105" s="257"/>
      <c r="BK105" s="221"/>
      <c r="BL105" s="221"/>
      <c r="BM105" s="221"/>
      <c r="BN105" s="221"/>
      <c r="BO105" s="221"/>
      <c r="BP105" s="221"/>
      <c r="BQ105" s="221"/>
      <c r="BR105" s="221"/>
      <c r="BS105" s="221"/>
      <c r="BT105" s="221"/>
      <c r="BU105" s="221"/>
      <c r="BV105" s="221"/>
      <c r="BW105" s="221"/>
      <c r="BX105" s="221"/>
      <c r="BY105" s="221"/>
      <c r="BZ105" s="221"/>
      <c r="CA105" s="221"/>
      <c r="CB105" s="221"/>
    </row>
    <row r="106" spans="1:80" s="233" customFormat="1" ht="15" x14ac:dyDescent="0.2">
      <c r="A106" s="232"/>
      <c r="C106" s="232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41"/>
      <c r="R106" s="234"/>
      <c r="S106" s="235"/>
      <c r="AE106" s="242"/>
      <c r="AF106" s="236"/>
      <c r="AS106" s="237"/>
      <c r="BF106" s="237"/>
      <c r="BG106" s="237"/>
      <c r="BH106" s="238"/>
      <c r="BI106" s="238"/>
      <c r="BJ106" s="257"/>
      <c r="BK106" s="221"/>
      <c r="BL106" s="221"/>
      <c r="BM106" s="221"/>
      <c r="BN106" s="221"/>
      <c r="BO106" s="221"/>
      <c r="BP106" s="221"/>
      <c r="BQ106" s="221"/>
      <c r="BR106" s="221"/>
      <c r="BS106" s="221"/>
      <c r="BT106" s="221"/>
      <c r="BU106" s="221"/>
      <c r="BV106" s="221"/>
      <c r="BW106" s="221"/>
      <c r="BX106" s="221"/>
      <c r="BY106" s="221"/>
      <c r="BZ106" s="221"/>
      <c r="CA106" s="221"/>
      <c r="CB106" s="221"/>
    </row>
    <row r="107" spans="1:80" s="233" customFormat="1" ht="15" x14ac:dyDescent="0.2">
      <c r="A107" s="232"/>
      <c r="C107" s="232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41"/>
      <c r="R107" s="234"/>
      <c r="S107" s="235"/>
      <c r="AE107" s="242"/>
      <c r="AF107" s="236"/>
      <c r="AS107" s="237"/>
      <c r="BF107" s="237"/>
      <c r="BG107" s="237"/>
      <c r="BH107" s="238"/>
      <c r="BI107" s="238"/>
      <c r="BJ107" s="257"/>
      <c r="BK107" s="221"/>
      <c r="BL107" s="221"/>
      <c r="BM107" s="221"/>
      <c r="BN107" s="221"/>
      <c r="BO107" s="221"/>
      <c r="BP107" s="221"/>
      <c r="BQ107" s="221"/>
      <c r="BR107" s="221"/>
      <c r="BS107" s="221"/>
      <c r="BT107" s="221"/>
      <c r="BU107" s="221"/>
      <c r="BV107" s="221"/>
      <c r="BW107" s="221"/>
      <c r="BX107" s="221"/>
      <c r="BY107" s="221"/>
      <c r="BZ107" s="221"/>
      <c r="CA107" s="221"/>
      <c r="CB107" s="221"/>
    </row>
    <row r="108" spans="1:80" s="233" customFormat="1" ht="15" x14ac:dyDescent="0.2">
      <c r="A108" s="232"/>
      <c r="C108" s="232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41"/>
      <c r="R108" s="234"/>
      <c r="S108" s="235"/>
      <c r="AE108" s="242"/>
      <c r="AF108" s="236"/>
      <c r="AS108" s="237"/>
      <c r="BF108" s="237"/>
      <c r="BG108" s="237"/>
      <c r="BH108" s="238"/>
      <c r="BI108" s="238"/>
      <c r="BJ108" s="257"/>
      <c r="BK108" s="221"/>
      <c r="BL108" s="221"/>
      <c r="BM108" s="221"/>
      <c r="BN108" s="221"/>
      <c r="BO108" s="221"/>
      <c r="BP108" s="221"/>
      <c r="BQ108" s="221"/>
      <c r="BR108" s="221"/>
      <c r="BS108" s="221"/>
      <c r="BT108" s="221"/>
      <c r="BU108" s="221"/>
      <c r="BV108" s="221"/>
      <c r="BW108" s="221"/>
      <c r="BX108" s="221"/>
      <c r="BY108" s="221"/>
      <c r="BZ108" s="221"/>
      <c r="CA108" s="221"/>
      <c r="CB108" s="221"/>
    </row>
    <row r="109" spans="1:80" s="233" customFormat="1" ht="15" x14ac:dyDescent="0.2">
      <c r="A109" s="232"/>
      <c r="C109" s="232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41"/>
      <c r="R109" s="234"/>
      <c r="S109" s="235"/>
      <c r="AE109" s="242"/>
      <c r="AF109" s="236"/>
      <c r="AS109" s="237"/>
      <c r="BF109" s="237"/>
      <c r="BG109" s="237"/>
      <c r="BH109" s="238"/>
      <c r="BI109" s="238"/>
      <c r="BJ109" s="257"/>
      <c r="BK109" s="221"/>
      <c r="BL109" s="221"/>
      <c r="BM109" s="221"/>
      <c r="BN109" s="221"/>
      <c r="BO109" s="221"/>
      <c r="BP109" s="221"/>
      <c r="BQ109" s="221"/>
      <c r="BR109" s="221"/>
      <c r="BS109" s="221"/>
      <c r="BT109" s="221"/>
      <c r="BU109" s="221"/>
      <c r="BV109" s="221"/>
      <c r="BW109" s="221"/>
      <c r="BX109" s="221"/>
      <c r="BY109" s="221"/>
      <c r="BZ109" s="221"/>
      <c r="CA109" s="221"/>
      <c r="CB109" s="221"/>
    </row>
    <row r="110" spans="1:80" s="233" customFormat="1" ht="15" x14ac:dyDescent="0.2">
      <c r="A110" s="232"/>
      <c r="C110" s="232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41"/>
      <c r="R110" s="234"/>
      <c r="S110" s="235"/>
      <c r="AE110" s="242"/>
      <c r="AF110" s="236"/>
      <c r="AS110" s="237"/>
      <c r="BF110" s="237"/>
      <c r="BG110" s="237"/>
      <c r="BH110" s="238"/>
      <c r="BI110" s="238"/>
      <c r="BJ110" s="257"/>
      <c r="BK110" s="221"/>
      <c r="BL110" s="221"/>
      <c r="BM110" s="221"/>
      <c r="BN110" s="221"/>
      <c r="BO110" s="221"/>
      <c r="BP110" s="221"/>
      <c r="BQ110" s="221"/>
      <c r="BR110" s="221"/>
      <c r="BS110" s="221"/>
      <c r="BT110" s="221"/>
      <c r="BU110" s="221"/>
      <c r="BV110" s="221"/>
      <c r="BW110" s="221"/>
      <c r="BX110" s="221"/>
      <c r="BY110" s="221"/>
      <c r="BZ110" s="221"/>
      <c r="CA110" s="221"/>
      <c r="CB110" s="221"/>
    </row>
    <row r="111" spans="1:80" s="233" customFormat="1" ht="15" x14ac:dyDescent="0.2">
      <c r="A111" s="232"/>
      <c r="C111" s="232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41"/>
      <c r="R111" s="234"/>
      <c r="S111" s="235"/>
      <c r="AE111" s="242"/>
      <c r="AF111" s="236"/>
      <c r="AS111" s="237"/>
      <c r="BF111" s="237"/>
      <c r="BG111" s="237"/>
      <c r="BH111" s="238"/>
      <c r="BI111" s="238"/>
      <c r="BJ111" s="257"/>
      <c r="BK111" s="221"/>
      <c r="BL111" s="221"/>
      <c r="BM111" s="221"/>
      <c r="BN111" s="221"/>
      <c r="BO111" s="221"/>
      <c r="BP111" s="221"/>
      <c r="BQ111" s="221"/>
      <c r="BR111" s="221"/>
      <c r="BS111" s="221"/>
      <c r="BT111" s="221"/>
      <c r="BU111" s="221"/>
      <c r="BV111" s="221"/>
      <c r="BW111" s="221"/>
      <c r="BX111" s="221"/>
      <c r="BY111" s="221"/>
      <c r="BZ111" s="221"/>
      <c r="CA111" s="221"/>
      <c r="CB111" s="221"/>
    </row>
    <row r="112" spans="1:80" s="233" customFormat="1" ht="15" x14ac:dyDescent="0.2">
      <c r="A112" s="232"/>
      <c r="C112" s="232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41"/>
      <c r="R112" s="234"/>
      <c r="S112" s="235"/>
      <c r="AE112" s="242"/>
      <c r="AF112" s="236"/>
      <c r="AS112" s="237"/>
      <c r="BF112" s="237"/>
      <c r="BG112" s="237"/>
      <c r="BH112" s="238"/>
      <c r="BI112" s="238"/>
      <c r="BJ112" s="257"/>
      <c r="BK112" s="221"/>
      <c r="BL112" s="221"/>
      <c r="BM112" s="221"/>
      <c r="BN112" s="221"/>
      <c r="BO112" s="221"/>
      <c r="BP112" s="221"/>
      <c r="BQ112" s="221"/>
      <c r="BR112" s="221"/>
      <c r="BS112" s="221"/>
      <c r="BT112" s="221"/>
      <c r="BU112" s="221"/>
      <c r="BV112" s="221"/>
      <c r="BW112" s="221"/>
      <c r="BX112" s="221"/>
      <c r="BY112" s="221"/>
      <c r="BZ112" s="221"/>
      <c r="CA112" s="221"/>
      <c r="CB112" s="221"/>
    </row>
    <row r="113" spans="1:80" s="233" customFormat="1" ht="15" x14ac:dyDescent="0.2">
      <c r="A113" s="232"/>
      <c r="C113" s="232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41"/>
      <c r="R113" s="234"/>
      <c r="S113" s="235"/>
      <c r="AE113" s="242"/>
      <c r="AF113" s="236"/>
      <c r="AS113" s="237"/>
      <c r="BF113" s="237"/>
      <c r="BG113" s="237"/>
      <c r="BH113" s="238"/>
      <c r="BI113" s="238"/>
      <c r="BJ113" s="257"/>
      <c r="BK113" s="221"/>
      <c r="BL113" s="221"/>
      <c r="BM113" s="221"/>
      <c r="BN113" s="221"/>
      <c r="BO113" s="221"/>
      <c r="BP113" s="221"/>
      <c r="BQ113" s="221"/>
      <c r="BR113" s="221"/>
      <c r="BS113" s="221"/>
      <c r="BT113" s="221"/>
      <c r="BU113" s="221"/>
      <c r="BV113" s="221"/>
      <c r="BW113" s="221"/>
      <c r="BX113" s="221"/>
      <c r="BY113" s="221"/>
      <c r="BZ113" s="221"/>
      <c r="CA113" s="221"/>
      <c r="CB113" s="221"/>
    </row>
    <row r="114" spans="1:80" s="233" customFormat="1" ht="15" x14ac:dyDescent="0.2">
      <c r="A114" s="232"/>
      <c r="C114" s="232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41"/>
      <c r="R114" s="234"/>
      <c r="S114" s="235"/>
      <c r="AE114" s="242"/>
      <c r="AF114" s="236"/>
      <c r="AS114" s="237"/>
      <c r="BF114" s="237"/>
      <c r="BG114" s="237"/>
      <c r="BH114" s="238"/>
      <c r="BI114" s="238"/>
      <c r="BJ114" s="257"/>
      <c r="BK114" s="221"/>
      <c r="BL114" s="221"/>
      <c r="BM114" s="221"/>
      <c r="BN114" s="221"/>
      <c r="BO114" s="221"/>
      <c r="BP114" s="221"/>
      <c r="BQ114" s="221"/>
      <c r="BR114" s="221"/>
      <c r="BS114" s="221"/>
      <c r="BT114" s="221"/>
      <c r="BU114" s="221"/>
      <c r="BV114" s="221"/>
      <c r="BW114" s="221"/>
      <c r="BX114" s="221"/>
      <c r="BY114" s="221"/>
      <c r="BZ114" s="221"/>
      <c r="CA114" s="221"/>
      <c r="CB114" s="221"/>
    </row>
    <row r="115" spans="1:80" s="233" customFormat="1" ht="15" x14ac:dyDescent="0.2">
      <c r="A115" s="232"/>
      <c r="C115" s="232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41"/>
      <c r="R115" s="234"/>
      <c r="S115" s="235"/>
      <c r="AE115" s="242"/>
      <c r="AF115" s="236"/>
      <c r="AS115" s="237"/>
      <c r="BF115" s="237"/>
      <c r="BG115" s="237"/>
      <c r="BH115" s="238"/>
      <c r="BI115" s="238"/>
      <c r="BJ115" s="257"/>
      <c r="BK115" s="221"/>
      <c r="BL115" s="221"/>
      <c r="BM115" s="221"/>
      <c r="BN115" s="221"/>
      <c r="BO115" s="221"/>
      <c r="BP115" s="221"/>
      <c r="BQ115" s="221"/>
      <c r="BR115" s="221"/>
      <c r="BS115" s="221"/>
      <c r="BT115" s="221"/>
      <c r="BU115" s="221"/>
      <c r="BV115" s="221"/>
      <c r="BW115" s="221"/>
      <c r="BX115" s="221"/>
      <c r="BY115" s="221"/>
      <c r="BZ115" s="221"/>
      <c r="CA115" s="221"/>
      <c r="CB115" s="221"/>
    </row>
  </sheetData>
  <mergeCells count="72">
    <mergeCell ref="BI14:BI16"/>
    <mergeCell ref="E15:Q15"/>
    <mergeCell ref="S15:S16"/>
    <mergeCell ref="T15:AE15"/>
    <mergeCell ref="AF15:AF16"/>
    <mergeCell ref="AG15:AS15"/>
    <mergeCell ref="S14:AE14"/>
    <mergeCell ref="AF14:AS14"/>
    <mergeCell ref="A2:B2"/>
    <mergeCell ref="A3:A5"/>
    <mergeCell ref="B3:B5"/>
    <mergeCell ref="C3:C5"/>
    <mergeCell ref="BH3:BH5"/>
    <mergeCell ref="BI3:BI5"/>
    <mergeCell ref="D4:D5"/>
    <mergeCell ref="E4:Q4"/>
    <mergeCell ref="S4:S5"/>
    <mergeCell ref="T4:AE4"/>
    <mergeCell ref="AF4:AF5"/>
    <mergeCell ref="AG4:AS4"/>
    <mergeCell ref="D3:Q3"/>
    <mergeCell ref="R3:R5"/>
    <mergeCell ref="S3:AE3"/>
    <mergeCell ref="AF3:AS3"/>
    <mergeCell ref="BG3:BG5"/>
    <mergeCell ref="AT3:BF4"/>
    <mergeCell ref="A13:B13"/>
    <mergeCell ref="D15:D16"/>
    <mergeCell ref="BG14:BG16"/>
    <mergeCell ref="BH14:BH16"/>
    <mergeCell ref="A30:B30"/>
    <mergeCell ref="AT14:BF15"/>
    <mergeCell ref="A14:A16"/>
    <mergeCell ref="B14:B16"/>
    <mergeCell ref="C14:C16"/>
    <mergeCell ref="D14:Q14"/>
    <mergeCell ref="R14:R16"/>
    <mergeCell ref="BI31:BI33"/>
    <mergeCell ref="D32:D33"/>
    <mergeCell ref="E32:Q32"/>
    <mergeCell ref="S32:S33"/>
    <mergeCell ref="T32:AE32"/>
    <mergeCell ref="R31:R33"/>
    <mergeCell ref="S31:AE31"/>
    <mergeCell ref="AF31:AS31"/>
    <mergeCell ref="AF32:AF33"/>
    <mergeCell ref="AG32:AS32"/>
    <mergeCell ref="BH31:BH33"/>
    <mergeCell ref="BG31:BG33"/>
    <mergeCell ref="AT31:BF32"/>
    <mergeCell ref="A31:A33"/>
    <mergeCell ref="B31:B33"/>
    <mergeCell ref="C31:C33"/>
    <mergeCell ref="D31:Q31"/>
    <mergeCell ref="BH43:BH45"/>
    <mergeCell ref="A42:B42"/>
    <mergeCell ref="A43:A45"/>
    <mergeCell ref="B43:B45"/>
    <mergeCell ref="C43:C45"/>
    <mergeCell ref="D43:Q43"/>
    <mergeCell ref="BI43:BI45"/>
    <mergeCell ref="D44:D45"/>
    <mergeCell ref="E44:Q44"/>
    <mergeCell ref="S44:S45"/>
    <mergeCell ref="T44:AE44"/>
    <mergeCell ref="AF44:AF45"/>
    <mergeCell ref="AG44:AS44"/>
    <mergeCell ref="AT43:BF44"/>
    <mergeCell ref="R43:R45"/>
    <mergeCell ref="S43:AE43"/>
    <mergeCell ref="AF43:AS43"/>
    <mergeCell ref="BG43:BG45"/>
  </mergeCells>
  <pageMargins left="0.70866141732283472" right="0.70866141732283472" top="0.74803149606299213" bottom="1.5354330708661419" header="0.31496062992125984" footer="0.31496062992125984"/>
  <pageSetup paperSize="5" scale="75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-0.249977111117893"/>
  </sheetPr>
  <dimension ref="A1:DX455"/>
  <sheetViews>
    <sheetView topLeftCell="A88" zoomScale="83" zoomScaleNormal="83" zoomScaleSheetLayoutView="120" workbookViewId="0">
      <pane xSplit="9315" topLeftCell="BD1" activePane="topRight"/>
      <selection activeCell="E94" sqref="E94"/>
      <selection pane="topRight" activeCell="W92" sqref="W92:Y92"/>
    </sheetView>
  </sheetViews>
  <sheetFormatPr defaultRowHeight="15" x14ac:dyDescent="0.2"/>
  <cols>
    <col min="1" max="1" width="6.5" style="1" customWidth="1"/>
    <col min="2" max="2" width="69.6640625" style="136" customWidth="1"/>
    <col min="3" max="3" width="8.6640625" customWidth="1"/>
    <col min="4" max="4" width="12" style="4" customWidth="1"/>
    <col min="5" max="6" width="11.6640625" style="4" customWidth="1"/>
    <col min="7" max="7" width="11.6640625" style="265" customWidth="1"/>
    <col min="8" max="8" width="11.6640625" style="4" customWidth="1"/>
    <col min="9" max="9" width="11.6640625" style="290" customWidth="1"/>
    <col min="10" max="16" width="11.6640625" style="4" customWidth="1"/>
    <col min="17" max="17" width="11.6640625" style="15" customWidth="1"/>
    <col min="18" max="18" width="11.6640625" style="1" customWidth="1"/>
    <col min="19" max="19" width="18" customWidth="1"/>
    <col min="20" max="31" width="16.83203125" customWidth="1"/>
    <col min="32" max="32" width="22.1640625" customWidth="1"/>
    <col min="33" max="33" width="22.33203125" customWidth="1"/>
    <col min="34" max="34" width="21.83203125" customWidth="1"/>
    <col min="35" max="35" width="20.5" customWidth="1"/>
    <col min="36" max="36" width="20" customWidth="1"/>
    <col min="37" max="37" width="21.5" customWidth="1"/>
    <col min="38" max="38" width="19.6640625" customWidth="1"/>
    <col min="39" max="39" width="23.1640625" customWidth="1"/>
    <col min="40" max="40" width="19" customWidth="1"/>
    <col min="41" max="41" width="17.83203125" customWidth="1"/>
    <col min="42" max="42" width="20.1640625" customWidth="1"/>
    <col min="43" max="43" width="18.33203125" customWidth="1"/>
    <col min="44" max="44" width="19.5" customWidth="1"/>
    <col min="45" max="45" width="21.33203125" style="13" customWidth="1"/>
    <col min="46" max="46" width="20.1640625" customWidth="1"/>
    <col min="47" max="47" width="23.33203125" customWidth="1"/>
    <col min="48" max="48" width="21" customWidth="1"/>
    <col min="49" max="49" width="17.83203125" customWidth="1"/>
    <col min="50" max="50" width="18.83203125" customWidth="1"/>
    <col min="51" max="51" width="20.1640625" customWidth="1"/>
    <col min="52" max="52" width="20.6640625" customWidth="1"/>
    <col min="53" max="53" width="19.6640625" customWidth="1"/>
    <col min="54" max="54" width="17.6640625" customWidth="1"/>
    <col min="55" max="55" width="19" customWidth="1"/>
    <col min="56" max="56" width="25.33203125" customWidth="1"/>
    <col min="57" max="57" width="19.33203125" customWidth="1"/>
    <col min="58" max="58" width="20.83203125" style="12" customWidth="1"/>
    <col min="59" max="59" width="19.5" style="13" customWidth="1"/>
    <col min="60" max="60" width="21.83203125" style="14" customWidth="1"/>
    <col min="61" max="61" width="23" style="14" customWidth="1"/>
    <col min="62" max="63" width="21.83203125" style="13" customWidth="1"/>
    <col min="64" max="64" width="20.6640625" style="716" customWidth="1"/>
    <col min="65" max="65" width="17.5" style="163" customWidth="1"/>
    <col min="66" max="66" width="17.6640625" style="3" customWidth="1"/>
    <col min="67" max="67" width="16.5" style="161" customWidth="1"/>
    <col min="68" max="68" width="2.1640625" style="274" customWidth="1"/>
    <col min="69" max="71" width="14.83203125" style="161" customWidth="1"/>
    <col min="72" max="72" width="2.1640625" style="274" customWidth="1"/>
    <col min="73" max="75" width="14.83203125" style="161" customWidth="1"/>
    <col min="76" max="76" width="2.1640625" style="274" customWidth="1"/>
    <col min="77" max="79" width="14.83203125" style="161" customWidth="1"/>
    <col min="80" max="80" width="2.1640625" style="274" customWidth="1"/>
    <col min="81" max="83" width="14.83203125" style="161" customWidth="1"/>
    <col min="84" max="84" width="2.1640625" style="274" customWidth="1"/>
    <col min="85" max="87" width="14.83203125" style="161" customWidth="1"/>
    <col min="88" max="88" width="2.1640625" style="274" customWidth="1"/>
    <col min="89" max="91" width="14.83203125" style="161" customWidth="1"/>
    <col min="92" max="92" width="2.1640625" style="274" customWidth="1"/>
    <col min="93" max="95" width="14.83203125" style="161" customWidth="1"/>
    <col min="96" max="96" width="2.1640625" style="274" customWidth="1"/>
    <col min="97" max="98" width="14.83203125" style="161" customWidth="1"/>
    <col min="99" max="99" width="14.83203125" style="272" customWidth="1"/>
    <col min="100" max="100" width="2.1640625" style="3" customWidth="1"/>
    <col min="101" max="103" width="14.83203125" style="3" customWidth="1"/>
    <col min="104" max="104" width="2.1640625" style="3" customWidth="1"/>
    <col min="105" max="107" width="14.83203125" style="3" customWidth="1"/>
    <col min="108" max="108" width="2.1640625" style="3" customWidth="1"/>
    <col min="109" max="111" width="14.83203125" style="3" customWidth="1"/>
    <col min="112" max="112" width="2.1640625" customWidth="1"/>
    <col min="113" max="113" width="18.5" customWidth="1"/>
    <col min="114" max="114" width="18.33203125" customWidth="1"/>
    <col min="115" max="115" width="14.83203125" customWidth="1"/>
  </cols>
  <sheetData>
    <row r="1" spans="1:128" s="20" customFormat="1" ht="34.5" customHeight="1" x14ac:dyDescent="0.2">
      <c r="A1" s="1168" t="s">
        <v>8</v>
      </c>
      <c r="B1" s="1169"/>
      <c r="C1" s="119" t="s">
        <v>120</v>
      </c>
      <c r="D1" s="23"/>
      <c r="E1" s="23"/>
      <c r="F1" s="23"/>
      <c r="G1" s="157"/>
      <c r="H1" s="23"/>
      <c r="I1" s="585"/>
      <c r="J1" s="23"/>
      <c r="K1" s="23"/>
      <c r="L1" s="23"/>
      <c r="M1" s="23"/>
      <c r="N1" s="23"/>
      <c r="O1" s="23"/>
      <c r="P1" s="23"/>
      <c r="Q1" s="23"/>
      <c r="R1" s="23"/>
      <c r="S1" s="23"/>
      <c r="T1" s="131"/>
      <c r="U1" s="131"/>
      <c r="V1" s="131"/>
      <c r="W1" s="131"/>
      <c r="X1" s="131"/>
      <c r="Y1" s="131"/>
      <c r="Z1" s="131"/>
      <c r="AA1" s="586"/>
      <c r="AB1" s="131"/>
      <c r="AC1" s="131"/>
      <c r="AD1" s="131"/>
      <c r="AE1" s="131"/>
      <c r="AF1" s="23"/>
      <c r="AG1" s="131"/>
      <c r="AH1" s="268"/>
      <c r="AI1" s="268"/>
      <c r="AJ1" s="131"/>
      <c r="AK1" s="131"/>
      <c r="AL1" s="131"/>
      <c r="AM1" s="131"/>
      <c r="AN1" s="131"/>
      <c r="AO1" s="131"/>
      <c r="AP1" s="131"/>
      <c r="AQ1" s="131"/>
      <c r="AR1" s="131"/>
      <c r="AS1" s="267"/>
      <c r="AT1" s="268">
        <f>SUM(AT5:AT14)</f>
        <v>335475</v>
      </c>
      <c r="AU1" s="268"/>
      <c r="AV1" s="131"/>
      <c r="AW1" s="131"/>
      <c r="AX1" s="131"/>
      <c r="AY1" s="131"/>
      <c r="AZ1" s="131"/>
      <c r="BA1" s="131"/>
      <c r="BB1" s="131"/>
      <c r="BC1" s="131"/>
      <c r="BD1" s="131"/>
      <c r="BE1" s="131"/>
      <c r="BF1" s="118"/>
      <c r="BG1" s="133"/>
      <c r="BH1" s="130"/>
      <c r="BI1" s="134"/>
      <c r="BJ1" s="23"/>
      <c r="BK1" s="23"/>
      <c r="BL1" s="710"/>
      <c r="BM1" s="157"/>
      <c r="BN1" s="131"/>
      <c r="BO1" s="157"/>
      <c r="BP1" s="587"/>
      <c r="BQ1" s="157"/>
      <c r="BR1" s="588"/>
      <c r="BS1" s="157"/>
      <c r="BT1" s="587"/>
      <c r="BU1" s="157"/>
      <c r="BV1" s="588"/>
      <c r="BW1" s="157"/>
      <c r="BX1" s="587"/>
      <c r="BY1" s="157"/>
      <c r="BZ1" s="588"/>
      <c r="CA1" s="157"/>
      <c r="CB1" s="587"/>
      <c r="CC1" s="157"/>
      <c r="CD1" s="588"/>
      <c r="CE1" s="157"/>
      <c r="CF1" s="587"/>
      <c r="CG1" s="157"/>
      <c r="CH1" s="588"/>
      <c r="CI1" s="157"/>
      <c r="CJ1" s="587"/>
      <c r="CK1" s="157"/>
      <c r="CL1" s="588"/>
      <c r="CM1" s="157"/>
      <c r="CN1" s="587"/>
      <c r="CO1" s="157"/>
      <c r="CP1" s="588"/>
      <c r="CQ1" s="157"/>
      <c r="CR1" s="587"/>
      <c r="CS1" s="157"/>
      <c r="CT1" s="588"/>
      <c r="CU1" s="157"/>
      <c r="CV1" s="131"/>
      <c r="CW1" s="131"/>
      <c r="CX1" s="131"/>
      <c r="CY1" s="131"/>
      <c r="CZ1" s="133"/>
      <c r="DA1" s="133"/>
      <c r="DB1" s="133"/>
      <c r="DC1" s="130"/>
      <c r="DD1" s="134"/>
      <c r="DE1" s="133"/>
      <c r="DF1" s="133"/>
      <c r="DG1" s="24"/>
      <c r="DH1" s="24"/>
      <c r="DI1" s="24"/>
      <c r="DJ1" s="24"/>
      <c r="DK1" s="24"/>
      <c r="DL1" s="135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</row>
    <row r="2" spans="1:128" s="8" customFormat="1" ht="34.5" customHeight="1" x14ac:dyDescent="0.2">
      <c r="A2" s="1170" t="s">
        <v>9</v>
      </c>
      <c r="B2" s="1150" t="s">
        <v>10</v>
      </c>
      <c r="C2" s="1150" t="s">
        <v>21</v>
      </c>
      <c r="D2" s="1173" t="s">
        <v>11</v>
      </c>
      <c r="E2" s="1173"/>
      <c r="F2" s="1173"/>
      <c r="G2" s="1173"/>
      <c r="H2" s="1173"/>
      <c r="I2" s="1173"/>
      <c r="J2" s="1173"/>
      <c r="K2" s="1173"/>
      <c r="L2" s="1173"/>
      <c r="M2" s="1173"/>
      <c r="N2" s="1173"/>
      <c r="O2" s="1173"/>
      <c r="P2" s="1173"/>
      <c r="Q2" s="1173"/>
      <c r="R2" s="1150" t="s">
        <v>19</v>
      </c>
      <c r="S2" s="1174" t="s">
        <v>16</v>
      </c>
      <c r="T2" s="1175"/>
      <c r="U2" s="1175"/>
      <c r="V2" s="1175"/>
      <c r="W2" s="1175"/>
      <c r="X2" s="1175"/>
      <c r="Y2" s="1175"/>
      <c r="Z2" s="1175"/>
      <c r="AA2" s="1175"/>
      <c r="AB2" s="1175"/>
      <c r="AC2" s="1175"/>
      <c r="AD2" s="1175"/>
      <c r="AE2" s="1175"/>
      <c r="AF2" s="1161" t="s">
        <v>6</v>
      </c>
      <c r="AG2" s="1161"/>
      <c r="AH2" s="1161"/>
      <c r="AI2" s="1161"/>
      <c r="AJ2" s="1161"/>
      <c r="AK2" s="1161"/>
      <c r="AL2" s="1161"/>
      <c r="AM2" s="1161"/>
      <c r="AN2" s="1161"/>
      <c r="AO2" s="1161"/>
      <c r="AP2" s="1161"/>
      <c r="AQ2" s="1161"/>
      <c r="AR2" s="1161"/>
      <c r="AS2" s="1161"/>
      <c r="AT2" s="1162" t="s">
        <v>38</v>
      </c>
      <c r="AU2" s="1163"/>
      <c r="AV2" s="1163"/>
      <c r="AW2" s="1163"/>
      <c r="AX2" s="1163"/>
      <c r="AY2" s="1163"/>
      <c r="AZ2" s="1163"/>
      <c r="BA2" s="1163"/>
      <c r="BB2" s="1163"/>
      <c r="BC2" s="1163"/>
      <c r="BD2" s="1163"/>
      <c r="BE2" s="1163"/>
      <c r="BF2" s="1164"/>
      <c r="BG2" s="1150" t="s">
        <v>35</v>
      </c>
      <c r="BH2" s="1150" t="s">
        <v>208</v>
      </c>
      <c r="BI2" s="1153" t="s">
        <v>36</v>
      </c>
      <c r="BJ2" s="130"/>
      <c r="BK2" s="130"/>
      <c r="BL2" s="130"/>
      <c r="BM2" s="1149" t="s">
        <v>51</v>
      </c>
      <c r="BN2" s="1149"/>
      <c r="BO2" s="1149"/>
      <c r="BP2" s="23"/>
      <c r="BQ2" s="1149" t="s">
        <v>52</v>
      </c>
      <c r="BR2" s="1149"/>
      <c r="BS2" s="1149"/>
      <c r="BT2" s="23"/>
      <c r="BU2" s="1149" t="s">
        <v>56</v>
      </c>
      <c r="BV2" s="1149"/>
      <c r="BW2" s="1149"/>
      <c r="BX2" s="23"/>
      <c r="BY2" s="1149" t="s">
        <v>59</v>
      </c>
      <c r="BZ2" s="1149"/>
      <c r="CA2" s="1149"/>
      <c r="CB2" s="23"/>
      <c r="CC2" s="1149" t="s">
        <v>60</v>
      </c>
      <c r="CD2" s="1149"/>
      <c r="CE2" s="1149"/>
      <c r="CF2" s="23"/>
      <c r="CG2" s="1149" t="s">
        <v>61</v>
      </c>
      <c r="CH2" s="1149"/>
      <c r="CI2" s="1149"/>
      <c r="CJ2" s="23"/>
      <c r="CK2" s="1149" t="s">
        <v>204</v>
      </c>
      <c r="CL2" s="1149"/>
      <c r="CM2" s="1149"/>
      <c r="CN2" s="23"/>
      <c r="CO2" s="1149" t="s">
        <v>584</v>
      </c>
      <c r="CP2" s="1149"/>
      <c r="CQ2" s="1149"/>
      <c r="CR2" s="23"/>
      <c r="CS2" s="1149" t="s">
        <v>585</v>
      </c>
      <c r="CT2" s="1149"/>
      <c r="CU2" s="1149"/>
      <c r="CV2" s="23"/>
      <c r="CW2" s="1149" t="s">
        <v>586</v>
      </c>
      <c r="CX2" s="1149"/>
      <c r="CY2" s="1149"/>
      <c r="CZ2" s="23"/>
      <c r="DA2" s="1149" t="s">
        <v>587</v>
      </c>
      <c r="DB2" s="1149"/>
      <c r="DC2" s="1149"/>
      <c r="DD2" s="23"/>
      <c r="DE2" s="1149" t="s">
        <v>588</v>
      </c>
      <c r="DF2" s="1149"/>
      <c r="DG2" s="1149"/>
      <c r="DH2" s="23"/>
      <c r="DI2" s="1149" t="s">
        <v>12</v>
      </c>
      <c r="DJ2" s="1149"/>
      <c r="DK2" s="1149"/>
    </row>
    <row r="3" spans="1:128" s="8" customFormat="1" ht="34.5" customHeight="1" x14ac:dyDescent="0.2">
      <c r="A3" s="1171"/>
      <c r="B3" s="1151"/>
      <c r="C3" s="1151"/>
      <c r="D3" s="1156" t="s">
        <v>17</v>
      </c>
      <c r="E3" s="1158" t="s">
        <v>18</v>
      </c>
      <c r="F3" s="1159"/>
      <c r="G3" s="1159"/>
      <c r="H3" s="1159"/>
      <c r="I3" s="1159"/>
      <c r="J3" s="1159"/>
      <c r="K3" s="1159"/>
      <c r="L3" s="1159"/>
      <c r="M3" s="1159"/>
      <c r="N3" s="1159"/>
      <c r="O3" s="1159"/>
      <c r="P3" s="1159"/>
      <c r="Q3" s="1159"/>
      <c r="R3" s="1151"/>
      <c r="S3" s="1156" t="s">
        <v>17</v>
      </c>
      <c r="T3" s="1158" t="s">
        <v>18</v>
      </c>
      <c r="U3" s="1159"/>
      <c r="V3" s="1159"/>
      <c r="W3" s="1159"/>
      <c r="X3" s="1159"/>
      <c r="Y3" s="1159"/>
      <c r="Z3" s="1159"/>
      <c r="AA3" s="1159"/>
      <c r="AB3" s="1159"/>
      <c r="AC3" s="1159"/>
      <c r="AD3" s="1159"/>
      <c r="AE3" s="1159"/>
      <c r="AF3" s="1156" t="s">
        <v>17</v>
      </c>
      <c r="AG3" s="1158" t="s">
        <v>18</v>
      </c>
      <c r="AH3" s="1159"/>
      <c r="AI3" s="1159"/>
      <c r="AJ3" s="1159"/>
      <c r="AK3" s="1159"/>
      <c r="AL3" s="1159"/>
      <c r="AM3" s="1159"/>
      <c r="AN3" s="1159"/>
      <c r="AO3" s="1159"/>
      <c r="AP3" s="1159"/>
      <c r="AQ3" s="1159"/>
      <c r="AR3" s="1159"/>
      <c r="AS3" s="1160"/>
      <c r="AT3" s="1165"/>
      <c r="AU3" s="1166"/>
      <c r="AV3" s="1166"/>
      <c r="AW3" s="1166"/>
      <c r="AX3" s="1166"/>
      <c r="AY3" s="1166"/>
      <c r="AZ3" s="1166"/>
      <c r="BA3" s="1166"/>
      <c r="BB3" s="1166"/>
      <c r="BC3" s="1166"/>
      <c r="BD3" s="1166"/>
      <c r="BE3" s="1166"/>
      <c r="BF3" s="1167"/>
      <c r="BG3" s="1151"/>
      <c r="BH3" s="1151"/>
      <c r="BI3" s="1154"/>
      <c r="BJ3" s="130"/>
      <c r="BK3" s="130"/>
      <c r="BL3" s="130"/>
      <c r="BM3" s="920">
        <v>1</v>
      </c>
      <c r="BN3" s="920">
        <v>2</v>
      </c>
      <c r="BO3" s="920"/>
      <c r="BP3" s="23"/>
      <c r="BQ3" s="920">
        <v>1</v>
      </c>
      <c r="BR3" s="920">
        <v>2</v>
      </c>
      <c r="BS3" s="920"/>
      <c r="BT3" s="23"/>
      <c r="BU3" s="920">
        <v>1</v>
      </c>
      <c r="BV3" s="920">
        <v>2</v>
      </c>
      <c r="BW3" s="920"/>
      <c r="BX3" s="23"/>
      <c r="BY3" s="920">
        <v>1</v>
      </c>
      <c r="BZ3" s="920">
        <v>2</v>
      </c>
      <c r="CA3" s="920"/>
      <c r="CB3" s="23"/>
      <c r="CC3" s="920">
        <v>1</v>
      </c>
      <c r="CD3" s="920">
        <v>2</v>
      </c>
      <c r="CE3" s="920"/>
      <c r="CF3" s="23"/>
      <c r="CG3" s="920">
        <v>1</v>
      </c>
      <c r="CH3" s="920">
        <v>2</v>
      </c>
      <c r="CI3" s="920"/>
      <c r="CJ3" s="23"/>
      <c r="CK3" s="920">
        <v>1</v>
      </c>
      <c r="CL3" s="920">
        <v>2</v>
      </c>
      <c r="CM3" s="920"/>
      <c r="CN3" s="23"/>
      <c r="CO3" s="920">
        <v>1</v>
      </c>
      <c r="CP3" s="920">
        <v>2</v>
      </c>
      <c r="CQ3" s="920"/>
      <c r="CR3" s="23"/>
      <c r="CS3" s="920">
        <v>1</v>
      </c>
      <c r="CT3" s="920">
        <v>2</v>
      </c>
      <c r="CU3" s="920"/>
      <c r="CV3" s="23"/>
      <c r="CW3" s="920">
        <v>1</v>
      </c>
      <c r="CX3" s="920">
        <v>2</v>
      </c>
      <c r="CY3" s="920"/>
      <c r="CZ3" s="23"/>
      <c r="DA3" s="920">
        <v>1</v>
      </c>
      <c r="DB3" s="920">
        <v>2</v>
      </c>
      <c r="DC3" s="920"/>
      <c r="DD3" s="23"/>
      <c r="DE3" s="920">
        <v>1</v>
      </c>
      <c r="DF3" s="920">
        <v>2</v>
      </c>
      <c r="DG3" s="920"/>
      <c r="DH3" s="23"/>
      <c r="DI3" s="920">
        <v>1</v>
      </c>
      <c r="DJ3" s="920">
        <v>2</v>
      </c>
      <c r="DK3" s="920"/>
    </row>
    <row r="4" spans="1:128" s="7" customFormat="1" ht="34.5" customHeight="1" x14ac:dyDescent="0.2">
      <c r="A4" s="1172"/>
      <c r="B4" s="1152"/>
      <c r="C4" s="1152"/>
      <c r="D4" s="1157"/>
      <c r="E4" s="26">
        <v>1</v>
      </c>
      <c r="F4" s="26">
        <v>2</v>
      </c>
      <c r="G4" s="589">
        <v>3</v>
      </c>
      <c r="H4" s="26">
        <v>4</v>
      </c>
      <c r="I4" s="26">
        <v>5</v>
      </c>
      <c r="J4" s="26">
        <v>6</v>
      </c>
      <c r="K4" s="26">
        <v>7</v>
      </c>
      <c r="L4" s="26">
        <v>8</v>
      </c>
      <c r="M4" s="26">
        <v>9</v>
      </c>
      <c r="N4" s="26">
        <v>10</v>
      </c>
      <c r="O4" s="26">
        <v>11</v>
      </c>
      <c r="P4" s="26">
        <v>12</v>
      </c>
      <c r="Q4" s="26" t="s">
        <v>20</v>
      </c>
      <c r="R4" s="1152"/>
      <c r="S4" s="1157"/>
      <c r="T4" s="26">
        <v>1</v>
      </c>
      <c r="U4" s="26">
        <v>2</v>
      </c>
      <c r="V4" s="26">
        <v>3</v>
      </c>
      <c r="W4" s="26">
        <v>4</v>
      </c>
      <c r="X4" s="26">
        <v>5</v>
      </c>
      <c r="Y4" s="26">
        <v>6</v>
      </c>
      <c r="Z4" s="26">
        <v>7</v>
      </c>
      <c r="AA4" s="26">
        <v>8</v>
      </c>
      <c r="AB4" s="26">
        <v>9</v>
      </c>
      <c r="AC4" s="26">
        <v>10</v>
      </c>
      <c r="AD4" s="26">
        <v>11</v>
      </c>
      <c r="AE4" s="26">
        <v>12</v>
      </c>
      <c r="AF4" s="1157"/>
      <c r="AG4" s="26">
        <v>1</v>
      </c>
      <c r="AH4" s="26">
        <v>2</v>
      </c>
      <c r="AI4" s="26">
        <v>3</v>
      </c>
      <c r="AJ4" s="26">
        <v>4</v>
      </c>
      <c r="AK4" s="26">
        <v>5</v>
      </c>
      <c r="AL4" s="26">
        <v>6</v>
      </c>
      <c r="AM4" s="26">
        <v>7</v>
      </c>
      <c r="AN4" s="26">
        <v>8</v>
      </c>
      <c r="AO4" s="26">
        <v>9</v>
      </c>
      <c r="AP4" s="26">
        <v>10</v>
      </c>
      <c r="AQ4" s="26">
        <v>11</v>
      </c>
      <c r="AR4" s="26">
        <v>12</v>
      </c>
      <c r="AS4" s="26" t="s">
        <v>12</v>
      </c>
      <c r="AT4" s="164">
        <v>1</v>
      </c>
      <c r="AU4" s="164">
        <v>2</v>
      </c>
      <c r="AV4" s="164">
        <v>3</v>
      </c>
      <c r="AW4" s="164">
        <v>4</v>
      </c>
      <c r="AX4" s="164">
        <v>5</v>
      </c>
      <c r="AY4" s="164">
        <v>6</v>
      </c>
      <c r="AZ4" s="164">
        <v>7</v>
      </c>
      <c r="BA4" s="164">
        <v>8</v>
      </c>
      <c r="BB4" s="164">
        <v>9</v>
      </c>
      <c r="BC4" s="164">
        <v>10</v>
      </c>
      <c r="BD4" s="164">
        <v>11</v>
      </c>
      <c r="BE4" s="164">
        <v>12</v>
      </c>
      <c r="BF4" s="26" t="s">
        <v>12</v>
      </c>
      <c r="BG4" s="1152"/>
      <c r="BH4" s="1152"/>
      <c r="BI4" s="1155"/>
      <c r="BM4" s="164" t="s">
        <v>581</v>
      </c>
      <c r="BN4" s="164" t="s">
        <v>582</v>
      </c>
      <c r="BO4" s="919" t="s">
        <v>583</v>
      </c>
      <c r="BP4" s="27"/>
      <c r="BQ4" s="164" t="s">
        <v>581</v>
      </c>
      <c r="BR4" s="164" t="s">
        <v>582</v>
      </c>
      <c r="BS4" s="919" t="s">
        <v>583</v>
      </c>
      <c r="BT4" s="27"/>
      <c r="BU4" s="164" t="s">
        <v>581</v>
      </c>
      <c r="BV4" s="164" t="s">
        <v>582</v>
      </c>
      <c r="BW4" s="919" t="s">
        <v>583</v>
      </c>
      <c r="BX4" s="27"/>
      <c r="BY4" s="164" t="s">
        <v>581</v>
      </c>
      <c r="BZ4" s="164" t="s">
        <v>582</v>
      </c>
      <c r="CA4" s="919" t="s">
        <v>583</v>
      </c>
      <c r="CB4" s="27"/>
      <c r="CC4" s="164" t="s">
        <v>581</v>
      </c>
      <c r="CD4" s="164" t="s">
        <v>582</v>
      </c>
      <c r="CE4" s="919" t="s">
        <v>583</v>
      </c>
      <c r="CF4" s="27"/>
      <c r="CG4" s="164" t="s">
        <v>581</v>
      </c>
      <c r="CH4" s="164" t="s">
        <v>582</v>
      </c>
      <c r="CI4" s="919" t="s">
        <v>583</v>
      </c>
      <c r="CJ4" s="27"/>
      <c r="CK4" s="164" t="s">
        <v>581</v>
      </c>
      <c r="CL4" s="164" t="s">
        <v>582</v>
      </c>
      <c r="CM4" s="919" t="s">
        <v>583</v>
      </c>
      <c r="CN4" s="27"/>
      <c r="CO4" s="164" t="s">
        <v>581</v>
      </c>
      <c r="CP4" s="164" t="s">
        <v>582</v>
      </c>
      <c r="CQ4" s="919" t="s">
        <v>583</v>
      </c>
      <c r="CR4" s="27"/>
      <c r="CS4" s="164" t="s">
        <v>581</v>
      </c>
      <c r="CT4" s="164" t="s">
        <v>582</v>
      </c>
      <c r="CU4" s="919" t="s">
        <v>583</v>
      </c>
      <c r="CV4" s="27"/>
      <c r="CW4" s="164" t="s">
        <v>581</v>
      </c>
      <c r="CX4" s="164" t="s">
        <v>582</v>
      </c>
      <c r="CY4" s="919" t="s">
        <v>583</v>
      </c>
      <c r="CZ4" s="27"/>
      <c r="DA4" s="164" t="s">
        <v>581</v>
      </c>
      <c r="DB4" s="164" t="s">
        <v>582</v>
      </c>
      <c r="DC4" s="919" t="s">
        <v>583</v>
      </c>
      <c r="DD4" s="27"/>
      <c r="DE4" s="164" t="s">
        <v>581</v>
      </c>
      <c r="DF4" s="164" t="s">
        <v>582</v>
      </c>
      <c r="DG4" s="919" t="s">
        <v>583</v>
      </c>
      <c r="DH4" s="27"/>
      <c r="DI4" s="164" t="s">
        <v>581</v>
      </c>
      <c r="DJ4" s="164" t="s">
        <v>582</v>
      </c>
      <c r="DK4" s="919" t="s">
        <v>583</v>
      </c>
    </row>
    <row r="5" spans="1:128" s="38" customFormat="1" ht="34.5" customHeight="1" x14ac:dyDescent="0.2">
      <c r="A5" s="28">
        <v>1</v>
      </c>
      <c r="B5" s="608" t="s">
        <v>259</v>
      </c>
      <c r="C5" s="29" t="s">
        <v>23</v>
      </c>
      <c r="D5" s="82">
        <v>28</v>
      </c>
      <c r="E5" s="590">
        <v>10</v>
      </c>
      <c r="F5" s="30"/>
      <c r="G5" s="590"/>
      <c r="H5" s="30"/>
      <c r="I5" s="30"/>
      <c r="J5" s="30"/>
      <c r="K5" s="30"/>
      <c r="L5" s="30"/>
      <c r="M5" s="30"/>
      <c r="N5" s="30"/>
      <c r="O5" s="30"/>
      <c r="P5" s="30"/>
      <c r="Q5" s="31">
        <f t="shared" ref="Q5:Q17" si="0">SUM(E5:P5)</f>
        <v>10</v>
      </c>
      <c r="R5" s="83" t="s">
        <v>146</v>
      </c>
      <c r="S5" s="609">
        <v>70000</v>
      </c>
      <c r="T5" s="471">
        <v>70000</v>
      </c>
      <c r="U5" s="471"/>
      <c r="V5" s="471"/>
      <c r="W5" s="471"/>
      <c r="X5" s="471"/>
      <c r="Y5" s="471"/>
      <c r="Z5" s="471"/>
      <c r="AA5" s="471"/>
      <c r="AB5" s="471"/>
      <c r="AC5" s="471"/>
      <c r="AD5" s="471"/>
      <c r="AE5" s="471"/>
      <c r="AF5" s="386">
        <f>SUM(Q5*S5)</f>
        <v>700000</v>
      </c>
      <c r="AG5" s="461">
        <f>T5*E5</f>
        <v>700000</v>
      </c>
      <c r="AH5" s="461">
        <f t="shared" ref="AH5:AH33" si="1">U5*F5</f>
        <v>0</v>
      </c>
      <c r="AI5" s="461">
        <f t="shared" ref="AI5:AR17" si="2">V5*G5</f>
        <v>0</v>
      </c>
      <c r="AJ5" s="461">
        <f t="shared" si="2"/>
        <v>0</v>
      </c>
      <c r="AK5" s="461">
        <f t="shared" si="2"/>
        <v>0</v>
      </c>
      <c r="AL5" s="461">
        <f t="shared" si="2"/>
        <v>0</v>
      </c>
      <c r="AM5" s="461">
        <f t="shared" si="2"/>
        <v>0</v>
      </c>
      <c r="AN5" s="461">
        <f t="shared" si="2"/>
        <v>0</v>
      </c>
      <c r="AO5" s="461">
        <f t="shared" si="2"/>
        <v>0</v>
      </c>
      <c r="AP5" s="461">
        <f t="shared" si="2"/>
        <v>0</v>
      </c>
      <c r="AQ5" s="461">
        <f t="shared" si="2"/>
        <v>0</v>
      </c>
      <c r="AR5" s="461">
        <f t="shared" si="2"/>
        <v>0</v>
      </c>
      <c r="AS5" s="462">
        <f>SUM(AG5:AR5)</f>
        <v>700000</v>
      </c>
      <c r="AT5" s="461">
        <f>SUM(AG5*13.5%)</f>
        <v>94500</v>
      </c>
      <c r="AU5" s="461">
        <f t="shared" ref="AU5:BE5" si="3">SUM(AH5*4%)</f>
        <v>0</v>
      </c>
      <c r="AV5" s="461">
        <f t="shared" si="3"/>
        <v>0</v>
      </c>
      <c r="AW5" s="461">
        <f t="shared" si="3"/>
        <v>0</v>
      </c>
      <c r="AX5" s="461">
        <f t="shared" si="3"/>
        <v>0</v>
      </c>
      <c r="AY5" s="461">
        <f t="shared" si="3"/>
        <v>0</v>
      </c>
      <c r="AZ5" s="461">
        <f t="shared" si="3"/>
        <v>0</v>
      </c>
      <c r="BA5" s="461">
        <f t="shared" si="3"/>
        <v>0</v>
      </c>
      <c r="BB5" s="461">
        <f t="shared" si="3"/>
        <v>0</v>
      </c>
      <c r="BC5" s="461">
        <f t="shared" si="3"/>
        <v>0</v>
      </c>
      <c r="BD5" s="461">
        <f t="shared" si="3"/>
        <v>0</v>
      </c>
      <c r="BE5" s="461">
        <f t="shared" si="3"/>
        <v>0</v>
      </c>
      <c r="BF5" s="461">
        <f>SUM(AT5:BE5)</f>
        <v>94500</v>
      </c>
      <c r="BG5" s="591">
        <f>AF5-AS5</f>
        <v>0</v>
      </c>
      <c r="BH5" s="592">
        <f>S5*D5</f>
        <v>1960000</v>
      </c>
      <c r="BI5" s="593">
        <f>BH5-AS5</f>
        <v>1260000</v>
      </c>
      <c r="BJ5" s="387">
        <f t="shared" ref="BJ5:BJ17" si="4">SUM(Q5/D5)</f>
        <v>0.35714285714285715</v>
      </c>
      <c r="BK5" s="387"/>
      <c r="BL5" s="937">
        <v>60000</v>
      </c>
      <c r="BM5" s="461">
        <f>AG5-AT5</f>
        <v>605500</v>
      </c>
      <c r="BN5" s="461">
        <f>E5*BL5</f>
        <v>600000</v>
      </c>
      <c r="BO5" s="461">
        <f>BM5-BN5</f>
        <v>5500</v>
      </c>
      <c r="BP5" s="37"/>
      <c r="BQ5" s="461">
        <f>AH5-AU5</f>
        <v>0</v>
      </c>
      <c r="BR5" s="461">
        <f>F5*BL5</f>
        <v>0</v>
      </c>
      <c r="BS5" s="461">
        <f>BQ5-BR5</f>
        <v>0</v>
      </c>
      <c r="BT5" s="37"/>
      <c r="BU5" s="461">
        <f>AI5-AV5</f>
        <v>0</v>
      </c>
      <c r="BV5" s="461">
        <f>G5*BL5</f>
        <v>0</v>
      </c>
      <c r="BW5" s="461">
        <f>BU5-BV5</f>
        <v>0</v>
      </c>
      <c r="BX5" s="37"/>
      <c r="BY5" s="461">
        <f>AJ5-AW5</f>
        <v>0</v>
      </c>
      <c r="BZ5" s="461">
        <f>H5*BL5</f>
        <v>0</v>
      </c>
      <c r="CA5" s="461">
        <f>BY5-BZ5</f>
        <v>0</v>
      </c>
      <c r="CB5" s="37"/>
      <c r="CC5" s="461">
        <f>SUM(AK5-AX5)</f>
        <v>0</v>
      </c>
      <c r="CD5" s="461">
        <f>I5*BL5</f>
        <v>0</v>
      </c>
      <c r="CE5" s="461">
        <f>CC5-CD5</f>
        <v>0</v>
      </c>
      <c r="CF5" s="37"/>
      <c r="CG5" s="461">
        <f>AL5-AY5</f>
        <v>0</v>
      </c>
      <c r="CH5" s="461">
        <f>J5*BL5</f>
        <v>0</v>
      </c>
      <c r="CI5" s="461">
        <f>CG5-CH5</f>
        <v>0</v>
      </c>
      <c r="CJ5" s="37"/>
      <c r="CK5" s="461">
        <f>AM5-AZ5</f>
        <v>0</v>
      </c>
      <c r="CL5" s="461">
        <f>K5*BL5</f>
        <v>0</v>
      </c>
      <c r="CM5" s="461">
        <f>CK5-CL5</f>
        <v>0</v>
      </c>
      <c r="CN5" s="37"/>
      <c r="CO5" s="461">
        <f>AN5-BA5</f>
        <v>0</v>
      </c>
      <c r="CP5" s="461">
        <f>L5*BL5</f>
        <v>0</v>
      </c>
      <c r="CQ5" s="461">
        <f>CO5-CP5</f>
        <v>0</v>
      </c>
      <c r="CR5" s="37"/>
      <c r="CS5" s="461">
        <f>AO5-BB5</f>
        <v>0</v>
      </c>
      <c r="CT5" s="461">
        <f>M5*BL5</f>
        <v>0</v>
      </c>
      <c r="CU5" s="461">
        <f>CS5-CT5</f>
        <v>0</v>
      </c>
      <c r="CV5" s="37"/>
      <c r="CW5" s="461">
        <f>AP5-BC5</f>
        <v>0</v>
      </c>
      <c r="CX5" s="461">
        <f>N5*BL5</f>
        <v>0</v>
      </c>
      <c r="CY5" s="461">
        <f>CW5-CX5</f>
        <v>0</v>
      </c>
      <c r="CZ5" s="37"/>
      <c r="DA5" s="461">
        <f>AQ5-BD5</f>
        <v>0</v>
      </c>
      <c r="DB5" s="461">
        <f>O5*BL5</f>
        <v>0</v>
      </c>
      <c r="DC5" s="461">
        <f>DA5-DB5</f>
        <v>0</v>
      </c>
      <c r="DD5" s="37"/>
      <c r="DE5" s="461">
        <f>AR5-BE5</f>
        <v>0</v>
      </c>
      <c r="DF5" s="461">
        <f>P5*BL5</f>
        <v>0</v>
      </c>
      <c r="DG5" s="461">
        <f>DE5-DF5</f>
        <v>0</v>
      </c>
      <c r="DH5" s="37"/>
      <c r="DI5" s="461">
        <f t="shared" ref="DI5" si="5">SUM(BM5+BQ5+BU5+BY5+CC5+CG5+CK5+CO5+CS5+CW5+DA5+DE5)</f>
        <v>605500</v>
      </c>
      <c r="DJ5" s="461">
        <f t="shared" ref="DJ5" si="6">SUM(BN5+BR5+BV5+BZ5+CD5+CH5+CL5+CP5+CT5+CX5+DB5+DF5)</f>
        <v>600000</v>
      </c>
      <c r="DK5" s="461">
        <f>DI5-DJ5</f>
        <v>5500</v>
      </c>
    </row>
    <row r="6" spans="1:128" s="38" customFormat="1" ht="34.5" customHeight="1" x14ac:dyDescent="0.2">
      <c r="A6" s="28">
        <f>A5+1</f>
        <v>2</v>
      </c>
      <c r="B6" s="608" t="s">
        <v>589</v>
      </c>
      <c r="C6" s="29" t="s">
        <v>23</v>
      </c>
      <c r="D6" s="82">
        <v>7</v>
      </c>
      <c r="E6" s="590"/>
      <c r="F6" s="30"/>
      <c r="G6" s="590"/>
      <c r="H6" s="30"/>
      <c r="I6" s="30"/>
      <c r="J6" s="30"/>
      <c r="K6" s="30"/>
      <c r="L6" s="30"/>
      <c r="M6" s="30"/>
      <c r="N6" s="30"/>
      <c r="O6" s="30"/>
      <c r="P6" s="30"/>
      <c r="Q6" s="31">
        <f t="shared" si="0"/>
        <v>0</v>
      </c>
      <c r="R6" s="83" t="s">
        <v>146</v>
      </c>
      <c r="S6" s="609">
        <v>80000</v>
      </c>
      <c r="T6" s="471"/>
      <c r="U6" s="471"/>
      <c r="V6" s="471"/>
      <c r="W6" s="471"/>
      <c r="X6" s="471"/>
      <c r="Y6" s="471"/>
      <c r="Z6" s="471"/>
      <c r="AA6" s="471"/>
      <c r="AB6" s="471"/>
      <c r="AC6" s="471"/>
      <c r="AD6" s="471"/>
      <c r="AE6" s="471"/>
      <c r="AF6" s="386">
        <f t="shared" ref="AF6:AF85" si="7">SUM(Q6*S6)</f>
        <v>0</v>
      </c>
      <c r="AG6" s="461">
        <f t="shared" ref="AG6:AG33" si="8">T6*E6</f>
        <v>0</v>
      </c>
      <c r="AH6" s="461">
        <f t="shared" si="1"/>
        <v>0</v>
      </c>
      <c r="AI6" s="461">
        <f t="shared" si="2"/>
        <v>0</v>
      </c>
      <c r="AJ6" s="461">
        <f t="shared" si="2"/>
        <v>0</v>
      </c>
      <c r="AK6" s="461">
        <f t="shared" si="2"/>
        <v>0</v>
      </c>
      <c r="AL6" s="461">
        <f t="shared" si="2"/>
        <v>0</v>
      </c>
      <c r="AM6" s="461">
        <f t="shared" si="2"/>
        <v>0</v>
      </c>
      <c r="AN6" s="461">
        <f t="shared" si="2"/>
        <v>0</v>
      </c>
      <c r="AO6" s="461">
        <f t="shared" si="2"/>
        <v>0</v>
      </c>
      <c r="AP6" s="461">
        <f t="shared" si="2"/>
        <v>0</v>
      </c>
      <c r="AQ6" s="461">
        <f t="shared" si="2"/>
        <v>0</v>
      </c>
      <c r="AR6" s="461">
        <f t="shared" si="2"/>
        <v>0</v>
      </c>
      <c r="AS6" s="462">
        <f t="shared" ref="AS6:AS85" si="9">SUM(AG6:AR6)</f>
        <v>0</v>
      </c>
      <c r="AT6" s="461">
        <f t="shared" ref="AT6:AT14" si="10">SUM(AG6*13.5%)</f>
        <v>0</v>
      </c>
      <c r="AU6" s="461">
        <f t="shared" ref="AU6:AU32" si="11">SUM(AH6*4%)</f>
        <v>0</v>
      </c>
      <c r="AV6" s="461">
        <f t="shared" ref="AV6:AV32" si="12">SUM(AI6*4%)</f>
        <v>0</v>
      </c>
      <c r="AW6" s="461">
        <f t="shared" ref="AW6:AW32" si="13">SUM(AJ6*4%)</f>
        <v>0</v>
      </c>
      <c r="AX6" s="461">
        <f t="shared" ref="AX6:AX32" si="14">SUM(AK6*4%)</f>
        <v>0</v>
      </c>
      <c r="AY6" s="461">
        <f t="shared" ref="AY6:AY32" si="15">SUM(AL6*4%)</f>
        <v>0</v>
      </c>
      <c r="AZ6" s="461">
        <f t="shared" ref="AZ6:AZ32" si="16">SUM(AM6*4%)</f>
        <v>0</v>
      </c>
      <c r="BA6" s="461">
        <f t="shared" ref="BA6:BA32" si="17">SUM(AN6*4%)</f>
        <v>0</v>
      </c>
      <c r="BB6" s="461">
        <f t="shared" ref="BB6:BB32" si="18">SUM(AO6*4%)</f>
        <v>0</v>
      </c>
      <c r="BC6" s="461">
        <f t="shared" ref="BC6:BC32" si="19">SUM(AP6*4%)</f>
        <v>0</v>
      </c>
      <c r="BD6" s="461">
        <f t="shared" ref="BD6:BD32" si="20">SUM(AQ6*4%)</f>
        <v>0</v>
      </c>
      <c r="BE6" s="461">
        <f t="shared" ref="BE6:BE32" si="21">SUM(AR6*4%)</f>
        <v>0</v>
      </c>
      <c r="BF6" s="461">
        <f t="shared" ref="BF6:BF32" si="22">SUM(AT6:BE6)</f>
        <v>0</v>
      </c>
      <c r="BG6" s="591">
        <f t="shared" ref="BG6:BG81" si="23">AF6-AS6</f>
        <v>0</v>
      </c>
      <c r="BH6" s="592">
        <f t="shared" ref="BH6:BH85" si="24">S6*D6</f>
        <v>560000</v>
      </c>
      <c r="BI6" s="593">
        <f t="shared" ref="BI6:BI81" si="25">BH6-AS6</f>
        <v>560000</v>
      </c>
      <c r="BJ6" s="387">
        <f t="shared" si="4"/>
        <v>0</v>
      </c>
      <c r="BK6" s="387"/>
      <c r="BL6" s="937">
        <v>80000</v>
      </c>
      <c r="BM6" s="461">
        <f>AG6-AT6</f>
        <v>0</v>
      </c>
      <c r="BN6" s="461">
        <f>E6*BL6</f>
        <v>0</v>
      </c>
      <c r="BO6" s="461">
        <f>BM6-BN6</f>
        <v>0</v>
      </c>
      <c r="BP6" s="37"/>
      <c r="BQ6" s="461">
        <f>AH6-AU6</f>
        <v>0</v>
      </c>
      <c r="BR6" s="461">
        <f>F6*BL6</f>
        <v>0</v>
      </c>
      <c r="BS6" s="461">
        <f>BQ6-BR6</f>
        <v>0</v>
      </c>
      <c r="BT6" s="37"/>
      <c r="BU6" s="461">
        <f>AI6-AV6</f>
        <v>0</v>
      </c>
      <c r="BV6" s="461">
        <f>G6*BL6</f>
        <v>0</v>
      </c>
      <c r="BW6" s="461">
        <f>BU6-BV6</f>
        <v>0</v>
      </c>
      <c r="BX6" s="37"/>
      <c r="BY6" s="461">
        <f>AJ6-AW6</f>
        <v>0</v>
      </c>
      <c r="BZ6" s="461">
        <f>H6*BL6</f>
        <v>0</v>
      </c>
      <c r="CA6" s="461">
        <f>BY6-BZ6</f>
        <v>0</v>
      </c>
      <c r="CB6" s="37"/>
      <c r="CC6" s="461">
        <f>SUM(AK6-AX6)</f>
        <v>0</v>
      </c>
      <c r="CD6" s="461">
        <f>I6*BL6</f>
        <v>0</v>
      </c>
      <c r="CE6" s="461">
        <f>CC6-CD6</f>
        <v>0</v>
      </c>
      <c r="CF6" s="37"/>
      <c r="CG6" s="461">
        <f>AL6-AY6</f>
        <v>0</v>
      </c>
      <c r="CH6" s="461">
        <f>J6*BL6</f>
        <v>0</v>
      </c>
      <c r="CI6" s="461">
        <f>CG6-CH6</f>
        <v>0</v>
      </c>
      <c r="CJ6" s="37"/>
      <c r="CK6" s="461">
        <f>AM6-AZ6</f>
        <v>0</v>
      </c>
      <c r="CL6" s="461">
        <f>K6*BL6</f>
        <v>0</v>
      </c>
      <c r="CM6" s="461">
        <f>CK6-CL6</f>
        <v>0</v>
      </c>
      <c r="CN6" s="37"/>
      <c r="CO6" s="461">
        <f>AN6-BA6</f>
        <v>0</v>
      </c>
      <c r="CP6" s="461">
        <f>L6*BL6</f>
        <v>0</v>
      </c>
      <c r="CQ6" s="461">
        <f>CO6-CP6</f>
        <v>0</v>
      </c>
      <c r="CR6" s="37"/>
      <c r="CS6" s="461">
        <f>AO6-BB6</f>
        <v>0</v>
      </c>
      <c r="CT6" s="461">
        <f>M6*BL6</f>
        <v>0</v>
      </c>
      <c r="CU6" s="461">
        <f>CS6-CT6</f>
        <v>0</v>
      </c>
      <c r="CV6" s="37"/>
      <c r="CW6" s="461">
        <f>AP6-BC6</f>
        <v>0</v>
      </c>
      <c r="CX6" s="461">
        <f>N6*BL6</f>
        <v>0</v>
      </c>
      <c r="CY6" s="461">
        <f>CW6-CX6</f>
        <v>0</v>
      </c>
      <c r="CZ6" s="37"/>
      <c r="DA6" s="461">
        <f>AQ6-BD6</f>
        <v>0</v>
      </c>
      <c r="DB6" s="461">
        <f>O6*BL6</f>
        <v>0</v>
      </c>
      <c r="DC6" s="461">
        <f>DA6-DB6</f>
        <v>0</v>
      </c>
      <c r="DD6" s="37"/>
      <c r="DE6" s="461">
        <f>AR6-BE6</f>
        <v>0</v>
      </c>
      <c r="DF6" s="461">
        <f>P6*BL6</f>
        <v>0</v>
      </c>
      <c r="DG6" s="461">
        <f>DE6-DF6</f>
        <v>0</v>
      </c>
      <c r="DH6" s="37"/>
      <c r="DI6" s="461">
        <f t="shared" ref="DI6:DJ10" si="26">SUM(BM6+BQ6+BU6+BY6+CC6+CG6+CK6+CO6+CS6+CW6+DA6+DE6)</f>
        <v>0</v>
      </c>
      <c r="DJ6" s="461">
        <f t="shared" si="26"/>
        <v>0</v>
      </c>
      <c r="DK6" s="461">
        <f>DI6-DJ6</f>
        <v>0</v>
      </c>
    </row>
    <row r="7" spans="1:128" s="38" customFormat="1" ht="34.5" customHeight="1" x14ac:dyDescent="0.2">
      <c r="A7" s="28">
        <f t="shared" ref="A7:A70" si="27">A6+1</f>
        <v>3</v>
      </c>
      <c r="B7" s="608" t="s">
        <v>121</v>
      </c>
      <c r="C7" s="29" t="s">
        <v>23</v>
      </c>
      <c r="D7" s="82">
        <v>10</v>
      </c>
      <c r="E7" s="590">
        <v>3</v>
      </c>
      <c r="F7" s="30"/>
      <c r="G7" s="590"/>
      <c r="H7" s="30"/>
      <c r="I7" s="30"/>
      <c r="J7" s="30"/>
      <c r="K7" s="30"/>
      <c r="L7" s="30"/>
      <c r="M7" s="30"/>
      <c r="N7" s="30"/>
      <c r="O7" s="30"/>
      <c r="P7" s="30"/>
      <c r="Q7" s="31">
        <f t="shared" si="0"/>
        <v>3</v>
      </c>
      <c r="R7" s="83" t="s">
        <v>106</v>
      </c>
      <c r="S7" s="609">
        <v>124900</v>
      </c>
      <c r="T7" s="471">
        <v>120000</v>
      </c>
      <c r="U7" s="471"/>
      <c r="V7" s="471"/>
      <c r="W7" s="471"/>
      <c r="X7" s="471"/>
      <c r="Y7" s="471"/>
      <c r="Z7" s="471"/>
      <c r="AA7" s="471"/>
      <c r="AB7" s="471"/>
      <c r="AC7" s="471"/>
      <c r="AD7" s="471"/>
      <c r="AE7" s="471"/>
      <c r="AF7" s="386">
        <f t="shared" si="7"/>
        <v>374700</v>
      </c>
      <c r="AG7" s="461">
        <f t="shared" si="8"/>
        <v>360000</v>
      </c>
      <c r="AH7" s="461">
        <f t="shared" si="1"/>
        <v>0</v>
      </c>
      <c r="AI7" s="461">
        <f t="shared" si="2"/>
        <v>0</v>
      </c>
      <c r="AJ7" s="461">
        <f t="shared" si="2"/>
        <v>0</v>
      </c>
      <c r="AK7" s="461">
        <f t="shared" si="2"/>
        <v>0</v>
      </c>
      <c r="AL7" s="461">
        <f t="shared" si="2"/>
        <v>0</v>
      </c>
      <c r="AM7" s="461">
        <f t="shared" si="2"/>
        <v>0</v>
      </c>
      <c r="AN7" s="461">
        <f t="shared" si="2"/>
        <v>0</v>
      </c>
      <c r="AO7" s="461">
        <f t="shared" si="2"/>
        <v>0</v>
      </c>
      <c r="AP7" s="461">
        <f t="shared" si="2"/>
        <v>0</v>
      </c>
      <c r="AQ7" s="461">
        <f t="shared" si="2"/>
        <v>0</v>
      </c>
      <c r="AR7" s="461">
        <f t="shared" si="2"/>
        <v>0</v>
      </c>
      <c r="AS7" s="462">
        <f t="shared" si="9"/>
        <v>360000</v>
      </c>
      <c r="AT7" s="461">
        <f t="shared" si="10"/>
        <v>48600</v>
      </c>
      <c r="AU7" s="461">
        <f t="shared" si="11"/>
        <v>0</v>
      </c>
      <c r="AV7" s="461">
        <f t="shared" si="12"/>
        <v>0</v>
      </c>
      <c r="AW7" s="461">
        <f t="shared" si="13"/>
        <v>0</v>
      </c>
      <c r="AX7" s="461">
        <f t="shared" si="14"/>
        <v>0</v>
      </c>
      <c r="AY7" s="461">
        <f t="shared" si="15"/>
        <v>0</v>
      </c>
      <c r="AZ7" s="461">
        <f t="shared" si="16"/>
        <v>0</v>
      </c>
      <c r="BA7" s="461">
        <f t="shared" si="17"/>
        <v>0</v>
      </c>
      <c r="BB7" s="461">
        <f t="shared" si="18"/>
        <v>0</v>
      </c>
      <c r="BC7" s="461">
        <f t="shared" si="19"/>
        <v>0</v>
      </c>
      <c r="BD7" s="461">
        <f t="shared" si="20"/>
        <v>0</v>
      </c>
      <c r="BE7" s="461">
        <f t="shared" si="21"/>
        <v>0</v>
      </c>
      <c r="BF7" s="461">
        <f t="shared" si="22"/>
        <v>48600</v>
      </c>
      <c r="BG7" s="591">
        <f t="shared" si="23"/>
        <v>14700</v>
      </c>
      <c r="BH7" s="592">
        <f t="shared" si="24"/>
        <v>1249000</v>
      </c>
      <c r="BI7" s="593">
        <f t="shared" si="25"/>
        <v>889000</v>
      </c>
      <c r="BJ7" s="387">
        <f t="shared" si="4"/>
        <v>0.3</v>
      </c>
      <c r="BK7" s="387"/>
      <c r="BL7" s="937">
        <v>100000</v>
      </c>
      <c r="BM7" s="461">
        <f>AG7-AT7</f>
        <v>311400</v>
      </c>
      <c r="BN7" s="461">
        <f>E7*BL7</f>
        <v>300000</v>
      </c>
      <c r="BO7" s="461">
        <f>BM7-BN7</f>
        <v>11400</v>
      </c>
      <c r="BP7" s="37"/>
      <c r="BQ7" s="461">
        <f t="shared" ref="BQ7" si="28">AH7-AU7</f>
        <v>0</v>
      </c>
      <c r="BR7" s="461">
        <f>F7*BL7</f>
        <v>0</v>
      </c>
      <c r="BS7" s="461">
        <f t="shared" ref="BS7" si="29">BQ7-BR7</f>
        <v>0</v>
      </c>
      <c r="BT7" s="37"/>
      <c r="BU7" s="461">
        <f t="shared" ref="BU7" si="30">AI7-AV7</f>
        <v>0</v>
      </c>
      <c r="BV7" s="461">
        <f>G7*BL7</f>
        <v>0</v>
      </c>
      <c r="BW7" s="461">
        <f>BU7-BV7</f>
        <v>0</v>
      </c>
      <c r="BX7" s="37"/>
      <c r="BY7" s="461">
        <f t="shared" ref="BY7" si="31">AJ7-AW7</f>
        <v>0</v>
      </c>
      <c r="BZ7" s="461">
        <f>H7*BL7</f>
        <v>0</v>
      </c>
      <c r="CA7" s="461">
        <f t="shared" ref="CA7" si="32">BY7-BZ7</f>
        <v>0</v>
      </c>
      <c r="CB7" s="37"/>
      <c r="CC7" s="461">
        <f t="shared" ref="CC7" si="33">SUM(AK7-AX7)</f>
        <v>0</v>
      </c>
      <c r="CD7" s="461">
        <f>I7*BL7</f>
        <v>0</v>
      </c>
      <c r="CE7" s="461">
        <f t="shared" ref="CE7" si="34">CC7-CD7</f>
        <v>0</v>
      </c>
      <c r="CF7" s="37"/>
      <c r="CG7" s="461">
        <f t="shared" ref="CG7" si="35">AL7-AY7</f>
        <v>0</v>
      </c>
      <c r="CH7" s="461">
        <f t="shared" ref="CH7" si="36">J7*BL7</f>
        <v>0</v>
      </c>
      <c r="CI7" s="461">
        <f>CG7-CH7</f>
        <v>0</v>
      </c>
      <c r="CJ7" s="37"/>
      <c r="CK7" s="461">
        <f t="shared" ref="CK7" si="37">AM7-AZ7</f>
        <v>0</v>
      </c>
      <c r="CL7" s="461">
        <f t="shared" ref="CL7" si="38">K7*BL7</f>
        <v>0</v>
      </c>
      <c r="CM7" s="461">
        <f t="shared" ref="CM7" si="39">CK7-CL7</f>
        <v>0</v>
      </c>
      <c r="CN7" s="37"/>
      <c r="CO7" s="461">
        <f t="shared" ref="CO7" si="40">AN7-BA7</f>
        <v>0</v>
      </c>
      <c r="CP7" s="461">
        <f t="shared" ref="CP7" si="41">L7*BL7</f>
        <v>0</v>
      </c>
      <c r="CQ7" s="461">
        <f t="shared" ref="CQ7" si="42">CO7-CP7</f>
        <v>0</v>
      </c>
      <c r="CR7" s="37"/>
      <c r="CS7" s="461">
        <f t="shared" ref="CS7" si="43">AO7-BB7</f>
        <v>0</v>
      </c>
      <c r="CT7" s="461">
        <f>M7*BL7</f>
        <v>0</v>
      </c>
      <c r="CU7" s="461">
        <f t="shared" ref="CU7" si="44">CS7-CT7</f>
        <v>0</v>
      </c>
      <c r="CV7" s="37"/>
      <c r="CW7" s="461">
        <f t="shared" ref="CW7" si="45">AP7-BC7</f>
        <v>0</v>
      </c>
      <c r="CX7" s="461">
        <f t="shared" ref="CX7" si="46">N7*BL7</f>
        <v>0</v>
      </c>
      <c r="CY7" s="461">
        <f t="shared" ref="CY7" si="47">CW7-CX7</f>
        <v>0</v>
      </c>
      <c r="CZ7" s="37"/>
      <c r="DA7" s="461">
        <f t="shared" ref="DA7" si="48">AQ7-BD7</f>
        <v>0</v>
      </c>
      <c r="DB7" s="461">
        <f>O7*BL7</f>
        <v>0</v>
      </c>
      <c r="DC7" s="461">
        <f t="shared" ref="DC7" si="49">DA7-DB7</f>
        <v>0</v>
      </c>
      <c r="DD7" s="37"/>
      <c r="DE7" s="461">
        <f t="shared" ref="DE7" si="50">AR7-BE7</f>
        <v>0</v>
      </c>
      <c r="DF7" s="461">
        <f t="shared" ref="DF7" si="51">P7*BL7</f>
        <v>0</v>
      </c>
      <c r="DG7" s="461">
        <f t="shared" ref="DG7" si="52">DE7-DF7</f>
        <v>0</v>
      </c>
      <c r="DH7" s="37"/>
      <c r="DI7" s="461">
        <f t="shared" si="26"/>
        <v>311400</v>
      </c>
      <c r="DJ7" s="461">
        <f t="shared" si="26"/>
        <v>300000</v>
      </c>
      <c r="DK7" s="461">
        <f>DI7-DJ7</f>
        <v>11400</v>
      </c>
    </row>
    <row r="8" spans="1:128" s="38" customFormat="1" ht="34.5" customHeight="1" x14ac:dyDescent="0.2">
      <c r="A8" s="28">
        <f t="shared" si="27"/>
        <v>4</v>
      </c>
      <c r="B8" s="608" t="s">
        <v>122</v>
      </c>
      <c r="C8" s="29" t="s">
        <v>23</v>
      </c>
      <c r="D8" s="82">
        <v>5</v>
      </c>
      <c r="E8" s="590">
        <v>3</v>
      </c>
      <c r="F8" s="30"/>
      <c r="G8" s="590"/>
      <c r="H8" s="30"/>
      <c r="I8" s="30"/>
      <c r="J8" s="30"/>
      <c r="K8" s="30"/>
      <c r="L8" s="30"/>
      <c r="M8" s="30"/>
      <c r="N8" s="30"/>
      <c r="O8" s="30"/>
      <c r="P8" s="30"/>
      <c r="Q8" s="31">
        <f t="shared" si="0"/>
        <v>3</v>
      </c>
      <c r="R8" s="83" t="s">
        <v>106</v>
      </c>
      <c r="S8" s="609">
        <v>153200</v>
      </c>
      <c r="T8" s="471">
        <v>150000</v>
      </c>
      <c r="U8" s="471"/>
      <c r="V8" s="471"/>
      <c r="W8" s="471"/>
      <c r="X8" s="471"/>
      <c r="Y8" s="471"/>
      <c r="Z8" s="471"/>
      <c r="AA8" s="471"/>
      <c r="AB8" s="471"/>
      <c r="AC8" s="471"/>
      <c r="AD8" s="471"/>
      <c r="AE8" s="471"/>
      <c r="AF8" s="386">
        <f t="shared" si="7"/>
        <v>459600</v>
      </c>
      <c r="AG8" s="461">
        <f t="shared" si="8"/>
        <v>450000</v>
      </c>
      <c r="AH8" s="461">
        <f t="shared" si="1"/>
        <v>0</v>
      </c>
      <c r="AI8" s="461">
        <f t="shared" si="2"/>
        <v>0</v>
      </c>
      <c r="AJ8" s="461">
        <f t="shared" si="2"/>
        <v>0</v>
      </c>
      <c r="AK8" s="461">
        <f t="shared" si="2"/>
        <v>0</v>
      </c>
      <c r="AL8" s="461">
        <f t="shared" si="2"/>
        <v>0</v>
      </c>
      <c r="AM8" s="461">
        <f t="shared" si="2"/>
        <v>0</v>
      </c>
      <c r="AN8" s="461">
        <f t="shared" si="2"/>
        <v>0</v>
      </c>
      <c r="AO8" s="461">
        <f t="shared" si="2"/>
        <v>0</v>
      </c>
      <c r="AP8" s="461">
        <f t="shared" si="2"/>
        <v>0</v>
      </c>
      <c r="AQ8" s="461">
        <f t="shared" si="2"/>
        <v>0</v>
      </c>
      <c r="AR8" s="461">
        <f t="shared" si="2"/>
        <v>0</v>
      </c>
      <c r="AS8" s="462">
        <f t="shared" si="9"/>
        <v>450000</v>
      </c>
      <c r="AT8" s="461">
        <f t="shared" si="10"/>
        <v>60750.000000000007</v>
      </c>
      <c r="AU8" s="461">
        <f t="shared" si="11"/>
        <v>0</v>
      </c>
      <c r="AV8" s="461">
        <f t="shared" si="12"/>
        <v>0</v>
      </c>
      <c r="AW8" s="461">
        <f t="shared" si="13"/>
        <v>0</v>
      </c>
      <c r="AX8" s="461">
        <f t="shared" si="14"/>
        <v>0</v>
      </c>
      <c r="AY8" s="461">
        <f t="shared" si="15"/>
        <v>0</v>
      </c>
      <c r="AZ8" s="461">
        <f t="shared" si="16"/>
        <v>0</v>
      </c>
      <c r="BA8" s="461">
        <f t="shared" si="17"/>
        <v>0</v>
      </c>
      <c r="BB8" s="461">
        <f t="shared" si="18"/>
        <v>0</v>
      </c>
      <c r="BC8" s="461">
        <f t="shared" si="19"/>
        <v>0</v>
      </c>
      <c r="BD8" s="461">
        <f t="shared" si="20"/>
        <v>0</v>
      </c>
      <c r="BE8" s="461">
        <f t="shared" si="21"/>
        <v>0</v>
      </c>
      <c r="BF8" s="461">
        <f t="shared" si="22"/>
        <v>60750.000000000007</v>
      </c>
      <c r="BG8" s="591">
        <f t="shared" si="23"/>
        <v>9600</v>
      </c>
      <c r="BH8" s="592">
        <f t="shared" si="24"/>
        <v>766000</v>
      </c>
      <c r="BI8" s="593">
        <f t="shared" si="25"/>
        <v>316000</v>
      </c>
      <c r="BJ8" s="387">
        <f t="shared" si="4"/>
        <v>0.6</v>
      </c>
      <c r="BK8" s="387"/>
      <c r="BL8" s="937">
        <v>115000</v>
      </c>
      <c r="BM8" s="461">
        <f>AG8-AT8</f>
        <v>389250</v>
      </c>
      <c r="BN8" s="461">
        <f>E8*BL8</f>
        <v>345000</v>
      </c>
      <c r="BO8" s="461">
        <f>BM8-BN8</f>
        <v>44250</v>
      </c>
      <c r="BP8" s="37"/>
      <c r="BQ8" s="461">
        <f>AH8-AU8</f>
        <v>0</v>
      </c>
      <c r="BR8" s="461">
        <f>F8*BL8</f>
        <v>0</v>
      </c>
      <c r="BS8" s="461">
        <f>BQ8-BR8</f>
        <v>0</v>
      </c>
      <c r="BT8" s="37"/>
      <c r="BU8" s="461">
        <f>AI8-AV8</f>
        <v>0</v>
      </c>
      <c r="BV8" s="461">
        <f>G8*BL8</f>
        <v>0</v>
      </c>
      <c r="BW8" s="461">
        <f>BU8-BV8</f>
        <v>0</v>
      </c>
      <c r="BX8" s="37"/>
      <c r="BY8" s="461">
        <f>AJ8-AW8</f>
        <v>0</v>
      </c>
      <c r="BZ8" s="461">
        <f>H8*BL8</f>
        <v>0</v>
      </c>
      <c r="CA8" s="461">
        <f>BY8-BZ8</f>
        <v>0</v>
      </c>
      <c r="CB8" s="37"/>
      <c r="CC8" s="461">
        <f>SUM(AK8-AX8)</f>
        <v>0</v>
      </c>
      <c r="CD8" s="461">
        <f>I8*BL8</f>
        <v>0</v>
      </c>
      <c r="CE8" s="461">
        <f>CC8-CD8</f>
        <v>0</v>
      </c>
      <c r="CF8" s="37"/>
      <c r="CG8" s="461">
        <f>AL8-AY8</f>
        <v>0</v>
      </c>
      <c r="CH8" s="461">
        <f>J8*BL8</f>
        <v>0</v>
      </c>
      <c r="CI8" s="461">
        <f>CG8-CH8</f>
        <v>0</v>
      </c>
      <c r="CJ8" s="37"/>
      <c r="CK8" s="461">
        <f>AM8-AZ8</f>
        <v>0</v>
      </c>
      <c r="CL8" s="461">
        <f>K8*BL8</f>
        <v>0</v>
      </c>
      <c r="CM8" s="461">
        <f>CK8-CL8</f>
        <v>0</v>
      </c>
      <c r="CN8" s="37"/>
      <c r="CO8" s="461">
        <f>AN8-BA8</f>
        <v>0</v>
      </c>
      <c r="CP8" s="461">
        <f>L8*BL8</f>
        <v>0</v>
      </c>
      <c r="CQ8" s="461">
        <f>CO8-CP8</f>
        <v>0</v>
      </c>
      <c r="CR8" s="37"/>
      <c r="CS8" s="461">
        <f>AO8-BB8</f>
        <v>0</v>
      </c>
      <c r="CT8" s="461">
        <f>M8*BL8</f>
        <v>0</v>
      </c>
      <c r="CU8" s="461">
        <f>CS8-CT8</f>
        <v>0</v>
      </c>
      <c r="CV8" s="37"/>
      <c r="CW8" s="461">
        <f>AP8-BC8</f>
        <v>0</v>
      </c>
      <c r="CX8" s="461">
        <f>N8*BL8</f>
        <v>0</v>
      </c>
      <c r="CY8" s="461">
        <f>CW8-CX8</f>
        <v>0</v>
      </c>
      <c r="CZ8" s="37"/>
      <c r="DA8" s="461">
        <f>AQ8-BD8</f>
        <v>0</v>
      </c>
      <c r="DB8" s="461">
        <f>O8*BL8</f>
        <v>0</v>
      </c>
      <c r="DC8" s="461">
        <f>DA8-DB8</f>
        <v>0</v>
      </c>
      <c r="DD8" s="37"/>
      <c r="DE8" s="461">
        <f>AR8-BE8</f>
        <v>0</v>
      </c>
      <c r="DF8" s="461">
        <f>P8*BL8</f>
        <v>0</v>
      </c>
      <c r="DG8" s="461">
        <f>DE8-DF8</f>
        <v>0</v>
      </c>
      <c r="DH8" s="37"/>
      <c r="DI8" s="461">
        <f t="shared" si="26"/>
        <v>389250</v>
      </c>
      <c r="DJ8" s="461">
        <f t="shared" si="26"/>
        <v>345000</v>
      </c>
      <c r="DK8" s="461">
        <f>DI8-DJ8</f>
        <v>44250</v>
      </c>
    </row>
    <row r="9" spans="1:128" s="38" customFormat="1" ht="34.5" customHeight="1" x14ac:dyDescent="0.2">
      <c r="A9" s="28">
        <f t="shared" si="27"/>
        <v>5</v>
      </c>
      <c r="B9" s="608" t="s">
        <v>123</v>
      </c>
      <c r="C9" s="29" t="s">
        <v>23</v>
      </c>
      <c r="D9" s="82">
        <v>5</v>
      </c>
      <c r="E9" s="590">
        <v>3</v>
      </c>
      <c r="F9" s="30"/>
      <c r="G9" s="590"/>
      <c r="H9" s="30"/>
      <c r="I9" s="30"/>
      <c r="J9" s="30"/>
      <c r="K9" s="30"/>
      <c r="L9" s="30"/>
      <c r="M9" s="30"/>
      <c r="N9" s="30"/>
      <c r="O9" s="30"/>
      <c r="P9" s="30"/>
      <c r="Q9" s="31">
        <f t="shared" si="0"/>
        <v>3</v>
      </c>
      <c r="R9" s="83" t="s">
        <v>106</v>
      </c>
      <c r="S9" s="609">
        <v>153200</v>
      </c>
      <c r="T9" s="471">
        <v>150000</v>
      </c>
      <c r="U9" s="32"/>
      <c r="V9" s="471"/>
      <c r="W9" s="471"/>
      <c r="X9" s="471"/>
      <c r="Y9" s="471"/>
      <c r="Z9" s="471"/>
      <c r="AA9" s="471"/>
      <c r="AB9" s="471"/>
      <c r="AC9" s="471"/>
      <c r="AD9" s="471"/>
      <c r="AE9" s="471"/>
      <c r="AF9" s="386">
        <f t="shared" si="7"/>
        <v>459600</v>
      </c>
      <c r="AG9" s="461">
        <f t="shared" si="8"/>
        <v>450000</v>
      </c>
      <c r="AH9" s="461">
        <f t="shared" si="1"/>
        <v>0</v>
      </c>
      <c r="AI9" s="461">
        <f t="shared" si="2"/>
        <v>0</v>
      </c>
      <c r="AJ9" s="461">
        <f t="shared" si="2"/>
        <v>0</v>
      </c>
      <c r="AK9" s="461">
        <f t="shared" si="2"/>
        <v>0</v>
      </c>
      <c r="AL9" s="461">
        <f t="shared" si="2"/>
        <v>0</v>
      </c>
      <c r="AM9" s="461">
        <f t="shared" si="2"/>
        <v>0</v>
      </c>
      <c r="AN9" s="461">
        <f t="shared" si="2"/>
        <v>0</v>
      </c>
      <c r="AO9" s="461">
        <f t="shared" si="2"/>
        <v>0</v>
      </c>
      <c r="AP9" s="461">
        <f>AC9*N9</f>
        <v>0</v>
      </c>
      <c r="AQ9" s="461">
        <f t="shared" si="2"/>
        <v>0</v>
      </c>
      <c r="AR9" s="461">
        <f t="shared" si="2"/>
        <v>0</v>
      </c>
      <c r="AS9" s="462">
        <f t="shared" si="9"/>
        <v>450000</v>
      </c>
      <c r="AT9" s="461">
        <f t="shared" si="10"/>
        <v>60750.000000000007</v>
      </c>
      <c r="AU9" s="461">
        <f t="shared" si="11"/>
        <v>0</v>
      </c>
      <c r="AV9" s="461">
        <f t="shared" si="12"/>
        <v>0</v>
      </c>
      <c r="AW9" s="461">
        <f t="shared" si="13"/>
        <v>0</v>
      </c>
      <c r="AX9" s="461">
        <f t="shared" si="14"/>
        <v>0</v>
      </c>
      <c r="AY9" s="461">
        <f t="shared" si="15"/>
        <v>0</v>
      </c>
      <c r="AZ9" s="461">
        <f t="shared" si="16"/>
        <v>0</v>
      </c>
      <c r="BA9" s="461">
        <f t="shared" si="17"/>
        <v>0</v>
      </c>
      <c r="BB9" s="461">
        <f t="shared" si="18"/>
        <v>0</v>
      </c>
      <c r="BC9" s="461">
        <f t="shared" si="19"/>
        <v>0</v>
      </c>
      <c r="BD9" s="461">
        <f t="shared" si="20"/>
        <v>0</v>
      </c>
      <c r="BE9" s="461">
        <f t="shared" si="21"/>
        <v>0</v>
      </c>
      <c r="BF9" s="461">
        <f t="shared" si="22"/>
        <v>60750.000000000007</v>
      </c>
      <c r="BG9" s="591">
        <f t="shared" si="23"/>
        <v>9600</v>
      </c>
      <c r="BH9" s="592">
        <f t="shared" si="24"/>
        <v>766000</v>
      </c>
      <c r="BI9" s="593">
        <f t="shared" si="25"/>
        <v>316000</v>
      </c>
      <c r="BJ9" s="387">
        <f t="shared" si="4"/>
        <v>0.6</v>
      </c>
      <c r="BK9" s="387"/>
      <c r="BL9" s="937">
        <v>115000</v>
      </c>
      <c r="BM9" s="461">
        <f>AG9-AT9</f>
        <v>389250</v>
      </c>
      <c r="BN9" s="461">
        <f>E9*BL9</f>
        <v>345000</v>
      </c>
      <c r="BO9" s="461">
        <f>BM9-BN9</f>
        <v>44250</v>
      </c>
      <c r="BP9" s="37"/>
      <c r="BQ9" s="461">
        <f t="shared" ref="BQ9:BQ13" si="53">AH9-AU9</f>
        <v>0</v>
      </c>
      <c r="BR9" s="461">
        <f>F9*BL9</f>
        <v>0</v>
      </c>
      <c r="BS9" s="461">
        <f t="shared" ref="BS9:BS13" si="54">BQ9-BR9</f>
        <v>0</v>
      </c>
      <c r="BT9" s="37"/>
      <c r="BU9" s="461">
        <f t="shared" ref="BU9:BU13" si="55">AI9-AV9</f>
        <v>0</v>
      </c>
      <c r="BV9" s="461">
        <f>G9*BL9</f>
        <v>0</v>
      </c>
      <c r="BW9" s="461">
        <f>BU9-BV9</f>
        <v>0</v>
      </c>
      <c r="BX9" s="37"/>
      <c r="BY9" s="461">
        <f t="shared" ref="BY9:BY13" si="56">AJ9-AW9</f>
        <v>0</v>
      </c>
      <c r="BZ9" s="461">
        <f>H9*BL9</f>
        <v>0</v>
      </c>
      <c r="CA9" s="461">
        <f t="shared" ref="CA9:CA13" si="57">BY9-BZ9</f>
        <v>0</v>
      </c>
      <c r="CB9" s="37"/>
      <c r="CC9" s="461">
        <f t="shared" ref="CC9:CC13" si="58">SUM(AK9-AX9)</f>
        <v>0</v>
      </c>
      <c r="CD9" s="461">
        <f>I9*BL9</f>
        <v>0</v>
      </c>
      <c r="CE9" s="461">
        <f t="shared" ref="CE9:CE13" si="59">CC9-CD9</f>
        <v>0</v>
      </c>
      <c r="CF9" s="37"/>
      <c r="CG9" s="461">
        <f t="shared" ref="CG9:CG13" si="60">AL9-AY9</f>
        <v>0</v>
      </c>
      <c r="CH9" s="461">
        <f t="shared" ref="CH9:CH13" si="61">J9*BL9</f>
        <v>0</v>
      </c>
      <c r="CI9" s="461">
        <f>CG9-CH9</f>
        <v>0</v>
      </c>
      <c r="CJ9" s="37"/>
      <c r="CK9" s="461">
        <f t="shared" ref="CK9:CK13" si="62">AM9-AZ9</f>
        <v>0</v>
      </c>
      <c r="CL9" s="461">
        <f t="shared" ref="CL9:CL13" si="63">K9*BL9</f>
        <v>0</v>
      </c>
      <c r="CM9" s="461">
        <f t="shared" ref="CM9:CM13" si="64">CK9-CL9</f>
        <v>0</v>
      </c>
      <c r="CN9" s="37"/>
      <c r="CO9" s="461">
        <f t="shared" ref="CO9:CO13" si="65">AN9-BA9</f>
        <v>0</v>
      </c>
      <c r="CP9" s="461">
        <f t="shared" ref="CP9:CP13" si="66">L9*BL9</f>
        <v>0</v>
      </c>
      <c r="CQ9" s="461">
        <f t="shared" ref="CQ9:CQ13" si="67">CO9-CP9</f>
        <v>0</v>
      </c>
      <c r="CR9" s="37"/>
      <c r="CS9" s="461">
        <f t="shared" ref="CS9:CS13" si="68">AO9-BB9</f>
        <v>0</v>
      </c>
      <c r="CT9" s="461">
        <f>M9*BL9</f>
        <v>0</v>
      </c>
      <c r="CU9" s="461">
        <f t="shared" ref="CU9:CU13" si="69">CS9-CT9</f>
        <v>0</v>
      </c>
      <c r="CV9" s="37"/>
      <c r="CW9" s="461">
        <f t="shared" ref="CW9:CW13" si="70">AP9-BC9</f>
        <v>0</v>
      </c>
      <c r="CX9" s="461">
        <f t="shared" ref="CX9:CX13" si="71">N9*BL9</f>
        <v>0</v>
      </c>
      <c r="CY9" s="461">
        <f t="shared" ref="CY9:CY13" si="72">CW9-CX9</f>
        <v>0</v>
      </c>
      <c r="CZ9" s="37"/>
      <c r="DA9" s="461">
        <f t="shared" ref="DA9:DA13" si="73">AQ9-BD9</f>
        <v>0</v>
      </c>
      <c r="DB9" s="461">
        <f>O9*BL9</f>
        <v>0</v>
      </c>
      <c r="DC9" s="461">
        <f t="shared" ref="DC9:DC13" si="74">DA9-DB9</f>
        <v>0</v>
      </c>
      <c r="DD9" s="37"/>
      <c r="DE9" s="461">
        <f t="shared" ref="DE9:DE13" si="75">AR9-BE9</f>
        <v>0</v>
      </c>
      <c r="DF9" s="461">
        <f t="shared" ref="DF9:DF13" si="76">P9*BL9</f>
        <v>0</v>
      </c>
      <c r="DG9" s="461">
        <f t="shared" ref="DG9:DG13" si="77">DE9-DF9</f>
        <v>0</v>
      </c>
      <c r="DH9" s="37"/>
      <c r="DI9" s="461">
        <f t="shared" si="26"/>
        <v>389250</v>
      </c>
      <c r="DJ9" s="461">
        <f t="shared" si="26"/>
        <v>345000</v>
      </c>
      <c r="DK9" s="461">
        <f>DI9-DJ9</f>
        <v>44250</v>
      </c>
    </row>
    <row r="10" spans="1:128" s="38" customFormat="1" ht="34.5" customHeight="1" x14ac:dyDescent="0.2">
      <c r="A10" s="28">
        <f t="shared" si="27"/>
        <v>6</v>
      </c>
      <c r="B10" s="608" t="s">
        <v>124</v>
      </c>
      <c r="C10" s="29" t="s">
        <v>23</v>
      </c>
      <c r="D10" s="82">
        <v>5</v>
      </c>
      <c r="E10" s="590">
        <v>3</v>
      </c>
      <c r="F10" s="30"/>
      <c r="G10" s="590"/>
      <c r="H10" s="30"/>
      <c r="I10" s="30"/>
      <c r="J10" s="30"/>
      <c r="K10" s="30"/>
      <c r="L10" s="30"/>
      <c r="M10" s="30"/>
      <c r="N10" s="30"/>
      <c r="O10" s="30"/>
      <c r="P10" s="30"/>
      <c r="Q10" s="31">
        <f t="shared" si="0"/>
        <v>3</v>
      </c>
      <c r="R10" s="83" t="s">
        <v>106</v>
      </c>
      <c r="S10" s="609">
        <v>153200</v>
      </c>
      <c r="T10" s="471">
        <v>150000</v>
      </c>
      <c r="U10" s="32"/>
      <c r="V10" s="471"/>
      <c r="W10" s="471"/>
      <c r="X10" s="471"/>
      <c r="Y10" s="471"/>
      <c r="Z10" s="471"/>
      <c r="AA10" s="471"/>
      <c r="AB10" s="471"/>
      <c r="AC10" s="471"/>
      <c r="AD10" s="471"/>
      <c r="AE10" s="471"/>
      <c r="AF10" s="386">
        <f t="shared" si="7"/>
        <v>459600</v>
      </c>
      <c r="AG10" s="461">
        <f t="shared" si="8"/>
        <v>450000</v>
      </c>
      <c r="AH10" s="461">
        <f t="shared" si="1"/>
        <v>0</v>
      </c>
      <c r="AI10" s="461">
        <f t="shared" si="2"/>
        <v>0</v>
      </c>
      <c r="AJ10" s="461">
        <f t="shared" si="2"/>
        <v>0</v>
      </c>
      <c r="AK10" s="461">
        <f t="shared" si="2"/>
        <v>0</v>
      </c>
      <c r="AL10" s="461">
        <f t="shared" si="2"/>
        <v>0</v>
      </c>
      <c r="AM10" s="461">
        <f t="shared" si="2"/>
        <v>0</v>
      </c>
      <c r="AN10" s="461">
        <f t="shared" si="2"/>
        <v>0</v>
      </c>
      <c r="AO10" s="461">
        <f t="shared" si="2"/>
        <v>0</v>
      </c>
      <c r="AP10" s="461">
        <f t="shared" si="2"/>
        <v>0</v>
      </c>
      <c r="AQ10" s="461">
        <f t="shared" si="2"/>
        <v>0</v>
      </c>
      <c r="AR10" s="461">
        <f t="shared" si="2"/>
        <v>0</v>
      </c>
      <c r="AS10" s="462">
        <f t="shared" si="9"/>
        <v>450000</v>
      </c>
      <c r="AT10" s="461">
        <f t="shared" si="10"/>
        <v>60750.000000000007</v>
      </c>
      <c r="AU10" s="461">
        <f t="shared" si="11"/>
        <v>0</v>
      </c>
      <c r="AV10" s="461">
        <f t="shared" si="12"/>
        <v>0</v>
      </c>
      <c r="AW10" s="461">
        <f t="shared" si="13"/>
        <v>0</v>
      </c>
      <c r="AX10" s="461">
        <f t="shared" si="14"/>
        <v>0</v>
      </c>
      <c r="AY10" s="461">
        <f t="shared" si="15"/>
        <v>0</v>
      </c>
      <c r="AZ10" s="461">
        <f t="shared" si="16"/>
        <v>0</v>
      </c>
      <c r="BA10" s="461">
        <f t="shared" si="17"/>
        <v>0</v>
      </c>
      <c r="BB10" s="461">
        <f t="shared" si="18"/>
        <v>0</v>
      </c>
      <c r="BC10" s="461">
        <f t="shared" si="19"/>
        <v>0</v>
      </c>
      <c r="BD10" s="461">
        <f t="shared" si="20"/>
        <v>0</v>
      </c>
      <c r="BE10" s="461">
        <f t="shared" si="21"/>
        <v>0</v>
      </c>
      <c r="BF10" s="461">
        <f t="shared" si="22"/>
        <v>60750.000000000007</v>
      </c>
      <c r="BG10" s="591">
        <f t="shared" si="23"/>
        <v>9600</v>
      </c>
      <c r="BH10" s="592">
        <f t="shared" si="24"/>
        <v>766000</v>
      </c>
      <c r="BI10" s="593">
        <f t="shared" si="25"/>
        <v>316000</v>
      </c>
      <c r="BJ10" s="387">
        <f t="shared" si="4"/>
        <v>0.6</v>
      </c>
      <c r="BK10" s="387"/>
      <c r="BL10" s="937">
        <v>115000</v>
      </c>
      <c r="BM10" s="461">
        <f t="shared" ref="BM10:BM73" si="78">AG10-AT10</f>
        <v>389250</v>
      </c>
      <c r="BN10" s="461">
        <f t="shared" ref="BN10:BN73" si="79">E10*BL10</f>
        <v>345000</v>
      </c>
      <c r="BO10" s="461">
        <f t="shared" ref="BO10:BO73" si="80">BM10-BN10</f>
        <v>44250</v>
      </c>
      <c r="BP10" s="37"/>
      <c r="BQ10" s="461">
        <f t="shared" si="53"/>
        <v>0</v>
      </c>
      <c r="BR10" s="461">
        <f t="shared" ref="BR10:BR73" si="81">F10*BL10</f>
        <v>0</v>
      </c>
      <c r="BS10" s="461">
        <f t="shared" si="54"/>
        <v>0</v>
      </c>
      <c r="BT10" s="37"/>
      <c r="BU10" s="461">
        <f t="shared" si="55"/>
        <v>0</v>
      </c>
      <c r="BV10" s="461">
        <f t="shared" ref="BV10:BV73" si="82">G10*BL10</f>
        <v>0</v>
      </c>
      <c r="BW10" s="461">
        <f t="shared" ref="BW10:BW73" si="83">BU10-BV10</f>
        <v>0</v>
      </c>
      <c r="BX10" s="37"/>
      <c r="BY10" s="461">
        <f t="shared" si="56"/>
        <v>0</v>
      </c>
      <c r="BZ10" s="461">
        <f t="shared" ref="BZ10:BZ73" si="84">H10*BL10</f>
        <v>0</v>
      </c>
      <c r="CA10" s="461">
        <f t="shared" si="57"/>
        <v>0</v>
      </c>
      <c r="CB10" s="37"/>
      <c r="CC10" s="461">
        <f t="shared" si="58"/>
        <v>0</v>
      </c>
      <c r="CD10" s="461">
        <f t="shared" ref="CD10:CD73" si="85">I10*BL10</f>
        <v>0</v>
      </c>
      <c r="CE10" s="461">
        <f t="shared" si="59"/>
        <v>0</v>
      </c>
      <c r="CF10" s="37"/>
      <c r="CG10" s="461">
        <f t="shared" si="60"/>
        <v>0</v>
      </c>
      <c r="CH10" s="461">
        <f t="shared" si="61"/>
        <v>0</v>
      </c>
      <c r="CI10" s="461">
        <f t="shared" ref="CI10:CI73" si="86">CG10-CH10</f>
        <v>0</v>
      </c>
      <c r="CJ10" s="37"/>
      <c r="CK10" s="461">
        <f t="shared" si="62"/>
        <v>0</v>
      </c>
      <c r="CL10" s="461">
        <f t="shared" si="63"/>
        <v>0</v>
      </c>
      <c r="CM10" s="461">
        <f t="shared" si="64"/>
        <v>0</v>
      </c>
      <c r="CN10" s="37"/>
      <c r="CO10" s="461">
        <f t="shared" si="65"/>
        <v>0</v>
      </c>
      <c r="CP10" s="461">
        <f t="shared" si="66"/>
        <v>0</v>
      </c>
      <c r="CQ10" s="461">
        <f t="shared" si="67"/>
        <v>0</v>
      </c>
      <c r="CR10" s="37"/>
      <c r="CS10" s="461">
        <f t="shared" si="68"/>
        <v>0</v>
      </c>
      <c r="CT10" s="461">
        <f t="shared" ref="CT10:CT73" si="87">M10*BL10</f>
        <v>0</v>
      </c>
      <c r="CU10" s="461">
        <f t="shared" si="69"/>
        <v>0</v>
      </c>
      <c r="CV10" s="37"/>
      <c r="CW10" s="461">
        <f t="shared" si="70"/>
        <v>0</v>
      </c>
      <c r="CX10" s="461">
        <f t="shared" si="71"/>
        <v>0</v>
      </c>
      <c r="CY10" s="461">
        <f t="shared" si="72"/>
        <v>0</v>
      </c>
      <c r="CZ10" s="37"/>
      <c r="DA10" s="461">
        <f t="shared" si="73"/>
        <v>0</v>
      </c>
      <c r="DB10" s="461">
        <f t="shared" ref="DB10:DB73" si="88">O10*BL10</f>
        <v>0</v>
      </c>
      <c r="DC10" s="461">
        <f t="shared" si="74"/>
        <v>0</v>
      </c>
      <c r="DD10" s="37"/>
      <c r="DE10" s="461">
        <f t="shared" si="75"/>
        <v>0</v>
      </c>
      <c r="DF10" s="461">
        <f t="shared" si="76"/>
        <v>0</v>
      </c>
      <c r="DG10" s="461">
        <f t="shared" si="77"/>
        <v>0</v>
      </c>
      <c r="DH10" s="37"/>
      <c r="DI10" s="461">
        <f t="shared" si="26"/>
        <v>389250</v>
      </c>
      <c r="DJ10" s="461">
        <f t="shared" si="26"/>
        <v>345000</v>
      </c>
      <c r="DK10" s="461">
        <f t="shared" ref="DK10:DK73" si="89">DI10-DJ10</f>
        <v>44250</v>
      </c>
    </row>
    <row r="11" spans="1:128" s="38" customFormat="1" ht="34.5" customHeight="1" x14ac:dyDescent="0.2">
      <c r="A11" s="28">
        <f t="shared" si="27"/>
        <v>7</v>
      </c>
      <c r="B11" s="608" t="s">
        <v>260</v>
      </c>
      <c r="C11" s="29" t="s">
        <v>23</v>
      </c>
      <c r="D11" s="82">
        <v>4</v>
      </c>
      <c r="E11" s="590"/>
      <c r="F11" s="30"/>
      <c r="G11" s="590"/>
      <c r="H11" s="30"/>
      <c r="I11" s="30"/>
      <c r="J11" s="30"/>
      <c r="K11" s="30"/>
      <c r="L11" s="30"/>
      <c r="M11" s="30"/>
      <c r="N11" s="30"/>
      <c r="O11" s="30"/>
      <c r="P11" s="30"/>
      <c r="Q11" s="31">
        <f t="shared" si="0"/>
        <v>0</v>
      </c>
      <c r="R11" s="83" t="s">
        <v>2</v>
      </c>
      <c r="S11" s="609">
        <v>30900</v>
      </c>
      <c r="T11" s="32"/>
      <c r="U11" s="471"/>
      <c r="V11" s="471"/>
      <c r="W11" s="471"/>
      <c r="X11" s="471"/>
      <c r="Y11" s="471"/>
      <c r="Z11" s="471"/>
      <c r="AA11" s="471"/>
      <c r="AB11" s="471"/>
      <c r="AC11" s="471"/>
      <c r="AD11" s="471"/>
      <c r="AE11" s="471"/>
      <c r="AF11" s="386">
        <f t="shared" si="7"/>
        <v>0</v>
      </c>
      <c r="AG11" s="461">
        <f t="shared" si="8"/>
        <v>0</v>
      </c>
      <c r="AH11" s="461">
        <f t="shared" si="1"/>
        <v>0</v>
      </c>
      <c r="AI11" s="461">
        <f t="shared" si="2"/>
        <v>0</v>
      </c>
      <c r="AJ11" s="461">
        <f t="shared" si="2"/>
        <v>0</v>
      </c>
      <c r="AK11" s="461">
        <f t="shared" si="2"/>
        <v>0</v>
      </c>
      <c r="AL11" s="461">
        <f t="shared" si="2"/>
        <v>0</v>
      </c>
      <c r="AM11" s="461">
        <f t="shared" si="2"/>
        <v>0</v>
      </c>
      <c r="AN11" s="461">
        <f t="shared" si="2"/>
        <v>0</v>
      </c>
      <c r="AO11" s="461">
        <f t="shared" si="2"/>
        <v>0</v>
      </c>
      <c r="AP11" s="461">
        <f t="shared" si="2"/>
        <v>0</v>
      </c>
      <c r="AQ11" s="461">
        <f t="shared" si="2"/>
        <v>0</v>
      </c>
      <c r="AR11" s="461">
        <f t="shared" si="2"/>
        <v>0</v>
      </c>
      <c r="AS11" s="462">
        <f t="shared" si="9"/>
        <v>0</v>
      </c>
      <c r="AT11" s="461">
        <f>SUM(AG11*13.5%)</f>
        <v>0</v>
      </c>
      <c r="AU11" s="461">
        <f t="shared" si="11"/>
        <v>0</v>
      </c>
      <c r="AV11" s="461">
        <f t="shared" si="12"/>
        <v>0</v>
      </c>
      <c r="AW11" s="461">
        <f t="shared" si="13"/>
        <v>0</v>
      </c>
      <c r="AX11" s="461">
        <f t="shared" si="14"/>
        <v>0</v>
      </c>
      <c r="AY11" s="461">
        <f t="shared" si="15"/>
        <v>0</v>
      </c>
      <c r="AZ11" s="461">
        <f t="shared" si="16"/>
        <v>0</v>
      </c>
      <c r="BA11" s="461">
        <f t="shared" si="17"/>
        <v>0</v>
      </c>
      <c r="BB11" s="461">
        <f t="shared" si="18"/>
        <v>0</v>
      </c>
      <c r="BC11" s="461">
        <f t="shared" si="19"/>
        <v>0</v>
      </c>
      <c r="BD11" s="461">
        <f t="shared" si="20"/>
        <v>0</v>
      </c>
      <c r="BE11" s="461">
        <f t="shared" si="21"/>
        <v>0</v>
      </c>
      <c r="BF11" s="461">
        <f t="shared" si="22"/>
        <v>0</v>
      </c>
      <c r="BG11" s="591">
        <f t="shared" si="23"/>
        <v>0</v>
      </c>
      <c r="BH11" s="592">
        <f t="shared" si="24"/>
        <v>123600</v>
      </c>
      <c r="BI11" s="593">
        <f t="shared" si="25"/>
        <v>123600</v>
      </c>
      <c r="BJ11" s="387">
        <f t="shared" si="4"/>
        <v>0</v>
      </c>
      <c r="BK11" s="387"/>
      <c r="BL11" s="982">
        <v>15000</v>
      </c>
      <c r="BM11" s="461">
        <f t="shared" si="78"/>
        <v>0</v>
      </c>
      <c r="BN11" s="461">
        <f t="shared" si="79"/>
        <v>0</v>
      </c>
      <c r="BO11" s="461">
        <f t="shared" si="80"/>
        <v>0</v>
      </c>
      <c r="BP11" s="37"/>
      <c r="BQ11" s="461">
        <f t="shared" si="53"/>
        <v>0</v>
      </c>
      <c r="BR11" s="461">
        <f t="shared" si="81"/>
        <v>0</v>
      </c>
      <c r="BS11" s="461">
        <f t="shared" si="54"/>
        <v>0</v>
      </c>
      <c r="BT11" s="37"/>
      <c r="BU11" s="461">
        <f t="shared" si="55"/>
        <v>0</v>
      </c>
      <c r="BV11" s="461">
        <f t="shared" si="82"/>
        <v>0</v>
      </c>
      <c r="BW11" s="461">
        <f t="shared" si="83"/>
        <v>0</v>
      </c>
      <c r="BX11" s="37"/>
      <c r="BY11" s="461">
        <f t="shared" si="56"/>
        <v>0</v>
      </c>
      <c r="BZ11" s="461">
        <f t="shared" si="84"/>
        <v>0</v>
      </c>
      <c r="CA11" s="461">
        <f t="shared" si="57"/>
        <v>0</v>
      </c>
      <c r="CB11" s="37"/>
      <c r="CC11" s="461">
        <f t="shared" si="58"/>
        <v>0</v>
      </c>
      <c r="CD11" s="461">
        <f t="shared" si="85"/>
        <v>0</v>
      </c>
      <c r="CE11" s="461">
        <f t="shared" si="59"/>
        <v>0</v>
      </c>
      <c r="CF11" s="37"/>
      <c r="CG11" s="461">
        <f t="shared" si="60"/>
        <v>0</v>
      </c>
      <c r="CH11" s="461">
        <f t="shared" si="61"/>
        <v>0</v>
      </c>
      <c r="CI11" s="461">
        <f t="shared" si="86"/>
        <v>0</v>
      </c>
      <c r="CJ11" s="37"/>
      <c r="CK11" s="461">
        <f t="shared" si="62"/>
        <v>0</v>
      </c>
      <c r="CL11" s="461">
        <f t="shared" si="63"/>
        <v>0</v>
      </c>
      <c r="CM11" s="461">
        <f t="shared" si="64"/>
        <v>0</v>
      </c>
      <c r="CN11" s="37"/>
      <c r="CO11" s="461">
        <f t="shared" si="65"/>
        <v>0</v>
      </c>
      <c r="CP11" s="461">
        <f t="shared" si="66"/>
        <v>0</v>
      </c>
      <c r="CQ11" s="461">
        <f t="shared" si="67"/>
        <v>0</v>
      </c>
      <c r="CR11" s="37"/>
      <c r="CS11" s="461">
        <f t="shared" si="68"/>
        <v>0</v>
      </c>
      <c r="CT11" s="461">
        <f t="shared" si="87"/>
        <v>0</v>
      </c>
      <c r="CU11" s="461">
        <f t="shared" si="69"/>
        <v>0</v>
      </c>
      <c r="CV11" s="37"/>
      <c r="CW11" s="461">
        <f t="shared" si="70"/>
        <v>0</v>
      </c>
      <c r="CX11" s="461">
        <f t="shared" si="71"/>
        <v>0</v>
      </c>
      <c r="CY11" s="461">
        <f t="shared" si="72"/>
        <v>0</v>
      </c>
      <c r="CZ11" s="37"/>
      <c r="DA11" s="461">
        <f t="shared" si="73"/>
        <v>0</v>
      </c>
      <c r="DB11" s="461">
        <f t="shared" si="88"/>
        <v>0</v>
      </c>
      <c r="DC11" s="461">
        <f t="shared" si="74"/>
        <v>0</v>
      </c>
      <c r="DD11" s="37"/>
      <c r="DE11" s="461">
        <f t="shared" si="75"/>
        <v>0</v>
      </c>
      <c r="DF11" s="461">
        <f t="shared" si="76"/>
        <v>0</v>
      </c>
      <c r="DG11" s="461">
        <f t="shared" si="77"/>
        <v>0</v>
      </c>
      <c r="DH11" s="37"/>
      <c r="DI11" s="461">
        <f t="shared" ref="DI11:DI74" si="90">SUM(BM11+BQ11+BU11+BY11+CC11+CG11+CK11+CO11+CS11+CW11+DA11+DE11)</f>
        <v>0</v>
      </c>
      <c r="DJ11" s="461">
        <f t="shared" ref="DJ11:DJ74" si="91">SUM(BN11+BR11+BV11+BZ11+CD11+CH11+CL11+CP11+CT11+CX11+DB11+DF11)</f>
        <v>0</v>
      </c>
      <c r="DK11" s="461">
        <f t="shared" si="89"/>
        <v>0</v>
      </c>
    </row>
    <row r="12" spans="1:128" s="38" customFormat="1" ht="34.5" customHeight="1" x14ac:dyDescent="0.2">
      <c r="A12" s="28">
        <f t="shared" si="27"/>
        <v>8</v>
      </c>
      <c r="B12" s="608" t="s">
        <v>125</v>
      </c>
      <c r="C12" s="29" t="s">
        <v>23</v>
      </c>
      <c r="D12" s="82">
        <v>1</v>
      </c>
      <c r="E12" s="590"/>
      <c r="F12" s="30"/>
      <c r="G12" s="590"/>
      <c r="H12" s="30"/>
      <c r="I12" s="30"/>
      <c r="J12" s="30"/>
      <c r="K12" s="30"/>
      <c r="L12" s="30"/>
      <c r="M12" s="30"/>
      <c r="N12" s="30"/>
      <c r="O12" s="30"/>
      <c r="P12" s="30"/>
      <c r="Q12" s="31">
        <f t="shared" si="0"/>
        <v>0</v>
      </c>
      <c r="R12" s="83" t="s">
        <v>31</v>
      </c>
      <c r="S12" s="609">
        <v>74100</v>
      </c>
      <c r="T12" s="425"/>
      <c r="U12" s="425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386">
        <f t="shared" si="7"/>
        <v>0</v>
      </c>
      <c r="AG12" s="461">
        <f t="shared" si="8"/>
        <v>0</v>
      </c>
      <c r="AH12" s="461">
        <f t="shared" si="1"/>
        <v>0</v>
      </c>
      <c r="AI12" s="461">
        <f t="shared" si="2"/>
        <v>0</v>
      </c>
      <c r="AJ12" s="461">
        <f t="shared" si="2"/>
        <v>0</v>
      </c>
      <c r="AK12" s="461">
        <f t="shared" si="2"/>
        <v>0</v>
      </c>
      <c r="AL12" s="461">
        <f t="shared" si="2"/>
        <v>0</v>
      </c>
      <c r="AM12" s="461">
        <f t="shared" si="2"/>
        <v>0</v>
      </c>
      <c r="AN12" s="461">
        <f t="shared" si="2"/>
        <v>0</v>
      </c>
      <c r="AO12" s="461">
        <f t="shared" si="2"/>
        <v>0</v>
      </c>
      <c r="AP12" s="461">
        <f t="shared" si="2"/>
        <v>0</v>
      </c>
      <c r="AQ12" s="461">
        <f t="shared" si="2"/>
        <v>0</v>
      </c>
      <c r="AR12" s="461">
        <f t="shared" si="2"/>
        <v>0</v>
      </c>
      <c r="AS12" s="462">
        <f t="shared" si="9"/>
        <v>0</v>
      </c>
      <c r="AT12" s="461">
        <f t="shared" si="10"/>
        <v>0</v>
      </c>
      <c r="AU12" s="461">
        <f t="shared" si="11"/>
        <v>0</v>
      </c>
      <c r="AV12" s="461">
        <f t="shared" si="12"/>
        <v>0</v>
      </c>
      <c r="AW12" s="461">
        <f t="shared" si="13"/>
        <v>0</v>
      </c>
      <c r="AX12" s="461">
        <f t="shared" si="14"/>
        <v>0</v>
      </c>
      <c r="AY12" s="461">
        <f t="shared" si="15"/>
        <v>0</v>
      </c>
      <c r="AZ12" s="461">
        <f t="shared" si="16"/>
        <v>0</v>
      </c>
      <c r="BA12" s="461">
        <f t="shared" si="17"/>
        <v>0</v>
      </c>
      <c r="BB12" s="461">
        <f t="shared" si="18"/>
        <v>0</v>
      </c>
      <c r="BC12" s="461">
        <f t="shared" si="19"/>
        <v>0</v>
      </c>
      <c r="BD12" s="461">
        <f t="shared" si="20"/>
        <v>0</v>
      </c>
      <c r="BE12" s="461">
        <f t="shared" si="21"/>
        <v>0</v>
      </c>
      <c r="BF12" s="461">
        <f t="shared" si="22"/>
        <v>0</v>
      </c>
      <c r="BG12" s="591">
        <f t="shared" si="23"/>
        <v>0</v>
      </c>
      <c r="BH12" s="592">
        <f t="shared" si="24"/>
        <v>74100</v>
      </c>
      <c r="BI12" s="593">
        <f t="shared" si="25"/>
        <v>74100</v>
      </c>
      <c r="BJ12" s="387">
        <f t="shared" si="4"/>
        <v>0</v>
      </c>
      <c r="BK12" s="387"/>
      <c r="BL12" s="982">
        <v>40000</v>
      </c>
      <c r="BM12" s="461">
        <f t="shared" si="78"/>
        <v>0</v>
      </c>
      <c r="BN12" s="461">
        <f t="shared" si="79"/>
        <v>0</v>
      </c>
      <c r="BO12" s="461">
        <f t="shared" si="80"/>
        <v>0</v>
      </c>
      <c r="BP12" s="37"/>
      <c r="BQ12" s="461">
        <f t="shared" si="53"/>
        <v>0</v>
      </c>
      <c r="BR12" s="461">
        <f t="shared" si="81"/>
        <v>0</v>
      </c>
      <c r="BS12" s="461">
        <f t="shared" si="54"/>
        <v>0</v>
      </c>
      <c r="BT12" s="37"/>
      <c r="BU12" s="461">
        <f t="shared" si="55"/>
        <v>0</v>
      </c>
      <c r="BV12" s="461">
        <f t="shared" si="82"/>
        <v>0</v>
      </c>
      <c r="BW12" s="461">
        <f t="shared" si="83"/>
        <v>0</v>
      </c>
      <c r="BX12" s="37"/>
      <c r="BY12" s="461">
        <f t="shared" si="56"/>
        <v>0</v>
      </c>
      <c r="BZ12" s="461">
        <f t="shared" si="84"/>
        <v>0</v>
      </c>
      <c r="CA12" s="461">
        <f t="shared" si="57"/>
        <v>0</v>
      </c>
      <c r="CB12" s="37"/>
      <c r="CC12" s="461">
        <f t="shared" si="58"/>
        <v>0</v>
      </c>
      <c r="CD12" s="461">
        <f t="shared" si="85"/>
        <v>0</v>
      </c>
      <c r="CE12" s="461">
        <f t="shared" si="59"/>
        <v>0</v>
      </c>
      <c r="CF12" s="37"/>
      <c r="CG12" s="461">
        <f t="shared" si="60"/>
        <v>0</v>
      </c>
      <c r="CH12" s="461">
        <f t="shared" si="61"/>
        <v>0</v>
      </c>
      <c r="CI12" s="461">
        <f t="shared" si="86"/>
        <v>0</v>
      </c>
      <c r="CJ12" s="37"/>
      <c r="CK12" s="461">
        <f t="shared" si="62"/>
        <v>0</v>
      </c>
      <c r="CL12" s="461">
        <f t="shared" si="63"/>
        <v>0</v>
      </c>
      <c r="CM12" s="461">
        <f t="shared" si="64"/>
        <v>0</v>
      </c>
      <c r="CN12" s="37"/>
      <c r="CO12" s="461">
        <f t="shared" si="65"/>
        <v>0</v>
      </c>
      <c r="CP12" s="461">
        <f t="shared" si="66"/>
        <v>0</v>
      </c>
      <c r="CQ12" s="461">
        <f t="shared" si="67"/>
        <v>0</v>
      </c>
      <c r="CR12" s="37"/>
      <c r="CS12" s="461">
        <f t="shared" si="68"/>
        <v>0</v>
      </c>
      <c r="CT12" s="461">
        <f t="shared" si="87"/>
        <v>0</v>
      </c>
      <c r="CU12" s="461">
        <f t="shared" si="69"/>
        <v>0</v>
      </c>
      <c r="CV12" s="37"/>
      <c r="CW12" s="461">
        <f t="shared" si="70"/>
        <v>0</v>
      </c>
      <c r="CX12" s="461">
        <f t="shared" si="71"/>
        <v>0</v>
      </c>
      <c r="CY12" s="461">
        <f t="shared" si="72"/>
        <v>0</v>
      </c>
      <c r="CZ12" s="37"/>
      <c r="DA12" s="461">
        <f t="shared" si="73"/>
        <v>0</v>
      </c>
      <c r="DB12" s="461">
        <f t="shared" si="88"/>
        <v>0</v>
      </c>
      <c r="DC12" s="461">
        <f t="shared" si="74"/>
        <v>0</v>
      </c>
      <c r="DD12" s="37"/>
      <c r="DE12" s="461">
        <f t="shared" si="75"/>
        <v>0</v>
      </c>
      <c r="DF12" s="461">
        <f t="shared" si="76"/>
        <v>0</v>
      </c>
      <c r="DG12" s="461">
        <f t="shared" si="77"/>
        <v>0</v>
      </c>
      <c r="DH12" s="37"/>
      <c r="DI12" s="461">
        <f t="shared" si="90"/>
        <v>0</v>
      </c>
      <c r="DJ12" s="461">
        <f t="shared" si="91"/>
        <v>0</v>
      </c>
      <c r="DK12" s="461">
        <f t="shared" si="89"/>
        <v>0</v>
      </c>
    </row>
    <row r="13" spans="1:128" s="38" customFormat="1" ht="34.5" customHeight="1" x14ac:dyDescent="0.2">
      <c r="A13" s="28">
        <f t="shared" si="27"/>
        <v>9</v>
      </c>
      <c r="B13" s="608" t="s">
        <v>126</v>
      </c>
      <c r="C13" s="29" t="s">
        <v>23</v>
      </c>
      <c r="D13" s="82">
        <v>1</v>
      </c>
      <c r="E13" s="590"/>
      <c r="F13" s="30"/>
      <c r="G13" s="590"/>
      <c r="H13" s="30"/>
      <c r="I13" s="30"/>
      <c r="J13" s="30"/>
      <c r="K13" s="30"/>
      <c r="L13" s="30"/>
      <c r="M13" s="30"/>
      <c r="N13" s="30"/>
      <c r="O13" s="30"/>
      <c r="P13" s="30"/>
      <c r="Q13" s="31">
        <f t="shared" si="0"/>
        <v>0</v>
      </c>
      <c r="R13" s="83" t="s">
        <v>31</v>
      </c>
      <c r="S13" s="609">
        <v>65800</v>
      </c>
      <c r="T13" s="425"/>
      <c r="U13" s="425"/>
      <c r="V13" s="425"/>
      <c r="W13" s="471"/>
      <c r="X13" s="471"/>
      <c r="Y13" s="471"/>
      <c r="Z13" s="471"/>
      <c r="AA13" s="471"/>
      <c r="AB13" s="471"/>
      <c r="AC13" s="471"/>
      <c r="AD13" s="471"/>
      <c r="AE13" s="471"/>
      <c r="AF13" s="386">
        <f t="shared" si="7"/>
        <v>0</v>
      </c>
      <c r="AG13" s="461">
        <f t="shared" si="8"/>
        <v>0</v>
      </c>
      <c r="AH13" s="461">
        <f t="shared" si="1"/>
        <v>0</v>
      </c>
      <c r="AI13" s="461">
        <f t="shared" si="2"/>
        <v>0</v>
      </c>
      <c r="AJ13" s="461">
        <f t="shared" si="2"/>
        <v>0</v>
      </c>
      <c r="AK13" s="461">
        <f t="shared" si="2"/>
        <v>0</v>
      </c>
      <c r="AL13" s="461">
        <f t="shared" si="2"/>
        <v>0</v>
      </c>
      <c r="AM13" s="461">
        <f t="shared" si="2"/>
        <v>0</v>
      </c>
      <c r="AN13" s="461">
        <f t="shared" si="2"/>
        <v>0</v>
      </c>
      <c r="AO13" s="461">
        <f t="shared" si="2"/>
        <v>0</v>
      </c>
      <c r="AP13" s="461">
        <f t="shared" si="2"/>
        <v>0</v>
      </c>
      <c r="AQ13" s="461">
        <f t="shared" si="2"/>
        <v>0</v>
      </c>
      <c r="AR13" s="461">
        <f t="shared" si="2"/>
        <v>0</v>
      </c>
      <c r="AS13" s="462">
        <f t="shared" si="9"/>
        <v>0</v>
      </c>
      <c r="AT13" s="461">
        <f t="shared" si="10"/>
        <v>0</v>
      </c>
      <c r="AU13" s="461">
        <f t="shared" si="11"/>
        <v>0</v>
      </c>
      <c r="AV13" s="461">
        <f t="shared" si="12"/>
        <v>0</v>
      </c>
      <c r="AW13" s="461">
        <f t="shared" si="13"/>
        <v>0</v>
      </c>
      <c r="AX13" s="461">
        <f t="shared" si="14"/>
        <v>0</v>
      </c>
      <c r="AY13" s="461">
        <f t="shared" si="15"/>
        <v>0</v>
      </c>
      <c r="AZ13" s="461">
        <f t="shared" si="16"/>
        <v>0</v>
      </c>
      <c r="BA13" s="461">
        <f t="shared" si="17"/>
        <v>0</v>
      </c>
      <c r="BB13" s="461">
        <f t="shared" si="18"/>
        <v>0</v>
      </c>
      <c r="BC13" s="461">
        <f t="shared" si="19"/>
        <v>0</v>
      </c>
      <c r="BD13" s="461">
        <f t="shared" si="20"/>
        <v>0</v>
      </c>
      <c r="BE13" s="461">
        <f t="shared" si="21"/>
        <v>0</v>
      </c>
      <c r="BF13" s="461">
        <f t="shared" si="22"/>
        <v>0</v>
      </c>
      <c r="BG13" s="591">
        <f t="shared" si="23"/>
        <v>0</v>
      </c>
      <c r="BH13" s="592">
        <f t="shared" si="24"/>
        <v>65800</v>
      </c>
      <c r="BI13" s="593">
        <f t="shared" si="25"/>
        <v>65800</v>
      </c>
      <c r="BJ13" s="387">
        <f t="shared" si="4"/>
        <v>0</v>
      </c>
      <c r="BK13" s="387"/>
      <c r="BL13" s="982">
        <v>45000</v>
      </c>
      <c r="BM13" s="461">
        <f t="shared" si="78"/>
        <v>0</v>
      </c>
      <c r="BN13" s="461">
        <f t="shared" si="79"/>
        <v>0</v>
      </c>
      <c r="BO13" s="461">
        <f t="shared" si="80"/>
        <v>0</v>
      </c>
      <c r="BP13" s="37"/>
      <c r="BQ13" s="461">
        <f t="shared" si="53"/>
        <v>0</v>
      </c>
      <c r="BR13" s="461">
        <f t="shared" si="81"/>
        <v>0</v>
      </c>
      <c r="BS13" s="461">
        <f t="shared" si="54"/>
        <v>0</v>
      </c>
      <c r="BT13" s="37"/>
      <c r="BU13" s="461">
        <f t="shared" si="55"/>
        <v>0</v>
      </c>
      <c r="BV13" s="461">
        <f t="shared" si="82"/>
        <v>0</v>
      </c>
      <c r="BW13" s="461">
        <f t="shared" si="83"/>
        <v>0</v>
      </c>
      <c r="BX13" s="37"/>
      <c r="BY13" s="461">
        <f t="shared" si="56"/>
        <v>0</v>
      </c>
      <c r="BZ13" s="461">
        <f t="shared" si="84"/>
        <v>0</v>
      </c>
      <c r="CA13" s="461">
        <f t="shared" si="57"/>
        <v>0</v>
      </c>
      <c r="CB13" s="37"/>
      <c r="CC13" s="461">
        <f t="shared" si="58"/>
        <v>0</v>
      </c>
      <c r="CD13" s="461">
        <f t="shared" si="85"/>
        <v>0</v>
      </c>
      <c r="CE13" s="461">
        <f t="shared" si="59"/>
        <v>0</v>
      </c>
      <c r="CF13" s="37"/>
      <c r="CG13" s="461">
        <f t="shared" si="60"/>
        <v>0</v>
      </c>
      <c r="CH13" s="461">
        <f t="shared" si="61"/>
        <v>0</v>
      </c>
      <c r="CI13" s="461">
        <f t="shared" si="86"/>
        <v>0</v>
      </c>
      <c r="CJ13" s="37"/>
      <c r="CK13" s="461">
        <f t="shared" si="62"/>
        <v>0</v>
      </c>
      <c r="CL13" s="461">
        <f t="shared" si="63"/>
        <v>0</v>
      </c>
      <c r="CM13" s="461">
        <f t="shared" si="64"/>
        <v>0</v>
      </c>
      <c r="CN13" s="37"/>
      <c r="CO13" s="461">
        <f t="shared" si="65"/>
        <v>0</v>
      </c>
      <c r="CP13" s="461">
        <f t="shared" si="66"/>
        <v>0</v>
      </c>
      <c r="CQ13" s="461">
        <f t="shared" si="67"/>
        <v>0</v>
      </c>
      <c r="CR13" s="37"/>
      <c r="CS13" s="461">
        <f t="shared" si="68"/>
        <v>0</v>
      </c>
      <c r="CT13" s="461">
        <f t="shared" si="87"/>
        <v>0</v>
      </c>
      <c r="CU13" s="461">
        <f t="shared" si="69"/>
        <v>0</v>
      </c>
      <c r="CV13" s="37"/>
      <c r="CW13" s="461">
        <f t="shared" si="70"/>
        <v>0</v>
      </c>
      <c r="CX13" s="461">
        <f t="shared" si="71"/>
        <v>0</v>
      </c>
      <c r="CY13" s="461">
        <f t="shared" si="72"/>
        <v>0</v>
      </c>
      <c r="CZ13" s="37"/>
      <c r="DA13" s="461">
        <f t="shared" si="73"/>
        <v>0</v>
      </c>
      <c r="DB13" s="461">
        <f t="shared" si="88"/>
        <v>0</v>
      </c>
      <c r="DC13" s="461">
        <f t="shared" si="74"/>
        <v>0</v>
      </c>
      <c r="DD13" s="37"/>
      <c r="DE13" s="461">
        <f t="shared" si="75"/>
        <v>0</v>
      </c>
      <c r="DF13" s="461">
        <f t="shared" si="76"/>
        <v>0</v>
      </c>
      <c r="DG13" s="461">
        <f t="shared" si="77"/>
        <v>0</v>
      </c>
      <c r="DH13" s="37"/>
      <c r="DI13" s="461">
        <f t="shared" si="90"/>
        <v>0</v>
      </c>
      <c r="DJ13" s="461">
        <f t="shared" si="91"/>
        <v>0</v>
      </c>
      <c r="DK13" s="461">
        <f t="shared" si="89"/>
        <v>0</v>
      </c>
    </row>
    <row r="14" spans="1:128" s="38" customFormat="1" ht="34.5" customHeight="1" x14ac:dyDescent="0.2">
      <c r="A14" s="28">
        <f t="shared" si="27"/>
        <v>10</v>
      </c>
      <c r="B14" s="608" t="s">
        <v>261</v>
      </c>
      <c r="C14" s="29" t="s">
        <v>23</v>
      </c>
      <c r="D14" s="82">
        <v>10</v>
      </c>
      <c r="E14" s="590">
        <v>3</v>
      </c>
      <c r="F14" s="30"/>
      <c r="G14" s="590"/>
      <c r="H14" s="30"/>
      <c r="I14" s="30"/>
      <c r="J14" s="30"/>
      <c r="K14" s="30"/>
      <c r="L14" s="30"/>
      <c r="M14" s="30"/>
      <c r="N14" s="30"/>
      <c r="O14" s="30"/>
      <c r="P14" s="30"/>
      <c r="Q14" s="31">
        <f t="shared" si="0"/>
        <v>3</v>
      </c>
      <c r="R14" s="83" t="s">
        <v>2</v>
      </c>
      <c r="S14" s="609">
        <v>28500</v>
      </c>
      <c r="T14" s="32">
        <v>25000</v>
      </c>
      <c r="U14" s="32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386">
        <f t="shared" si="7"/>
        <v>85500</v>
      </c>
      <c r="AG14" s="461">
        <f t="shared" si="8"/>
        <v>75000</v>
      </c>
      <c r="AH14" s="461">
        <f t="shared" si="1"/>
        <v>0</v>
      </c>
      <c r="AI14" s="461">
        <f t="shared" si="2"/>
        <v>0</v>
      </c>
      <c r="AJ14" s="461">
        <f t="shared" si="2"/>
        <v>0</v>
      </c>
      <c r="AK14" s="461">
        <f t="shared" si="2"/>
        <v>0</v>
      </c>
      <c r="AL14" s="461">
        <f t="shared" si="2"/>
        <v>0</v>
      </c>
      <c r="AM14" s="461">
        <f t="shared" si="2"/>
        <v>0</v>
      </c>
      <c r="AN14" s="461">
        <f t="shared" si="2"/>
        <v>0</v>
      </c>
      <c r="AO14" s="461">
        <f t="shared" si="2"/>
        <v>0</v>
      </c>
      <c r="AP14" s="461">
        <f t="shared" si="2"/>
        <v>0</v>
      </c>
      <c r="AQ14" s="461">
        <f t="shared" si="2"/>
        <v>0</v>
      </c>
      <c r="AR14" s="461">
        <f t="shared" si="2"/>
        <v>0</v>
      </c>
      <c r="AS14" s="462">
        <f t="shared" si="9"/>
        <v>75000</v>
      </c>
      <c r="AT14" s="461">
        <f t="shared" si="10"/>
        <v>10125</v>
      </c>
      <c r="AU14" s="461">
        <f t="shared" si="11"/>
        <v>0</v>
      </c>
      <c r="AV14" s="461">
        <f t="shared" si="12"/>
        <v>0</v>
      </c>
      <c r="AW14" s="461">
        <f t="shared" si="13"/>
        <v>0</v>
      </c>
      <c r="AX14" s="461">
        <f t="shared" si="14"/>
        <v>0</v>
      </c>
      <c r="AY14" s="461">
        <f t="shared" si="15"/>
        <v>0</v>
      </c>
      <c r="AZ14" s="461">
        <f t="shared" si="16"/>
        <v>0</v>
      </c>
      <c r="BA14" s="461">
        <f t="shared" si="17"/>
        <v>0</v>
      </c>
      <c r="BB14" s="461">
        <f t="shared" si="18"/>
        <v>0</v>
      </c>
      <c r="BC14" s="461">
        <f t="shared" si="19"/>
        <v>0</v>
      </c>
      <c r="BD14" s="461">
        <f t="shared" si="20"/>
        <v>0</v>
      </c>
      <c r="BE14" s="461">
        <f t="shared" si="21"/>
        <v>0</v>
      </c>
      <c r="BF14" s="461">
        <f t="shared" si="22"/>
        <v>10125</v>
      </c>
      <c r="BG14" s="591">
        <f t="shared" si="23"/>
        <v>10500</v>
      </c>
      <c r="BH14" s="592">
        <f t="shared" si="24"/>
        <v>285000</v>
      </c>
      <c r="BI14" s="593">
        <f t="shared" si="25"/>
        <v>210000</v>
      </c>
      <c r="BJ14" s="387">
        <f t="shared" si="4"/>
        <v>0.3</v>
      </c>
      <c r="BK14" s="387"/>
      <c r="BL14" s="937">
        <v>20000</v>
      </c>
      <c r="BM14" s="461">
        <f>AG14-AT14</f>
        <v>64875</v>
      </c>
      <c r="BN14" s="461">
        <f>E14*BL14</f>
        <v>60000</v>
      </c>
      <c r="BO14" s="461">
        <f t="shared" si="80"/>
        <v>4875</v>
      </c>
      <c r="BP14" s="37"/>
      <c r="BQ14" s="461">
        <f t="shared" ref="BQ14:BQ77" si="92">AH14-AU14</f>
        <v>0</v>
      </c>
      <c r="BR14" s="461">
        <f t="shared" si="81"/>
        <v>0</v>
      </c>
      <c r="BS14" s="461">
        <f t="shared" ref="BS14:BS77" si="93">BQ14-BR14</f>
        <v>0</v>
      </c>
      <c r="BT14" s="37"/>
      <c r="BU14" s="461">
        <f t="shared" ref="BU14:BU77" si="94">AI14-AV14</f>
        <v>0</v>
      </c>
      <c r="BV14" s="461">
        <f t="shared" si="82"/>
        <v>0</v>
      </c>
      <c r="BW14" s="461">
        <f t="shared" si="83"/>
        <v>0</v>
      </c>
      <c r="BX14" s="37"/>
      <c r="BY14" s="461">
        <f t="shared" ref="BY14:BY77" si="95">AJ14-AW14</f>
        <v>0</v>
      </c>
      <c r="BZ14" s="461">
        <f t="shared" si="84"/>
        <v>0</v>
      </c>
      <c r="CA14" s="461">
        <f t="shared" ref="CA14:CA77" si="96">BY14-BZ14</f>
        <v>0</v>
      </c>
      <c r="CB14" s="37"/>
      <c r="CC14" s="461">
        <f t="shared" ref="CC14:CC77" si="97">SUM(AK14-AX14)</f>
        <v>0</v>
      </c>
      <c r="CD14" s="461">
        <f t="shared" si="85"/>
        <v>0</v>
      </c>
      <c r="CE14" s="461">
        <f t="shared" ref="CE14:CE77" si="98">CC14-CD14</f>
        <v>0</v>
      </c>
      <c r="CF14" s="37"/>
      <c r="CG14" s="461">
        <f t="shared" ref="CG14:CG77" si="99">AL14-AY14</f>
        <v>0</v>
      </c>
      <c r="CH14" s="461">
        <f t="shared" ref="CH14:CH77" si="100">J14*BL14</f>
        <v>0</v>
      </c>
      <c r="CI14" s="461">
        <f t="shared" si="86"/>
        <v>0</v>
      </c>
      <c r="CJ14" s="37"/>
      <c r="CK14" s="461">
        <f t="shared" ref="CK14:CK77" si="101">AM14-AZ14</f>
        <v>0</v>
      </c>
      <c r="CL14" s="461">
        <f t="shared" ref="CL14:CL77" si="102">K14*BL14</f>
        <v>0</v>
      </c>
      <c r="CM14" s="461">
        <f t="shared" ref="CM14:CM77" si="103">CK14-CL14</f>
        <v>0</v>
      </c>
      <c r="CN14" s="37"/>
      <c r="CO14" s="461">
        <f t="shared" ref="CO14:CO77" si="104">AN14-BA14</f>
        <v>0</v>
      </c>
      <c r="CP14" s="461">
        <f t="shared" ref="CP14:CP77" si="105">L14*BL14</f>
        <v>0</v>
      </c>
      <c r="CQ14" s="461">
        <f t="shared" ref="CQ14:CQ77" si="106">CO14-CP14</f>
        <v>0</v>
      </c>
      <c r="CR14" s="37"/>
      <c r="CS14" s="461">
        <f t="shared" ref="CS14:CS77" si="107">AO14-BB14</f>
        <v>0</v>
      </c>
      <c r="CT14" s="461">
        <f t="shared" si="87"/>
        <v>0</v>
      </c>
      <c r="CU14" s="461">
        <f t="shared" ref="CU14:CU77" si="108">CS14-CT14</f>
        <v>0</v>
      </c>
      <c r="CV14" s="37"/>
      <c r="CW14" s="461">
        <f t="shared" ref="CW14:CW77" si="109">AP14-BC14</f>
        <v>0</v>
      </c>
      <c r="CX14" s="461">
        <f t="shared" ref="CX14:CX77" si="110">N14*BL14</f>
        <v>0</v>
      </c>
      <c r="CY14" s="461">
        <f t="shared" ref="CY14:CY77" si="111">CW14-CX14</f>
        <v>0</v>
      </c>
      <c r="CZ14" s="37"/>
      <c r="DA14" s="461">
        <f t="shared" ref="DA14:DA77" si="112">AQ14-BD14</f>
        <v>0</v>
      </c>
      <c r="DB14" s="461">
        <f t="shared" si="88"/>
        <v>0</v>
      </c>
      <c r="DC14" s="461">
        <f t="shared" ref="DC14:DC77" si="113">DA14-DB14</f>
        <v>0</v>
      </c>
      <c r="DD14" s="37"/>
      <c r="DE14" s="461">
        <f t="shared" ref="DE14:DE77" si="114">AR14-BE14</f>
        <v>0</v>
      </c>
      <c r="DF14" s="461">
        <f t="shared" ref="DF14:DF77" si="115">P14*BL14</f>
        <v>0</v>
      </c>
      <c r="DG14" s="461">
        <f t="shared" ref="DG14:DG77" si="116">DE14-DF14</f>
        <v>0</v>
      </c>
      <c r="DH14" s="37"/>
      <c r="DI14" s="461">
        <f t="shared" si="90"/>
        <v>64875</v>
      </c>
      <c r="DJ14" s="461">
        <f t="shared" si="91"/>
        <v>60000</v>
      </c>
      <c r="DK14" s="461">
        <f t="shared" si="89"/>
        <v>4875</v>
      </c>
    </row>
    <row r="15" spans="1:128" s="38" customFormat="1" ht="34.5" customHeight="1" x14ac:dyDescent="0.2">
      <c r="A15" s="28">
        <f t="shared" si="27"/>
        <v>11</v>
      </c>
      <c r="B15" s="608" t="s">
        <v>262</v>
      </c>
      <c r="C15" s="29" t="s">
        <v>23</v>
      </c>
      <c r="D15" s="82">
        <v>10</v>
      </c>
      <c r="E15" s="590"/>
      <c r="F15" s="30"/>
      <c r="G15" s="590"/>
      <c r="H15" s="30"/>
      <c r="I15" s="30"/>
      <c r="J15" s="30"/>
      <c r="K15" s="30"/>
      <c r="L15" s="30"/>
      <c r="M15" s="30"/>
      <c r="N15" s="30"/>
      <c r="O15" s="30"/>
      <c r="P15" s="30"/>
      <c r="Q15" s="31">
        <f t="shared" si="0"/>
        <v>0</v>
      </c>
      <c r="R15" s="83" t="s">
        <v>2</v>
      </c>
      <c r="S15" s="609">
        <v>22700</v>
      </c>
      <c r="T15" s="32"/>
      <c r="U15" s="32"/>
      <c r="V15" s="32"/>
      <c r="W15" s="471"/>
      <c r="X15" s="471"/>
      <c r="Y15" s="471"/>
      <c r="Z15" s="471"/>
      <c r="AA15" s="471"/>
      <c r="AB15" s="471"/>
      <c r="AC15" s="471"/>
      <c r="AD15" s="471"/>
      <c r="AE15" s="471"/>
      <c r="AF15" s="386">
        <f t="shared" si="7"/>
        <v>0</v>
      </c>
      <c r="AG15" s="461">
        <f t="shared" si="8"/>
        <v>0</v>
      </c>
      <c r="AH15" s="461">
        <f t="shared" si="1"/>
        <v>0</v>
      </c>
      <c r="AI15" s="461">
        <f t="shared" si="2"/>
        <v>0</v>
      </c>
      <c r="AJ15" s="461">
        <f t="shared" si="2"/>
        <v>0</v>
      </c>
      <c r="AK15" s="461">
        <f t="shared" si="2"/>
        <v>0</v>
      </c>
      <c r="AL15" s="461">
        <f t="shared" si="2"/>
        <v>0</v>
      </c>
      <c r="AM15" s="461">
        <f t="shared" si="2"/>
        <v>0</v>
      </c>
      <c r="AN15" s="461">
        <f t="shared" si="2"/>
        <v>0</v>
      </c>
      <c r="AO15" s="461">
        <f t="shared" si="2"/>
        <v>0</v>
      </c>
      <c r="AP15" s="461">
        <f t="shared" si="2"/>
        <v>0</v>
      </c>
      <c r="AQ15" s="461">
        <f t="shared" si="2"/>
        <v>0</v>
      </c>
      <c r="AR15" s="461">
        <f t="shared" si="2"/>
        <v>0</v>
      </c>
      <c r="AS15" s="462">
        <f t="shared" si="9"/>
        <v>0</v>
      </c>
      <c r="AT15" s="461">
        <f t="shared" ref="AT15:AT32" si="117">SUM(AG15*4%)</f>
        <v>0</v>
      </c>
      <c r="AU15" s="461">
        <f t="shared" si="11"/>
        <v>0</v>
      </c>
      <c r="AV15" s="461">
        <f t="shared" si="12"/>
        <v>0</v>
      </c>
      <c r="AW15" s="461">
        <f t="shared" si="13"/>
        <v>0</v>
      </c>
      <c r="AX15" s="461">
        <f t="shared" si="14"/>
        <v>0</v>
      </c>
      <c r="AY15" s="461">
        <f t="shared" si="15"/>
        <v>0</v>
      </c>
      <c r="AZ15" s="461">
        <f t="shared" si="16"/>
        <v>0</v>
      </c>
      <c r="BA15" s="461">
        <f t="shared" si="17"/>
        <v>0</v>
      </c>
      <c r="BB15" s="461">
        <f t="shared" si="18"/>
        <v>0</v>
      </c>
      <c r="BC15" s="461">
        <f t="shared" si="19"/>
        <v>0</v>
      </c>
      <c r="BD15" s="461">
        <f t="shared" si="20"/>
        <v>0</v>
      </c>
      <c r="BE15" s="461">
        <f t="shared" si="21"/>
        <v>0</v>
      </c>
      <c r="BF15" s="461">
        <f t="shared" si="22"/>
        <v>0</v>
      </c>
      <c r="BG15" s="591">
        <f t="shared" si="23"/>
        <v>0</v>
      </c>
      <c r="BH15" s="592">
        <f t="shared" si="24"/>
        <v>227000</v>
      </c>
      <c r="BI15" s="593">
        <f t="shared" si="25"/>
        <v>227000</v>
      </c>
      <c r="BJ15" s="387">
        <f t="shared" si="4"/>
        <v>0</v>
      </c>
      <c r="BK15" s="387"/>
      <c r="BL15" s="937">
        <v>10000</v>
      </c>
      <c r="BM15" s="461">
        <f t="shared" si="78"/>
        <v>0</v>
      </c>
      <c r="BN15" s="461">
        <f t="shared" si="79"/>
        <v>0</v>
      </c>
      <c r="BO15" s="461">
        <f t="shared" si="80"/>
        <v>0</v>
      </c>
      <c r="BP15" s="37"/>
      <c r="BQ15" s="461">
        <f t="shared" si="92"/>
        <v>0</v>
      </c>
      <c r="BR15" s="461">
        <f t="shared" si="81"/>
        <v>0</v>
      </c>
      <c r="BS15" s="461">
        <f t="shared" si="93"/>
        <v>0</v>
      </c>
      <c r="BT15" s="37"/>
      <c r="BU15" s="461">
        <f t="shared" si="94"/>
        <v>0</v>
      </c>
      <c r="BV15" s="461">
        <f t="shared" si="82"/>
        <v>0</v>
      </c>
      <c r="BW15" s="461">
        <f t="shared" si="83"/>
        <v>0</v>
      </c>
      <c r="BX15" s="37"/>
      <c r="BY15" s="461">
        <f t="shared" si="95"/>
        <v>0</v>
      </c>
      <c r="BZ15" s="461">
        <f t="shared" si="84"/>
        <v>0</v>
      </c>
      <c r="CA15" s="461">
        <f t="shared" si="96"/>
        <v>0</v>
      </c>
      <c r="CB15" s="37"/>
      <c r="CC15" s="461">
        <f t="shared" si="97"/>
        <v>0</v>
      </c>
      <c r="CD15" s="461">
        <f t="shared" si="85"/>
        <v>0</v>
      </c>
      <c r="CE15" s="461">
        <f t="shared" si="98"/>
        <v>0</v>
      </c>
      <c r="CF15" s="37"/>
      <c r="CG15" s="461">
        <f t="shared" si="99"/>
        <v>0</v>
      </c>
      <c r="CH15" s="461">
        <f t="shared" si="100"/>
        <v>0</v>
      </c>
      <c r="CI15" s="461">
        <f t="shared" si="86"/>
        <v>0</v>
      </c>
      <c r="CJ15" s="37"/>
      <c r="CK15" s="461">
        <f t="shared" si="101"/>
        <v>0</v>
      </c>
      <c r="CL15" s="461">
        <f t="shared" si="102"/>
        <v>0</v>
      </c>
      <c r="CM15" s="461">
        <f t="shared" si="103"/>
        <v>0</v>
      </c>
      <c r="CN15" s="37"/>
      <c r="CO15" s="461">
        <f t="shared" si="104"/>
        <v>0</v>
      </c>
      <c r="CP15" s="461">
        <f t="shared" si="105"/>
        <v>0</v>
      </c>
      <c r="CQ15" s="461">
        <f t="shared" si="106"/>
        <v>0</v>
      </c>
      <c r="CR15" s="37"/>
      <c r="CS15" s="461">
        <f t="shared" si="107"/>
        <v>0</v>
      </c>
      <c r="CT15" s="461">
        <f t="shared" si="87"/>
        <v>0</v>
      </c>
      <c r="CU15" s="461">
        <f t="shared" si="108"/>
        <v>0</v>
      </c>
      <c r="CV15" s="37"/>
      <c r="CW15" s="461">
        <f t="shared" si="109"/>
        <v>0</v>
      </c>
      <c r="CX15" s="461">
        <f t="shared" si="110"/>
        <v>0</v>
      </c>
      <c r="CY15" s="461">
        <f t="shared" si="111"/>
        <v>0</v>
      </c>
      <c r="CZ15" s="37"/>
      <c r="DA15" s="461">
        <f t="shared" si="112"/>
        <v>0</v>
      </c>
      <c r="DB15" s="461">
        <f t="shared" si="88"/>
        <v>0</v>
      </c>
      <c r="DC15" s="461">
        <f t="shared" si="113"/>
        <v>0</v>
      </c>
      <c r="DD15" s="37"/>
      <c r="DE15" s="461">
        <f t="shared" si="114"/>
        <v>0</v>
      </c>
      <c r="DF15" s="461">
        <f t="shared" si="115"/>
        <v>0</v>
      </c>
      <c r="DG15" s="461">
        <f t="shared" si="116"/>
        <v>0</v>
      </c>
      <c r="DH15" s="37"/>
      <c r="DI15" s="461">
        <f t="shared" si="90"/>
        <v>0</v>
      </c>
      <c r="DJ15" s="461">
        <f t="shared" si="91"/>
        <v>0</v>
      </c>
      <c r="DK15" s="461">
        <f t="shared" si="89"/>
        <v>0</v>
      </c>
    </row>
    <row r="16" spans="1:128" s="38" customFormat="1" ht="34.5" customHeight="1" x14ac:dyDescent="0.2">
      <c r="A16" s="28">
        <f t="shared" si="27"/>
        <v>12</v>
      </c>
      <c r="B16" s="608" t="s">
        <v>127</v>
      </c>
      <c r="C16" s="29" t="s">
        <v>23</v>
      </c>
      <c r="D16" s="82">
        <v>9</v>
      </c>
      <c r="E16" s="590"/>
      <c r="F16" s="30"/>
      <c r="G16" s="590"/>
      <c r="H16" s="30"/>
      <c r="I16" s="30"/>
      <c r="J16" s="30"/>
      <c r="K16" s="30"/>
      <c r="L16" s="30"/>
      <c r="M16" s="30"/>
      <c r="N16" s="30"/>
      <c r="O16" s="30"/>
      <c r="P16" s="30"/>
      <c r="Q16" s="31">
        <f t="shared" si="0"/>
        <v>0</v>
      </c>
      <c r="R16" s="83" t="s">
        <v>2</v>
      </c>
      <c r="S16" s="609">
        <v>11400</v>
      </c>
      <c r="T16" s="32"/>
      <c r="U16" s="471">
        <v>10000</v>
      </c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386">
        <f t="shared" si="7"/>
        <v>0</v>
      </c>
      <c r="AG16" s="461">
        <f t="shared" si="8"/>
        <v>0</v>
      </c>
      <c r="AH16" s="461">
        <f t="shared" si="1"/>
        <v>0</v>
      </c>
      <c r="AI16" s="461">
        <f t="shared" si="2"/>
        <v>0</v>
      </c>
      <c r="AJ16" s="461">
        <f t="shared" si="2"/>
        <v>0</v>
      </c>
      <c r="AK16" s="461">
        <f t="shared" si="2"/>
        <v>0</v>
      </c>
      <c r="AL16" s="461">
        <f t="shared" si="2"/>
        <v>0</v>
      </c>
      <c r="AM16" s="461">
        <f t="shared" si="2"/>
        <v>0</v>
      </c>
      <c r="AN16" s="461">
        <f t="shared" si="2"/>
        <v>0</v>
      </c>
      <c r="AO16" s="461">
        <f t="shared" si="2"/>
        <v>0</v>
      </c>
      <c r="AP16" s="461">
        <f t="shared" si="2"/>
        <v>0</v>
      </c>
      <c r="AQ16" s="461">
        <f t="shared" si="2"/>
        <v>0</v>
      </c>
      <c r="AR16" s="461">
        <f t="shared" si="2"/>
        <v>0</v>
      </c>
      <c r="AS16" s="462">
        <f t="shared" si="9"/>
        <v>0</v>
      </c>
      <c r="AT16" s="461">
        <f t="shared" si="117"/>
        <v>0</v>
      </c>
      <c r="AU16" s="461">
        <f t="shared" si="11"/>
        <v>0</v>
      </c>
      <c r="AV16" s="461">
        <f t="shared" si="12"/>
        <v>0</v>
      </c>
      <c r="AW16" s="461">
        <f t="shared" si="13"/>
        <v>0</v>
      </c>
      <c r="AX16" s="461">
        <f t="shared" si="14"/>
        <v>0</v>
      </c>
      <c r="AY16" s="461">
        <f t="shared" si="15"/>
        <v>0</v>
      </c>
      <c r="AZ16" s="461">
        <f t="shared" si="16"/>
        <v>0</v>
      </c>
      <c r="BA16" s="461">
        <f t="shared" si="17"/>
        <v>0</v>
      </c>
      <c r="BB16" s="461">
        <f t="shared" si="18"/>
        <v>0</v>
      </c>
      <c r="BC16" s="461">
        <f t="shared" si="19"/>
        <v>0</v>
      </c>
      <c r="BD16" s="461">
        <f t="shared" si="20"/>
        <v>0</v>
      </c>
      <c r="BE16" s="461">
        <f t="shared" si="21"/>
        <v>0</v>
      </c>
      <c r="BF16" s="461">
        <f t="shared" si="22"/>
        <v>0</v>
      </c>
      <c r="BG16" s="591">
        <f t="shared" si="23"/>
        <v>0</v>
      </c>
      <c r="BH16" s="592">
        <f t="shared" si="24"/>
        <v>102600</v>
      </c>
      <c r="BI16" s="593">
        <f t="shared" si="25"/>
        <v>102600</v>
      </c>
      <c r="BJ16" s="387">
        <f t="shared" si="4"/>
        <v>0</v>
      </c>
      <c r="BK16" s="387"/>
      <c r="BL16" s="937">
        <v>8000</v>
      </c>
      <c r="BM16" s="461">
        <f t="shared" si="78"/>
        <v>0</v>
      </c>
      <c r="BN16" s="461">
        <f t="shared" si="79"/>
        <v>0</v>
      </c>
      <c r="BO16" s="461">
        <f t="shared" si="80"/>
        <v>0</v>
      </c>
      <c r="BP16" s="37"/>
      <c r="BQ16" s="461">
        <f t="shared" si="92"/>
        <v>0</v>
      </c>
      <c r="BR16" s="461">
        <f t="shared" si="81"/>
        <v>0</v>
      </c>
      <c r="BS16" s="461">
        <f t="shared" si="93"/>
        <v>0</v>
      </c>
      <c r="BT16" s="37"/>
      <c r="BU16" s="461">
        <f t="shared" si="94"/>
        <v>0</v>
      </c>
      <c r="BV16" s="461">
        <f t="shared" si="82"/>
        <v>0</v>
      </c>
      <c r="BW16" s="461">
        <f t="shared" si="83"/>
        <v>0</v>
      </c>
      <c r="BX16" s="37"/>
      <c r="BY16" s="461">
        <f t="shared" si="95"/>
        <v>0</v>
      </c>
      <c r="BZ16" s="461">
        <f t="shared" si="84"/>
        <v>0</v>
      </c>
      <c r="CA16" s="461">
        <f t="shared" si="96"/>
        <v>0</v>
      </c>
      <c r="CB16" s="37"/>
      <c r="CC16" s="461">
        <f t="shared" si="97"/>
        <v>0</v>
      </c>
      <c r="CD16" s="461">
        <f t="shared" si="85"/>
        <v>0</v>
      </c>
      <c r="CE16" s="461">
        <f t="shared" si="98"/>
        <v>0</v>
      </c>
      <c r="CF16" s="37"/>
      <c r="CG16" s="461">
        <f t="shared" si="99"/>
        <v>0</v>
      </c>
      <c r="CH16" s="461">
        <f t="shared" si="100"/>
        <v>0</v>
      </c>
      <c r="CI16" s="461">
        <f t="shared" si="86"/>
        <v>0</v>
      </c>
      <c r="CJ16" s="37"/>
      <c r="CK16" s="461">
        <f t="shared" si="101"/>
        <v>0</v>
      </c>
      <c r="CL16" s="461">
        <f t="shared" si="102"/>
        <v>0</v>
      </c>
      <c r="CM16" s="461">
        <f t="shared" si="103"/>
        <v>0</v>
      </c>
      <c r="CN16" s="37"/>
      <c r="CO16" s="461">
        <f t="shared" si="104"/>
        <v>0</v>
      </c>
      <c r="CP16" s="461">
        <f t="shared" si="105"/>
        <v>0</v>
      </c>
      <c r="CQ16" s="461">
        <f t="shared" si="106"/>
        <v>0</v>
      </c>
      <c r="CR16" s="37"/>
      <c r="CS16" s="461">
        <f t="shared" si="107"/>
        <v>0</v>
      </c>
      <c r="CT16" s="461">
        <f t="shared" si="87"/>
        <v>0</v>
      </c>
      <c r="CU16" s="461">
        <f t="shared" si="108"/>
        <v>0</v>
      </c>
      <c r="CV16" s="37"/>
      <c r="CW16" s="461">
        <f t="shared" si="109"/>
        <v>0</v>
      </c>
      <c r="CX16" s="461">
        <f t="shared" si="110"/>
        <v>0</v>
      </c>
      <c r="CY16" s="461">
        <f t="shared" si="111"/>
        <v>0</v>
      </c>
      <c r="CZ16" s="37"/>
      <c r="DA16" s="461">
        <f t="shared" si="112"/>
        <v>0</v>
      </c>
      <c r="DB16" s="461">
        <f t="shared" si="88"/>
        <v>0</v>
      </c>
      <c r="DC16" s="461">
        <f t="shared" si="113"/>
        <v>0</v>
      </c>
      <c r="DD16" s="37"/>
      <c r="DE16" s="461">
        <f t="shared" si="114"/>
        <v>0</v>
      </c>
      <c r="DF16" s="461">
        <f t="shared" si="115"/>
        <v>0</v>
      </c>
      <c r="DG16" s="461">
        <f t="shared" si="116"/>
        <v>0</v>
      </c>
      <c r="DH16" s="37"/>
      <c r="DI16" s="461">
        <f t="shared" si="90"/>
        <v>0</v>
      </c>
      <c r="DJ16" s="461">
        <f t="shared" si="91"/>
        <v>0</v>
      </c>
      <c r="DK16" s="461">
        <f t="shared" si="89"/>
        <v>0</v>
      </c>
    </row>
    <row r="17" spans="1:115" s="38" customFormat="1" ht="34.5" customHeight="1" x14ac:dyDescent="0.2">
      <c r="A17" s="28">
        <f t="shared" si="27"/>
        <v>13</v>
      </c>
      <c r="B17" s="608" t="s">
        <v>368</v>
      </c>
      <c r="C17" s="29" t="s">
        <v>23</v>
      </c>
      <c r="D17" s="82">
        <v>2</v>
      </c>
      <c r="E17" s="590"/>
      <c r="F17" s="30"/>
      <c r="G17" s="590"/>
      <c r="H17" s="30"/>
      <c r="I17" s="30"/>
      <c r="J17" s="30"/>
      <c r="K17" s="30"/>
      <c r="L17" s="30"/>
      <c r="M17" s="30"/>
      <c r="N17" s="30"/>
      <c r="O17" s="30"/>
      <c r="P17" s="30"/>
      <c r="Q17" s="31">
        <f t="shared" si="0"/>
        <v>0</v>
      </c>
      <c r="R17" s="83" t="s">
        <v>27</v>
      </c>
      <c r="S17" s="609">
        <v>25500</v>
      </c>
      <c r="T17" s="32"/>
      <c r="U17" s="32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386">
        <f t="shared" si="7"/>
        <v>0</v>
      </c>
      <c r="AG17" s="461">
        <f t="shared" si="8"/>
        <v>0</v>
      </c>
      <c r="AH17" s="461">
        <f t="shared" si="1"/>
        <v>0</v>
      </c>
      <c r="AI17" s="461">
        <f t="shared" si="2"/>
        <v>0</v>
      </c>
      <c r="AJ17" s="461">
        <f t="shared" si="2"/>
        <v>0</v>
      </c>
      <c r="AK17" s="461">
        <f t="shared" si="2"/>
        <v>0</v>
      </c>
      <c r="AL17" s="461">
        <f t="shared" si="2"/>
        <v>0</v>
      </c>
      <c r="AM17" s="461">
        <f t="shared" si="2"/>
        <v>0</v>
      </c>
      <c r="AN17" s="461">
        <f t="shared" si="2"/>
        <v>0</v>
      </c>
      <c r="AO17" s="461">
        <f t="shared" si="2"/>
        <v>0</v>
      </c>
      <c r="AP17" s="461">
        <f t="shared" si="2"/>
        <v>0</v>
      </c>
      <c r="AQ17" s="461">
        <f t="shared" si="2"/>
        <v>0</v>
      </c>
      <c r="AR17" s="461">
        <f t="shared" si="2"/>
        <v>0</v>
      </c>
      <c r="AS17" s="462">
        <f t="shared" si="9"/>
        <v>0</v>
      </c>
      <c r="AT17" s="461">
        <f t="shared" si="117"/>
        <v>0</v>
      </c>
      <c r="AU17" s="461">
        <f t="shared" si="11"/>
        <v>0</v>
      </c>
      <c r="AV17" s="461">
        <f t="shared" si="12"/>
        <v>0</v>
      </c>
      <c r="AW17" s="461">
        <f t="shared" si="13"/>
        <v>0</v>
      </c>
      <c r="AX17" s="461">
        <f t="shared" si="14"/>
        <v>0</v>
      </c>
      <c r="AY17" s="461">
        <f t="shared" si="15"/>
        <v>0</v>
      </c>
      <c r="AZ17" s="461">
        <f t="shared" si="16"/>
        <v>0</v>
      </c>
      <c r="BA17" s="461">
        <f t="shared" si="17"/>
        <v>0</v>
      </c>
      <c r="BB17" s="461">
        <f t="shared" si="18"/>
        <v>0</v>
      </c>
      <c r="BC17" s="461">
        <f t="shared" si="19"/>
        <v>0</v>
      </c>
      <c r="BD17" s="461">
        <f t="shared" si="20"/>
        <v>0</v>
      </c>
      <c r="BE17" s="461">
        <f t="shared" si="21"/>
        <v>0</v>
      </c>
      <c r="BF17" s="461">
        <f t="shared" si="22"/>
        <v>0</v>
      </c>
      <c r="BG17" s="591">
        <f t="shared" si="23"/>
        <v>0</v>
      </c>
      <c r="BH17" s="592">
        <f t="shared" si="24"/>
        <v>51000</v>
      </c>
      <c r="BI17" s="593">
        <f t="shared" si="25"/>
        <v>51000</v>
      </c>
      <c r="BJ17" s="387">
        <f t="shared" si="4"/>
        <v>0</v>
      </c>
      <c r="BK17" s="387"/>
      <c r="BL17" s="937">
        <v>10000</v>
      </c>
      <c r="BM17" s="461">
        <f t="shared" si="78"/>
        <v>0</v>
      </c>
      <c r="BN17" s="461">
        <f t="shared" si="79"/>
        <v>0</v>
      </c>
      <c r="BO17" s="461">
        <f t="shared" si="80"/>
        <v>0</v>
      </c>
      <c r="BP17" s="37"/>
      <c r="BQ17" s="461">
        <f t="shared" si="92"/>
        <v>0</v>
      </c>
      <c r="BR17" s="461">
        <f t="shared" si="81"/>
        <v>0</v>
      </c>
      <c r="BS17" s="461">
        <f t="shared" si="93"/>
        <v>0</v>
      </c>
      <c r="BT17" s="37"/>
      <c r="BU17" s="461">
        <f t="shared" si="94"/>
        <v>0</v>
      </c>
      <c r="BV17" s="461">
        <f t="shared" si="82"/>
        <v>0</v>
      </c>
      <c r="BW17" s="461">
        <f t="shared" si="83"/>
        <v>0</v>
      </c>
      <c r="BX17" s="37"/>
      <c r="BY17" s="461">
        <f t="shared" si="95"/>
        <v>0</v>
      </c>
      <c r="BZ17" s="461">
        <f t="shared" si="84"/>
        <v>0</v>
      </c>
      <c r="CA17" s="461">
        <f t="shared" si="96"/>
        <v>0</v>
      </c>
      <c r="CB17" s="37"/>
      <c r="CC17" s="461">
        <f t="shared" si="97"/>
        <v>0</v>
      </c>
      <c r="CD17" s="461">
        <f t="shared" si="85"/>
        <v>0</v>
      </c>
      <c r="CE17" s="461">
        <f t="shared" si="98"/>
        <v>0</v>
      </c>
      <c r="CF17" s="37"/>
      <c r="CG17" s="461">
        <f t="shared" si="99"/>
        <v>0</v>
      </c>
      <c r="CH17" s="461">
        <f t="shared" si="100"/>
        <v>0</v>
      </c>
      <c r="CI17" s="461">
        <f t="shared" si="86"/>
        <v>0</v>
      </c>
      <c r="CJ17" s="37"/>
      <c r="CK17" s="461">
        <f t="shared" si="101"/>
        <v>0</v>
      </c>
      <c r="CL17" s="461">
        <f t="shared" si="102"/>
        <v>0</v>
      </c>
      <c r="CM17" s="461">
        <f t="shared" si="103"/>
        <v>0</v>
      </c>
      <c r="CN17" s="37"/>
      <c r="CO17" s="461">
        <f t="shared" si="104"/>
        <v>0</v>
      </c>
      <c r="CP17" s="461">
        <f t="shared" si="105"/>
        <v>0</v>
      </c>
      <c r="CQ17" s="461">
        <f t="shared" si="106"/>
        <v>0</v>
      </c>
      <c r="CR17" s="37"/>
      <c r="CS17" s="461">
        <f t="shared" si="107"/>
        <v>0</v>
      </c>
      <c r="CT17" s="461">
        <f t="shared" si="87"/>
        <v>0</v>
      </c>
      <c r="CU17" s="461">
        <f t="shared" si="108"/>
        <v>0</v>
      </c>
      <c r="CV17" s="37"/>
      <c r="CW17" s="461">
        <f t="shared" si="109"/>
        <v>0</v>
      </c>
      <c r="CX17" s="461">
        <f t="shared" si="110"/>
        <v>0</v>
      </c>
      <c r="CY17" s="461">
        <f t="shared" si="111"/>
        <v>0</v>
      </c>
      <c r="CZ17" s="37"/>
      <c r="DA17" s="461">
        <f t="shared" si="112"/>
        <v>0</v>
      </c>
      <c r="DB17" s="461">
        <f t="shared" si="88"/>
        <v>0</v>
      </c>
      <c r="DC17" s="461">
        <f t="shared" si="113"/>
        <v>0</v>
      </c>
      <c r="DD17" s="37"/>
      <c r="DE17" s="461">
        <f t="shared" si="114"/>
        <v>0</v>
      </c>
      <c r="DF17" s="461">
        <f t="shared" si="115"/>
        <v>0</v>
      </c>
      <c r="DG17" s="461">
        <f t="shared" si="116"/>
        <v>0</v>
      </c>
      <c r="DH17" s="37"/>
      <c r="DI17" s="461">
        <f t="shared" si="90"/>
        <v>0</v>
      </c>
      <c r="DJ17" s="461">
        <f t="shared" si="91"/>
        <v>0</v>
      </c>
      <c r="DK17" s="461">
        <f t="shared" si="89"/>
        <v>0</v>
      </c>
    </row>
    <row r="18" spans="1:115" s="38" customFormat="1" ht="34.5" customHeight="1" x14ac:dyDescent="0.2">
      <c r="A18" s="28"/>
      <c r="B18" s="594" t="s">
        <v>132</v>
      </c>
      <c r="C18" s="29"/>
      <c r="D18" s="474"/>
      <c r="E18" s="408"/>
      <c r="F18" s="30"/>
      <c r="G18" s="590"/>
      <c r="H18" s="30"/>
      <c r="I18" s="30"/>
      <c r="J18" s="30"/>
      <c r="K18" s="30"/>
      <c r="L18" s="30"/>
      <c r="M18" s="30"/>
      <c r="N18" s="30"/>
      <c r="O18" s="30"/>
      <c r="P18" s="30"/>
      <c r="Q18" s="31"/>
      <c r="R18" s="595"/>
      <c r="S18" s="433"/>
      <c r="T18" s="425"/>
      <c r="U18" s="32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386"/>
      <c r="AG18" s="460"/>
      <c r="AH18" s="460"/>
      <c r="AI18" s="460"/>
      <c r="AJ18" s="460"/>
      <c r="AK18" s="460"/>
      <c r="AL18" s="460"/>
      <c r="AM18" s="460"/>
      <c r="AN18" s="460"/>
      <c r="AO18" s="460"/>
      <c r="AP18" s="460"/>
      <c r="AQ18" s="460"/>
      <c r="AR18" s="460"/>
      <c r="AS18" s="462"/>
      <c r="AT18" s="461">
        <f t="shared" si="117"/>
        <v>0</v>
      </c>
      <c r="AU18" s="461">
        <f t="shared" si="11"/>
        <v>0</v>
      </c>
      <c r="AV18" s="461">
        <f t="shared" si="12"/>
        <v>0</v>
      </c>
      <c r="AW18" s="461">
        <f t="shared" si="13"/>
        <v>0</v>
      </c>
      <c r="AX18" s="461">
        <f t="shared" si="14"/>
        <v>0</v>
      </c>
      <c r="AY18" s="461">
        <f t="shared" si="15"/>
        <v>0</v>
      </c>
      <c r="AZ18" s="461">
        <f t="shared" si="16"/>
        <v>0</v>
      </c>
      <c r="BA18" s="461">
        <f t="shared" si="17"/>
        <v>0</v>
      </c>
      <c r="BB18" s="461">
        <f t="shared" si="18"/>
        <v>0</v>
      </c>
      <c r="BC18" s="461">
        <f t="shared" si="19"/>
        <v>0</v>
      </c>
      <c r="BD18" s="461">
        <f t="shared" si="20"/>
        <v>0</v>
      </c>
      <c r="BE18" s="461">
        <f t="shared" si="21"/>
        <v>0</v>
      </c>
      <c r="BF18" s="461">
        <f t="shared" si="22"/>
        <v>0</v>
      </c>
      <c r="BG18" s="591"/>
      <c r="BH18" s="592"/>
      <c r="BI18" s="593"/>
      <c r="BJ18" s="387"/>
      <c r="BK18" s="387"/>
      <c r="BL18" s="938"/>
      <c r="BM18" s="461">
        <f t="shared" si="78"/>
        <v>0</v>
      </c>
      <c r="BN18" s="461">
        <f t="shared" si="79"/>
        <v>0</v>
      </c>
      <c r="BO18" s="461">
        <f t="shared" si="80"/>
        <v>0</v>
      </c>
      <c r="BP18" s="37"/>
      <c r="BQ18" s="461">
        <f t="shared" si="92"/>
        <v>0</v>
      </c>
      <c r="BR18" s="461">
        <f t="shared" si="81"/>
        <v>0</v>
      </c>
      <c r="BS18" s="461">
        <f t="shared" si="93"/>
        <v>0</v>
      </c>
      <c r="BT18" s="37"/>
      <c r="BU18" s="461">
        <f t="shared" si="94"/>
        <v>0</v>
      </c>
      <c r="BV18" s="461">
        <f t="shared" si="82"/>
        <v>0</v>
      </c>
      <c r="BW18" s="461">
        <f t="shared" si="83"/>
        <v>0</v>
      </c>
      <c r="BX18" s="37"/>
      <c r="BY18" s="461">
        <f t="shared" si="95"/>
        <v>0</v>
      </c>
      <c r="BZ18" s="461">
        <f t="shared" si="84"/>
        <v>0</v>
      </c>
      <c r="CA18" s="461">
        <f t="shared" si="96"/>
        <v>0</v>
      </c>
      <c r="CB18" s="37"/>
      <c r="CC18" s="461">
        <f t="shared" si="97"/>
        <v>0</v>
      </c>
      <c r="CD18" s="461">
        <f t="shared" si="85"/>
        <v>0</v>
      </c>
      <c r="CE18" s="461">
        <f t="shared" si="98"/>
        <v>0</v>
      </c>
      <c r="CF18" s="37"/>
      <c r="CG18" s="461">
        <f t="shared" si="99"/>
        <v>0</v>
      </c>
      <c r="CH18" s="461">
        <f t="shared" si="100"/>
        <v>0</v>
      </c>
      <c r="CI18" s="461">
        <f t="shared" si="86"/>
        <v>0</v>
      </c>
      <c r="CJ18" s="37"/>
      <c r="CK18" s="461">
        <f t="shared" si="101"/>
        <v>0</v>
      </c>
      <c r="CL18" s="461">
        <f t="shared" si="102"/>
        <v>0</v>
      </c>
      <c r="CM18" s="461">
        <f t="shared" si="103"/>
        <v>0</v>
      </c>
      <c r="CN18" s="37"/>
      <c r="CO18" s="461">
        <f t="shared" si="104"/>
        <v>0</v>
      </c>
      <c r="CP18" s="461">
        <f t="shared" si="105"/>
        <v>0</v>
      </c>
      <c r="CQ18" s="461">
        <f t="shared" si="106"/>
        <v>0</v>
      </c>
      <c r="CR18" s="37"/>
      <c r="CS18" s="461">
        <f t="shared" si="107"/>
        <v>0</v>
      </c>
      <c r="CT18" s="461">
        <f t="shared" si="87"/>
        <v>0</v>
      </c>
      <c r="CU18" s="461">
        <f t="shared" si="108"/>
        <v>0</v>
      </c>
      <c r="CV18" s="37"/>
      <c r="CW18" s="461">
        <f t="shared" si="109"/>
        <v>0</v>
      </c>
      <c r="CX18" s="461">
        <f t="shared" si="110"/>
        <v>0</v>
      </c>
      <c r="CY18" s="461">
        <f t="shared" si="111"/>
        <v>0</v>
      </c>
      <c r="CZ18" s="37"/>
      <c r="DA18" s="461">
        <f t="shared" si="112"/>
        <v>0</v>
      </c>
      <c r="DB18" s="461">
        <f t="shared" si="88"/>
        <v>0</v>
      </c>
      <c r="DC18" s="461">
        <f t="shared" si="113"/>
        <v>0</v>
      </c>
      <c r="DD18" s="37"/>
      <c r="DE18" s="461">
        <f t="shared" si="114"/>
        <v>0</v>
      </c>
      <c r="DF18" s="461">
        <f t="shared" si="115"/>
        <v>0</v>
      </c>
      <c r="DG18" s="461">
        <f t="shared" si="116"/>
        <v>0</v>
      </c>
      <c r="DH18" s="37"/>
      <c r="DI18" s="461">
        <f t="shared" si="90"/>
        <v>0</v>
      </c>
      <c r="DJ18" s="461">
        <f t="shared" si="91"/>
        <v>0</v>
      </c>
      <c r="DK18" s="461">
        <f t="shared" si="89"/>
        <v>0</v>
      </c>
    </row>
    <row r="19" spans="1:115" s="1123" customFormat="1" ht="34.5" customHeight="1" x14ac:dyDescent="0.2">
      <c r="A19" s="1113">
        <v>14</v>
      </c>
      <c r="B19" s="1114" t="s">
        <v>128</v>
      </c>
      <c r="C19" s="979" t="s">
        <v>23</v>
      </c>
      <c r="D19" s="447">
        <v>3</v>
      </c>
      <c r="E19" s="1115">
        <v>3</v>
      </c>
      <c r="F19" s="449"/>
      <c r="G19" s="1115"/>
      <c r="H19" s="449"/>
      <c r="I19" s="449"/>
      <c r="J19" s="449"/>
      <c r="K19" s="449"/>
      <c r="L19" s="449"/>
      <c r="M19" s="449"/>
      <c r="N19" s="449"/>
      <c r="O19" s="449"/>
      <c r="P19" s="449"/>
      <c r="Q19" s="985">
        <f t="shared" ref="Q19:Q27" si="118">SUM(E19:P19)</f>
        <v>3</v>
      </c>
      <c r="R19" s="986" t="s">
        <v>25</v>
      </c>
      <c r="S19" s="1116">
        <v>61800</v>
      </c>
      <c r="T19" s="1117">
        <v>60000</v>
      </c>
      <c r="U19" s="1117"/>
      <c r="V19" s="1118"/>
      <c r="W19" s="1118"/>
      <c r="X19" s="1118"/>
      <c r="Y19" s="1118"/>
      <c r="Z19" s="1118"/>
      <c r="AA19" s="1118"/>
      <c r="AB19" s="1118"/>
      <c r="AC19" s="1118"/>
      <c r="AD19" s="1118"/>
      <c r="AE19" s="1118"/>
      <c r="AF19" s="1119">
        <f t="shared" si="7"/>
        <v>185400</v>
      </c>
      <c r="AG19" s="990">
        <f t="shared" si="8"/>
        <v>180000</v>
      </c>
      <c r="AH19" s="990">
        <f t="shared" si="1"/>
        <v>0</v>
      </c>
      <c r="AI19" s="990">
        <f t="shared" ref="AI19:AR33" si="119">V19*G19</f>
        <v>0</v>
      </c>
      <c r="AJ19" s="990">
        <f t="shared" si="119"/>
        <v>0</v>
      </c>
      <c r="AK19" s="990">
        <f t="shared" si="119"/>
        <v>0</v>
      </c>
      <c r="AL19" s="990">
        <f t="shared" si="119"/>
        <v>0</v>
      </c>
      <c r="AM19" s="990">
        <f t="shared" si="119"/>
        <v>0</v>
      </c>
      <c r="AN19" s="990">
        <f t="shared" si="119"/>
        <v>0</v>
      </c>
      <c r="AO19" s="990">
        <f t="shared" si="119"/>
        <v>0</v>
      </c>
      <c r="AP19" s="990">
        <f t="shared" si="119"/>
        <v>0</v>
      </c>
      <c r="AQ19" s="990">
        <f t="shared" si="119"/>
        <v>0</v>
      </c>
      <c r="AR19" s="990">
        <f t="shared" si="119"/>
        <v>0</v>
      </c>
      <c r="AS19" s="991">
        <f t="shared" si="9"/>
        <v>180000</v>
      </c>
      <c r="AT19" s="990"/>
      <c r="AU19" s="990">
        <f t="shared" si="11"/>
        <v>0</v>
      </c>
      <c r="AV19" s="990">
        <f t="shared" si="12"/>
        <v>0</v>
      </c>
      <c r="AW19" s="990">
        <f t="shared" si="13"/>
        <v>0</v>
      </c>
      <c r="AX19" s="990">
        <f t="shared" si="14"/>
        <v>0</v>
      </c>
      <c r="AY19" s="990">
        <f t="shared" si="15"/>
        <v>0</v>
      </c>
      <c r="AZ19" s="990">
        <f t="shared" si="16"/>
        <v>0</v>
      </c>
      <c r="BA19" s="990">
        <f t="shared" si="17"/>
        <v>0</v>
      </c>
      <c r="BB19" s="990">
        <f t="shared" si="18"/>
        <v>0</v>
      </c>
      <c r="BC19" s="990">
        <f t="shared" si="19"/>
        <v>0</v>
      </c>
      <c r="BD19" s="990">
        <f t="shared" si="20"/>
        <v>0</v>
      </c>
      <c r="BE19" s="990">
        <f t="shared" si="21"/>
        <v>0</v>
      </c>
      <c r="BF19" s="990">
        <f t="shared" si="22"/>
        <v>0</v>
      </c>
      <c r="BG19" s="1120">
        <f t="shared" si="23"/>
        <v>5400</v>
      </c>
      <c r="BH19" s="1121">
        <f t="shared" si="24"/>
        <v>185400</v>
      </c>
      <c r="BI19" s="1122">
        <f t="shared" si="25"/>
        <v>5400</v>
      </c>
      <c r="BJ19" s="729">
        <f t="shared" ref="BJ19:BJ27" si="120">SUM(Q19/D19)</f>
        <v>1</v>
      </c>
      <c r="BK19" s="729"/>
      <c r="BL19" s="982">
        <v>50000</v>
      </c>
      <c r="BM19" s="990">
        <f>AG19-AT19</f>
        <v>180000</v>
      </c>
      <c r="BN19" s="990">
        <f t="shared" si="79"/>
        <v>150000</v>
      </c>
      <c r="BO19" s="990">
        <f t="shared" si="80"/>
        <v>30000</v>
      </c>
      <c r="BP19" s="996"/>
      <c r="BQ19" s="990">
        <f t="shared" si="92"/>
        <v>0</v>
      </c>
      <c r="BR19" s="990">
        <f t="shared" si="81"/>
        <v>0</v>
      </c>
      <c r="BS19" s="990">
        <f t="shared" si="93"/>
        <v>0</v>
      </c>
      <c r="BT19" s="996"/>
      <c r="BU19" s="990">
        <f t="shared" si="94"/>
        <v>0</v>
      </c>
      <c r="BV19" s="990">
        <f t="shared" si="82"/>
        <v>0</v>
      </c>
      <c r="BW19" s="990">
        <f t="shared" si="83"/>
        <v>0</v>
      </c>
      <c r="BX19" s="996"/>
      <c r="BY19" s="990">
        <f t="shared" si="95"/>
        <v>0</v>
      </c>
      <c r="BZ19" s="990">
        <f t="shared" si="84"/>
        <v>0</v>
      </c>
      <c r="CA19" s="990">
        <f t="shared" si="96"/>
        <v>0</v>
      </c>
      <c r="CB19" s="996"/>
      <c r="CC19" s="990">
        <f t="shared" si="97"/>
        <v>0</v>
      </c>
      <c r="CD19" s="990">
        <f t="shared" si="85"/>
        <v>0</v>
      </c>
      <c r="CE19" s="990">
        <f t="shared" si="98"/>
        <v>0</v>
      </c>
      <c r="CF19" s="996"/>
      <c r="CG19" s="990">
        <f t="shared" si="99"/>
        <v>0</v>
      </c>
      <c r="CH19" s="990">
        <f t="shared" si="100"/>
        <v>0</v>
      </c>
      <c r="CI19" s="990">
        <f t="shared" si="86"/>
        <v>0</v>
      </c>
      <c r="CJ19" s="996"/>
      <c r="CK19" s="990">
        <f t="shared" si="101"/>
        <v>0</v>
      </c>
      <c r="CL19" s="990">
        <f t="shared" si="102"/>
        <v>0</v>
      </c>
      <c r="CM19" s="990">
        <f t="shared" si="103"/>
        <v>0</v>
      </c>
      <c r="CN19" s="996"/>
      <c r="CO19" s="990">
        <f t="shared" si="104"/>
        <v>0</v>
      </c>
      <c r="CP19" s="990">
        <f t="shared" si="105"/>
        <v>0</v>
      </c>
      <c r="CQ19" s="990">
        <f t="shared" si="106"/>
        <v>0</v>
      </c>
      <c r="CR19" s="996"/>
      <c r="CS19" s="990">
        <f t="shared" si="107"/>
        <v>0</v>
      </c>
      <c r="CT19" s="990">
        <f t="shared" si="87"/>
        <v>0</v>
      </c>
      <c r="CU19" s="990">
        <f t="shared" si="108"/>
        <v>0</v>
      </c>
      <c r="CV19" s="996"/>
      <c r="CW19" s="990">
        <f t="shared" si="109"/>
        <v>0</v>
      </c>
      <c r="CX19" s="990">
        <f t="shared" si="110"/>
        <v>0</v>
      </c>
      <c r="CY19" s="990">
        <f t="shared" si="111"/>
        <v>0</v>
      </c>
      <c r="CZ19" s="996"/>
      <c r="DA19" s="990">
        <f t="shared" si="112"/>
        <v>0</v>
      </c>
      <c r="DB19" s="990">
        <f t="shared" si="88"/>
        <v>0</v>
      </c>
      <c r="DC19" s="990">
        <f t="shared" si="113"/>
        <v>0</v>
      </c>
      <c r="DD19" s="996"/>
      <c r="DE19" s="990">
        <f t="shared" si="114"/>
        <v>0</v>
      </c>
      <c r="DF19" s="990">
        <f t="shared" si="115"/>
        <v>0</v>
      </c>
      <c r="DG19" s="990">
        <f t="shared" si="116"/>
        <v>0</v>
      </c>
      <c r="DH19" s="996"/>
      <c r="DI19" s="990">
        <f t="shared" si="90"/>
        <v>180000</v>
      </c>
      <c r="DJ19" s="990">
        <f t="shared" si="91"/>
        <v>150000</v>
      </c>
      <c r="DK19" s="990">
        <f t="shared" si="89"/>
        <v>30000</v>
      </c>
    </row>
    <row r="20" spans="1:115" s="38" customFormat="1" ht="34.5" customHeight="1" x14ac:dyDescent="0.2">
      <c r="A20" s="28">
        <f t="shared" si="27"/>
        <v>15</v>
      </c>
      <c r="B20" s="608" t="s">
        <v>263</v>
      </c>
      <c r="C20" s="539" t="s">
        <v>23</v>
      </c>
      <c r="D20" s="82">
        <v>3</v>
      </c>
      <c r="E20" s="590">
        <v>3</v>
      </c>
      <c r="F20" s="30"/>
      <c r="G20" s="590"/>
      <c r="H20" s="30"/>
      <c r="I20" s="30"/>
      <c r="J20" s="30"/>
      <c r="K20" s="30"/>
      <c r="L20" s="30"/>
      <c r="M20" s="30"/>
      <c r="N20" s="30"/>
      <c r="O20" s="30"/>
      <c r="P20" s="30"/>
      <c r="Q20" s="31">
        <f t="shared" si="118"/>
        <v>3</v>
      </c>
      <c r="R20" s="83" t="s">
        <v>25</v>
      </c>
      <c r="S20" s="609">
        <v>26000</v>
      </c>
      <c r="T20" s="425">
        <v>26000</v>
      </c>
      <c r="U20" s="425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386">
        <f t="shared" si="7"/>
        <v>78000</v>
      </c>
      <c r="AG20" s="461">
        <f t="shared" si="8"/>
        <v>78000</v>
      </c>
      <c r="AH20" s="461">
        <f t="shared" si="1"/>
        <v>0</v>
      </c>
      <c r="AI20" s="461">
        <f t="shared" si="119"/>
        <v>0</v>
      </c>
      <c r="AJ20" s="461">
        <f t="shared" si="119"/>
        <v>0</v>
      </c>
      <c r="AK20" s="461">
        <f t="shared" si="119"/>
        <v>0</v>
      </c>
      <c r="AL20" s="461">
        <f t="shared" si="119"/>
        <v>0</v>
      </c>
      <c r="AM20" s="461">
        <f t="shared" si="119"/>
        <v>0</v>
      </c>
      <c r="AN20" s="461">
        <f t="shared" si="119"/>
        <v>0</v>
      </c>
      <c r="AO20" s="461">
        <f t="shared" si="119"/>
        <v>0</v>
      </c>
      <c r="AP20" s="461">
        <f t="shared" si="119"/>
        <v>0</v>
      </c>
      <c r="AQ20" s="461">
        <f t="shared" si="119"/>
        <v>0</v>
      </c>
      <c r="AR20" s="461">
        <f t="shared" si="119"/>
        <v>0</v>
      </c>
      <c r="AS20" s="462">
        <f t="shared" si="9"/>
        <v>78000</v>
      </c>
      <c r="AT20" s="990"/>
      <c r="AU20" s="461">
        <f t="shared" si="11"/>
        <v>0</v>
      </c>
      <c r="AV20" s="461">
        <f t="shared" si="12"/>
        <v>0</v>
      </c>
      <c r="AW20" s="461">
        <f t="shared" si="13"/>
        <v>0</v>
      </c>
      <c r="AX20" s="461">
        <f t="shared" si="14"/>
        <v>0</v>
      </c>
      <c r="AY20" s="461">
        <f t="shared" si="15"/>
        <v>0</v>
      </c>
      <c r="AZ20" s="461">
        <f t="shared" si="16"/>
        <v>0</v>
      </c>
      <c r="BA20" s="461">
        <f t="shared" si="17"/>
        <v>0</v>
      </c>
      <c r="BB20" s="461">
        <f t="shared" si="18"/>
        <v>0</v>
      </c>
      <c r="BC20" s="461">
        <f t="shared" si="19"/>
        <v>0</v>
      </c>
      <c r="BD20" s="461">
        <f t="shared" si="20"/>
        <v>0</v>
      </c>
      <c r="BE20" s="461">
        <f t="shared" si="21"/>
        <v>0</v>
      </c>
      <c r="BF20" s="461">
        <f t="shared" si="22"/>
        <v>0</v>
      </c>
      <c r="BG20" s="591">
        <f t="shared" si="23"/>
        <v>0</v>
      </c>
      <c r="BH20" s="592">
        <f t="shared" si="24"/>
        <v>78000</v>
      </c>
      <c r="BI20" s="593">
        <f t="shared" si="25"/>
        <v>0</v>
      </c>
      <c r="BJ20" s="387">
        <f t="shared" si="120"/>
        <v>1</v>
      </c>
      <c r="BK20" s="387"/>
      <c r="BL20" s="937">
        <v>17000</v>
      </c>
      <c r="BM20" s="461">
        <f t="shared" si="78"/>
        <v>78000</v>
      </c>
      <c r="BN20" s="461">
        <f t="shared" si="79"/>
        <v>51000</v>
      </c>
      <c r="BO20" s="461">
        <f t="shared" si="80"/>
        <v>27000</v>
      </c>
      <c r="BP20" s="37"/>
      <c r="BQ20" s="461">
        <f t="shared" si="92"/>
        <v>0</v>
      </c>
      <c r="BR20" s="461">
        <f t="shared" si="81"/>
        <v>0</v>
      </c>
      <c r="BS20" s="461">
        <f t="shared" si="93"/>
        <v>0</v>
      </c>
      <c r="BT20" s="37"/>
      <c r="BU20" s="461">
        <f t="shared" si="94"/>
        <v>0</v>
      </c>
      <c r="BV20" s="461">
        <f t="shared" si="82"/>
        <v>0</v>
      </c>
      <c r="BW20" s="461">
        <f t="shared" si="83"/>
        <v>0</v>
      </c>
      <c r="BX20" s="37"/>
      <c r="BY20" s="461">
        <f t="shared" si="95"/>
        <v>0</v>
      </c>
      <c r="BZ20" s="461">
        <f t="shared" si="84"/>
        <v>0</v>
      </c>
      <c r="CA20" s="461">
        <f t="shared" si="96"/>
        <v>0</v>
      </c>
      <c r="CB20" s="37"/>
      <c r="CC20" s="461">
        <f t="shared" si="97"/>
        <v>0</v>
      </c>
      <c r="CD20" s="461">
        <f t="shared" si="85"/>
        <v>0</v>
      </c>
      <c r="CE20" s="461">
        <f t="shared" si="98"/>
        <v>0</v>
      </c>
      <c r="CF20" s="37"/>
      <c r="CG20" s="461">
        <f t="shared" si="99"/>
        <v>0</v>
      </c>
      <c r="CH20" s="461">
        <f t="shared" si="100"/>
        <v>0</v>
      </c>
      <c r="CI20" s="461">
        <f t="shared" si="86"/>
        <v>0</v>
      </c>
      <c r="CJ20" s="37"/>
      <c r="CK20" s="461">
        <f t="shared" si="101"/>
        <v>0</v>
      </c>
      <c r="CL20" s="461">
        <f t="shared" si="102"/>
        <v>0</v>
      </c>
      <c r="CM20" s="461">
        <f t="shared" si="103"/>
        <v>0</v>
      </c>
      <c r="CN20" s="37"/>
      <c r="CO20" s="461">
        <f t="shared" si="104"/>
        <v>0</v>
      </c>
      <c r="CP20" s="461">
        <f t="shared" si="105"/>
        <v>0</v>
      </c>
      <c r="CQ20" s="461">
        <f t="shared" si="106"/>
        <v>0</v>
      </c>
      <c r="CR20" s="37"/>
      <c r="CS20" s="461">
        <f t="shared" si="107"/>
        <v>0</v>
      </c>
      <c r="CT20" s="461">
        <f t="shared" si="87"/>
        <v>0</v>
      </c>
      <c r="CU20" s="461">
        <f t="shared" si="108"/>
        <v>0</v>
      </c>
      <c r="CV20" s="37"/>
      <c r="CW20" s="461">
        <f t="shared" si="109"/>
        <v>0</v>
      </c>
      <c r="CX20" s="461">
        <f t="shared" si="110"/>
        <v>0</v>
      </c>
      <c r="CY20" s="461">
        <f t="shared" si="111"/>
        <v>0</v>
      </c>
      <c r="CZ20" s="37"/>
      <c r="DA20" s="461">
        <f t="shared" si="112"/>
        <v>0</v>
      </c>
      <c r="DB20" s="461">
        <f t="shared" si="88"/>
        <v>0</v>
      </c>
      <c r="DC20" s="461">
        <f t="shared" si="113"/>
        <v>0</v>
      </c>
      <c r="DD20" s="37"/>
      <c r="DE20" s="461">
        <f t="shared" si="114"/>
        <v>0</v>
      </c>
      <c r="DF20" s="461">
        <f t="shared" si="115"/>
        <v>0</v>
      </c>
      <c r="DG20" s="461">
        <f t="shared" si="116"/>
        <v>0</v>
      </c>
      <c r="DH20" s="37"/>
      <c r="DI20" s="461">
        <f t="shared" si="90"/>
        <v>78000</v>
      </c>
      <c r="DJ20" s="461">
        <f t="shared" si="91"/>
        <v>51000</v>
      </c>
      <c r="DK20" s="461">
        <f t="shared" si="89"/>
        <v>27000</v>
      </c>
    </row>
    <row r="21" spans="1:115" s="38" customFormat="1" ht="34.5" customHeight="1" x14ac:dyDescent="0.2">
      <c r="A21" s="28">
        <f t="shared" si="27"/>
        <v>16</v>
      </c>
      <c r="B21" s="608" t="s">
        <v>129</v>
      </c>
      <c r="C21" s="539" t="s">
        <v>23</v>
      </c>
      <c r="D21" s="82">
        <v>3</v>
      </c>
      <c r="E21" s="590">
        <v>3</v>
      </c>
      <c r="F21" s="30"/>
      <c r="G21" s="590"/>
      <c r="H21" s="30"/>
      <c r="I21" s="30"/>
      <c r="J21" s="30"/>
      <c r="K21" s="30"/>
      <c r="L21" s="30"/>
      <c r="M21" s="30"/>
      <c r="N21" s="30"/>
      <c r="O21" s="30"/>
      <c r="P21" s="30"/>
      <c r="Q21" s="31">
        <f t="shared" si="118"/>
        <v>3</v>
      </c>
      <c r="R21" s="83" t="s">
        <v>25</v>
      </c>
      <c r="S21" s="609">
        <v>34000</v>
      </c>
      <c r="T21" s="425">
        <v>30000</v>
      </c>
      <c r="U21" s="425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386">
        <f t="shared" si="7"/>
        <v>102000</v>
      </c>
      <c r="AG21" s="461">
        <f t="shared" si="8"/>
        <v>90000</v>
      </c>
      <c r="AH21" s="461">
        <f t="shared" si="1"/>
        <v>0</v>
      </c>
      <c r="AI21" s="461">
        <f t="shared" si="119"/>
        <v>0</v>
      </c>
      <c r="AJ21" s="461">
        <f t="shared" si="119"/>
        <v>0</v>
      </c>
      <c r="AK21" s="461">
        <f t="shared" si="119"/>
        <v>0</v>
      </c>
      <c r="AL21" s="461">
        <f t="shared" si="119"/>
        <v>0</v>
      </c>
      <c r="AM21" s="461">
        <f t="shared" si="119"/>
        <v>0</v>
      </c>
      <c r="AN21" s="461">
        <f t="shared" si="119"/>
        <v>0</v>
      </c>
      <c r="AO21" s="461">
        <f t="shared" si="119"/>
        <v>0</v>
      </c>
      <c r="AP21" s="461">
        <f t="shared" si="119"/>
        <v>0</v>
      </c>
      <c r="AQ21" s="461">
        <f t="shared" si="119"/>
        <v>0</v>
      </c>
      <c r="AR21" s="461">
        <f t="shared" si="119"/>
        <v>0</v>
      </c>
      <c r="AS21" s="462">
        <f t="shared" si="9"/>
        <v>90000</v>
      </c>
      <c r="AT21" s="990"/>
      <c r="AU21" s="461">
        <f t="shared" si="11"/>
        <v>0</v>
      </c>
      <c r="AV21" s="461">
        <f t="shared" si="12"/>
        <v>0</v>
      </c>
      <c r="AW21" s="461">
        <f t="shared" si="13"/>
        <v>0</v>
      </c>
      <c r="AX21" s="461">
        <f t="shared" si="14"/>
        <v>0</v>
      </c>
      <c r="AY21" s="461">
        <f t="shared" si="15"/>
        <v>0</v>
      </c>
      <c r="AZ21" s="461">
        <f t="shared" si="16"/>
        <v>0</v>
      </c>
      <c r="BA21" s="461">
        <f t="shared" si="17"/>
        <v>0</v>
      </c>
      <c r="BB21" s="461">
        <f t="shared" si="18"/>
        <v>0</v>
      </c>
      <c r="BC21" s="461">
        <f t="shared" si="19"/>
        <v>0</v>
      </c>
      <c r="BD21" s="461">
        <f t="shared" si="20"/>
        <v>0</v>
      </c>
      <c r="BE21" s="461">
        <f t="shared" si="21"/>
        <v>0</v>
      </c>
      <c r="BF21" s="461">
        <f t="shared" si="22"/>
        <v>0</v>
      </c>
      <c r="BG21" s="591">
        <f t="shared" si="23"/>
        <v>12000</v>
      </c>
      <c r="BH21" s="592">
        <f t="shared" si="24"/>
        <v>102000</v>
      </c>
      <c r="BI21" s="593">
        <f t="shared" si="25"/>
        <v>12000</v>
      </c>
      <c r="BJ21" s="387">
        <f t="shared" si="120"/>
        <v>1</v>
      </c>
      <c r="BK21" s="387"/>
      <c r="BL21" s="937">
        <v>25000</v>
      </c>
      <c r="BM21" s="461">
        <f t="shared" si="78"/>
        <v>90000</v>
      </c>
      <c r="BN21" s="461">
        <f t="shared" si="79"/>
        <v>75000</v>
      </c>
      <c r="BO21" s="461">
        <f t="shared" si="80"/>
        <v>15000</v>
      </c>
      <c r="BP21" s="37"/>
      <c r="BQ21" s="461">
        <f t="shared" si="92"/>
        <v>0</v>
      </c>
      <c r="BR21" s="461">
        <f t="shared" si="81"/>
        <v>0</v>
      </c>
      <c r="BS21" s="461">
        <f t="shared" si="93"/>
        <v>0</v>
      </c>
      <c r="BT21" s="37"/>
      <c r="BU21" s="461">
        <f t="shared" si="94"/>
        <v>0</v>
      </c>
      <c r="BV21" s="461">
        <f t="shared" si="82"/>
        <v>0</v>
      </c>
      <c r="BW21" s="461">
        <f t="shared" si="83"/>
        <v>0</v>
      </c>
      <c r="BX21" s="37"/>
      <c r="BY21" s="461">
        <f t="shared" si="95"/>
        <v>0</v>
      </c>
      <c r="BZ21" s="461">
        <f t="shared" si="84"/>
        <v>0</v>
      </c>
      <c r="CA21" s="461">
        <f t="shared" si="96"/>
        <v>0</v>
      </c>
      <c r="CB21" s="37"/>
      <c r="CC21" s="461">
        <f t="shared" si="97"/>
        <v>0</v>
      </c>
      <c r="CD21" s="461">
        <f t="shared" si="85"/>
        <v>0</v>
      </c>
      <c r="CE21" s="461">
        <f t="shared" si="98"/>
        <v>0</v>
      </c>
      <c r="CF21" s="37"/>
      <c r="CG21" s="461">
        <f t="shared" si="99"/>
        <v>0</v>
      </c>
      <c r="CH21" s="461">
        <f t="shared" si="100"/>
        <v>0</v>
      </c>
      <c r="CI21" s="461">
        <f t="shared" si="86"/>
        <v>0</v>
      </c>
      <c r="CJ21" s="37"/>
      <c r="CK21" s="461">
        <f t="shared" si="101"/>
        <v>0</v>
      </c>
      <c r="CL21" s="461">
        <f t="shared" si="102"/>
        <v>0</v>
      </c>
      <c r="CM21" s="461">
        <f t="shared" si="103"/>
        <v>0</v>
      </c>
      <c r="CN21" s="37"/>
      <c r="CO21" s="461">
        <f t="shared" si="104"/>
        <v>0</v>
      </c>
      <c r="CP21" s="461">
        <f t="shared" si="105"/>
        <v>0</v>
      </c>
      <c r="CQ21" s="461">
        <f t="shared" si="106"/>
        <v>0</v>
      </c>
      <c r="CR21" s="37"/>
      <c r="CS21" s="461">
        <f t="shared" si="107"/>
        <v>0</v>
      </c>
      <c r="CT21" s="461">
        <f t="shared" si="87"/>
        <v>0</v>
      </c>
      <c r="CU21" s="461">
        <f t="shared" si="108"/>
        <v>0</v>
      </c>
      <c r="CV21" s="37"/>
      <c r="CW21" s="461">
        <f t="shared" si="109"/>
        <v>0</v>
      </c>
      <c r="CX21" s="461">
        <f t="shared" si="110"/>
        <v>0</v>
      </c>
      <c r="CY21" s="461">
        <f t="shared" si="111"/>
        <v>0</v>
      </c>
      <c r="CZ21" s="37"/>
      <c r="DA21" s="461">
        <f t="shared" si="112"/>
        <v>0</v>
      </c>
      <c r="DB21" s="461">
        <f t="shared" si="88"/>
        <v>0</v>
      </c>
      <c r="DC21" s="461">
        <f t="shared" si="113"/>
        <v>0</v>
      </c>
      <c r="DD21" s="37"/>
      <c r="DE21" s="461">
        <f t="shared" si="114"/>
        <v>0</v>
      </c>
      <c r="DF21" s="461">
        <f t="shared" si="115"/>
        <v>0</v>
      </c>
      <c r="DG21" s="461">
        <f t="shared" si="116"/>
        <v>0</v>
      </c>
      <c r="DH21" s="37"/>
      <c r="DI21" s="461">
        <f t="shared" si="90"/>
        <v>90000</v>
      </c>
      <c r="DJ21" s="461">
        <f t="shared" si="91"/>
        <v>75000</v>
      </c>
      <c r="DK21" s="461">
        <f t="shared" si="89"/>
        <v>15000</v>
      </c>
    </row>
    <row r="22" spans="1:115" s="38" customFormat="1" ht="34.5" customHeight="1" x14ac:dyDescent="0.2">
      <c r="A22" s="28">
        <f t="shared" si="27"/>
        <v>17</v>
      </c>
      <c r="B22" s="608" t="s">
        <v>130</v>
      </c>
      <c r="C22" s="539" t="s">
        <v>23</v>
      </c>
      <c r="D22" s="82">
        <v>10</v>
      </c>
      <c r="E22" s="590">
        <v>5</v>
      </c>
      <c r="F22" s="30"/>
      <c r="G22" s="590"/>
      <c r="H22" s="30"/>
      <c r="I22" s="30"/>
      <c r="J22" s="30"/>
      <c r="K22" s="30"/>
      <c r="L22" s="30"/>
      <c r="M22" s="30"/>
      <c r="N22" s="30"/>
      <c r="O22" s="30"/>
      <c r="P22" s="30"/>
      <c r="Q22" s="31">
        <f t="shared" si="118"/>
        <v>5</v>
      </c>
      <c r="R22" s="83" t="s">
        <v>1</v>
      </c>
      <c r="S22" s="609">
        <v>19900</v>
      </c>
      <c r="T22" s="425">
        <v>19000</v>
      </c>
      <c r="U22" s="425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386">
        <f t="shared" si="7"/>
        <v>99500</v>
      </c>
      <c r="AG22" s="461">
        <f t="shared" si="8"/>
        <v>95000</v>
      </c>
      <c r="AH22" s="461">
        <f t="shared" si="1"/>
        <v>0</v>
      </c>
      <c r="AI22" s="461">
        <f t="shared" si="119"/>
        <v>0</v>
      </c>
      <c r="AJ22" s="461">
        <f t="shared" si="119"/>
        <v>0</v>
      </c>
      <c r="AK22" s="461">
        <f t="shared" si="119"/>
        <v>0</v>
      </c>
      <c r="AL22" s="461">
        <f t="shared" si="119"/>
        <v>0</v>
      </c>
      <c r="AM22" s="461">
        <f t="shared" si="119"/>
        <v>0</v>
      </c>
      <c r="AN22" s="461">
        <f t="shared" si="119"/>
        <v>0</v>
      </c>
      <c r="AO22" s="461">
        <f t="shared" si="119"/>
        <v>0</v>
      </c>
      <c r="AP22" s="461">
        <f t="shared" si="119"/>
        <v>0</v>
      </c>
      <c r="AQ22" s="461">
        <f t="shared" si="119"/>
        <v>0</v>
      </c>
      <c r="AR22" s="461">
        <f t="shared" si="119"/>
        <v>0</v>
      </c>
      <c r="AS22" s="462">
        <f t="shared" si="9"/>
        <v>95000</v>
      </c>
      <c r="AT22" s="990"/>
      <c r="AU22" s="461">
        <f t="shared" si="11"/>
        <v>0</v>
      </c>
      <c r="AV22" s="461">
        <f t="shared" si="12"/>
        <v>0</v>
      </c>
      <c r="AW22" s="461">
        <f t="shared" si="13"/>
        <v>0</v>
      </c>
      <c r="AX22" s="461">
        <f t="shared" si="14"/>
        <v>0</v>
      </c>
      <c r="AY22" s="461">
        <f t="shared" si="15"/>
        <v>0</v>
      </c>
      <c r="AZ22" s="461">
        <f t="shared" si="16"/>
        <v>0</v>
      </c>
      <c r="BA22" s="461">
        <f t="shared" si="17"/>
        <v>0</v>
      </c>
      <c r="BB22" s="461">
        <f t="shared" si="18"/>
        <v>0</v>
      </c>
      <c r="BC22" s="461">
        <f t="shared" si="19"/>
        <v>0</v>
      </c>
      <c r="BD22" s="461">
        <f t="shared" si="20"/>
        <v>0</v>
      </c>
      <c r="BE22" s="461">
        <f t="shared" si="21"/>
        <v>0</v>
      </c>
      <c r="BF22" s="461">
        <f t="shared" si="22"/>
        <v>0</v>
      </c>
      <c r="BG22" s="591">
        <f t="shared" si="23"/>
        <v>4500</v>
      </c>
      <c r="BH22" s="592">
        <f t="shared" si="24"/>
        <v>199000</v>
      </c>
      <c r="BI22" s="593">
        <f t="shared" si="25"/>
        <v>104000</v>
      </c>
      <c r="BJ22" s="387">
        <f t="shared" si="120"/>
        <v>0.5</v>
      </c>
      <c r="BK22" s="387"/>
      <c r="BL22" s="937">
        <v>16000</v>
      </c>
      <c r="BM22" s="461">
        <f t="shared" si="78"/>
        <v>95000</v>
      </c>
      <c r="BN22" s="461">
        <f t="shared" si="79"/>
        <v>80000</v>
      </c>
      <c r="BO22" s="461">
        <f t="shared" si="80"/>
        <v>15000</v>
      </c>
      <c r="BP22" s="37"/>
      <c r="BQ22" s="461">
        <f t="shared" si="92"/>
        <v>0</v>
      </c>
      <c r="BR22" s="461">
        <f t="shared" si="81"/>
        <v>0</v>
      </c>
      <c r="BS22" s="461">
        <f t="shared" si="93"/>
        <v>0</v>
      </c>
      <c r="BT22" s="37"/>
      <c r="BU22" s="461">
        <f t="shared" si="94"/>
        <v>0</v>
      </c>
      <c r="BV22" s="461">
        <f t="shared" si="82"/>
        <v>0</v>
      </c>
      <c r="BW22" s="461">
        <f t="shared" si="83"/>
        <v>0</v>
      </c>
      <c r="BX22" s="37"/>
      <c r="BY22" s="461">
        <f t="shared" si="95"/>
        <v>0</v>
      </c>
      <c r="BZ22" s="461">
        <f t="shared" si="84"/>
        <v>0</v>
      </c>
      <c r="CA22" s="461">
        <f t="shared" si="96"/>
        <v>0</v>
      </c>
      <c r="CB22" s="37"/>
      <c r="CC22" s="461">
        <f t="shared" si="97"/>
        <v>0</v>
      </c>
      <c r="CD22" s="461">
        <f t="shared" si="85"/>
        <v>0</v>
      </c>
      <c r="CE22" s="461">
        <f t="shared" si="98"/>
        <v>0</v>
      </c>
      <c r="CF22" s="37"/>
      <c r="CG22" s="461">
        <f t="shared" si="99"/>
        <v>0</v>
      </c>
      <c r="CH22" s="461">
        <f t="shared" si="100"/>
        <v>0</v>
      </c>
      <c r="CI22" s="461">
        <f t="shared" si="86"/>
        <v>0</v>
      </c>
      <c r="CJ22" s="37"/>
      <c r="CK22" s="461">
        <f t="shared" si="101"/>
        <v>0</v>
      </c>
      <c r="CL22" s="461">
        <f t="shared" si="102"/>
        <v>0</v>
      </c>
      <c r="CM22" s="461">
        <f t="shared" si="103"/>
        <v>0</v>
      </c>
      <c r="CN22" s="37"/>
      <c r="CO22" s="461">
        <f t="shared" si="104"/>
        <v>0</v>
      </c>
      <c r="CP22" s="461">
        <f t="shared" si="105"/>
        <v>0</v>
      </c>
      <c r="CQ22" s="461">
        <f t="shared" si="106"/>
        <v>0</v>
      </c>
      <c r="CR22" s="37"/>
      <c r="CS22" s="461">
        <f t="shared" si="107"/>
        <v>0</v>
      </c>
      <c r="CT22" s="461">
        <f t="shared" si="87"/>
        <v>0</v>
      </c>
      <c r="CU22" s="461">
        <f t="shared" si="108"/>
        <v>0</v>
      </c>
      <c r="CV22" s="37"/>
      <c r="CW22" s="461">
        <f t="shared" si="109"/>
        <v>0</v>
      </c>
      <c r="CX22" s="461">
        <f t="shared" si="110"/>
        <v>0</v>
      </c>
      <c r="CY22" s="461">
        <f t="shared" si="111"/>
        <v>0</v>
      </c>
      <c r="CZ22" s="37"/>
      <c r="DA22" s="461">
        <f t="shared" si="112"/>
        <v>0</v>
      </c>
      <c r="DB22" s="461">
        <f t="shared" si="88"/>
        <v>0</v>
      </c>
      <c r="DC22" s="461">
        <f t="shared" si="113"/>
        <v>0</v>
      </c>
      <c r="DD22" s="37"/>
      <c r="DE22" s="461">
        <f t="shared" si="114"/>
        <v>0</v>
      </c>
      <c r="DF22" s="461">
        <f t="shared" si="115"/>
        <v>0</v>
      </c>
      <c r="DG22" s="461">
        <f t="shared" si="116"/>
        <v>0</v>
      </c>
      <c r="DH22" s="37"/>
      <c r="DI22" s="461">
        <f t="shared" si="90"/>
        <v>95000</v>
      </c>
      <c r="DJ22" s="461">
        <f t="shared" si="91"/>
        <v>80000</v>
      </c>
      <c r="DK22" s="461">
        <f t="shared" si="89"/>
        <v>15000</v>
      </c>
    </row>
    <row r="23" spans="1:115" s="38" customFormat="1" ht="34.5" customHeight="1" x14ac:dyDescent="0.2">
      <c r="A23" s="28">
        <f t="shared" si="27"/>
        <v>18</v>
      </c>
      <c r="B23" s="608" t="s">
        <v>264</v>
      </c>
      <c r="C23" s="539" t="s">
        <v>23</v>
      </c>
      <c r="D23" s="82">
        <v>10</v>
      </c>
      <c r="E23" s="590">
        <v>5</v>
      </c>
      <c r="F23" s="30"/>
      <c r="G23" s="590"/>
      <c r="H23" s="30"/>
      <c r="I23" s="30"/>
      <c r="J23" s="30"/>
      <c r="K23" s="30"/>
      <c r="L23" s="30"/>
      <c r="M23" s="30"/>
      <c r="N23" s="30"/>
      <c r="O23" s="30"/>
      <c r="P23" s="30"/>
      <c r="Q23" s="31">
        <f t="shared" si="118"/>
        <v>5</v>
      </c>
      <c r="R23" s="83" t="s">
        <v>25</v>
      </c>
      <c r="S23" s="609">
        <v>52200</v>
      </c>
      <c r="T23" s="32">
        <v>45000</v>
      </c>
      <c r="U23" s="32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386">
        <f t="shared" si="7"/>
        <v>261000</v>
      </c>
      <c r="AG23" s="461">
        <f t="shared" si="8"/>
        <v>225000</v>
      </c>
      <c r="AH23" s="461">
        <f t="shared" si="1"/>
        <v>0</v>
      </c>
      <c r="AI23" s="461">
        <f t="shared" si="119"/>
        <v>0</v>
      </c>
      <c r="AJ23" s="461">
        <f t="shared" si="119"/>
        <v>0</v>
      </c>
      <c r="AK23" s="461">
        <f t="shared" si="119"/>
        <v>0</v>
      </c>
      <c r="AL23" s="461">
        <f t="shared" si="119"/>
        <v>0</v>
      </c>
      <c r="AM23" s="461">
        <f t="shared" si="119"/>
        <v>0</v>
      </c>
      <c r="AN23" s="461">
        <f t="shared" si="119"/>
        <v>0</v>
      </c>
      <c r="AO23" s="461">
        <f t="shared" si="119"/>
        <v>0</v>
      </c>
      <c r="AP23" s="461">
        <f t="shared" si="119"/>
        <v>0</v>
      </c>
      <c r="AQ23" s="461">
        <f t="shared" si="119"/>
        <v>0</v>
      </c>
      <c r="AR23" s="461">
        <f t="shared" si="119"/>
        <v>0</v>
      </c>
      <c r="AS23" s="462">
        <f t="shared" si="9"/>
        <v>225000</v>
      </c>
      <c r="AT23" s="990"/>
      <c r="AU23" s="461">
        <f t="shared" si="11"/>
        <v>0</v>
      </c>
      <c r="AV23" s="461">
        <f t="shared" si="12"/>
        <v>0</v>
      </c>
      <c r="AW23" s="461">
        <f t="shared" si="13"/>
        <v>0</v>
      </c>
      <c r="AX23" s="461">
        <f t="shared" si="14"/>
        <v>0</v>
      </c>
      <c r="AY23" s="461">
        <f t="shared" si="15"/>
        <v>0</v>
      </c>
      <c r="AZ23" s="461">
        <f t="shared" si="16"/>
        <v>0</v>
      </c>
      <c r="BA23" s="461">
        <f t="shared" si="17"/>
        <v>0</v>
      </c>
      <c r="BB23" s="461">
        <f t="shared" si="18"/>
        <v>0</v>
      </c>
      <c r="BC23" s="461">
        <f t="shared" si="19"/>
        <v>0</v>
      </c>
      <c r="BD23" s="461">
        <f t="shared" si="20"/>
        <v>0</v>
      </c>
      <c r="BE23" s="461">
        <f t="shared" si="21"/>
        <v>0</v>
      </c>
      <c r="BF23" s="461">
        <f t="shared" si="22"/>
        <v>0</v>
      </c>
      <c r="BG23" s="591">
        <f t="shared" si="23"/>
        <v>36000</v>
      </c>
      <c r="BH23" s="592">
        <f t="shared" si="24"/>
        <v>522000</v>
      </c>
      <c r="BI23" s="593">
        <f t="shared" si="25"/>
        <v>297000</v>
      </c>
      <c r="BJ23" s="387">
        <f t="shared" si="120"/>
        <v>0.5</v>
      </c>
      <c r="BK23" s="387"/>
      <c r="BL23" s="937">
        <v>35000</v>
      </c>
      <c r="BM23" s="461">
        <f t="shared" si="78"/>
        <v>225000</v>
      </c>
      <c r="BN23" s="461">
        <f t="shared" si="79"/>
        <v>175000</v>
      </c>
      <c r="BO23" s="461">
        <f t="shared" si="80"/>
        <v>50000</v>
      </c>
      <c r="BP23" s="37"/>
      <c r="BQ23" s="461">
        <f t="shared" si="92"/>
        <v>0</v>
      </c>
      <c r="BR23" s="461">
        <f t="shared" si="81"/>
        <v>0</v>
      </c>
      <c r="BS23" s="461">
        <f t="shared" si="93"/>
        <v>0</v>
      </c>
      <c r="BT23" s="37"/>
      <c r="BU23" s="461">
        <f t="shared" si="94"/>
        <v>0</v>
      </c>
      <c r="BV23" s="461">
        <f t="shared" si="82"/>
        <v>0</v>
      </c>
      <c r="BW23" s="461">
        <f t="shared" si="83"/>
        <v>0</v>
      </c>
      <c r="BX23" s="37"/>
      <c r="BY23" s="461">
        <f t="shared" si="95"/>
        <v>0</v>
      </c>
      <c r="BZ23" s="461">
        <f t="shared" si="84"/>
        <v>0</v>
      </c>
      <c r="CA23" s="461">
        <f t="shared" si="96"/>
        <v>0</v>
      </c>
      <c r="CB23" s="37"/>
      <c r="CC23" s="461">
        <f t="shared" si="97"/>
        <v>0</v>
      </c>
      <c r="CD23" s="461">
        <f t="shared" si="85"/>
        <v>0</v>
      </c>
      <c r="CE23" s="461">
        <f t="shared" si="98"/>
        <v>0</v>
      </c>
      <c r="CF23" s="37"/>
      <c r="CG23" s="461">
        <f t="shared" si="99"/>
        <v>0</v>
      </c>
      <c r="CH23" s="461">
        <f t="shared" si="100"/>
        <v>0</v>
      </c>
      <c r="CI23" s="461">
        <f t="shared" si="86"/>
        <v>0</v>
      </c>
      <c r="CJ23" s="37"/>
      <c r="CK23" s="461">
        <f t="shared" si="101"/>
        <v>0</v>
      </c>
      <c r="CL23" s="461">
        <f t="shared" si="102"/>
        <v>0</v>
      </c>
      <c r="CM23" s="461">
        <f t="shared" si="103"/>
        <v>0</v>
      </c>
      <c r="CN23" s="37"/>
      <c r="CO23" s="461">
        <f t="shared" si="104"/>
        <v>0</v>
      </c>
      <c r="CP23" s="461">
        <f t="shared" si="105"/>
        <v>0</v>
      </c>
      <c r="CQ23" s="461">
        <f t="shared" si="106"/>
        <v>0</v>
      </c>
      <c r="CR23" s="37"/>
      <c r="CS23" s="461">
        <f t="shared" si="107"/>
        <v>0</v>
      </c>
      <c r="CT23" s="461">
        <f t="shared" si="87"/>
        <v>0</v>
      </c>
      <c r="CU23" s="461">
        <f t="shared" si="108"/>
        <v>0</v>
      </c>
      <c r="CV23" s="37"/>
      <c r="CW23" s="461">
        <f t="shared" si="109"/>
        <v>0</v>
      </c>
      <c r="CX23" s="461">
        <f t="shared" si="110"/>
        <v>0</v>
      </c>
      <c r="CY23" s="461">
        <f t="shared" si="111"/>
        <v>0</v>
      </c>
      <c r="CZ23" s="37"/>
      <c r="DA23" s="461">
        <f t="shared" si="112"/>
        <v>0</v>
      </c>
      <c r="DB23" s="461">
        <f t="shared" si="88"/>
        <v>0</v>
      </c>
      <c r="DC23" s="461">
        <f t="shared" si="113"/>
        <v>0</v>
      </c>
      <c r="DD23" s="37"/>
      <c r="DE23" s="461">
        <f t="shared" si="114"/>
        <v>0</v>
      </c>
      <c r="DF23" s="461">
        <f t="shared" si="115"/>
        <v>0</v>
      </c>
      <c r="DG23" s="461">
        <f t="shared" si="116"/>
        <v>0</v>
      </c>
      <c r="DH23" s="37"/>
      <c r="DI23" s="461">
        <f t="shared" si="90"/>
        <v>225000</v>
      </c>
      <c r="DJ23" s="461">
        <f t="shared" si="91"/>
        <v>175000</v>
      </c>
      <c r="DK23" s="461">
        <f t="shared" si="89"/>
        <v>50000</v>
      </c>
    </row>
    <row r="24" spans="1:115" s="38" customFormat="1" ht="34.5" customHeight="1" x14ac:dyDescent="0.2">
      <c r="A24" s="28">
        <f t="shared" si="27"/>
        <v>19</v>
      </c>
      <c r="B24" s="608" t="s">
        <v>131</v>
      </c>
      <c r="C24" s="539" t="s">
        <v>23</v>
      </c>
      <c r="D24" s="82">
        <v>11</v>
      </c>
      <c r="E24" s="590">
        <v>3</v>
      </c>
      <c r="F24" s="30"/>
      <c r="G24" s="590"/>
      <c r="H24" s="30"/>
      <c r="I24" s="30"/>
      <c r="J24" s="30"/>
      <c r="K24" s="30"/>
      <c r="L24" s="30"/>
      <c r="M24" s="30"/>
      <c r="N24" s="30"/>
      <c r="O24" s="30"/>
      <c r="P24" s="30"/>
      <c r="Q24" s="31">
        <f t="shared" si="118"/>
        <v>3</v>
      </c>
      <c r="R24" s="83" t="s">
        <v>25</v>
      </c>
      <c r="S24" s="609">
        <v>50000</v>
      </c>
      <c r="T24" s="32">
        <v>45000</v>
      </c>
      <c r="U24" s="32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386">
        <f t="shared" si="7"/>
        <v>150000</v>
      </c>
      <c r="AG24" s="461">
        <f t="shared" si="8"/>
        <v>135000</v>
      </c>
      <c r="AH24" s="461">
        <f t="shared" si="1"/>
        <v>0</v>
      </c>
      <c r="AI24" s="461">
        <f t="shared" si="119"/>
        <v>0</v>
      </c>
      <c r="AJ24" s="461">
        <f t="shared" si="119"/>
        <v>0</v>
      </c>
      <c r="AK24" s="461">
        <f t="shared" si="119"/>
        <v>0</v>
      </c>
      <c r="AL24" s="461">
        <f t="shared" si="119"/>
        <v>0</v>
      </c>
      <c r="AM24" s="461">
        <f t="shared" si="119"/>
        <v>0</v>
      </c>
      <c r="AN24" s="461">
        <f t="shared" si="119"/>
        <v>0</v>
      </c>
      <c r="AO24" s="461">
        <f t="shared" si="119"/>
        <v>0</v>
      </c>
      <c r="AP24" s="461">
        <f t="shared" si="119"/>
        <v>0</v>
      </c>
      <c r="AQ24" s="461">
        <f t="shared" si="119"/>
        <v>0</v>
      </c>
      <c r="AR24" s="461">
        <f t="shared" si="119"/>
        <v>0</v>
      </c>
      <c r="AS24" s="462">
        <f t="shared" si="9"/>
        <v>135000</v>
      </c>
      <c r="AT24" s="990"/>
      <c r="AU24" s="461">
        <f t="shared" si="11"/>
        <v>0</v>
      </c>
      <c r="AV24" s="461">
        <f t="shared" si="12"/>
        <v>0</v>
      </c>
      <c r="AW24" s="461">
        <f t="shared" si="13"/>
        <v>0</v>
      </c>
      <c r="AX24" s="461">
        <f t="shared" si="14"/>
        <v>0</v>
      </c>
      <c r="AY24" s="461">
        <f t="shared" si="15"/>
        <v>0</v>
      </c>
      <c r="AZ24" s="461">
        <f t="shared" si="16"/>
        <v>0</v>
      </c>
      <c r="BA24" s="461">
        <f t="shared" si="17"/>
        <v>0</v>
      </c>
      <c r="BB24" s="461">
        <f t="shared" si="18"/>
        <v>0</v>
      </c>
      <c r="BC24" s="461">
        <f t="shared" si="19"/>
        <v>0</v>
      </c>
      <c r="BD24" s="461">
        <f t="shared" si="20"/>
        <v>0</v>
      </c>
      <c r="BE24" s="461">
        <f t="shared" si="21"/>
        <v>0</v>
      </c>
      <c r="BF24" s="461">
        <f t="shared" si="22"/>
        <v>0</v>
      </c>
      <c r="BG24" s="591">
        <f t="shared" si="23"/>
        <v>15000</v>
      </c>
      <c r="BH24" s="592">
        <f t="shared" si="24"/>
        <v>550000</v>
      </c>
      <c r="BI24" s="593">
        <f t="shared" si="25"/>
        <v>415000</v>
      </c>
      <c r="BJ24" s="387">
        <f t="shared" si="120"/>
        <v>0.27272727272727271</v>
      </c>
      <c r="BK24" s="387"/>
      <c r="BL24" s="937">
        <v>35000</v>
      </c>
      <c r="BM24" s="461">
        <f t="shared" si="78"/>
        <v>135000</v>
      </c>
      <c r="BN24" s="461">
        <f t="shared" si="79"/>
        <v>105000</v>
      </c>
      <c r="BO24" s="461">
        <f t="shared" si="80"/>
        <v>30000</v>
      </c>
      <c r="BP24" s="37"/>
      <c r="BQ24" s="461">
        <f t="shared" si="92"/>
        <v>0</v>
      </c>
      <c r="BR24" s="461">
        <f t="shared" si="81"/>
        <v>0</v>
      </c>
      <c r="BS24" s="461">
        <f t="shared" si="93"/>
        <v>0</v>
      </c>
      <c r="BT24" s="37"/>
      <c r="BU24" s="461">
        <f t="shared" si="94"/>
        <v>0</v>
      </c>
      <c r="BV24" s="461">
        <f t="shared" si="82"/>
        <v>0</v>
      </c>
      <c r="BW24" s="461">
        <f t="shared" si="83"/>
        <v>0</v>
      </c>
      <c r="BX24" s="37"/>
      <c r="BY24" s="461">
        <f t="shared" si="95"/>
        <v>0</v>
      </c>
      <c r="BZ24" s="461">
        <f t="shared" si="84"/>
        <v>0</v>
      </c>
      <c r="CA24" s="461">
        <f t="shared" si="96"/>
        <v>0</v>
      </c>
      <c r="CB24" s="37"/>
      <c r="CC24" s="461">
        <f t="shared" si="97"/>
        <v>0</v>
      </c>
      <c r="CD24" s="461">
        <f t="shared" si="85"/>
        <v>0</v>
      </c>
      <c r="CE24" s="461">
        <f t="shared" si="98"/>
        <v>0</v>
      </c>
      <c r="CF24" s="37"/>
      <c r="CG24" s="461">
        <f t="shared" si="99"/>
        <v>0</v>
      </c>
      <c r="CH24" s="461">
        <f t="shared" si="100"/>
        <v>0</v>
      </c>
      <c r="CI24" s="461">
        <f t="shared" si="86"/>
        <v>0</v>
      </c>
      <c r="CJ24" s="37"/>
      <c r="CK24" s="461">
        <f t="shared" si="101"/>
        <v>0</v>
      </c>
      <c r="CL24" s="461">
        <f t="shared" si="102"/>
        <v>0</v>
      </c>
      <c r="CM24" s="461">
        <f t="shared" si="103"/>
        <v>0</v>
      </c>
      <c r="CN24" s="37"/>
      <c r="CO24" s="461">
        <f t="shared" si="104"/>
        <v>0</v>
      </c>
      <c r="CP24" s="461">
        <f t="shared" si="105"/>
        <v>0</v>
      </c>
      <c r="CQ24" s="461">
        <f t="shared" si="106"/>
        <v>0</v>
      </c>
      <c r="CR24" s="37"/>
      <c r="CS24" s="461">
        <f t="shared" si="107"/>
        <v>0</v>
      </c>
      <c r="CT24" s="461">
        <f t="shared" si="87"/>
        <v>0</v>
      </c>
      <c r="CU24" s="461">
        <f t="shared" si="108"/>
        <v>0</v>
      </c>
      <c r="CV24" s="37"/>
      <c r="CW24" s="461">
        <f t="shared" si="109"/>
        <v>0</v>
      </c>
      <c r="CX24" s="461">
        <f t="shared" si="110"/>
        <v>0</v>
      </c>
      <c r="CY24" s="461">
        <f t="shared" si="111"/>
        <v>0</v>
      </c>
      <c r="CZ24" s="37"/>
      <c r="DA24" s="461">
        <f t="shared" si="112"/>
        <v>0</v>
      </c>
      <c r="DB24" s="461">
        <f t="shared" si="88"/>
        <v>0</v>
      </c>
      <c r="DC24" s="461">
        <f t="shared" si="113"/>
        <v>0</v>
      </c>
      <c r="DD24" s="37"/>
      <c r="DE24" s="461">
        <f t="shared" si="114"/>
        <v>0</v>
      </c>
      <c r="DF24" s="461">
        <f t="shared" si="115"/>
        <v>0</v>
      </c>
      <c r="DG24" s="461">
        <f t="shared" si="116"/>
        <v>0</v>
      </c>
      <c r="DH24" s="37"/>
      <c r="DI24" s="461">
        <f t="shared" si="90"/>
        <v>135000</v>
      </c>
      <c r="DJ24" s="461">
        <f t="shared" si="91"/>
        <v>105000</v>
      </c>
      <c r="DK24" s="461">
        <f t="shared" si="89"/>
        <v>30000</v>
      </c>
    </row>
    <row r="25" spans="1:115" s="38" customFormat="1" ht="34.5" customHeight="1" x14ac:dyDescent="0.2">
      <c r="A25" s="28">
        <f t="shared" si="27"/>
        <v>20</v>
      </c>
      <c r="B25" s="608" t="s">
        <v>265</v>
      </c>
      <c r="C25" s="539" t="s">
        <v>23</v>
      </c>
      <c r="D25" s="82">
        <v>10</v>
      </c>
      <c r="E25" s="590">
        <v>5</v>
      </c>
      <c r="F25" s="30"/>
      <c r="G25" s="590"/>
      <c r="H25" s="30"/>
      <c r="I25" s="30"/>
      <c r="J25" s="30"/>
      <c r="K25" s="30"/>
      <c r="L25" s="30"/>
      <c r="M25" s="30"/>
      <c r="N25" s="30"/>
      <c r="O25" s="30"/>
      <c r="P25" s="30"/>
      <c r="Q25" s="31">
        <f t="shared" si="118"/>
        <v>5</v>
      </c>
      <c r="R25" s="83" t="s">
        <v>25</v>
      </c>
      <c r="S25" s="609">
        <v>51000</v>
      </c>
      <c r="T25" s="32">
        <v>45000</v>
      </c>
      <c r="U25" s="32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386">
        <f t="shared" ref="AF25:AF27" si="121">SUM(Q25*S25)</f>
        <v>255000</v>
      </c>
      <c r="AG25" s="461">
        <f t="shared" ref="AG25:AG27" si="122">T25*E25</f>
        <v>225000</v>
      </c>
      <c r="AH25" s="461">
        <f t="shared" ref="AH25:AH27" si="123">U25*F25</f>
        <v>0</v>
      </c>
      <c r="AI25" s="461">
        <f t="shared" ref="AI25:AI27" si="124">V25*G25</f>
        <v>0</v>
      </c>
      <c r="AJ25" s="461">
        <f t="shared" ref="AJ25:AJ27" si="125">W25*H25</f>
        <v>0</v>
      </c>
      <c r="AK25" s="461">
        <f t="shared" ref="AK25:AK27" si="126">X25*I25</f>
        <v>0</v>
      </c>
      <c r="AL25" s="461">
        <f t="shared" ref="AL25:AL27" si="127">Y25*J25</f>
        <v>0</v>
      </c>
      <c r="AM25" s="461">
        <f t="shared" ref="AM25:AM27" si="128">Z25*K25</f>
        <v>0</v>
      </c>
      <c r="AN25" s="461">
        <f t="shared" ref="AN25:AN27" si="129">AA25*L25</f>
        <v>0</v>
      </c>
      <c r="AO25" s="461">
        <f t="shared" ref="AO25:AO27" si="130">AB25*M25</f>
        <v>0</v>
      </c>
      <c r="AP25" s="461">
        <f t="shared" ref="AP25:AP27" si="131">AC25*N25</f>
        <v>0</v>
      </c>
      <c r="AQ25" s="461">
        <f t="shared" ref="AQ25:AQ27" si="132">AD25*O25</f>
        <v>0</v>
      </c>
      <c r="AR25" s="461">
        <f t="shared" ref="AR25:AR27" si="133">AE25*P25</f>
        <v>0</v>
      </c>
      <c r="AS25" s="462">
        <f t="shared" ref="AS25:AS27" si="134">SUM(AG25:AR25)</f>
        <v>225000</v>
      </c>
      <c r="AT25" s="990"/>
      <c r="AU25" s="461">
        <f t="shared" si="11"/>
        <v>0</v>
      </c>
      <c r="AV25" s="461">
        <f t="shared" si="12"/>
        <v>0</v>
      </c>
      <c r="AW25" s="461">
        <f t="shared" si="13"/>
        <v>0</v>
      </c>
      <c r="AX25" s="461">
        <f t="shared" si="14"/>
        <v>0</v>
      </c>
      <c r="AY25" s="461">
        <f t="shared" si="15"/>
        <v>0</v>
      </c>
      <c r="AZ25" s="461">
        <f t="shared" si="16"/>
        <v>0</v>
      </c>
      <c r="BA25" s="461">
        <f t="shared" si="17"/>
        <v>0</v>
      </c>
      <c r="BB25" s="461">
        <f t="shared" si="18"/>
        <v>0</v>
      </c>
      <c r="BC25" s="461">
        <f t="shared" si="19"/>
        <v>0</v>
      </c>
      <c r="BD25" s="461">
        <f t="shared" si="20"/>
        <v>0</v>
      </c>
      <c r="BE25" s="461">
        <f t="shared" si="21"/>
        <v>0</v>
      </c>
      <c r="BF25" s="461">
        <f t="shared" si="22"/>
        <v>0</v>
      </c>
      <c r="BG25" s="591">
        <f t="shared" si="23"/>
        <v>30000</v>
      </c>
      <c r="BH25" s="592">
        <f t="shared" ref="BH25:BH27" si="135">S25*D25</f>
        <v>510000</v>
      </c>
      <c r="BI25" s="593">
        <f t="shared" si="25"/>
        <v>285000</v>
      </c>
      <c r="BJ25" s="387">
        <f t="shared" si="120"/>
        <v>0.5</v>
      </c>
      <c r="BK25" s="387"/>
      <c r="BL25" s="937">
        <v>35000</v>
      </c>
      <c r="BM25" s="461">
        <f t="shared" si="78"/>
        <v>225000</v>
      </c>
      <c r="BN25" s="461">
        <f t="shared" si="79"/>
        <v>175000</v>
      </c>
      <c r="BO25" s="461">
        <f t="shared" si="80"/>
        <v>50000</v>
      </c>
      <c r="BP25" s="37"/>
      <c r="BQ25" s="461">
        <f t="shared" si="92"/>
        <v>0</v>
      </c>
      <c r="BR25" s="461">
        <f t="shared" si="81"/>
        <v>0</v>
      </c>
      <c r="BS25" s="461">
        <f t="shared" si="93"/>
        <v>0</v>
      </c>
      <c r="BT25" s="37"/>
      <c r="BU25" s="461">
        <f t="shared" si="94"/>
        <v>0</v>
      </c>
      <c r="BV25" s="461">
        <f t="shared" si="82"/>
        <v>0</v>
      </c>
      <c r="BW25" s="461">
        <f t="shared" si="83"/>
        <v>0</v>
      </c>
      <c r="BX25" s="37"/>
      <c r="BY25" s="461">
        <f t="shared" si="95"/>
        <v>0</v>
      </c>
      <c r="BZ25" s="461">
        <f t="shared" si="84"/>
        <v>0</v>
      </c>
      <c r="CA25" s="461">
        <f t="shared" si="96"/>
        <v>0</v>
      </c>
      <c r="CB25" s="37"/>
      <c r="CC25" s="461">
        <f t="shared" si="97"/>
        <v>0</v>
      </c>
      <c r="CD25" s="461">
        <f t="shared" si="85"/>
        <v>0</v>
      </c>
      <c r="CE25" s="461">
        <f t="shared" si="98"/>
        <v>0</v>
      </c>
      <c r="CF25" s="37"/>
      <c r="CG25" s="461">
        <f t="shared" si="99"/>
        <v>0</v>
      </c>
      <c r="CH25" s="461">
        <f t="shared" si="100"/>
        <v>0</v>
      </c>
      <c r="CI25" s="461">
        <f t="shared" si="86"/>
        <v>0</v>
      </c>
      <c r="CJ25" s="37"/>
      <c r="CK25" s="461">
        <f t="shared" si="101"/>
        <v>0</v>
      </c>
      <c r="CL25" s="461">
        <f t="shared" si="102"/>
        <v>0</v>
      </c>
      <c r="CM25" s="461">
        <f t="shared" si="103"/>
        <v>0</v>
      </c>
      <c r="CN25" s="37"/>
      <c r="CO25" s="461">
        <f t="shared" si="104"/>
        <v>0</v>
      </c>
      <c r="CP25" s="461">
        <f t="shared" si="105"/>
        <v>0</v>
      </c>
      <c r="CQ25" s="461">
        <f t="shared" si="106"/>
        <v>0</v>
      </c>
      <c r="CR25" s="37"/>
      <c r="CS25" s="461">
        <f t="shared" si="107"/>
        <v>0</v>
      </c>
      <c r="CT25" s="461">
        <f t="shared" si="87"/>
        <v>0</v>
      </c>
      <c r="CU25" s="461">
        <f t="shared" si="108"/>
        <v>0</v>
      </c>
      <c r="CV25" s="37"/>
      <c r="CW25" s="461">
        <f t="shared" si="109"/>
        <v>0</v>
      </c>
      <c r="CX25" s="461">
        <f t="shared" si="110"/>
        <v>0</v>
      </c>
      <c r="CY25" s="461">
        <f t="shared" si="111"/>
        <v>0</v>
      </c>
      <c r="CZ25" s="37"/>
      <c r="DA25" s="461">
        <f t="shared" si="112"/>
        <v>0</v>
      </c>
      <c r="DB25" s="461">
        <f t="shared" si="88"/>
        <v>0</v>
      </c>
      <c r="DC25" s="461">
        <f t="shared" si="113"/>
        <v>0</v>
      </c>
      <c r="DD25" s="37"/>
      <c r="DE25" s="461">
        <f t="shared" si="114"/>
        <v>0</v>
      </c>
      <c r="DF25" s="461">
        <f t="shared" si="115"/>
        <v>0</v>
      </c>
      <c r="DG25" s="461">
        <f t="shared" si="116"/>
        <v>0</v>
      </c>
      <c r="DH25" s="37"/>
      <c r="DI25" s="461">
        <f t="shared" si="90"/>
        <v>225000</v>
      </c>
      <c r="DJ25" s="461">
        <f t="shared" si="91"/>
        <v>175000</v>
      </c>
      <c r="DK25" s="461">
        <f t="shared" si="89"/>
        <v>50000</v>
      </c>
    </row>
    <row r="26" spans="1:115" s="38" customFormat="1" ht="34.5" customHeight="1" x14ac:dyDescent="0.2">
      <c r="A26" s="28">
        <f t="shared" si="27"/>
        <v>21</v>
      </c>
      <c r="B26" s="608" t="s">
        <v>266</v>
      </c>
      <c r="C26" s="539" t="s">
        <v>23</v>
      </c>
      <c r="D26" s="82">
        <v>7</v>
      </c>
      <c r="E26" s="590">
        <v>3</v>
      </c>
      <c r="F26" s="30"/>
      <c r="G26" s="590"/>
      <c r="H26" s="30"/>
      <c r="I26" s="30"/>
      <c r="J26" s="30"/>
      <c r="K26" s="30"/>
      <c r="L26" s="30"/>
      <c r="M26" s="30"/>
      <c r="N26" s="30"/>
      <c r="O26" s="30"/>
      <c r="P26" s="30"/>
      <c r="Q26" s="31">
        <f t="shared" si="118"/>
        <v>3</v>
      </c>
      <c r="R26" s="83" t="s">
        <v>25</v>
      </c>
      <c r="S26" s="609">
        <v>34000</v>
      </c>
      <c r="T26" s="596">
        <v>34000</v>
      </c>
      <c r="U26" s="32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386">
        <f t="shared" si="121"/>
        <v>102000</v>
      </c>
      <c r="AG26" s="461">
        <f t="shared" si="122"/>
        <v>102000</v>
      </c>
      <c r="AH26" s="461">
        <f t="shared" si="123"/>
        <v>0</v>
      </c>
      <c r="AI26" s="461">
        <f t="shared" si="124"/>
        <v>0</v>
      </c>
      <c r="AJ26" s="461">
        <f t="shared" si="125"/>
        <v>0</v>
      </c>
      <c r="AK26" s="461">
        <f t="shared" si="126"/>
        <v>0</v>
      </c>
      <c r="AL26" s="461">
        <f t="shared" si="127"/>
        <v>0</v>
      </c>
      <c r="AM26" s="461">
        <f t="shared" si="128"/>
        <v>0</v>
      </c>
      <c r="AN26" s="461">
        <f t="shared" si="129"/>
        <v>0</v>
      </c>
      <c r="AO26" s="461">
        <f t="shared" si="130"/>
        <v>0</v>
      </c>
      <c r="AP26" s="461">
        <f t="shared" si="131"/>
        <v>0</v>
      </c>
      <c r="AQ26" s="461">
        <f t="shared" si="132"/>
        <v>0</v>
      </c>
      <c r="AR26" s="461">
        <f t="shared" si="133"/>
        <v>0</v>
      </c>
      <c r="AS26" s="462">
        <f t="shared" si="134"/>
        <v>102000</v>
      </c>
      <c r="AT26" s="990"/>
      <c r="AU26" s="461">
        <f t="shared" si="11"/>
        <v>0</v>
      </c>
      <c r="AV26" s="461">
        <f t="shared" si="12"/>
        <v>0</v>
      </c>
      <c r="AW26" s="461">
        <f t="shared" si="13"/>
        <v>0</v>
      </c>
      <c r="AX26" s="461">
        <f t="shared" si="14"/>
        <v>0</v>
      </c>
      <c r="AY26" s="461">
        <f t="shared" si="15"/>
        <v>0</v>
      </c>
      <c r="AZ26" s="461">
        <f t="shared" si="16"/>
        <v>0</v>
      </c>
      <c r="BA26" s="461">
        <f t="shared" si="17"/>
        <v>0</v>
      </c>
      <c r="BB26" s="461">
        <f t="shared" si="18"/>
        <v>0</v>
      </c>
      <c r="BC26" s="461">
        <f t="shared" si="19"/>
        <v>0</v>
      </c>
      <c r="BD26" s="461">
        <f t="shared" si="20"/>
        <v>0</v>
      </c>
      <c r="BE26" s="461">
        <f t="shared" si="21"/>
        <v>0</v>
      </c>
      <c r="BF26" s="461">
        <f t="shared" si="22"/>
        <v>0</v>
      </c>
      <c r="BG26" s="591">
        <f t="shared" si="23"/>
        <v>0</v>
      </c>
      <c r="BH26" s="592">
        <f t="shared" si="135"/>
        <v>238000</v>
      </c>
      <c r="BI26" s="593">
        <f t="shared" si="25"/>
        <v>136000</v>
      </c>
      <c r="BJ26" s="387">
        <f t="shared" si="120"/>
        <v>0.42857142857142855</v>
      </c>
      <c r="BK26" s="387"/>
      <c r="BL26" s="937">
        <v>28000</v>
      </c>
      <c r="BM26" s="461">
        <f t="shared" si="78"/>
        <v>102000</v>
      </c>
      <c r="BN26" s="461">
        <f t="shared" si="79"/>
        <v>84000</v>
      </c>
      <c r="BO26" s="461">
        <f t="shared" si="80"/>
        <v>18000</v>
      </c>
      <c r="BP26" s="37"/>
      <c r="BQ26" s="461">
        <f t="shared" si="92"/>
        <v>0</v>
      </c>
      <c r="BR26" s="461">
        <f t="shared" si="81"/>
        <v>0</v>
      </c>
      <c r="BS26" s="461">
        <f t="shared" si="93"/>
        <v>0</v>
      </c>
      <c r="BT26" s="37"/>
      <c r="BU26" s="461">
        <f t="shared" si="94"/>
        <v>0</v>
      </c>
      <c r="BV26" s="461">
        <f t="shared" si="82"/>
        <v>0</v>
      </c>
      <c r="BW26" s="461">
        <f t="shared" si="83"/>
        <v>0</v>
      </c>
      <c r="BX26" s="37"/>
      <c r="BY26" s="461">
        <f t="shared" si="95"/>
        <v>0</v>
      </c>
      <c r="BZ26" s="461">
        <f t="shared" si="84"/>
        <v>0</v>
      </c>
      <c r="CA26" s="461">
        <f t="shared" si="96"/>
        <v>0</v>
      </c>
      <c r="CB26" s="37"/>
      <c r="CC26" s="461">
        <f t="shared" si="97"/>
        <v>0</v>
      </c>
      <c r="CD26" s="461">
        <f t="shared" si="85"/>
        <v>0</v>
      </c>
      <c r="CE26" s="461">
        <f t="shared" si="98"/>
        <v>0</v>
      </c>
      <c r="CF26" s="37"/>
      <c r="CG26" s="461">
        <f t="shared" si="99"/>
        <v>0</v>
      </c>
      <c r="CH26" s="461">
        <f t="shared" si="100"/>
        <v>0</v>
      </c>
      <c r="CI26" s="461">
        <f t="shared" si="86"/>
        <v>0</v>
      </c>
      <c r="CJ26" s="37"/>
      <c r="CK26" s="461">
        <f t="shared" si="101"/>
        <v>0</v>
      </c>
      <c r="CL26" s="461">
        <f t="shared" si="102"/>
        <v>0</v>
      </c>
      <c r="CM26" s="461">
        <f t="shared" si="103"/>
        <v>0</v>
      </c>
      <c r="CN26" s="37"/>
      <c r="CO26" s="461">
        <f t="shared" si="104"/>
        <v>0</v>
      </c>
      <c r="CP26" s="461">
        <f t="shared" si="105"/>
        <v>0</v>
      </c>
      <c r="CQ26" s="461">
        <f t="shared" si="106"/>
        <v>0</v>
      </c>
      <c r="CR26" s="37"/>
      <c r="CS26" s="461">
        <f t="shared" si="107"/>
        <v>0</v>
      </c>
      <c r="CT26" s="461">
        <f t="shared" si="87"/>
        <v>0</v>
      </c>
      <c r="CU26" s="461">
        <f t="shared" si="108"/>
        <v>0</v>
      </c>
      <c r="CV26" s="37"/>
      <c r="CW26" s="461">
        <f t="shared" si="109"/>
        <v>0</v>
      </c>
      <c r="CX26" s="461">
        <f t="shared" si="110"/>
        <v>0</v>
      </c>
      <c r="CY26" s="461">
        <f t="shared" si="111"/>
        <v>0</v>
      </c>
      <c r="CZ26" s="37"/>
      <c r="DA26" s="461">
        <f t="shared" si="112"/>
        <v>0</v>
      </c>
      <c r="DB26" s="461">
        <f t="shared" si="88"/>
        <v>0</v>
      </c>
      <c r="DC26" s="461">
        <f t="shared" si="113"/>
        <v>0</v>
      </c>
      <c r="DD26" s="37"/>
      <c r="DE26" s="461">
        <f t="shared" si="114"/>
        <v>0</v>
      </c>
      <c r="DF26" s="461">
        <f t="shared" si="115"/>
        <v>0</v>
      </c>
      <c r="DG26" s="461">
        <f t="shared" si="116"/>
        <v>0</v>
      </c>
      <c r="DH26" s="37"/>
      <c r="DI26" s="461">
        <f t="shared" si="90"/>
        <v>102000</v>
      </c>
      <c r="DJ26" s="461">
        <f t="shared" si="91"/>
        <v>84000</v>
      </c>
      <c r="DK26" s="461">
        <f t="shared" si="89"/>
        <v>18000</v>
      </c>
    </row>
    <row r="27" spans="1:115" s="38" customFormat="1" ht="34.5" customHeight="1" x14ac:dyDescent="0.2">
      <c r="A27" s="28">
        <f t="shared" si="27"/>
        <v>22</v>
      </c>
      <c r="B27" s="608" t="s">
        <v>267</v>
      </c>
      <c r="C27" s="539" t="s">
        <v>23</v>
      </c>
      <c r="D27" s="82">
        <v>3</v>
      </c>
      <c r="E27" s="590">
        <v>3</v>
      </c>
      <c r="F27" s="30"/>
      <c r="G27" s="590"/>
      <c r="H27" s="30"/>
      <c r="I27" s="30"/>
      <c r="J27" s="30"/>
      <c r="K27" s="30"/>
      <c r="L27" s="30"/>
      <c r="M27" s="30"/>
      <c r="N27" s="30"/>
      <c r="O27" s="30"/>
      <c r="P27" s="30"/>
      <c r="Q27" s="31">
        <f t="shared" si="118"/>
        <v>3</v>
      </c>
      <c r="R27" s="83" t="s">
        <v>25</v>
      </c>
      <c r="S27" s="609">
        <v>39700</v>
      </c>
      <c r="T27" s="596">
        <v>39000</v>
      </c>
      <c r="U27" s="32"/>
      <c r="V27" s="471"/>
      <c r="W27" s="471"/>
      <c r="X27" s="471"/>
      <c r="Y27" s="471"/>
      <c r="Z27" s="471"/>
      <c r="AA27" s="471"/>
      <c r="AB27" s="471"/>
      <c r="AC27" s="471"/>
      <c r="AD27" s="471"/>
      <c r="AE27" s="471"/>
      <c r="AF27" s="386">
        <f t="shared" si="121"/>
        <v>119100</v>
      </c>
      <c r="AG27" s="461">
        <f t="shared" si="122"/>
        <v>117000</v>
      </c>
      <c r="AH27" s="461">
        <f t="shared" si="123"/>
        <v>0</v>
      </c>
      <c r="AI27" s="461">
        <f t="shared" si="124"/>
        <v>0</v>
      </c>
      <c r="AJ27" s="461">
        <f t="shared" si="125"/>
        <v>0</v>
      </c>
      <c r="AK27" s="461">
        <f t="shared" si="126"/>
        <v>0</v>
      </c>
      <c r="AL27" s="461">
        <f t="shared" si="127"/>
        <v>0</v>
      </c>
      <c r="AM27" s="461">
        <f t="shared" si="128"/>
        <v>0</v>
      </c>
      <c r="AN27" s="461">
        <f t="shared" si="129"/>
        <v>0</v>
      </c>
      <c r="AO27" s="461">
        <f t="shared" si="130"/>
        <v>0</v>
      </c>
      <c r="AP27" s="461">
        <f t="shared" si="131"/>
        <v>0</v>
      </c>
      <c r="AQ27" s="461">
        <f t="shared" si="132"/>
        <v>0</v>
      </c>
      <c r="AR27" s="461">
        <f t="shared" si="133"/>
        <v>0</v>
      </c>
      <c r="AS27" s="462">
        <f t="shared" si="134"/>
        <v>117000</v>
      </c>
      <c r="AT27" s="990"/>
      <c r="AU27" s="461">
        <f t="shared" si="11"/>
        <v>0</v>
      </c>
      <c r="AV27" s="461">
        <f t="shared" si="12"/>
        <v>0</v>
      </c>
      <c r="AW27" s="461">
        <f t="shared" si="13"/>
        <v>0</v>
      </c>
      <c r="AX27" s="461">
        <f t="shared" si="14"/>
        <v>0</v>
      </c>
      <c r="AY27" s="461">
        <f t="shared" si="15"/>
        <v>0</v>
      </c>
      <c r="AZ27" s="461">
        <f t="shared" si="16"/>
        <v>0</v>
      </c>
      <c r="BA27" s="461">
        <f t="shared" si="17"/>
        <v>0</v>
      </c>
      <c r="BB27" s="461">
        <f t="shared" si="18"/>
        <v>0</v>
      </c>
      <c r="BC27" s="461">
        <f t="shared" si="19"/>
        <v>0</v>
      </c>
      <c r="BD27" s="461">
        <f t="shared" si="20"/>
        <v>0</v>
      </c>
      <c r="BE27" s="461">
        <f t="shared" si="21"/>
        <v>0</v>
      </c>
      <c r="BF27" s="461">
        <f t="shared" si="22"/>
        <v>0</v>
      </c>
      <c r="BG27" s="591">
        <f t="shared" si="23"/>
        <v>2100</v>
      </c>
      <c r="BH27" s="592">
        <f t="shared" si="135"/>
        <v>119100</v>
      </c>
      <c r="BI27" s="593">
        <f t="shared" si="25"/>
        <v>2100</v>
      </c>
      <c r="BJ27" s="387">
        <f t="shared" si="120"/>
        <v>1</v>
      </c>
      <c r="BK27" s="387"/>
      <c r="BL27" s="937">
        <v>33000</v>
      </c>
      <c r="BM27" s="461">
        <f t="shared" si="78"/>
        <v>117000</v>
      </c>
      <c r="BN27" s="461">
        <f t="shared" si="79"/>
        <v>99000</v>
      </c>
      <c r="BO27" s="461">
        <f t="shared" si="80"/>
        <v>18000</v>
      </c>
      <c r="BP27" s="37"/>
      <c r="BQ27" s="461">
        <f t="shared" si="92"/>
        <v>0</v>
      </c>
      <c r="BR27" s="461">
        <f t="shared" si="81"/>
        <v>0</v>
      </c>
      <c r="BS27" s="461">
        <f t="shared" si="93"/>
        <v>0</v>
      </c>
      <c r="BT27" s="37"/>
      <c r="BU27" s="461">
        <f t="shared" si="94"/>
        <v>0</v>
      </c>
      <c r="BV27" s="461">
        <f t="shared" si="82"/>
        <v>0</v>
      </c>
      <c r="BW27" s="461">
        <f t="shared" si="83"/>
        <v>0</v>
      </c>
      <c r="BX27" s="37"/>
      <c r="BY27" s="461">
        <f t="shared" si="95"/>
        <v>0</v>
      </c>
      <c r="BZ27" s="461">
        <f t="shared" si="84"/>
        <v>0</v>
      </c>
      <c r="CA27" s="461">
        <f t="shared" si="96"/>
        <v>0</v>
      </c>
      <c r="CB27" s="37"/>
      <c r="CC27" s="461">
        <f t="shared" si="97"/>
        <v>0</v>
      </c>
      <c r="CD27" s="461">
        <f t="shared" si="85"/>
        <v>0</v>
      </c>
      <c r="CE27" s="461">
        <f t="shared" si="98"/>
        <v>0</v>
      </c>
      <c r="CF27" s="37"/>
      <c r="CG27" s="461">
        <f t="shared" si="99"/>
        <v>0</v>
      </c>
      <c r="CH27" s="461">
        <f t="shared" si="100"/>
        <v>0</v>
      </c>
      <c r="CI27" s="461">
        <f t="shared" si="86"/>
        <v>0</v>
      </c>
      <c r="CJ27" s="37"/>
      <c r="CK27" s="461">
        <f t="shared" si="101"/>
        <v>0</v>
      </c>
      <c r="CL27" s="461">
        <f t="shared" si="102"/>
        <v>0</v>
      </c>
      <c r="CM27" s="461">
        <f t="shared" si="103"/>
        <v>0</v>
      </c>
      <c r="CN27" s="37"/>
      <c r="CO27" s="461">
        <f t="shared" si="104"/>
        <v>0</v>
      </c>
      <c r="CP27" s="461">
        <f t="shared" si="105"/>
        <v>0</v>
      </c>
      <c r="CQ27" s="461">
        <f t="shared" si="106"/>
        <v>0</v>
      </c>
      <c r="CR27" s="37"/>
      <c r="CS27" s="461">
        <f t="shared" si="107"/>
        <v>0</v>
      </c>
      <c r="CT27" s="461">
        <f t="shared" si="87"/>
        <v>0</v>
      </c>
      <c r="CU27" s="461">
        <f t="shared" si="108"/>
        <v>0</v>
      </c>
      <c r="CV27" s="37"/>
      <c r="CW27" s="461">
        <f t="shared" si="109"/>
        <v>0</v>
      </c>
      <c r="CX27" s="461">
        <f t="shared" si="110"/>
        <v>0</v>
      </c>
      <c r="CY27" s="461">
        <f t="shared" si="111"/>
        <v>0</v>
      </c>
      <c r="CZ27" s="37"/>
      <c r="DA27" s="461">
        <f t="shared" si="112"/>
        <v>0</v>
      </c>
      <c r="DB27" s="461">
        <f t="shared" si="88"/>
        <v>0</v>
      </c>
      <c r="DC27" s="461">
        <f t="shared" si="113"/>
        <v>0</v>
      </c>
      <c r="DD27" s="37"/>
      <c r="DE27" s="461">
        <f t="shared" si="114"/>
        <v>0</v>
      </c>
      <c r="DF27" s="461">
        <f t="shared" si="115"/>
        <v>0</v>
      </c>
      <c r="DG27" s="461">
        <f t="shared" si="116"/>
        <v>0</v>
      </c>
      <c r="DH27" s="37"/>
      <c r="DI27" s="461">
        <f t="shared" si="90"/>
        <v>117000</v>
      </c>
      <c r="DJ27" s="461">
        <f t="shared" si="91"/>
        <v>99000</v>
      </c>
      <c r="DK27" s="461">
        <f t="shared" si="89"/>
        <v>18000</v>
      </c>
    </row>
    <row r="28" spans="1:115" s="38" customFormat="1" ht="34.5" customHeight="1" x14ac:dyDescent="0.2">
      <c r="A28" s="28">
        <f t="shared" si="27"/>
        <v>23</v>
      </c>
      <c r="B28" s="608" t="s">
        <v>369</v>
      </c>
      <c r="C28" s="539" t="s">
        <v>23</v>
      </c>
      <c r="D28" s="82">
        <v>1</v>
      </c>
      <c r="E28" s="590"/>
      <c r="F28" s="30"/>
      <c r="G28" s="590"/>
      <c r="H28" s="30"/>
      <c r="I28" s="30"/>
      <c r="J28" s="30"/>
      <c r="K28" s="30"/>
      <c r="L28" s="30"/>
      <c r="M28" s="30"/>
      <c r="N28" s="30"/>
      <c r="O28" s="30"/>
      <c r="P28" s="30"/>
      <c r="Q28" s="31">
        <f t="shared" ref="Q28" si="136">SUM(E28:P28)</f>
        <v>0</v>
      </c>
      <c r="R28" s="83" t="s">
        <v>25</v>
      </c>
      <c r="S28" s="609">
        <v>450000</v>
      </c>
      <c r="T28" s="596"/>
      <c r="U28" s="32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386">
        <f t="shared" ref="AF28" si="137">SUM(Q28*S28)</f>
        <v>0</v>
      </c>
      <c r="AG28" s="461">
        <f t="shared" ref="AG28" si="138">T28*E28</f>
        <v>0</v>
      </c>
      <c r="AH28" s="461">
        <f t="shared" ref="AH28" si="139">U28*F28</f>
        <v>0</v>
      </c>
      <c r="AI28" s="461">
        <f t="shared" ref="AI28" si="140">V28*G28</f>
        <v>0</v>
      </c>
      <c r="AJ28" s="461">
        <f t="shared" ref="AJ28" si="141">W28*H28</f>
        <v>0</v>
      </c>
      <c r="AK28" s="461">
        <f t="shared" ref="AK28" si="142">X28*I28</f>
        <v>0</v>
      </c>
      <c r="AL28" s="461">
        <f t="shared" ref="AL28" si="143">Y28*J28</f>
        <v>0</v>
      </c>
      <c r="AM28" s="461">
        <f t="shared" ref="AM28" si="144">Z28*K28</f>
        <v>0</v>
      </c>
      <c r="AN28" s="461">
        <f t="shared" ref="AN28" si="145">AA28*L28</f>
        <v>0</v>
      </c>
      <c r="AO28" s="461">
        <f t="shared" ref="AO28" si="146">AB28*M28</f>
        <v>0</v>
      </c>
      <c r="AP28" s="461">
        <f t="shared" ref="AP28" si="147">AC28*N28</f>
        <v>0</v>
      </c>
      <c r="AQ28" s="461">
        <f t="shared" ref="AQ28" si="148">AD28*O28</f>
        <v>0</v>
      </c>
      <c r="AR28" s="461">
        <f t="shared" ref="AR28" si="149">AE28*P28</f>
        <v>0</v>
      </c>
      <c r="AS28" s="462">
        <f t="shared" ref="AS28" si="150">SUM(AG28:AR28)</f>
        <v>0</v>
      </c>
      <c r="AT28" s="461">
        <f t="shared" si="117"/>
        <v>0</v>
      </c>
      <c r="AU28" s="461">
        <f t="shared" si="11"/>
        <v>0</v>
      </c>
      <c r="AV28" s="461">
        <f t="shared" si="12"/>
        <v>0</v>
      </c>
      <c r="AW28" s="461">
        <f t="shared" si="13"/>
        <v>0</v>
      </c>
      <c r="AX28" s="461">
        <f t="shared" si="14"/>
        <v>0</v>
      </c>
      <c r="AY28" s="461">
        <f t="shared" si="15"/>
        <v>0</v>
      </c>
      <c r="AZ28" s="461">
        <f t="shared" si="16"/>
        <v>0</v>
      </c>
      <c r="BA28" s="461">
        <f t="shared" si="17"/>
        <v>0</v>
      </c>
      <c r="BB28" s="461">
        <f t="shared" si="18"/>
        <v>0</v>
      </c>
      <c r="BC28" s="461">
        <f t="shared" si="19"/>
        <v>0</v>
      </c>
      <c r="BD28" s="461">
        <f t="shared" si="20"/>
        <v>0</v>
      </c>
      <c r="BE28" s="461">
        <f t="shared" si="21"/>
        <v>0</v>
      </c>
      <c r="BF28" s="461">
        <f t="shared" si="22"/>
        <v>0</v>
      </c>
      <c r="BG28" s="591">
        <f t="shared" ref="BG28" si="151">AF28-AS28</f>
        <v>0</v>
      </c>
      <c r="BH28" s="592">
        <f t="shared" ref="BH28" si="152">S28*D28</f>
        <v>450000</v>
      </c>
      <c r="BI28" s="593">
        <f t="shared" ref="BI28" si="153">BH28-AS28</f>
        <v>450000</v>
      </c>
      <c r="BJ28" s="387">
        <f t="shared" ref="BJ28" si="154">SUM(Q28/D28)</f>
        <v>0</v>
      </c>
      <c r="BK28" s="387"/>
      <c r="BL28" s="937">
        <v>450000</v>
      </c>
      <c r="BM28" s="461">
        <f t="shared" si="78"/>
        <v>0</v>
      </c>
      <c r="BN28" s="461">
        <f t="shared" si="79"/>
        <v>0</v>
      </c>
      <c r="BO28" s="461">
        <f t="shared" si="80"/>
        <v>0</v>
      </c>
      <c r="BP28" s="37"/>
      <c r="BQ28" s="461">
        <f t="shared" si="92"/>
        <v>0</v>
      </c>
      <c r="BR28" s="461">
        <f t="shared" si="81"/>
        <v>0</v>
      </c>
      <c r="BS28" s="461">
        <f t="shared" si="93"/>
        <v>0</v>
      </c>
      <c r="BT28" s="37"/>
      <c r="BU28" s="461">
        <f t="shared" si="94"/>
        <v>0</v>
      </c>
      <c r="BV28" s="461">
        <f t="shared" si="82"/>
        <v>0</v>
      </c>
      <c r="BW28" s="461">
        <f t="shared" si="83"/>
        <v>0</v>
      </c>
      <c r="BX28" s="37"/>
      <c r="BY28" s="461">
        <f t="shared" si="95"/>
        <v>0</v>
      </c>
      <c r="BZ28" s="461">
        <f t="shared" si="84"/>
        <v>0</v>
      </c>
      <c r="CA28" s="461">
        <f t="shared" si="96"/>
        <v>0</v>
      </c>
      <c r="CB28" s="37"/>
      <c r="CC28" s="461">
        <f t="shared" si="97"/>
        <v>0</v>
      </c>
      <c r="CD28" s="461">
        <f t="shared" si="85"/>
        <v>0</v>
      </c>
      <c r="CE28" s="461">
        <f t="shared" si="98"/>
        <v>0</v>
      </c>
      <c r="CF28" s="37"/>
      <c r="CG28" s="461">
        <f t="shared" si="99"/>
        <v>0</v>
      </c>
      <c r="CH28" s="461">
        <f t="shared" si="100"/>
        <v>0</v>
      </c>
      <c r="CI28" s="461">
        <f t="shared" si="86"/>
        <v>0</v>
      </c>
      <c r="CJ28" s="37"/>
      <c r="CK28" s="461">
        <f t="shared" si="101"/>
        <v>0</v>
      </c>
      <c r="CL28" s="461">
        <f t="shared" si="102"/>
        <v>0</v>
      </c>
      <c r="CM28" s="461">
        <f t="shared" si="103"/>
        <v>0</v>
      </c>
      <c r="CN28" s="37"/>
      <c r="CO28" s="461">
        <f t="shared" si="104"/>
        <v>0</v>
      </c>
      <c r="CP28" s="461">
        <f t="shared" si="105"/>
        <v>0</v>
      </c>
      <c r="CQ28" s="461">
        <f t="shared" si="106"/>
        <v>0</v>
      </c>
      <c r="CR28" s="37"/>
      <c r="CS28" s="461">
        <f t="shared" si="107"/>
        <v>0</v>
      </c>
      <c r="CT28" s="461">
        <f t="shared" si="87"/>
        <v>0</v>
      </c>
      <c r="CU28" s="461">
        <f t="shared" si="108"/>
        <v>0</v>
      </c>
      <c r="CV28" s="37"/>
      <c r="CW28" s="461">
        <f t="shared" si="109"/>
        <v>0</v>
      </c>
      <c r="CX28" s="461">
        <f t="shared" si="110"/>
        <v>0</v>
      </c>
      <c r="CY28" s="461">
        <f t="shared" si="111"/>
        <v>0</v>
      </c>
      <c r="CZ28" s="37"/>
      <c r="DA28" s="461">
        <f t="shared" si="112"/>
        <v>0</v>
      </c>
      <c r="DB28" s="461">
        <f t="shared" si="88"/>
        <v>0</v>
      </c>
      <c r="DC28" s="461">
        <f t="shared" si="113"/>
        <v>0</v>
      </c>
      <c r="DD28" s="37"/>
      <c r="DE28" s="461">
        <f t="shared" si="114"/>
        <v>0</v>
      </c>
      <c r="DF28" s="461">
        <f t="shared" si="115"/>
        <v>0</v>
      </c>
      <c r="DG28" s="461">
        <f t="shared" si="116"/>
        <v>0</v>
      </c>
      <c r="DH28" s="37"/>
      <c r="DI28" s="461">
        <f t="shared" si="90"/>
        <v>0</v>
      </c>
      <c r="DJ28" s="461">
        <f t="shared" si="91"/>
        <v>0</v>
      </c>
      <c r="DK28" s="461">
        <f t="shared" si="89"/>
        <v>0</v>
      </c>
    </row>
    <row r="29" spans="1:115" s="38" customFormat="1" ht="34.5" customHeight="1" x14ac:dyDescent="0.2">
      <c r="A29" s="28"/>
      <c r="B29" s="594" t="s">
        <v>133</v>
      </c>
      <c r="C29" s="29"/>
      <c r="D29" s="474"/>
      <c r="E29" s="590"/>
      <c r="F29" s="30"/>
      <c r="G29" s="590"/>
      <c r="H29" s="30"/>
      <c r="I29" s="30"/>
      <c r="J29" s="30"/>
      <c r="K29" s="30"/>
      <c r="L29" s="30"/>
      <c r="M29" s="30"/>
      <c r="N29" s="30"/>
      <c r="O29" s="30"/>
      <c r="P29" s="30"/>
      <c r="Q29" s="31"/>
      <c r="R29" s="595"/>
      <c r="S29" s="433"/>
      <c r="T29" s="425"/>
      <c r="U29" s="32"/>
      <c r="V29" s="471"/>
      <c r="W29" s="471"/>
      <c r="X29" s="471"/>
      <c r="Y29" s="471"/>
      <c r="Z29" s="471"/>
      <c r="AA29" s="471"/>
      <c r="AB29" s="471"/>
      <c r="AC29" s="471"/>
      <c r="AD29" s="471"/>
      <c r="AE29" s="471"/>
      <c r="AF29" s="386"/>
      <c r="AG29" s="460"/>
      <c r="AH29" s="460"/>
      <c r="AI29" s="460"/>
      <c r="AJ29" s="460"/>
      <c r="AK29" s="460"/>
      <c r="AL29" s="460"/>
      <c r="AM29" s="460"/>
      <c r="AN29" s="460"/>
      <c r="AO29" s="460"/>
      <c r="AP29" s="460"/>
      <c r="AQ29" s="460"/>
      <c r="AR29" s="460"/>
      <c r="AS29" s="462"/>
      <c r="AT29" s="461">
        <f t="shared" si="117"/>
        <v>0</v>
      </c>
      <c r="AU29" s="461">
        <f t="shared" si="11"/>
        <v>0</v>
      </c>
      <c r="AV29" s="461">
        <f t="shared" si="12"/>
        <v>0</v>
      </c>
      <c r="AW29" s="461">
        <f t="shared" si="13"/>
        <v>0</v>
      </c>
      <c r="AX29" s="461">
        <f t="shared" si="14"/>
        <v>0</v>
      </c>
      <c r="AY29" s="461">
        <f t="shared" si="15"/>
        <v>0</v>
      </c>
      <c r="AZ29" s="461">
        <f t="shared" si="16"/>
        <v>0</v>
      </c>
      <c r="BA29" s="461">
        <f t="shared" si="17"/>
        <v>0</v>
      </c>
      <c r="BB29" s="461">
        <f t="shared" si="18"/>
        <v>0</v>
      </c>
      <c r="BC29" s="461">
        <f t="shared" si="19"/>
        <v>0</v>
      </c>
      <c r="BD29" s="461">
        <f t="shared" si="20"/>
        <v>0</v>
      </c>
      <c r="BE29" s="461">
        <f t="shared" si="21"/>
        <v>0</v>
      </c>
      <c r="BF29" s="461">
        <f t="shared" si="22"/>
        <v>0</v>
      </c>
      <c r="BG29" s="591"/>
      <c r="BH29" s="592"/>
      <c r="BI29" s="593"/>
      <c r="BJ29" s="387"/>
      <c r="BK29" s="387"/>
      <c r="BL29" s="938"/>
      <c r="BM29" s="461">
        <f t="shared" si="78"/>
        <v>0</v>
      </c>
      <c r="BN29" s="461">
        <f t="shared" si="79"/>
        <v>0</v>
      </c>
      <c r="BO29" s="461">
        <f t="shared" si="80"/>
        <v>0</v>
      </c>
      <c r="BP29" s="37"/>
      <c r="BQ29" s="461">
        <f t="shared" si="92"/>
        <v>0</v>
      </c>
      <c r="BR29" s="461">
        <f t="shared" si="81"/>
        <v>0</v>
      </c>
      <c r="BS29" s="461">
        <f t="shared" si="93"/>
        <v>0</v>
      </c>
      <c r="BT29" s="37"/>
      <c r="BU29" s="461">
        <f t="shared" si="94"/>
        <v>0</v>
      </c>
      <c r="BV29" s="461">
        <f t="shared" si="82"/>
        <v>0</v>
      </c>
      <c r="BW29" s="461">
        <f t="shared" si="83"/>
        <v>0</v>
      </c>
      <c r="BX29" s="37"/>
      <c r="BY29" s="461">
        <f t="shared" si="95"/>
        <v>0</v>
      </c>
      <c r="BZ29" s="461">
        <f t="shared" si="84"/>
        <v>0</v>
      </c>
      <c r="CA29" s="461">
        <f t="shared" si="96"/>
        <v>0</v>
      </c>
      <c r="CB29" s="37"/>
      <c r="CC29" s="461">
        <f t="shared" si="97"/>
        <v>0</v>
      </c>
      <c r="CD29" s="461">
        <f t="shared" si="85"/>
        <v>0</v>
      </c>
      <c r="CE29" s="461">
        <f t="shared" si="98"/>
        <v>0</v>
      </c>
      <c r="CF29" s="37"/>
      <c r="CG29" s="461">
        <f t="shared" si="99"/>
        <v>0</v>
      </c>
      <c r="CH29" s="461">
        <f t="shared" si="100"/>
        <v>0</v>
      </c>
      <c r="CI29" s="461">
        <f t="shared" si="86"/>
        <v>0</v>
      </c>
      <c r="CJ29" s="37"/>
      <c r="CK29" s="461">
        <f t="shared" si="101"/>
        <v>0</v>
      </c>
      <c r="CL29" s="461">
        <f t="shared" si="102"/>
        <v>0</v>
      </c>
      <c r="CM29" s="461">
        <f t="shared" si="103"/>
        <v>0</v>
      </c>
      <c r="CN29" s="37"/>
      <c r="CO29" s="461">
        <f t="shared" si="104"/>
        <v>0</v>
      </c>
      <c r="CP29" s="461">
        <f t="shared" si="105"/>
        <v>0</v>
      </c>
      <c r="CQ29" s="461">
        <f t="shared" si="106"/>
        <v>0</v>
      </c>
      <c r="CR29" s="37"/>
      <c r="CS29" s="461">
        <f t="shared" si="107"/>
        <v>0</v>
      </c>
      <c r="CT29" s="461">
        <f t="shared" si="87"/>
        <v>0</v>
      </c>
      <c r="CU29" s="461">
        <f t="shared" si="108"/>
        <v>0</v>
      </c>
      <c r="CV29" s="37"/>
      <c r="CW29" s="461">
        <f t="shared" si="109"/>
        <v>0</v>
      </c>
      <c r="CX29" s="461">
        <f t="shared" si="110"/>
        <v>0</v>
      </c>
      <c r="CY29" s="461">
        <f t="shared" si="111"/>
        <v>0</v>
      </c>
      <c r="CZ29" s="37"/>
      <c r="DA29" s="461">
        <f t="shared" si="112"/>
        <v>0</v>
      </c>
      <c r="DB29" s="461">
        <f t="shared" si="88"/>
        <v>0</v>
      </c>
      <c r="DC29" s="461">
        <f t="shared" si="113"/>
        <v>0</v>
      </c>
      <c r="DD29" s="37"/>
      <c r="DE29" s="461">
        <f t="shared" si="114"/>
        <v>0</v>
      </c>
      <c r="DF29" s="461">
        <f t="shared" si="115"/>
        <v>0</v>
      </c>
      <c r="DG29" s="461">
        <f t="shared" si="116"/>
        <v>0</v>
      </c>
      <c r="DH29" s="37"/>
      <c r="DI29" s="461">
        <f t="shared" si="90"/>
        <v>0</v>
      </c>
      <c r="DJ29" s="461">
        <f t="shared" si="91"/>
        <v>0</v>
      </c>
      <c r="DK29" s="461">
        <f t="shared" si="89"/>
        <v>0</v>
      </c>
    </row>
    <row r="30" spans="1:115" s="38" customFormat="1" ht="34.5" customHeight="1" x14ac:dyDescent="0.2">
      <c r="A30" s="28">
        <v>24</v>
      </c>
      <c r="B30" s="426" t="s">
        <v>134</v>
      </c>
      <c r="C30" s="29" t="s">
        <v>23</v>
      </c>
      <c r="D30" s="474">
        <f>11*2</f>
        <v>22</v>
      </c>
      <c r="E30" s="408">
        <v>4</v>
      </c>
      <c r="F30" s="590"/>
      <c r="G30" s="590"/>
      <c r="H30" s="590"/>
      <c r="I30" s="590"/>
      <c r="J30" s="30"/>
      <c r="K30" s="30"/>
      <c r="L30" s="30"/>
      <c r="M30" s="30"/>
      <c r="N30" s="30"/>
      <c r="O30" s="30"/>
      <c r="P30" s="30"/>
      <c r="Q30" s="31">
        <f>SUM(E30:P30)</f>
        <v>4</v>
      </c>
      <c r="R30" s="83" t="s">
        <v>45</v>
      </c>
      <c r="S30" s="548">
        <v>25000</v>
      </c>
      <c r="T30" s="425">
        <v>25000</v>
      </c>
      <c r="U30" s="425"/>
      <c r="V30" s="425"/>
      <c r="W30" s="425"/>
      <c r="X30" s="425"/>
      <c r="Y30" s="471"/>
      <c r="Z30" s="425"/>
      <c r="AA30" s="471"/>
      <c r="AB30" s="471"/>
      <c r="AC30" s="471"/>
      <c r="AD30" s="471"/>
      <c r="AE30" s="471"/>
      <c r="AF30" s="386">
        <f t="shared" si="7"/>
        <v>100000</v>
      </c>
      <c r="AG30" s="461">
        <f>T30*E30</f>
        <v>100000</v>
      </c>
      <c r="AH30" s="461">
        <f t="shared" si="1"/>
        <v>0</v>
      </c>
      <c r="AI30" s="461">
        <f t="shared" si="119"/>
        <v>0</v>
      </c>
      <c r="AJ30" s="461">
        <f t="shared" si="119"/>
        <v>0</v>
      </c>
      <c r="AK30" s="461">
        <f t="shared" si="119"/>
        <v>0</v>
      </c>
      <c r="AL30" s="461">
        <f t="shared" si="119"/>
        <v>0</v>
      </c>
      <c r="AM30" s="461">
        <f t="shared" si="119"/>
        <v>0</v>
      </c>
      <c r="AN30" s="461">
        <f t="shared" si="119"/>
        <v>0</v>
      </c>
      <c r="AO30" s="461">
        <f t="shared" si="119"/>
        <v>0</v>
      </c>
      <c r="AP30" s="461">
        <f t="shared" si="119"/>
        <v>0</v>
      </c>
      <c r="AQ30" s="461">
        <f t="shared" si="119"/>
        <v>0</v>
      </c>
      <c r="AR30" s="461">
        <f t="shared" si="119"/>
        <v>0</v>
      </c>
      <c r="AS30" s="462">
        <f t="shared" si="9"/>
        <v>100000</v>
      </c>
      <c r="AT30" s="461"/>
      <c r="AU30" s="461">
        <f t="shared" si="11"/>
        <v>0</v>
      </c>
      <c r="AV30" s="461">
        <f t="shared" si="12"/>
        <v>0</v>
      </c>
      <c r="AW30" s="461">
        <f t="shared" si="13"/>
        <v>0</v>
      </c>
      <c r="AX30" s="461">
        <f t="shared" si="14"/>
        <v>0</v>
      </c>
      <c r="AY30" s="461">
        <f t="shared" si="15"/>
        <v>0</v>
      </c>
      <c r="AZ30" s="461">
        <f t="shared" si="16"/>
        <v>0</v>
      </c>
      <c r="BA30" s="461">
        <f t="shared" si="17"/>
        <v>0</v>
      </c>
      <c r="BB30" s="461">
        <f t="shared" si="18"/>
        <v>0</v>
      </c>
      <c r="BC30" s="461">
        <f t="shared" si="19"/>
        <v>0</v>
      </c>
      <c r="BD30" s="461">
        <f t="shared" si="20"/>
        <v>0</v>
      </c>
      <c r="BE30" s="461">
        <f t="shared" si="21"/>
        <v>0</v>
      </c>
      <c r="BF30" s="461">
        <f t="shared" si="22"/>
        <v>0</v>
      </c>
      <c r="BG30" s="591">
        <f t="shared" si="23"/>
        <v>0</v>
      </c>
      <c r="BH30" s="592">
        <f t="shared" si="24"/>
        <v>550000</v>
      </c>
      <c r="BI30" s="593">
        <f t="shared" si="25"/>
        <v>450000</v>
      </c>
      <c r="BJ30" s="387">
        <f>SUM(Q30/D30)</f>
        <v>0.18181818181818182</v>
      </c>
      <c r="BK30" s="387"/>
      <c r="BL30" s="939">
        <v>25000</v>
      </c>
      <c r="BM30" s="461">
        <f t="shared" si="78"/>
        <v>100000</v>
      </c>
      <c r="BN30" s="461">
        <f t="shared" si="79"/>
        <v>100000</v>
      </c>
      <c r="BO30" s="461">
        <f t="shared" si="80"/>
        <v>0</v>
      </c>
      <c r="BP30" s="37"/>
      <c r="BQ30" s="461">
        <f t="shared" si="92"/>
        <v>0</v>
      </c>
      <c r="BR30" s="461">
        <f t="shared" si="81"/>
        <v>0</v>
      </c>
      <c r="BS30" s="461">
        <f t="shared" si="93"/>
        <v>0</v>
      </c>
      <c r="BT30" s="37"/>
      <c r="BU30" s="461">
        <f t="shared" si="94"/>
        <v>0</v>
      </c>
      <c r="BV30" s="461">
        <f t="shared" si="82"/>
        <v>0</v>
      </c>
      <c r="BW30" s="461">
        <f t="shared" si="83"/>
        <v>0</v>
      </c>
      <c r="BX30" s="37"/>
      <c r="BY30" s="461">
        <f t="shared" si="95"/>
        <v>0</v>
      </c>
      <c r="BZ30" s="461">
        <f t="shared" si="84"/>
        <v>0</v>
      </c>
      <c r="CA30" s="461">
        <f t="shared" si="96"/>
        <v>0</v>
      </c>
      <c r="CB30" s="37"/>
      <c r="CC30" s="461">
        <f t="shared" si="97"/>
        <v>0</v>
      </c>
      <c r="CD30" s="461">
        <f t="shared" si="85"/>
        <v>0</v>
      </c>
      <c r="CE30" s="461">
        <f t="shared" si="98"/>
        <v>0</v>
      </c>
      <c r="CF30" s="37"/>
      <c r="CG30" s="461">
        <f t="shared" si="99"/>
        <v>0</v>
      </c>
      <c r="CH30" s="461">
        <f t="shared" si="100"/>
        <v>0</v>
      </c>
      <c r="CI30" s="461">
        <f t="shared" si="86"/>
        <v>0</v>
      </c>
      <c r="CJ30" s="37"/>
      <c r="CK30" s="461">
        <f t="shared" si="101"/>
        <v>0</v>
      </c>
      <c r="CL30" s="461">
        <f t="shared" si="102"/>
        <v>0</v>
      </c>
      <c r="CM30" s="461">
        <f t="shared" si="103"/>
        <v>0</v>
      </c>
      <c r="CN30" s="37"/>
      <c r="CO30" s="461">
        <f t="shared" si="104"/>
        <v>0</v>
      </c>
      <c r="CP30" s="461">
        <f t="shared" si="105"/>
        <v>0</v>
      </c>
      <c r="CQ30" s="461">
        <f t="shared" si="106"/>
        <v>0</v>
      </c>
      <c r="CR30" s="37"/>
      <c r="CS30" s="461">
        <f t="shared" si="107"/>
        <v>0</v>
      </c>
      <c r="CT30" s="461">
        <f t="shared" si="87"/>
        <v>0</v>
      </c>
      <c r="CU30" s="461">
        <f t="shared" si="108"/>
        <v>0</v>
      </c>
      <c r="CV30" s="37"/>
      <c r="CW30" s="461">
        <f t="shared" si="109"/>
        <v>0</v>
      </c>
      <c r="CX30" s="461">
        <f t="shared" si="110"/>
        <v>0</v>
      </c>
      <c r="CY30" s="461">
        <f t="shared" si="111"/>
        <v>0</v>
      </c>
      <c r="CZ30" s="37"/>
      <c r="DA30" s="461">
        <f t="shared" si="112"/>
        <v>0</v>
      </c>
      <c r="DB30" s="461">
        <f t="shared" si="88"/>
        <v>0</v>
      </c>
      <c r="DC30" s="461">
        <f t="shared" si="113"/>
        <v>0</v>
      </c>
      <c r="DD30" s="37"/>
      <c r="DE30" s="461">
        <f t="shared" si="114"/>
        <v>0</v>
      </c>
      <c r="DF30" s="461">
        <f t="shared" si="115"/>
        <v>0</v>
      </c>
      <c r="DG30" s="461">
        <f t="shared" si="116"/>
        <v>0</v>
      </c>
      <c r="DH30" s="37"/>
      <c r="DI30" s="461">
        <f t="shared" si="90"/>
        <v>100000</v>
      </c>
      <c r="DJ30" s="461">
        <f t="shared" si="91"/>
        <v>100000</v>
      </c>
      <c r="DK30" s="461">
        <f t="shared" si="89"/>
        <v>0</v>
      </c>
    </row>
    <row r="31" spans="1:115" s="38" customFormat="1" ht="34.5" customHeight="1" x14ac:dyDescent="0.2">
      <c r="A31" s="28">
        <f t="shared" si="27"/>
        <v>25</v>
      </c>
      <c r="B31" s="426" t="s">
        <v>370</v>
      </c>
      <c r="C31" s="29" t="s">
        <v>23</v>
      </c>
      <c r="D31" s="474">
        <f>4*12</f>
        <v>48</v>
      </c>
      <c r="E31" s="408">
        <v>8</v>
      </c>
      <c r="F31" s="590"/>
      <c r="G31" s="590"/>
      <c r="H31" s="590"/>
      <c r="I31" s="590"/>
      <c r="J31" s="30"/>
      <c r="K31" s="30"/>
      <c r="L31" s="30"/>
      <c r="M31" s="30"/>
      <c r="N31" s="30"/>
      <c r="O31" s="30"/>
      <c r="P31" s="30"/>
      <c r="Q31" s="31">
        <f>SUM(E31:P31)</f>
        <v>8</v>
      </c>
      <c r="R31" s="83" t="s">
        <v>45</v>
      </c>
      <c r="S31" s="548">
        <v>10000</v>
      </c>
      <c r="T31" s="425">
        <v>6000</v>
      </c>
      <c r="U31" s="425"/>
      <c r="V31" s="425"/>
      <c r="W31" s="425"/>
      <c r="X31" s="425"/>
      <c r="Y31" s="471"/>
      <c r="Z31" s="425"/>
      <c r="AA31" s="471"/>
      <c r="AB31" s="471"/>
      <c r="AC31" s="471"/>
      <c r="AD31" s="471"/>
      <c r="AE31" s="471"/>
      <c r="AF31" s="386">
        <f t="shared" si="7"/>
        <v>80000</v>
      </c>
      <c r="AG31" s="461">
        <f t="shared" si="8"/>
        <v>48000</v>
      </c>
      <c r="AH31" s="461">
        <f t="shared" si="1"/>
        <v>0</v>
      </c>
      <c r="AI31" s="461">
        <f t="shared" si="119"/>
        <v>0</v>
      </c>
      <c r="AJ31" s="461">
        <f t="shared" si="119"/>
        <v>0</v>
      </c>
      <c r="AK31" s="461">
        <f t="shared" si="119"/>
        <v>0</v>
      </c>
      <c r="AL31" s="461">
        <f t="shared" si="119"/>
        <v>0</v>
      </c>
      <c r="AM31" s="461">
        <f t="shared" si="119"/>
        <v>0</v>
      </c>
      <c r="AN31" s="461">
        <f t="shared" si="119"/>
        <v>0</v>
      </c>
      <c r="AO31" s="461">
        <f t="shared" si="119"/>
        <v>0</v>
      </c>
      <c r="AP31" s="461">
        <f t="shared" si="119"/>
        <v>0</v>
      </c>
      <c r="AQ31" s="461">
        <f t="shared" si="119"/>
        <v>0</v>
      </c>
      <c r="AR31" s="461">
        <f t="shared" si="119"/>
        <v>0</v>
      </c>
      <c r="AS31" s="462">
        <f t="shared" si="9"/>
        <v>48000</v>
      </c>
      <c r="AT31" s="461"/>
      <c r="AU31" s="461">
        <f t="shared" si="11"/>
        <v>0</v>
      </c>
      <c r="AV31" s="461">
        <f t="shared" si="12"/>
        <v>0</v>
      </c>
      <c r="AW31" s="461">
        <f t="shared" si="13"/>
        <v>0</v>
      </c>
      <c r="AX31" s="461">
        <f t="shared" si="14"/>
        <v>0</v>
      </c>
      <c r="AY31" s="461">
        <f t="shared" si="15"/>
        <v>0</v>
      </c>
      <c r="AZ31" s="461">
        <f t="shared" si="16"/>
        <v>0</v>
      </c>
      <c r="BA31" s="461">
        <f t="shared" si="17"/>
        <v>0</v>
      </c>
      <c r="BB31" s="461">
        <f t="shared" si="18"/>
        <v>0</v>
      </c>
      <c r="BC31" s="461">
        <f t="shared" si="19"/>
        <v>0</v>
      </c>
      <c r="BD31" s="461">
        <f t="shared" si="20"/>
        <v>0</v>
      </c>
      <c r="BE31" s="461">
        <f t="shared" si="21"/>
        <v>0</v>
      </c>
      <c r="BF31" s="461">
        <f t="shared" si="22"/>
        <v>0</v>
      </c>
      <c r="BG31" s="591">
        <f t="shared" si="23"/>
        <v>32000</v>
      </c>
      <c r="BH31" s="592">
        <f t="shared" si="24"/>
        <v>480000</v>
      </c>
      <c r="BI31" s="593">
        <f t="shared" si="25"/>
        <v>432000</v>
      </c>
      <c r="BJ31" s="387">
        <f>SUM(Q31/D31)</f>
        <v>0.16666666666666666</v>
      </c>
      <c r="BK31" s="387"/>
      <c r="BL31" s="939">
        <v>6000</v>
      </c>
      <c r="BM31" s="461">
        <f>AG31-AT31</f>
        <v>48000</v>
      </c>
      <c r="BN31" s="461">
        <f t="shared" si="79"/>
        <v>48000</v>
      </c>
      <c r="BO31" s="461">
        <f t="shared" si="80"/>
        <v>0</v>
      </c>
      <c r="BP31" s="37"/>
      <c r="BQ31" s="461">
        <f t="shared" si="92"/>
        <v>0</v>
      </c>
      <c r="BR31" s="461">
        <f t="shared" si="81"/>
        <v>0</v>
      </c>
      <c r="BS31" s="461">
        <f t="shared" si="93"/>
        <v>0</v>
      </c>
      <c r="BT31" s="37"/>
      <c r="BU31" s="461">
        <f t="shared" si="94"/>
        <v>0</v>
      </c>
      <c r="BV31" s="461">
        <f t="shared" si="82"/>
        <v>0</v>
      </c>
      <c r="BW31" s="461">
        <f t="shared" si="83"/>
        <v>0</v>
      </c>
      <c r="BX31" s="37"/>
      <c r="BY31" s="461">
        <f t="shared" si="95"/>
        <v>0</v>
      </c>
      <c r="BZ31" s="461">
        <f t="shared" si="84"/>
        <v>0</v>
      </c>
      <c r="CA31" s="461">
        <f t="shared" si="96"/>
        <v>0</v>
      </c>
      <c r="CB31" s="37"/>
      <c r="CC31" s="461">
        <f t="shared" si="97"/>
        <v>0</v>
      </c>
      <c r="CD31" s="461">
        <f t="shared" si="85"/>
        <v>0</v>
      </c>
      <c r="CE31" s="461">
        <f t="shared" si="98"/>
        <v>0</v>
      </c>
      <c r="CF31" s="37"/>
      <c r="CG31" s="461">
        <f t="shared" si="99"/>
        <v>0</v>
      </c>
      <c r="CH31" s="461">
        <f t="shared" si="100"/>
        <v>0</v>
      </c>
      <c r="CI31" s="461">
        <f t="shared" si="86"/>
        <v>0</v>
      </c>
      <c r="CJ31" s="37"/>
      <c r="CK31" s="461">
        <f t="shared" si="101"/>
        <v>0</v>
      </c>
      <c r="CL31" s="461">
        <f t="shared" si="102"/>
        <v>0</v>
      </c>
      <c r="CM31" s="461">
        <f t="shared" si="103"/>
        <v>0</v>
      </c>
      <c r="CN31" s="37"/>
      <c r="CO31" s="461">
        <f t="shared" si="104"/>
        <v>0</v>
      </c>
      <c r="CP31" s="461">
        <f t="shared" si="105"/>
        <v>0</v>
      </c>
      <c r="CQ31" s="461">
        <f t="shared" si="106"/>
        <v>0</v>
      </c>
      <c r="CR31" s="37"/>
      <c r="CS31" s="461">
        <f t="shared" si="107"/>
        <v>0</v>
      </c>
      <c r="CT31" s="461">
        <f t="shared" si="87"/>
        <v>0</v>
      </c>
      <c r="CU31" s="461">
        <f t="shared" si="108"/>
        <v>0</v>
      </c>
      <c r="CV31" s="37"/>
      <c r="CW31" s="461">
        <f t="shared" si="109"/>
        <v>0</v>
      </c>
      <c r="CX31" s="461">
        <f t="shared" si="110"/>
        <v>0</v>
      </c>
      <c r="CY31" s="461">
        <f t="shared" si="111"/>
        <v>0</v>
      </c>
      <c r="CZ31" s="37"/>
      <c r="DA31" s="461">
        <f t="shared" si="112"/>
        <v>0</v>
      </c>
      <c r="DB31" s="461">
        <f t="shared" si="88"/>
        <v>0</v>
      </c>
      <c r="DC31" s="461">
        <f t="shared" si="113"/>
        <v>0</v>
      </c>
      <c r="DD31" s="37"/>
      <c r="DE31" s="461">
        <f t="shared" si="114"/>
        <v>0</v>
      </c>
      <c r="DF31" s="461">
        <f t="shared" si="115"/>
        <v>0</v>
      </c>
      <c r="DG31" s="461">
        <f t="shared" si="116"/>
        <v>0</v>
      </c>
      <c r="DH31" s="37"/>
      <c r="DI31" s="461">
        <f t="shared" si="90"/>
        <v>48000</v>
      </c>
      <c r="DJ31" s="461">
        <f t="shared" si="91"/>
        <v>48000</v>
      </c>
      <c r="DK31" s="461">
        <f t="shared" si="89"/>
        <v>0</v>
      </c>
    </row>
    <row r="32" spans="1:115" s="38" customFormat="1" ht="34.5" customHeight="1" x14ac:dyDescent="0.2">
      <c r="A32" s="28"/>
      <c r="B32" s="597" t="s">
        <v>135</v>
      </c>
      <c r="C32" s="29"/>
      <c r="D32" s="474"/>
      <c r="E32" s="408"/>
      <c r="F32" s="30"/>
      <c r="G32" s="590"/>
      <c r="H32" s="30"/>
      <c r="I32" s="30"/>
      <c r="J32" s="30"/>
      <c r="K32" s="30"/>
      <c r="L32" s="30"/>
      <c r="M32" s="30"/>
      <c r="N32" s="30"/>
      <c r="O32" s="30"/>
      <c r="P32" s="30"/>
      <c r="Q32" s="31"/>
      <c r="R32" s="595"/>
      <c r="S32" s="433"/>
      <c r="T32" s="425"/>
      <c r="U32" s="32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386">
        <f t="shared" si="7"/>
        <v>0</v>
      </c>
      <c r="AG32" s="460">
        <f t="shared" si="8"/>
        <v>0</v>
      </c>
      <c r="AH32" s="460">
        <f t="shared" si="1"/>
        <v>0</v>
      </c>
      <c r="AI32" s="460">
        <f t="shared" si="119"/>
        <v>0</v>
      </c>
      <c r="AJ32" s="460">
        <f t="shared" si="119"/>
        <v>0</v>
      </c>
      <c r="AK32" s="460">
        <f t="shared" si="119"/>
        <v>0</v>
      </c>
      <c r="AL32" s="460">
        <f t="shared" si="119"/>
        <v>0</v>
      </c>
      <c r="AM32" s="460">
        <f t="shared" si="119"/>
        <v>0</v>
      </c>
      <c r="AN32" s="460">
        <f t="shared" si="119"/>
        <v>0</v>
      </c>
      <c r="AO32" s="460">
        <f t="shared" si="119"/>
        <v>0</v>
      </c>
      <c r="AP32" s="460">
        <f t="shared" si="119"/>
        <v>0</v>
      </c>
      <c r="AQ32" s="460">
        <f t="shared" si="119"/>
        <v>0</v>
      </c>
      <c r="AR32" s="460">
        <f t="shared" si="119"/>
        <v>0</v>
      </c>
      <c r="AS32" s="462">
        <f t="shared" si="9"/>
        <v>0</v>
      </c>
      <c r="AT32" s="461">
        <f t="shared" si="117"/>
        <v>0</v>
      </c>
      <c r="AU32" s="461">
        <f t="shared" si="11"/>
        <v>0</v>
      </c>
      <c r="AV32" s="461">
        <f t="shared" si="12"/>
        <v>0</v>
      </c>
      <c r="AW32" s="461">
        <f t="shared" si="13"/>
        <v>0</v>
      </c>
      <c r="AX32" s="461">
        <f t="shared" si="14"/>
        <v>0</v>
      </c>
      <c r="AY32" s="461">
        <f t="shared" si="15"/>
        <v>0</v>
      </c>
      <c r="AZ32" s="461">
        <f t="shared" si="16"/>
        <v>0</v>
      </c>
      <c r="BA32" s="461">
        <f t="shared" si="17"/>
        <v>0</v>
      </c>
      <c r="BB32" s="461">
        <f t="shared" si="18"/>
        <v>0</v>
      </c>
      <c r="BC32" s="461">
        <f t="shared" si="19"/>
        <v>0</v>
      </c>
      <c r="BD32" s="461">
        <f t="shared" si="20"/>
        <v>0</v>
      </c>
      <c r="BE32" s="461">
        <f t="shared" si="21"/>
        <v>0</v>
      </c>
      <c r="BF32" s="461">
        <f t="shared" si="22"/>
        <v>0</v>
      </c>
      <c r="BG32" s="591">
        <f t="shared" si="23"/>
        <v>0</v>
      </c>
      <c r="BH32" s="592">
        <f t="shared" si="24"/>
        <v>0</v>
      </c>
      <c r="BI32" s="593">
        <f t="shared" si="25"/>
        <v>0</v>
      </c>
      <c r="BJ32" s="387"/>
      <c r="BK32" s="387"/>
      <c r="BL32" s="938"/>
      <c r="BM32" s="461">
        <f t="shared" si="78"/>
        <v>0</v>
      </c>
      <c r="BN32" s="461">
        <f t="shared" si="79"/>
        <v>0</v>
      </c>
      <c r="BO32" s="461">
        <f t="shared" si="80"/>
        <v>0</v>
      </c>
      <c r="BP32" s="37"/>
      <c r="BQ32" s="461">
        <f t="shared" si="92"/>
        <v>0</v>
      </c>
      <c r="BR32" s="461">
        <f t="shared" si="81"/>
        <v>0</v>
      </c>
      <c r="BS32" s="461">
        <f t="shared" si="93"/>
        <v>0</v>
      </c>
      <c r="BT32" s="37"/>
      <c r="BU32" s="461">
        <f t="shared" si="94"/>
        <v>0</v>
      </c>
      <c r="BV32" s="461">
        <f t="shared" si="82"/>
        <v>0</v>
      </c>
      <c r="BW32" s="461">
        <f t="shared" si="83"/>
        <v>0</v>
      </c>
      <c r="BX32" s="37"/>
      <c r="BY32" s="461">
        <f t="shared" si="95"/>
        <v>0</v>
      </c>
      <c r="BZ32" s="461">
        <f t="shared" si="84"/>
        <v>0</v>
      </c>
      <c r="CA32" s="461">
        <f t="shared" si="96"/>
        <v>0</v>
      </c>
      <c r="CB32" s="37"/>
      <c r="CC32" s="461">
        <f t="shared" si="97"/>
        <v>0</v>
      </c>
      <c r="CD32" s="461">
        <f t="shared" si="85"/>
        <v>0</v>
      </c>
      <c r="CE32" s="461">
        <f t="shared" si="98"/>
        <v>0</v>
      </c>
      <c r="CF32" s="37"/>
      <c r="CG32" s="461">
        <f t="shared" si="99"/>
        <v>0</v>
      </c>
      <c r="CH32" s="461">
        <f t="shared" si="100"/>
        <v>0</v>
      </c>
      <c r="CI32" s="461">
        <f t="shared" si="86"/>
        <v>0</v>
      </c>
      <c r="CJ32" s="37"/>
      <c r="CK32" s="461">
        <f t="shared" si="101"/>
        <v>0</v>
      </c>
      <c r="CL32" s="461">
        <f t="shared" si="102"/>
        <v>0</v>
      </c>
      <c r="CM32" s="461">
        <f t="shared" si="103"/>
        <v>0</v>
      </c>
      <c r="CN32" s="37"/>
      <c r="CO32" s="461">
        <f t="shared" si="104"/>
        <v>0</v>
      </c>
      <c r="CP32" s="461">
        <f t="shared" si="105"/>
        <v>0</v>
      </c>
      <c r="CQ32" s="461">
        <f t="shared" si="106"/>
        <v>0</v>
      </c>
      <c r="CR32" s="37"/>
      <c r="CS32" s="461">
        <f t="shared" si="107"/>
        <v>0</v>
      </c>
      <c r="CT32" s="461">
        <f t="shared" si="87"/>
        <v>0</v>
      </c>
      <c r="CU32" s="461">
        <f t="shared" si="108"/>
        <v>0</v>
      </c>
      <c r="CV32" s="37"/>
      <c r="CW32" s="461">
        <f t="shared" si="109"/>
        <v>0</v>
      </c>
      <c r="CX32" s="461">
        <f t="shared" si="110"/>
        <v>0</v>
      </c>
      <c r="CY32" s="461">
        <f t="shared" si="111"/>
        <v>0</v>
      </c>
      <c r="CZ32" s="37"/>
      <c r="DA32" s="461">
        <f t="shared" si="112"/>
        <v>0</v>
      </c>
      <c r="DB32" s="461">
        <f t="shared" si="88"/>
        <v>0</v>
      </c>
      <c r="DC32" s="461">
        <f t="shared" si="113"/>
        <v>0</v>
      </c>
      <c r="DD32" s="37"/>
      <c r="DE32" s="461">
        <f t="shared" si="114"/>
        <v>0</v>
      </c>
      <c r="DF32" s="461">
        <f t="shared" si="115"/>
        <v>0</v>
      </c>
      <c r="DG32" s="461">
        <f t="shared" si="116"/>
        <v>0</v>
      </c>
      <c r="DH32" s="37"/>
      <c r="DI32" s="461">
        <f t="shared" si="90"/>
        <v>0</v>
      </c>
      <c r="DJ32" s="461">
        <f t="shared" si="91"/>
        <v>0</v>
      </c>
      <c r="DK32" s="461">
        <f t="shared" si="89"/>
        <v>0</v>
      </c>
    </row>
    <row r="33" spans="1:115" s="38" customFormat="1" ht="34.5" customHeight="1" x14ac:dyDescent="0.2">
      <c r="A33" s="28">
        <v>26</v>
      </c>
      <c r="B33" s="426" t="s">
        <v>136</v>
      </c>
      <c r="C33" s="29" t="s">
        <v>23</v>
      </c>
      <c r="D33" s="598">
        <v>4000</v>
      </c>
      <c r="E33" s="545">
        <v>500</v>
      </c>
      <c r="F33" s="545"/>
      <c r="G33" s="590"/>
      <c r="H33" s="30"/>
      <c r="I33" s="449"/>
      <c r="J33" s="30"/>
      <c r="K33" s="30"/>
      <c r="L33" s="30"/>
      <c r="M33" s="30"/>
      <c r="N33" s="30"/>
      <c r="O33" s="30"/>
      <c r="P33" s="30"/>
      <c r="Q33" s="31">
        <f t="shared" ref="Q33:Q73" si="155">SUM(E33:P33)</f>
        <v>500</v>
      </c>
      <c r="R33" s="595" t="s">
        <v>7</v>
      </c>
      <c r="S33" s="548">
        <v>570</v>
      </c>
      <c r="T33" s="425">
        <v>570</v>
      </c>
      <c r="U33" s="32"/>
      <c r="V33" s="425"/>
      <c r="W33" s="425"/>
      <c r="X33" s="425"/>
      <c r="Y33" s="425"/>
      <c r="Z33" s="425"/>
      <c r="AA33" s="471"/>
      <c r="AB33" s="471"/>
      <c r="AC33" s="471"/>
      <c r="AD33" s="471"/>
      <c r="AE33" s="471"/>
      <c r="AF33" s="386">
        <f t="shared" si="7"/>
        <v>285000</v>
      </c>
      <c r="AG33" s="461">
        <f t="shared" si="8"/>
        <v>285000</v>
      </c>
      <c r="AH33" s="461">
        <f t="shared" si="1"/>
        <v>0</v>
      </c>
      <c r="AI33" s="461">
        <f t="shared" si="119"/>
        <v>0</v>
      </c>
      <c r="AJ33" s="461">
        <f t="shared" si="119"/>
        <v>0</v>
      </c>
      <c r="AK33" s="461">
        <f t="shared" si="119"/>
        <v>0</v>
      </c>
      <c r="AL33" s="461">
        <f t="shared" si="119"/>
        <v>0</v>
      </c>
      <c r="AM33" s="461">
        <f t="shared" si="119"/>
        <v>0</v>
      </c>
      <c r="AN33" s="461">
        <f t="shared" si="119"/>
        <v>0</v>
      </c>
      <c r="AO33" s="461">
        <f t="shared" si="119"/>
        <v>0</v>
      </c>
      <c r="AP33" s="461">
        <f t="shared" si="119"/>
        <v>0</v>
      </c>
      <c r="AQ33" s="461">
        <f t="shared" si="119"/>
        <v>0</v>
      </c>
      <c r="AR33" s="461">
        <f t="shared" si="119"/>
        <v>0</v>
      </c>
      <c r="AS33" s="71">
        <f t="shared" si="9"/>
        <v>285000</v>
      </c>
      <c r="AT33" s="461">
        <f>SUM(AG33*2%)</f>
        <v>5700</v>
      </c>
      <c r="AU33" s="461">
        <f t="shared" ref="AU33" si="156">SUM(AH33*4%)</f>
        <v>0</v>
      </c>
      <c r="AV33" s="461">
        <f t="shared" ref="AV33" si="157">SUM(AI33*4%)</f>
        <v>0</v>
      </c>
      <c r="AW33" s="461">
        <f t="shared" ref="AW33" si="158">SUM(AJ33*4%)</f>
        <v>0</v>
      </c>
      <c r="AX33" s="461">
        <f t="shared" ref="AX33" si="159">SUM(AK33*4%)</f>
        <v>0</v>
      </c>
      <c r="AY33" s="461">
        <f t="shared" ref="AY33" si="160">SUM(AL33*4%)</f>
        <v>0</v>
      </c>
      <c r="AZ33" s="461">
        <f t="shared" ref="AZ33" si="161">SUM(AM33*4%)</f>
        <v>0</v>
      </c>
      <c r="BA33" s="461">
        <f t="shared" ref="BA33" si="162">SUM(AN33*4%)</f>
        <v>0</v>
      </c>
      <c r="BB33" s="461">
        <f t="shared" ref="BB33" si="163">SUM(AO33*4%)</f>
        <v>0</v>
      </c>
      <c r="BC33" s="461">
        <f t="shared" ref="BC33" si="164">SUM(AP33*4%)</f>
        <v>0</v>
      </c>
      <c r="BD33" s="461">
        <f t="shared" ref="BD33" si="165">SUM(AQ33*4%)</f>
        <v>0</v>
      </c>
      <c r="BE33" s="461">
        <f t="shared" ref="BE33" si="166">SUM(AR33*4%)</f>
        <v>0</v>
      </c>
      <c r="BF33" s="461">
        <f>AT33+AU33+AV33+BD34+AX33+AY33+AZ33+BA33+AX33+AY33+AZ33+BA33+BB33+BC33+BD33+BE33</f>
        <v>5700</v>
      </c>
      <c r="BG33" s="591">
        <f t="shared" si="23"/>
        <v>0</v>
      </c>
      <c r="BH33" s="592">
        <f t="shared" si="24"/>
        <v>2280000</v>
      </c>
      <c r="BI33" s="593">
        <f t="shared" si="25"/>
        <v>1995000</v>
      </c>
      <c r="BJ33" s="387">
        <f>SUM(Q33/D33)</f>
        <v>0.125</v>
      </c>
      <c r="BK33" s="387"/>
      <c r="BL33" s="939">
        <v>500</v>
      </c>
      <c r="BM33" s="461">
        <f t="shared" si="78"/>
        <v>279300</v>
      </c>
      <c r="BN33" s="461">
        <f t="shared" si="79"/>
        <v>250000</v>
      </c>
      <c r="BO33" s="461">
        <f t="shared" si="80"/>
        <v>29300</v>
      </c>
      <c r="BP33" s="37"/>
      <c r="BQ33" s="461">
        <f t="shared" si="92"/>
        <v>0</v>
      </c>
      <c r="BR33" s="461">
        <f t="shared" si="81"/>
        <v>0</v>
      </c>
      <c r="BS33" s="461">
        <f t="shared" si="93"/>
        <v>0</v>
      </c>
      <c r="BT33" s="37"/>
      <c r="BU33" s="461">
        <f t="shared" si="94"/>
        <v>0</v>
      </c>
      <c r="BV33" s="461">
        <f t="shared" si="82"/>
        <v>0</v>
      </c>
      <c r="BW33" s="461">
        <f t="shared" si="83"/>
        <v>0</v>
      </c>
      <c r="BX33" s="37"/>
      <c r="BY33" s="461">
        <f t="shared" si="95"/>
        <v>0</v>
      </c>
      <c r="BZ33" s="461">
        <f t="shared" si="84"/>
        <v>0</v>
      </c>
      <c r="CA33" s="461">
        <f t="shared" si="96"/>
        <v>0</v>
      </c>
      <c r="CB33" s="37"/>
      <c r="CC33" s="461">
        <f t="shared" si="97"/>
        <v>0</v>
      </c>
      <c r="CD33" s="461">
        <f t="shared" si="85"/>
        <v>0</v>
      </c>
      <c r="CE33" s="461">
        <f t="shared" si="98"/>
        <v>0</v>
      </c>
      <c r="CF33" s="37"/>
      <c r="CG33" s="461">
        <f t="shared" si="99"/>
        <v>0</v>
      </c>
      <c r="CH33" s="461">
        <f t="shared" si="100"/>
        <v>0</v>
      </c>
      <c r="CI33" s="461">
        <f t="shared" si="86"/>
        <v>0</v>
      </c>
      <c r="CJ33" s="37"/>
      <c r="CK33" s="461">
        <f t="shared" si="101"/>
        <v>0</v>
      </c>
      <c r="CL33" s="461">
        <f t="shared" si="102"/>
        <v>0</v>
      </c>
      <c r="CM33" s="461">
        <f t="shared" si="103"/>
        <v>0</v>
      </c>
      <c r="CN33" s="37"/>
      <c r="CO33" s="461">
        <f t="shared" si="104"/>
        <v>0</v>
      </c>
      <c r="CP33" s="461">
        <f t="shared" si="105"/>
        <v>0</v>
      </c>
      <c r="CQ33" s="461">
        <f t="shared" si="106"/>
        <v>0</v>
      </c>
      <c r="CR33" s="37"/>
      <c r="CS33" s="461">
        <f t="shared" si="107"/>
        <v>0</v>
      </c>
      <c r="CT33" s="461">
        <f t="shared" si="87"/>
        <v>0</v>
      </c>
      <c r="CU33" s="461">
        <f t="shared" si="108"/>
        <v>0</v>
      </c>
      <c r="CV33" s="37"/>
      <c r="CW33" s="461">
        <f t="shared" si="109"/>
        <v>0</v>
      </c>
      <c r="CX33" s="461">
        <f t="shared" si="110"/>
        <v>0</v>
      </c>
      <c r="CY33" s="461">
        <f t="shared" si="111"/>
        <v>0</v>
      </c>
      <c r="CZ33" s="37"/>
      <c r="DA33" s="461">
        <f t="shared" si="112"/>
        <v>0</v>
      </c>
      <c r="DB33" s="461">
        <f t="shared" si="88"/>
        <v>0</v>
      </c>
      <c r="DC33" s="461">
        <f t="shared" si="113"/>
        <v>0</v>
      </c>
      <c r="DD33" s="37"/>
      <c r="DE33" s="461">
        <f t="shared" si="114"/>
        <v>0</v>
      </c>
      <c r="DF33" s="461">
        <f t="shared" si="115"/>
        <v>0</v>
      </c>
      <c r="DG33" s="461">
        <f t="shared" si="116"/>
        <v>0</v>
      </c>
      <c r="DH33" s="37"/>
      <c r="DI33" s="461">
        <f t="shared" si="90"/>
        <v>279300</v>
      </c>
      <c r="DJ33" s="461">
        <f t="shared" si="91"/>
        <v>250000</v>
      </c>
      <c r="DK33" s="461">
        <f t="shared" si="89"/>
        <v>29300</v>
      </c>
    </row>
    <row r="34" spans="1:115" s="38" customFormat="1" ht="34.5" customHeight="1" x14ac:dyDescent="0.2">
      <c r="A34" s="28"/>
      <c r="B34" s="597" t="s">
        <v>137</v>
      </c>
      <c r="C34" s="29"/>
      <c r="D34" s="474"/>
      <c r="E34" s="408"/>
      <c r="F34" s="30"/>
      <c r="G34" s="590"/>
      <c r="H34" s="30"/>
      <c r="I34" s="449"/>
      <c r="J34" s="30"/>
      <c r="K34" s="30"/>
      <c r="L34" s="30"/>
      <c r="M34" s="30"/>
      <c r="N34" s="30"/>
      <c r="O34" s="30"/>
      <c r="P34" s="30"/>
      <c r="Q34" s="31">
        <f t="shared" si="155"/>
        <v>0</v>
      </c>
      <c r="R34" s="595"/>
      <c r="S34" s="433"/>
      <c r="T34" s="425"/>
      <c r="U34" s="32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386">
        <f t="shared" si="7"/>
        <v>0</v>
      </c>
      <c r="AG34" s="460">
        <f t="shared" ref="AG34:AG73" si="167">T34*E34</f>
        <v>0</v>
      </c>
      <c r="AH34" s="460">
        <f t="shared" ref="AH34:AH73" si="168">U34*F34</f>
        <v>0</v>
      </c>
      <c r="AI34" s="460">
        <f t="shared" ref="AI34:AR35" si="169">V34*G34</f>
        <v>0</v>
      </c>
      <c r="AJ34" s="460">
        <f t="shared" si="169"/>
        <v>0</v>
      </c>
      <c r="AK34" s="460">
        <f t="shared" si="169"/>
        <v>0</v>
      </c>
      <c r="AL34" s="460">
        <f t="shared" si="169"/>
        <v>0</v>
      </c>
      <c r="AM34" s="460">
        <f t="shared" si="169"/>
        <v>0</v>
      </c>
      <c r="AN34" s="460">
        <f t="shared" si="169"/>
        <v>0</v>
      </c>
      <c r="AO34" s="460">
        <f t="shared" si="169"/>
        <v>0</v>
      </c>
      <c r="AP34" s="460">
        <f t="shared" si="169"/>
        <v>0</v>
      </c>
      <c r="AQ34" s="460">
        <f t="shared" si="169"/>
        <v>0</v>
      </c>
      <c r="AR34" s="460">
        <f t="shared" si="169"/>
        <v>0</v>
      </c>
      <c r="AS34" s="71">
        <f t="shared" si="9"/>
        <v>0</v>
      </c>
      <c r="AT34" s="461">
        <f t="shared" ref="AT34:AT84" si="170">SUM(AG34*2%)</f>
        <v>0</v>
      </c>
      <c r="AU34" s="461">
        <f t="shared" ref="AU34:AU85" si="171">SUM(AH34*4%)</f>
        <v>0</v>
      </c>
      <c r="AV34" s="461">
        <f t="shared" ref="AV34:AV85" si="172">SUM(AI34*4%)</f>
        <v>0</v>
      </c>
      <c r="AW34" s="461">
        <f t="shared" ref="AW34:AW85" si="173">SUM(AJ34*4%)</f>
        <v>0</v>
      </c>
      <c r="AX34" s="461">
        <f t="shared" ref="AX34:AX85" si="174">SUM(AK34*4%)</f>
        <v>0</v>
      </c>
      <c r="AY34" s="461">
        <f t="shared" ref="AY34:AY85" si="175">SUM(AL34*4%)</f>
        <v>0</v>
      </c>
      <c r="AZ34" s="461">
        <f t="shared" ref="AZ34:AZ85" si="176">SUM(AM34*4%)</f>
        <v>0</v>
      </c>
      <c r="BA34" s="461">
        <f t="shared" ref="BA34:BA85" si="177">SUM(AN34*4%)</f>
        <v>0</v>
      </c>
      <c r="BB34" s="461">
        <f t="shared" ref="BB34:BB85" si="178">SUM(AO34*4%)</f>
        <v>0</v>
      </c>
      <c r="BC34" s="461">
        <f t="shared" ref="BC34:BC85" si="179">SUM(AP34*4%)</f>
        <v>0</v>
      </c>
      <c r="BD34" s="461">
        <f t="shared" ref="BD34:BD85" si="180">SUM(AQ34*4%)</f>
        <v>0</v>
      </c>
      <c r="BE34" s="461">
        <f t="shared" ref="BE34:BE85" si="181">SUM(AR34*4%)</f>
        <v>0</v>
      </c>
      <c r="BF34" s="461">
        <f t="shared" ref="BF34:BF85" si="182">AT34+AU34+AV34+BD35+AX34+AY34+AZ34+BA34+AX34+AY34+AZ34+BA34+BB34+BC34+BD34+BE34</f>
        <v>0</v>
      </c>
      <c r="BG34" s="591">
        <f t="shared" si="23"/>
        <v>0</v>
      </c>
      <c r="BH34" s="592">
        <f t="shared" si="24"/>
        <v>0</v>
      </c>
      <c r="BI34" s="593">
        <f t="shared" si="25"/>
        <v>0</v>
      </c>
      <c r="BJ34" s="387"/>
      <c r="BK34" s="387"/>
      <c r="BL34" s="938"/>
      <c r="BM34" s="461">
        <f t="shared" si="78"/>
        <v>0</v>
      </c>
      <c r="BN34" s="461">
        <f t="shared" si="79"/>
        <v>0</v>
      </c>
      <c r="BO34" s="461">
        <f t="shared" si="80"/>
        <v>0</v>
      </c>
      <c r="BP34" s="37"/>
      <c r="BQ34" s="461">
        <f t="shared" si="92"/>
        <v>0</v>
      </c>
      <c r="BR34" s="461">
        <f t="shared" si="81"/>
        <v>0</v>
      </c>
      <c r="BS34" s="461">
        <f t="shared" si="93"/>
        <v>0</v>
      </c>
      <c r="BT34" s="37"/>
      <c r="BU34" s="461">
        <f t="shared" si="94"/>
        <v>0</v>
      </c>
      <c r="BV34" s="461">
        <f t="shared" si="82"/>
        <v>0</v>
      </c>
      <c r="BW34" s="461">
        <f t="shared" si="83"/>
        <v>0</v>
      </c>
      <c r="BX34" s="37"/>
      <c r="BY34" s="461">
        <f t="shared" si="95"/>
        <v>0</v>
      </c>
      <c r="BZ34" s="461">
        <f t="shared" si="84"/>
        <v>0</v>
      </c>
      <c r="CA34" s="461">
        <f t="shared" si="96"/>
        <v>0</v>
      </c>
      <c r="CB34" s="37"/>
      <c r="CC34" s="461">
        <f t="shared" si="97"/>
        <v>0</v>
      </c>
      <c r="CD34" s="461">
        <f t="shared" si="85"/>
        <v>0</v>
      </c>
      <c r="CE34" s="461">
        <f t="shared" si="98"/>
        <v>0</v>
      </c>
      <c r="CF34" s="37"/>
      <c r="CG34" s="461">
        <f t="shared" si="99"/>
        <v>0</v>
      </c>
      <c r="CH34" s="461">
        <f t="shared" si="100"/>
        <v>0</v>
      </c>
      <c r="CI34" s="461">
        <f t="shared" si="86"/>
        <v>0</v>
      </c>
      <c r="CJ34" s="37"/>
      <c r="CK34" s="461">
        <f t="shared" si="101"/>
        <v>0</v>
      </c>
      <c r="CL34" s="461">
        <f t="shared" si="102"/>
        <v>0</v>
      </c>
      <c r="CM34" s="461">
        <f t="shared" si="103"/>
        <v>0</v>
      </c>
      <c r="CN34" s="37"/>
      <c r="CO34" s="461">
        <f t="shared" si="104"/>
        <v>0</v>
      </c>
      <c r="CP34" s="461">
        <f t="shared" si="105"/>
        <v>0</v>
      </c>
      <c r="CQ34" s="461">
        <f t="shared" si="106"/>
        <v>0</v>
      </c>
      <c r="CR34" s="37"/>
      <c r="CS34" s="461">
        <f t="shared" si="107"/>
        <v>0</v>
      </c>
      <c r="CT34" s="461">
        <f t="shared" si="87"/>
        <v>0</v>
      </c>
      <c r="CU34" s="461">
        <f t="shared" si="108"/>
        <v>0</v>
      </c>
      <c r="CV34" s="37"/>
      <c r="CW34" s="461">
        <f t="shared" si="109"/>
        <v>0</v>
      </c>
      <c r="CX34" s="461">
        <f t="shared" si="110"/>
        <v>0</v>
      </c>
      <c r="CY34" s="461">
        <f t="shared" si="111"/>
        <v>0</v>
      </c>
      <c r="CZ34" s="37"/>
      <c r="DA34" s="461">
        <f t="shared" si="112"/>
        <v>0</v>
      </c>
      <c r="DB34" s="461">
        <f t="shared" si="88"/>
        <v>0</v>
      </c>
      <c r="DC34" s="461">
        <f t="shared" si="113"/>
        <v>0</v>
      </c>
      <c r="DD34" s="37"/>
      <c r="DE34" s="461">
        <f t="shared" si="114"/>
        <v>0</v>
      </c>
      <c r="DF34" s="461">
        <f t="shared" si="115"/>
        <v>0</v>
      </c>
      <c r="DG34" s="461">
        <f t="shared" si="116"/>
        <v>0</v>
      </c>
      <c r="DH34" s="37"/>
      <c r="DI34" s="461">
        <f t="shared" si="90"/>
        <v>0</v>
      </c>
      <c r="DJ34" s="461">
        <f t="shared" si="91"/>
        <v>0</v>
      </c>
      <c r="DK34" s="461">
        <f t="shared" si="89"/>
        <v>0</v>
      </c>
    </row>
    <row r="35" spans="1:115" s="38" customFormat="1" ht="34.5" customHeight="1" x14ac:dyDescent="0.2">
      <c r="A35" s="28">
        <v>27</v>
      </c>
      <c r="B35" s="426" t="s">
        <v>580</v>
      </c>
      <c r="C35" s="29" t="s">
        <v>23</v>
      </c>
      <c r="D35" s="599">
        <v>4080</v>
      </c>
      <c r="E35" s="474">
        <f>17*20*2</f>
        <v>680</v>
      </c>
      <c r="F35" s="474"/>
      <c r="G35" s="590"/>
      <c r="H35" s="30"/>
      <c r="I35" s="30"/>
      <c r="J35" s="30"/>
      <c r="K35" s="30"/>
      <c r="L35" s="30"/>
      <c r="M35" s="30"/>
      <c r="N35" s="30"/>
      <c r="O35" s="30"/>
      <c r="P35" s="30"/>
      <c r="Q35" s="31">
        <f t="shared" si="155"/>
        <v>680</v>
      </c>
      <c r="R35" s="595" t="s">
        <v>5</v>
      </c>
      <c r="S35" s="548">
        <v>5700</v>
      </c>
      <c r="T35" s="548">
        <v>5700</v>
      </c>
      <c r="U35" s="32"/>
      <c r="V35" s="548"/>
      <c r="W35" s="548"/>
      <c r="X35" s="548"/>
      <c r="Y35" s="548"/>
      <c r="Z35" s="548"/>
      <c r="AA35" s="471"/>
      <c r="AB35" s="471"/>
      <c r="AC35" s="471"/>
      <c r="AD35" s="471"/>
      <c r="AE35" s="471"/>
      <c r="AF35" s="386">
        <f t="shared" si="7"/>
        <v>3876000</v>
      </c>
      <c r="AG35" s="461">
        <f t="shared" si="167"/>
        <v>3876000</v>
      </c>
      <c r="AH35" s="461">
        <f t="shared" si="168"/>
        <v>0</v>
      </c>
      <c r="AI35" s="461">
        <f t="shared" si="169"/>
        <v>0</v>
      </c>
      <c r="AJ35" s="461">
        <f t="shared" si="169"/>
        <v>0</v>
      </c>
      <c r="AK35" s="461">
        <f t="shared" si="169"/>
        <v>0</v>
      </c>
      <c r="AL35" s="461">
        <f t="shared" si="169"/>
        <v>0</v>
      </c>
      <c r="AM35" s="461">
        <f t="shared" si="169"/>
        <v>0</v>
      </c>
      <c r="AN35" s="461">
        <f t="shared" si="169"/>
        <v>0</v>
      </c>
      <c r="AO35" s="461">
        <f t="shared" si="169"/>
        <v>0</v>
      </c>
      <c r="AP35" s="461">
        <f t="shared" si="169"/>
        <v>0</v>
      </c>
      <c r="AQ35" s="461">
        <f t="shared" si="169"/>
        <v>0</v>
      </c>
      <c r="AR35" s="461">
        <f t="shared" si="169"/>
        <v>0</v>
      </c>
      <c r="AS35" s="462">
        <f>SUM(AG35:AR35)</f>
        <v>3876000</v>
      </c>
      <c r="AT35" s="461">
        <v>0</v>
      </c>
      <c r="AU35" s="461">
        <f t="shared" si="171"/>
        <v>0</v>
      </c>
      <c r="AV35" s="461">
        <f t="shared" si="172"/>
        <v>0</v>
      </c>
      <c r="AW35" s="461">
        <f t="shared" si="173"/>
        <v>0</v>
      </c>
      <c r="AX35" s="461">
        <f t="shared" si="174"/>
        <v>0</v>
      </c>
      <c r="AY35" s="461">
        <f t="shared" si="175"/>
        <v>0</v>
      </c>
      <c r="AZ35" s="461">
        <f t="shared" si="176"/>
        <v>0</v>
      </c>
      <c r="BA35" s="461">
        <f t="shared" si="177"/>
        <v>0</v>
      </c>
      <c r="BB35" s="461">
        <f t="shared" si="178"/>
        <v>0</v>
      </c>
      <c r="BC35" s="461">
        <f t="shared" si="179"/>
        <v>0</v>
      </c>
      <c r="BD35" s="461">
        <f t="shared" si="180"/>
        <v>0</v>
      </c>
      <c r="BE35" s="461">
        <f t="shared" si="181"/>
        <v>0</v>
      </c>
      <c r="BF35" s="461">
        <f t="shared" si="182"/>
        <v>0</v>
      </c>
      <c r="BG35" s="591">
        <f t="shared" si="23"/>
        <v>0</v>
      </c>
      <c r="BH35" s="592">
        <f>S35*D35</f>
        <v>23256000</v>
      </c>
      <c r="BI35" s="593">
        <f t="shared" si="25"/>
        <v>19380000</v>
      </c>
      <c r="BJ35" s="387">
        <f>SUM(Q35/D35)</f>
        <v>0.16666666666666666</v>
      </c>
      <c r="BK35" s="387"/>
      <c r="BL35" s="939">
        <v>5700</v>
      </c>
      <c r="BM35" s="461">
        <f t="shared" si="78"/>
        <v>3876000</v>
      </c>
      <c r="BN35" s="461">
        <f t="shared" si="79"/>
        <v>3876000</v>
      </c>
      <c r="BO35" s="461">
        <f t="shared" si="80"/>
        <v>0</v>
      </c>
      <c r="BP35" s="37"/>
      <c r="BQ35" s="461">
        <f t="shared" si="92"/>
        <v>0</v>
      </c>
      <c r="BR35" s="461">
        <f t="shared" si="81"/>
        <v>0</v>
      </c>
      <c r="BS35" s="461">
        <f t="shared" si="93"/>
        <v>0</v>
      </c>
      <c r="BT35" s="37"/>
      <c r="BU35" s="461">
        <f t="shared" si="94"/>
        <v>0</v>
      </c>
      <c r="BV35" s="461">
        <f t="shared" si="82"/>
        <v>0</v>
      </c>
      <c r="BW35" s="461">
        <f t="shared" si="83"/>
        <v>0</v>
      </c>
      <c r="BX35" s="37"/>
      <c r="BY35" s="461">
        <f t="shared" si="95"/>
        <v>0</v>
      </c>
      <c r="BZ35" s="461">
        <f t="shared" si="84"/>
        <v>0</v>
      </c>
      <c r="CA35" s="461">
        <f t="shared" si="96"/>
        <v>0</v>
      </c>
      <c r="CB35" s="37"/>
      <c r="CC35" s="461">
        <f t="shared" si="97"/>
        <v>0</v>
      </c>
      <c r="CD35" s="461">
        <f t="shared" si="85"/>
        <v>0</v>
      </c>
      <c r="CE35" s="461">
        <f t="shared" si="98"/>
        <v>0</v>
      </c>
      <c r="CF35" s="37"/>
      <c r="CG35" s="461">
        <f t="shared" si="99"/>
        <v>0</v>
      </c>
      <c r="CH35" s="461">
        <f t="shared" si="100"/>
        <v>0</v>
      </c>
      <c r="CI35" s="461">
        <f t="shared" si="86"/>
        <v>0</v>
      </c>
      <c r="CJ35" s="37"/>
      <c r="CK35" s="461">
        <f t="shared" si="101"/>
        <v>0</v>
      </c>
      <c r="CL35" s="461">
        <f t="shared" si="102"/>
        <v>0</v>
      </c>
      <c r="CM35" s="461">
        <f t="shared" si="103"/>
        <v>0</v>
      </c>
      <c r="CN35" s="37"/>
      <c r="CO35" s="461">
        <f t="shared" si="104"/>
        <v>0</v>
      </c>
      <c r="CP35" s="461">
        <f t="shared" si="105"/>
        <v>0</v>
      </c>
      <c r="CQ35" s="461">
        <f t="shared" si="106"/>
        <v>0</v>
      </c>
      <c r="CR35" s="37"/>
      <c r="CS35" s="461">
        <f t="shared" si="107"/>
        <v>0</v>
      </c>
      <c r="CT35" s="461">
        <f t="shared" si="87"/>
        <v>0</v>
      </c>
      <c r="CU35" s="461">
        <f t="shared" si="108"/>
        <v>0</v>
      </c>
      <c r="CV35" s="37"/>
      <c r="CW35" s="461">
        <f t="shared" si="109"/>
        <v>0</v>
      </c>
      <c r="CX35" s="461">
        <f t="shared" si="110"/>
        <v>0</v>
      </c>
      <c r="CY35" s="461">
        <f t="shared" si="111"/>
        <v>0</v>
      </c>
      <c r="CZ35" s="37"/>
      <c r="DA35" s="461">
        <f t="shared" si="112"/>
        <v>0</v>
      </c>
      <c r="DB35" s="461">
        <f t="shared" si="88"/>
        <v>0</v>
      </c>
      <c r="DC35" s="461">
        <f t="shared" si="113"/>
        <v>0</v>
      </c>
      <c r="DD35" s="37"/>
      <c r="DE35" s="461">
        <f t="shared" si="114"/>
        <v>0</v>
      </c>
      <c r="DF35" s="461">
        <f t="shared" si="115"/>
        <v>0</v>
      </c>
      <c r="DG35" s="461">
        <f t="shared" si="116"/>
        <v>0</v>
      </c>
      <c r="DH35" s="37"/>
      <c r="DI35" s="461">
        <f t="shared" si="90"/>
        <v>3876000</v>
      </c>
      <c r="DJ35" s="461">
        <f t="shared" si="91"/>
        <v>3876000</v>
      </c>
      <c r="DK35" s="461">
        <f t="shared" si="89"/>
        <v>0</v>
      </c>
    </row>
    <row r="36" spans="1:115" s="38" customFormat="1" ht="34.5" customHeight="1" x14ac:dyDescent="0.2">
      <c r="A36" s="28">
        <f t="shared" si="27"/>
        <v>28</v>
      </c>
      <c r="B36" s="661" t="s">
        <v>371</v>
      </c>
      <c r="C36" s="29" t="s">
        <v>23</v>
      </c>
      <c r="D36" s="180">
        <v>100</v>
      </c>
      <c r="E36" s="474">
        <v>30</v>
      </c>
      <c r="F36" s="474"/>
      <c r="G36" s="590"/>
      <c r="H36" s="30"/>
      <c r="I36" s="30"/>
      <c r="J36" s="30"/>
      <c r="K36" s="30"/>
      <c r="L36" s="30"/>
      <c r="M36" s="30"/>
      <c r="N36" s="30"/>
      <c r="O36" s="30"/>
      <c r="P36" s="30"/>
      <c r="Q36" s="31">
        <f t="shared" ref="Q36:Q37" si="183">SUM(E36:P36)</f>
        <v>30</v>
      </c>
      <c r="R36" s="664" t="s">
        <v>28</v>
      </c>
      <c r="S36" s="705">
        <v>10300</v>
      </c>
      <c r="T36" s="548">
        <v>10300</v>
      </c>
      <c r="U36" s="32"/>
      <c r="V36" s="548"/>
      <c r="W36" s="548"/>
      <c r="X36" s="548"/>
      <c r="Y36" s="548"/>
      <c r="Z36" s="548"/>
      <c r="AA36" s="471"/>
      <c r="AB36" s="471"/>
      <c r="AC36" s="471"/>
      <c r="AD36" s="471"/>
      <c r="AE36" s="471"/>
      <c r="AF36" s="386">
        <f t="shared" ref="AF36:AF37" si="184">SUM(Q36*S36)</f>
        <v>309000</v>
      </c>
      <c r="AG36" s="461">
        <f t="shared" ref="AG36:AG37" si="185">T36*E36</f>
        <v>309000</v>
      </c>
      <c r="AH36" s="461">
        <f t="shared" ref="AH36:AH37" si="186">U36*F36</f>
        <v>0</v>
      </c>
      <c r="AI36" s="461">
        <f t="shared" ref="AI36:AI37" si="187">V36*G36</f>
        <v>0</v>
      </c>
      <c r="AJ36" s="461">
        <f t="shared" ref="AJ36:AJ37" si="188">W36*H36</f>
        <v>0</v>
      </c>
      <c r="AK36" s="461">
        <f t="shared" ref="AK36:AK37" si="189">X36*I36</f>
        <v>0</v>
      </c>
      <c r="AL36" s="461">
        <f t="shared" ref="AL36:AL37" si="190">Y36*J36</f>
        <v>0</v>
      </c>
      <c r="AM36" s="461">
        <f t="shared" ref="AM36:AM37" si="191">Z36*K36</f>
        <v>0</v>
      </c>
      <c r="AN36" s="461">
        <f t="shared" ref="AN36:AN37" si="192">AA36*L36</f>
        <v>0</v>
      </c>
      <c r="AO36" s="461">
        <f t="shared" ref="AO36:AO37" si="193">AB36*M36</f>
        <v>0</v>
      </c>
      <c r="AP36" s="461">
        <f t="shared" ref="AP36:AP37" si="194">AC36*N36</f>
        <v>0</v>
      </c>
      <c r="AQ36" s="461">
        <f t="shared" ref="AQ36:AQ37" si="195">AD36*O36</f>
        <v>0</v>
      </c>
      <c r="AR36" s="461">
        <f t="shared" ref="AR36:AR37" si="196">AE36*P36</f>
        <v>0</v>
      </c>
      <c r="AS36" s="462">
        <f t="shared" ref="AS36:AS37" si="197">SUM(AG36:AR36)</f>
        <v>309000</v>
      </c>
      <c r="AT36" s="461">
        <f>SUM(AG36*12%)</f>
        <v>37080</v>
      </c>
      <c r="AU36" s="461">
        <f t="shared" si="171"/>
        <v>0</v>
      </c>
      <c r="AV36" s="461">
        <f t="shared" si="172"/>
        <v>0</v>
      </c>
      <c r="AW36" s="461">
        <f t="shared" si="173"/>
        <v>0</v>
      </c>
      <c r="AX36" s="461">
        <f t="shared" si="174"/>
        <v>0</v>
      </c>
      <c r="AY36" s="461">
        <f t="shared" si="175"/>
        <v>0</v>
      </c>
      <c r="AZ36" s="461">
        <f t="shared" si="176"/>
        <v>0</v>
      </c>
      <c r="BA36" s="461">
        <f t="shared" si="177"/>
        <v>0</v>
      </c>
      <c r="BB36" s="461">
        <f t="shared" si="178"/>
        <v>0</v>
      </c>
      <c r="BC36" s="461">
        <f t="shared" si="179"/>
        <v>0</v>
      </c>
      <c r="BD36" s="461">
        <f t="shared" si="180"/>
        <v>0</v>
      </c>
      <c r="BE36" s="461">
        <f t="shared" si="181"/>
        <v>0</v>
      </c>
      <c r="BF36" s="461">
        <f t="shared" si="182"/>
        <v>37080</v>
      </c>
      <c r="BG36" s="591">
        <f t="shared" ref="BG36:BG37" si="198">AF36-AS36</f>
        <v>0</v>
      </c>
      <c r="BH36" s="592">
        <f t="shared" ref="BH36:BH37" si="199">S36*D36</f>
        <v>1030000</v>
      </c>
      <c r="BI36" s="593">
        <f t="shared" ref="BI36:BI37" si="200">BH36-AS36</f>
        <v>721000</v>
      </c>
      <c r="BJ36" s="387">
        <f t="shared" ref="BJ36:BJ37" si="201">SUM(Q36/D36)</f>
        <v>0.3</v>
      </c>
      <c r="BK36" s="387"/>
      <c r="BL36" s="940">
        <v>9000</v>
      </c>
      <c r="BM36" s="461">
        <f t="shared" si="78"/>
        <v>271920</v>
      </c>
      <c r="BN36" s="461">
        <f t="shared" si="79"/>
        <v>270000</v>
      </c>
      <c r="BO36" s="461">
        <f t="shared" si="80"/>
        <v>1920</v>
      </c>
      <c r="BP36" s="37"/>
      <c r="BQ36" s="461">
        <f t="shared" si="92"/>
        <v>0</v>
      </c>
      <c r="BR36" s="461">
        <f t="shared" si="81"/>
        <v>0</v>
      </c>
      <c r="BS36" s="461">
        <f t="shared" si="93"/>
        <v>0</v>
      </c>
      <c r="BT36" s="37"/>
      <c r="BU36" s="461">
        <f t="shared" si="94"/>
        <v>0</v>
      </c>
      <c r="BV36" s="461">
        <f t="shared" si="82"/>
        <v>0</v>
      </c>
      <c r="BW36" s="461">
        <f t="shared" si="83"/>
        <v>0</v>
      </c>
      <c r="BX36" s="37"/>
      <c r="BY36" s="461">
        <f t="shared" si="95"/>
        <v>0</v>
      </c>
      <c r="BZ36" s="461">
        <f t="shared" si="84"/>
        <v>0</v>
      </c>
      <c r="CA36" s="461">
        <f t="shared" si="96"/>
        <v>0</v>
      </c>
      <c r="CB36" s="37"/>
      <c r="CC36" s="461">
        <f t="shared" si="97"/>
        <v>0</v>
      </c>
      <c r="CD36" s="461">
        <f t="shared" si="85"/>
        <v>0</v>
      </c>
      <c r="CE36" s="461">
        <f t="shared" si="98"/>
        <v>0</v>
      </c>
      <c r="CF36" s="37"/>
      <c r="CG36" s="461">
        <f t="shared" si="99"/>
        <v>0</v>
      </c>
      <c r="CH36" s="461">
        <f t="shared" si="100"/>
        <v>0</v>
      </c>
      <c r="CI36" s="461">
        <f t="shared" si="86"/>
        <v>0</v>
      </c>
      <c r="CJ36" s="37"/>
      <c r="CK36" s="461">
        <f t="shared" si="101"/>
        <v>0</v>
      </c>
      <c r="CL36" s="461">
        <f t="shared" si="102"/>
        <v>0</v>
      </c>
      <c r="CM36" s="461">
        <f t="shared" si="103"/>
        <v>0</v>
      </c>
      <c r="CN36" s="37"/>
      <c r="CO36" s="461">
        <f t="shared" si="104"/>
        <v>0</v>
      </c>
      <c r="CP36" s="461">
        <f t="shared" si="105"/>
        <v>0</v>
      </c>
      <c r="CQ36" s="461">
        <f t="shared" si="106"/>
        <v>0</v>
      </c>
      <c r="CR36" s="37"/>
      <c r="CS36" s="461">
        <f t="shared" si="107"/>
        <v>0</v>
      </c>
      <c r="CT36" s="461">
        <f t="shared" si="87"/>
        <v>0</v>
      </c>
      <c r="CU36" s="461">
        <f t="shared" si="108"/>
        <v>0</v>
      </c>
      <c r="CV36" s="37"/>
      <c r="CW36" s="461">
        <f t="shared" si="109"/>
        <v>0</v>
      </c>
      <c r="CX36" s="461">
        <f t="shared" si="110"/>
        <v>0</v>
      </c>
      <c r="CY36" s="461">
        <f t="shared" si="111"/>
        <v>0</v>
      </c>
      <c r="CZ36" s="37"/>
      <c r="DA36" s="461">
        <f t="shared" si="112"/>
        <v>0</v>
      </c>
      <c r="DB36" s="461">
        <f t="shared" si="88"/>
        <v>0</v>
      </c>
      <c r="DC36" s="461">
        <f t="shared" si="113"/>
        <v>0</v>
      </c>
      <c r="DD36" s="37"/>
      <c r="DE36" s="461">
        <f t="shared" si="114"/>
        <v>0</v>
      </c>
      <c r="DF36" s="461">
        <f t="shared" si="115"/>
        <v>0</v>
      </c>
      <c r="DG36" s="461">
        <f t="shared" si="116"/>
        <v>0</v>
      </c>
      <c r="DH36" s="37"/>
      <c r="DI36" s="461">
        <f t="shared" si="90"/>
        <v>271920</v>
      </c>
      <c r="DJ36" s="461">
        <f t="shared" si="91"/>
        <v>270000</v>
      </c>
      <c r="DK36" s="461">
        <f t="shared" si="89"/>
        <v>1920</v>
      </c>
    </row>
    <row r="37" spans="1:115" s="38" customFormat="1" ht="34.5" customHeight="1" x14ac:dyDescent="0.2">
      <c r="A37" s="28">
        <f t="shared" si="27"/>
        <v>29</v>
      </c>
      <c r="B37" s="661" t="s">
        <v>372</v>
      </c>
      <c r="C37" s="29" t="s">
        <v>23</v>
      </c>
      <c r="D37" s="180">
        <v>100</v>
      </c>
      <c r="E37" s="474">
        <v>15</v>
      </c>
      <c r="F37" s="474"/>
      <c r="G37" s="590"/>
      <c r="H37" s="30"/>
      <c r="I37" s="30"/>
      <c r="J37" s="30"/>
      <c r="K37" s="30"/>
      <c r="L37" s="30"/>
      <c r="M37" s="30"/>
      <c r="N37" s="30"/>
      <c r="O37" s="30"/>
      <c r="P37" s="30"/>
      <c r="Q37" s="31">
        <f t="shared" si="183"/>
        <v>15</v>
      </c>
      <c r="R37" s="664" t="s">
        <v>28</v>
      </c>
      <c r="S37" s="705">
        <v>28500</v>
      </c>
      <c r="T37" s="548">
        <v>28000</v>
      </c>
      <c r="U37" s="32"/>
      <c r="V37" s="548"/>
      <c r="W37" s="548"/>
      <c r="X37" s="548"/>
      <c r="Y37" s="548"/>
      <c r="Z37" s="548"/>
      <c r="AA37" s="471"/>
      <c r="AB37" s="471"/>
      <c r="AC37" s="471"/>
      <c r="AD37" s="471"/>
      <c r="AE37" s="471"/>
      <c r="AF37" s="386">
        <f t="shared" si="184"/>
        <v>427500</v>
      </c>
      <c r="AG37" s="461">
        <f t="shared" si="185"/>
        <v>420000</v>
      </c>
      <c r="AH37" s="461">
        <f t="shared" si="186"/>
        <v>0</v>
      </c>
      <c r="AI37" s="461">
        <f t="shared" si="187"/>
        <v>0</v>
      </c>
      <c r="AJ37" s="461">
        <f t="shared" si="188"/>
        <v>0</v>
      </c>
      <c r="AK37" s="461">
        <f t="shared" si="189"/>
        <v>0</v>
      </c>
      <c r="AL37" s="461">
        <f t="shared" si="190"/>
        <v>0</v>
      </c>
      <c r="AM37" s="461">
        <f t="shared" si="191"/>
        <v>0</v>
      </c>
      <c r="AN37" s="461">
        <f t="shared" si="192"/>
        <v>0</v>
      </c>
      <c r="AO37" s="461">
        <f t="shared" si="193"/>
        <v>0</v>
      </c>
      <c r="AP37" s="461">
        <f t="shared" si="194"/>
        <v>0</v>
      </c>
      <c r="AQ37" s="461">
        <f t="shared" si="195"/>
        <v>0</v>
      </c>
      <c r="AR37" s="461">
        <f t="shared" si="196"/>
        <v>0</v>
      </c>
      <c r="AS37" s="462">
        <f t="shared" si="197"/>
        <v>420000</v>
      </c>
      <c r="AT37" s="461">
        <f>SUM(AG37*12%)</f>
        <v>50400</v>
      </c>
      <c r="AU37" s="461">
        <f t="shared" si="171"/>
        <v>0</v>
      </c>
      <c r="AV37" s="461">
        <f t="shared" si="172"/>
        <v>0</v>
      </c>
      <c r="AW37" s="461">
        <f t="shared" si="173"/>
        <v>0</v>
      </c>
      <c r="AX37" s="461">
        <f t="shared" si="174"/>
        <v>0</v>
      </c>
      <c r="AY37" s="461">
        <f t="shared" si="175"/>
        <v>0</v>
      </c>
      <c r="AZ37" s="461">
        <f t="shared" si="176"/>
        <v>0</v>
      </c>
      <c r="BA37" s="461">
        <f t="shared" si="177"/>
        <v>0</v>
      </c>
      <c r="BB37" s="461">
        <f t="shared" si="178"/>
        <v>0</v>
      </c>
      <c r="BC37" s="461">
        <f t="shared" si="179"/>
        <v>0</v>
      </c>
      <c r="BD37" s="461">
        <f t="shared" si="180"/>
        <v>0</v>
      </c>
      <c r="BE37" s="461">
        <f t="shared" si="181"/>
        <v>0</v>
      </c>
      <c r="BF37" s="461">
        <f t="shared" si="182"/>
        <v>50400</v>
      </c>
      <c r="BG37" s="591">
        <f t="shared" si="198"/>
        <v>7500</v>
      </c>
      <c r="BH37" s="592">
        <f t="shared" si="199"/>
        <v>2850000</v>
      </c>
      <c r="BI37" s="593">
        <f t="shared" si="200"/>
        <v>2430000</v>
      </c>
      <c r="BJ37" s="387">
        <f t="shared" si="201"/>
        <v>0.15</v>
      </c>
      <c r="BK37" s="387"/>
      <c r="BL37" s="940">
        <v>15000</v>
      </c>
      <c r="BM37" s="461">
        <f t="shared" si="78"/>
        <v>369600</v>
      </c>
      <c r="BN37" s="461">
        <f t="shared" si="79"/>
        <v>225000</v>
      </c>
      <c r="BO37" s="461">
        <f t="shared" si="80"/>
        <v>144600</v>
      </c>
      <c r="BP37" s="37"/>
      <c r="BQ37" s="461">
        <f t="shared" si="92"/>
        <v>0</v>
      </c>
      <c r="BR37" s="461">
        <f t="shared" si="81"/>
        <v>0</v>
      </c>
      <c r="BS37" s="461">
        <f t="shared" si="93"/>
        <v>0</v>
      </c>
      <c r="BT37" s="37"/>
      <c r="BU37" s="461">
        <f t="shared" si="94"/>
        <v>0</v>
      </c>
      <c r="BV37" s="461">
        <f t="shared" si="82"/>
        <v>0</v>
      </c>
      <c r="BW37" s="461">
        <f t="shared" si="83"/>
        <v>0</v>
      </c>
      <c r="BX37" s="37"/>
      <c r="BY37" s="461">
        <f t="shared" si="95"/>
        <v>0</v>
      </c>
      <c r="BZ37" s="461">
        <f t="shared" si="84"/>
        <v>0</v>
      </c>
      <c r="CA37" s="461">
        <f t="shared" si="96"/>
        <v>0</v>
      </c>
      <c r="CB37" s="37"/>
      <c r="CC37" s="461">
        <f t="shared" si="97"/>
        <v>0</v>
      </c>
      <c r="CD37" s="461">
        <f t="shared" si="85"/>
        <v>0</v>
      </c>
      <c r="CE37" s="461">
        <f t="shared" si="98"/>
        <v>0</v>
      </c>
      <c r="CF37" s="37"/>
      <c r="CG37" s="461">
        <f t="shared" si="99"/>
        <v>0</v>
      </c>
      <c r="CH37" s="461">
        <f t="shared" si="100"/>
        <v>0</v>
      </c>
      <c r="CI37" s="461">
        <f t="shared" si="86"/>
        <v>0</v>
      </c>
      <c r="CJ37" s="37"/>
      <c r="CK37" s="461">
        <f t="shared" si="101"/>
        <v>0</v>
      </c>
      <c r="CL37" s="461">
        <f t="shared" si="102"/>
        <v>0</v>
      </c>
      <c r="CM37" s="461">
        <f t="shared" si="103"/>
        <v>0</v>
      </c>
      <c r="CN37" s="37"/>
      <c r="CO37" s="461">
        <f t="shared" si="104"/>
        <v>0</v>
      </c>
      <c r="CP37" s="461">
        <f t="shared" si="105"/>
        <v>0</v>
      </c>
      <c r="CQ37" s="461">
        <f t="shared" si="106"/>
        <v>0</v>
      </c>
      <c r="CR37" s="37"/>
      <c r="CS37" s="461">
        <f t="shared" si="107"/>
        <v>0</v>
      </c>
      <c r="CT37" s="461">
        <f t="shared" si="87"/>
        <v>0</v>
      </c>
      <c r="CU37" s="461">
        <f t="shared" si="108"/>
        <v>0</v>
      </c>
      <c r="CV37" s="37"/>
      <c r="CW37" s="461">
        <f t="shared" si="109"/>
        <v>0</v>
      </c>
      <c r="CX37" s="461">
        <f t="shared" si="110"/>
        <v>0</v>
      </c>
      <c r="CY37" s="461">
        <f t="shared" si="111"/>
        <v>0</v>
      </c>
      <c r="CZ37" s="37"/>
      <c r="DA37" s="461">
        <f t="shared" si="112"/>
        <v>0</v>
      </c>
      <c r="DB37" s="461">
        <f t="shared" si="88"/>
        <v>0</v>
      </c>
      <c r="DC37" s="461">
        <f t="shared" si="113"/>
        <v>0</v>
      </c>
      <c r="DD37" s="37"/>
      <c r="DE37" s="461">
        <f t="shared" si="114"/>
        <v>0</v>
      </c>
      <c r="DF37" s="461">
        <f t="shared" si="115"/>
        <v>0</v>
      </c>
      <c r="DG37" s="461">
        <f t="shared" si="116"/>
        <v>0</v>
      </c>
      <c r="DH37" s="37"/>
      <c r="DI37" s="461">
        <f t="shared" si="90"/>
        <v>369600</v>
      </c>
      <c r="DJ37" s="461">
        <f t="shared" si="91"/>
        <v>225000</v>
      </c>
      <c r="DK37" s="461">
        <f t="shared" si="89"/>
        <v>144600</v>
      </c>
    </row>
    <row r="38" spans="1:115" s="38" customFormat="1" ht="34.5" customHeight="1" x14ac:dyDescent="0.2">
      <c r="A38" s="28"/>
      <c r="B38" s="597" t="s">
        <v>138</v>
      </c>
      <c r="C38" s="29"/>
      <c r="D38" s="474"/>
      <c r="E38" s="408"/>
      <c r="F38" s="30"/>
      <c r="G38" s="590"/>
      <c r="H38" s="30"/>
      <c r="I38" s="30"/>
      <c r="J38" s="30"/>
      <c r="K38" s="30"/>
      <c r="L38" s="30"/>
      <c r="M38" s="30"/>
      <c r="N38" s="30"/>
      <c r="O38" s="30"/>
      <c r="P38" s="30"/>
      <c r="Q38" s="31">
        <f t="shared" si="155"/>
        <v>0</v>
      </c>
      <c r="R38" s="595"/>
      <c r="S38" s="433"/>
      <c r="T38" s="425"/>
      <c r="U38" s="32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386">
        <f t="shared" si="7"/>
        <v>0</v>
      </c>
      <c r="AG38" s="460">
        <f t="shared" si="167"/>
        <v>0</v>
      </c>
      <c r="AH38" s="460">
        <f t="shared" si="168"/>
        <v>0</v>
      </c>
      <c r="AI38" s="460">
        <f t="shared" ref="AH38:AR39" si="202">V38*G38</f>
        <v>0</v>
      </c>
      <c r="AJ38" s="460">
        <f t="shared" si="202"/>
        <v>0</v>
      </c>
      <c r="AK38" s="460">
        <f t="shared" si="202"/>
        <v>0</v>
      </c>
      <c r="AL38" s="460">
        <f t="shared" si="202"/>
        <v>0</v>
      </c>
      <c r="AM38" s="460">
        <f t="shared" si="202"/>
        <v>0</v>
      </c>
      <c r="AN38" s="460">
        <f t="shared" si="202"/>
        <v>0</v>
      </c>
      <c r="AO38" s="460">
        <f t="shared" si="202"/>
        <v>0</v>
      </c>
      <c r="AP38" s="460">
        <f t="shared" si="202"/>
        <v>0</v>
      </c>
      <c r="AQ38" s="460">
        <f t="shared" si="202"/>
        <v>0</v>
      </c>
      <c r="AR38" s="460">
        <f t="shared" si="202"/>
        <v>0</v>
      </c>
      <c r="AS38" s="462">
        <f t="shared" si="9"/>
        <v>0</v>
      </c>
      <c r="AT38" s="461">
        <f t="shared" si="170"/>
        <v>0</v>
      </c>
      <c r="AU38" s="461">
        <f t="shared" si="171"/>
        <v>0</v>
      </c>
      <c r="AV38" s="461">
        <f t="shared" si="172"/>
        <v>0</v>
      </c>
      <c r="AW38" s="461">
        <f t="shared" si="173"/>
        <v>0</v>
      </c>
      <c r="AX38" s="461">
        <f t="shared" si="174"/>
        <v>0</v>
      </c>
      <c r="AY38" s="461">
        <f t="shared" si="175"/>
        <v>0</v>
      </c>
      <c r="AZ38" s="461">
        <f t="shared" si="176"/>
        <v>0</v>
      </c>
      <c r="BA38" s="461">
        <f t="shared" si="177"/>
        <v>0</v>
      </c>
      <c r="BB38" s="461">
        <f t="shared" si="178"/>
        <v>0</v>
      </c>
      <c r="BC38" s="461">
        <f t="shared" si="179"/>
        <v>0</v>
      </c>
      <c r="BD38" s="461">
        <f t="shared" si="180"/>
        <v>0</v>
      </c>
      <c r="BE38" s="461">
        <f t="shared" si="181"/>
        <v>0</v>
      </c>
      <c r="BF38" s="461">
        <f t="shared" si="182"/>
        <v>0</v>
      </c>
      <c r="BG38" s="591">
        <f t="shared" si="23"/>
        <v>0</v>
      </c>
      <c r="BH38" s="592">
        <f t="shared" si="24"/>
        <v>0</v>
      </c>
      <c r="BI38" s="593">
        <f t="shared" si="25"/>
        <v>0</v>
      </c>
      <c r="BJ38" s="387"/>
      <c r="BK38" s="387"/>
      <c r="BL38" s="938"/>
      <c r="BM38" s="461">
        <f t="shared" si="78"/>
        <v>0</v>
      </c>
      <c r="BN38" s="461">
        <f t="shared" si="79"/>
        <v>0</v>
      </c>
      <c r="BO38" s="461">
        <f t="shared" si="80"/>
        <v>0</v>
      </c>
      <c r="BP38" s="37"/>
      <c r="BQ38" s="461">
        <f t="shared" si="92"/>
        <v>0</v>
      </c>
      <c r="BR38" s="461">
        <f t="shared" si="81"/>
        <v>0</v>
      </c>
      <c r="BS38" s="461">
        <f t="shared" si="93"/>
        <v>0</v>
      </c>
      <c r="BT38" s="37"/>
      <c r="BU38" s="461">
        <f t="shared" si="94"/>
        <v>0</v>
      </c>
      <c r="BV38" s="461">
        <f t="shared" si="82"/>
        <v>0</v>
      </c>
      <c r="BW38" s="461">
        <f t="shared" si="83"/>
        <v>0</v>
      </c>
      <c r="BX38" s="37"/>
      <c r="BY38" s="461">
        <f t="shared" si="95"/>
        <v>0</v>
      </c>
      <c r="BZ38" s="461">
        <f t="shared" si="84"/>
        <v>0</v>
      </c>
      <c r="CA38" s="461">
        <f t="shared" si="96"/>
        <v>0</v>
      </c>
      <c r="CB38" s="37"/>
      <c r="CC38" s="461">
        <f t="shared" si="97"/>
        <v>0</v>
      </c>
      <c r="CD38" s="461">
        <f t="shared" si="85"/>
        <v>0</v>
      </c>
      <c r="CE38" s="461">
        <f t="shared" si="98"/>
        <v>0</v>
      </c>
      <c r="CF38" s="37"/>
      <c r="CG38" s="461">
        <f t="shared" si="99"/>
        <v>0</v>
      </c>
      <c r="CH38" s="461">
        <f t="shared" si="100"/>
        <v>0</v>
      </c>
      <c r="CI38" s="461">
        <f t="shared" si="86"/>
        <v>0</v>
      </c>
      <c r="CJ38" s="37"/>
      <c r="CK38" s="461">
        <f t="shared" si="101"/>
        <v>0</v>
      </c>
      <c r="CL38" s="461">
        <f t="shared" si="102"/>
        <v>0</v>
      </c>
      <c r="CM38" s="461">
        <f t="shared" si="103"/>
        <v>0</v>
      </c>
      <c r="CN38" s="37"/>
      <c r="CO38" s="461">
        <f t="shared" si="104"/>
        <v>0</v>
      </c>
      <c r="CP38" s="461">
        <f t="shared" si="105"/>
        <v>0</v>
      </c>
      <c r="CQ38" s="461">
        <f t="shared" si="106"/>
        <v>0</v>
      </c>
      <c r="CR38" s="37"/>
      <c r="CS38" s="461">
        <f t="shared" si="107"/>
        <v>0</v>
      </c>
      <c r="CT38" s="461">
        <f t="shared" si="87"/>
        <v>0</v>
      </c>
      <c r="CU38" s="461">
        <f t="shared" si="108"/>
        <v>0</v>
      </c>
      <c r="CV38" s="37"/>
      <c r="CW38" s="461">
        <f t="shared" si="109"/>
        <v>0</v>
      </c>
      <c r="CX38" s="461">
        <f t="shared" si="110"/>
        <v>0</v>
      </c>
      <c r="CY38" s="461">
        <f t="shared" si="111"/>
        <v>0</v>
      </c>
      <c r="CZ38" s="37"/>
      <c r="DA38" s="461">
        <f t="shared" si="112"/>
        <v>0</v>
      </c>
      <c r="DB38" s="461">
        <f t="shared" si="88"/>
        <v>0</v>
      </c>
      <c r="DC38" s="461">
        <f t="shared" si="113"/>
        <v>0</v>
      </c>
      <c r="DD38" s="37"/>
      <c r="DE38" s="461">
        <f t="shared" si="114"/>
        <v>0</v>
      </c>
      <c r="DF38" s="461">
        <f t="shared" si="115"/>
        <v>0</v>
      </c>
      <c r="DG38" s="461">
        <f t="shared" si="116"/>
        <v>0</v>
      </c>
      <c r="DH38" s="37"/>
      <c r="DI38" s="461">
        <f t="shared" si="90"/>
        <v>0</v>
      </c>
      <c r="DJ38" s="461">
        <f t="shared" si="91"/>
        <v>0</v>
      </c>
      <c r="DK38" s="461">
        <f t="shared" si="89"/>
        <v>0</v>
      </c>
    </row>
    <row r="39" spans="1:115" s="38" customFormat="1" ht="34.5" customHeight="1" x14ac:dyDescent="0.2">
      <c r="A39" s="28">
        <v>30</v>
      </c>
      <c r="B39" s="426" t="s">
        <v>139</v>
      </c>
      <c r="C39" s="29" t="s">
        <v>23</v>
      </c>
      <c r="D39" s="474">
        <v>12</v>
      </c>
      <c r="E39" s="474">
        <v>3</v>
      </c>
      <c r="F39" s="474"/>
      <c r="G39" s="590"/>
      <c r="H39" s="590"/>
      <c r="I39" s="30"/>
      <c r="J39" s="30"/>
      <c r="K39" s="30"/>
      <c r="L39" s="30"/>
      <c r="M39" s="30"/>
      <c r="N39" s="30"/>
      <c r="O39" s="30"/>
      <c r="P39" s="30"/>
      <c r="Q39" s="31">
        <f t="shared" si="155"/>
        <v>3</v>
      </c>
      <c r="R39" s="595" t="s">
        <v>88</v>
      </c>
      <c r="S39" s="548">
        <v>550000</v>
      </c>
      <c r="T39" s="548">
        <v>550000</v>
      </c>
      <c r="U39" s="548"/>
      <c r="V39" s="548"/>
      <c r="W39" s="548"/>
      <c r="X39" s="548"/>
      <c r="Y39" s="548"/>
      <c r="Z39" s="548"/>
      <c r="AA39" s="471"/>
      <c r="AB39" s="471"/>
      <c r="AC39" s="471"/>
      <c r="AD39" s="471"/>
      <c r="AE39" s="471"/>
      <c r="AF39" s="386">
        <f t="shared" si="7"/>
        <v>1650000</v>
      </c>
      <c r="AG39" s="460">
        <f t="shared" si="167"/>
        <v>1650000</v>
      </c>
      <c r="AH39" s="461">
        <f t="shared" si="202"/>
        <v>0</v>
      </c>
      <c r="AI39" s="461">
        <f t="shared" si="202"/>
        <v>0</v>
      </c>
      <c r="AJ39" s="461">
        <f t="shared" si="202"/>
        <v>0</v>
      </c>
      <c r="AK39" s="461">
        <f t="shared" si="202"/>
        <v>0</v>
      </c>
      <c r="AL39" s="461">
        <f t="shared" si="202"/>
        <v>0</v>
      </c>
      <c r="AM39" s="461">
        <f t="shared" si="202"/>
        <v>0</v>
      </c>
      <c r="AN39" s="461">
        <f t="shared" si="202"/>
        <v>0</v>
      </c>
      <c r="AO39" s="461">
        <f t="shared" si="202"/>
        <v>0</v>
      </c>
      <c r="AP39" s="461">
        <f t="shared" si="202"/>
        <v>0</v>
      </c>
      <c r="AQ39" s="461">
        <f t="shared" si="202"/>
        <v>0</v>
      </c>
      <c r="AR39" s="461">
        <f t="shared" si="202"/>
        <v>0</v>
      </c>
      <c r="AS39" s="462">
        <f>SUM(AG39:AR39)</f>
        <v>1650000</v>
      </c>
      <c r="AT39" s="461"/>
      <c r="AU39" s="461">
        <f t="shared" si="171"/>
        <v>0</v>
      </c>
      <c r="AV39" s="461">
        <f t="shared" si="172"/>
        <v>0</v>
      </c>
      <c r="AW39" s="461">
        <f t="shared" si="173"/>
        <v>0</v>
      </c>
      <c r="AX39" s="461">
        <f t="shared" si="174"/>
        <v>0</v>
      </c>
      <c r="AY39" s="461">
        <f t="shared" si="175"/>
        <v>0</v>
      </c>
      <c r="AZ39" s="461">
        <f t="shared" si="176"/>
        <v>0</v>
      </c>
      <c r="BA39" s="461">
        <f t="shared" si="177"/>
        <v>0</v>
      </c>
      <c r="BB39" s="461">
        <f t="shared" si="178"/>
        <v>0</v>
      </c>
      <c r="BC39" s="461">
        <f t="shared" si="179"/>
        <v>0</v>
      </c>
      <c r="BD39" s="461">
        <f t="shared" si="180"/>
        <v>0</v>
      </c>
      <c r="BE39" s="461">
        <f t="shared" si="181"/>
        <v>0</v>
      </c>
      <c r="BF39" s="461">
        <f t="shared" si="182"/>
        <v>0</v>
      </c>
      <c r="BG39" s="591">
        <f t="shared" si="23"/>
        <v>0</v>
      </c>
      <c r="BH39" s="592">
        <f t="shared" si="24"/>
        <v>6600000</v>
      </c>
      <c r="BI39" s="593">
        <f t="shared" si="25"/>
        <v>4950000</v>
      </c>
      <c r="BJ39" s="387">
        <f t="shared" ref="BJ39:BJ59" si="203">SUM(Q39/D39)</f>
        <v>0.25</v>
      </c>
      <c r="BK39" s="387"/>
      <c r="BL39" s="939">
        <v>550000</v>
      </c>
      <c r="BM39" s="461">
        <f t="shared" si="78"/>
        <v>1650000</v>
      </c>
      <c r="BN39" s="461">
        <f t="shared" si="79"/>
        <v>1650000</v>
      </c>
      <c r="BO39" s="461">
        <f t="shared" si="80"/>
        <v>0</v>
      </c>
      <c r="BP39" s="37"/>
      <c r="BQ39" s="461">
        <f t="shared" si="92"/>
        <v>0</v>
      </c>
      <c r="BR39" s="461">
        <f t="shared" si="81"/>
        <v>0</v>
      </c>
      <c r="BS39" s="461">
        <f t="shared" si="93"/>
        <v>0</v>
      </c>
      <c r="BT39" s="37"/>
      <c r="BU39" s="461">
        <f t="shared" si="94"/>
        <v>0</v>
      </c>
      <c r="BV39" s="461">
        <f t="shared" si="82"/>
        <v>0</v>
      </c>
      <c r="BW39" s="461">
        <f t="shared" si="83"/>
        <v>0</v>
      </c>
      <c r="BX39" s="37"/>
      <c r="BY39" s="461">
        <f t="shared" si="95"/>
        <v>0</v>
      </c>
      <c r="BZ39" s="461">
        <f t="shared" si="84"/>
        <v>0</v>
      </c>
      <c r="CA39" s="461">
        <f t="shared" si="96"/>
        <v>0</v>
      </c>
      <c r="CB39" s="37"/>
      <c r="CC39" s="461">
        <f t="shared" si="97"/>
        <v>0</v>
      </c>
      <c r="CD39" s="461">
        <f t="shared" si="85"/>
        <v>0</v>
      </c>
      <c r="CE39" s="461">
        <f t="shared" si="98"/>
        <v>0</v>
      </c>
      <c r="CF39" s="37"/>
      <c r="CG39" s="461">
        <f t="shared" si="99"/>
        <v>0</v>
      </c>
      <c r="CH39" s="461">
        <f t="shared" si="100"/>
        <v>0</v>
      </c>
      <c r="CI39" s="461">
        <f t="shared" si="86"/>
        <v>0</v>
      </c>
      <c r="CJ39" s="37"/>
      <c r="CK39" s="461">
        <f t="shared" si="101"/>
        <v>0</v>
      </c>
      <c r="CL39" s="461">
        <f t="shared" si="102"/>
        <v>0</v>
      </c>
      <c r="CM39" s="461">
        <f t="shared" si="103"/>
        <v>0</v>
      </c>
      <c r="CN39" s="37"/>
      <c r="CO39" s="461">
        <f t="shared" si="104"/>
        <v>0</v>
      </c>
      <c r="CP39" s="461">
        <f t="shared" si="105"/>
        <v>0</v>
      </c>
      <c r="CQ39" s="461">
        <f t="shared" si="106"/>
        <v>0</v>
      </c>
      <c r="CR39" s="37"/>
      <c r="CS39" s="461">
        <f t="shared" si="107"/>
        <v>0</v>
      </c>
      <c r="CT39" s="461">
        <f t="shared" si="87"/>
        <v>0</v>
      </c>
      <c r="CU39" s="461">
        <f t="shared" si="108"/>
        <v>0</v>
      </c>
      <c r="CV39" s="37"/>
      <c r="CW39" s="461">
        <f t="shared" si="109"/>
        <v>0</v>
      </c>
      <c r="CX39" s="461">
        <f t="shared" si="110"/>
        <v>0</v>
      </c>
      <c r="CY39" s="461">
        <f t="shared" si="111"/>
        <v>0</v>
      </c>
      <c r="CZ39" s="37"/>
      <c r="DA39" s="461">
        <f t="shared" si="112"/>
        <v>0</v>
      </c>
      <c r="DB39" s="461">
        <f t="shared" si="88"/>
        <v>0</v>
      </c>
      <c r="DC39" s="461">
        <f t="shared" si="113"/>
        <v>0</v>
      </c>
      <c r="DD39" s="37"/>
      <c r="DE39" s="461">
        <f t="shared" si="114"/>
        <v>0</v>
      </c>
      <c r="DF39" s="461">
        <f t="shared" si="115"/>
        <v>0</v>
      </c>
      <c r="DG39" s="461">
        <f t="shared" si="116"/>
        <v>0</v>
      </c>
      <c r="DH39" s="37"/>
      <c r="DI39" s="461">
        <f t="shared" si="90"/>
        <v>1650000</v>
      </c>
      <c r="DJ39" s="461">
        <f t="shared" si="91"/>
        <v>1650000</v>
      </c>
      <c r="DK39" s="461">
        <f t="shared" si="89"/>
        <v>0</v>
      </c>
    </row>
    <row r="40" spans="1:115" s="38" customFormat="1" ht="34.5" customHeight="1" x14ac:dyDescent="0.2">
      <c r="A40" s="28">
        <f t="shared" si="27"/>
        <v>31</v>
      </c>
      <c r="B40" s="426" t="s">
        <v>140</v>
      </c>
      <c r="C40" s="29" t="s">
        <v>23</v>
      </c>
      <c r="D40" s="474">
        <v>12</v>
      </c>
      <c r="E40" s="474">
        <v>3</v>
      </c>
      <c r="F40" s="474"/>
      <c r="G40" s="590"/>
      <c r="H40" s="590"/>
      <c r="I40" s="30"/>
      <c r="J40" s="30"/>
      <c r="K40" s="30"/>
      <c r="L40" s="30"/>
      <c r="M40" s="30"/>
      <c r="N40" s="30"/>
      <c r="O40" s="30"/>
      <c r="P40" s="30"/>
      <c r="Q40" s="31">
        <f t="shared" si="155"/>
        <v>3</v>
      </c>
      <c r="R40" s="595" t="s">
        <v>88</v>
      </c>
      <c r="S40" s="548">
        <v>500000</v>
      </c>
      <c r="T40" s="548">
        <v>500000</v>
      </c>
      <c r="U40" s="548"/>
      <c r="V40" s="548"/>
      <c r="W40" s="548"/>
      <c r="X40" s="548"/>
      <c r="Y40" s="548"/>
      <c r="Z40" s="548"/>
      <c r="AA40" s="471"/>
      <c r="AB40" s="471"/>
      <c r="AC40" s="471"/>
      <c r="AD40" s="471"/>
      <c r="AE40" s="471"/>
      <c r="AF40" s="386">
        <f t="shared" si="7"/>
        <v>1500000</v>
      </c>
      <c r="AG40" s="461">
        <f t="shared" si="167"/>
        <v>1500000</v>
      </c>
      <c r="AH40" s="461">
        <f t="shared" si="168"/>
        <v>0</v>
      </c>
      <c r="AI40" s="461">
        <f t="shared" ref="AI40:AR40" si="204">V40*G40</f>
        <v>0</v>
      </c>
      <c r="AJ40" s="461">
        <f t="shared" si="204"/>
        <v>0</v>
      </c>
      <c r="AK40" s="461">
        <f t="shared" si="204"/>
        <v>0</v>
      </c>
      <c r="AL40" s="461">
        <f t="shared" si="204"/>
        <v>0</v>
      </c>
      <c r="AM40" s="461">
        <f t="shared" si="204"/>
        <v>0</v>
      </c>
      <c r="AN40" s="461">
        <f t="shared" si="204"/>
        <v>0</v>
      </c>
      <c r="AO40" s="461">
        <f t="shared" si="204"/>
        <v>0</v>
      </c>
      <c r="AP40" s="461">
        <f t="shared" si="204"/>
        <v>0</v>
      </c>
      <c r="AQ40" s="461">
        <f t="shared" si="204"/>
        <v>0</v>
      </c>
      <c r="AR40" s="461">
        <f t="shared" si="204"/>
        <v>0</v>
      </c>
      <c r="AS40" s="462">
        <f t="shared" si="9"/>
        <v>1500000</v>
      </c>
      <c r="AT40" s="461"/>
      <c r="AU40" s="461">
        <f t="shared" si="171"/>
        <v>0</v>
      </c>
      <c r="AV40" s="461">
        <f t="shared" si="172"/>
        <v>0</v>
      </c>
      <c r="AW40" s="461">
        <f t="shared" si="173"/>
        <v>0</v>
      </c>
      <c r="AX40" s="461">
        <f t="shared" si="174"/>
        <v>0</v>
      </c>
      <c r="AY40" s="461">
        <f t="shared" si="175"/>
        <v>0</v>
      </c>
      <c r="AZ40" s="461">
        <f t="shared" si="176"/>
        <v>0</v>
      </c>
      <c r="BA40" s="461">
        <f t="shared" si="177"/>
        <v>0</v>
      </c>
      <c r="BB40" s="461">
        <f t="shared" si="178"/>
        <v>0</v>
      </c>
      <c r="BC40" s="461">
        <f t="shared" si="179"/>
        <v>0</v>
      </c>
      <c r="BD40" s="461">
        <f t="shared" si="180"/>
        <v>0</v>
      </c>
      <c r="BE40" s="461">
        <f t="shared" si="181"/>
        <v>0</v>
      </c>
      <c r="BF40" s="461">
        <f t="shared" si="182"/>
        <v>0</v>
      </c>
      <c r="BG40" s="591">
        <f t="shared" si="23"/>
        <v>0</v>
      </c>
      <c r="BH40" s="592">
        <f t="shared" si="24"/>
        <v>6000000</v>
      </c>
      <c r="BI40" s="593">
        <f t="shared" si="25"/>
        <v>4500000</v>
      </c>
      <c r="BJ40" s="387">
        <f t="shared" si="203"/>
        <v>0.25</v>
      </c>
      <c r="BK40" s="387"/>
      <c r="BL40" s="939">
        <v>500000</v>
      </c>
      <c r="BM40" s="461">
        <f t="shared" si="78"/>
        <v>1500000</v>
      </c>
      <c r="BN40" s="461">
        <f t="shared" si="79"/>
        <v>1500000</v>
      </c>
      <c r="BO40" s="461">
        <f t="shared" si="80"/>
        <v>0</v>
      </c>
      <c r="BP40" s="37"/>
      <c r="BQ40" s="461">
        <f t="shared" si="92"/>
        <v>0</v>
      </c>
      <c r="BR40" s="461">
        <f t="shared" si="81"/>
        <v>0</v>
      </c>
      <c r="BS40" s="461">
        <f t="shared" si="93"/>
        <v>0</v>
      </c>
      <c r="BT40" s="37"/>
      <c r="BU40" s="461">
        <f t="shared" si="94"/>
        <v>0</v>
      </c>
      <c r="BV40" s="461">
        <f t="shared" si="82"/>
        <v>0</v>
      </c>
      <c r="BW40" s="461">
        <f t="shared" si="83"/>
        <v>0</v>
      </c>
      <c r="BX40" s="37"/>
      <c r="BY40" s="461">
        <f t="shared" si="95"/>
        <v>0</v>
      </c>
      <c r="BZ40" s="461">
        <f t="shared" si="84"/>
        <v>0</v>
      </c>
      <c r="CA40" s="461">
        <f t="shared" si="96"/>
        <v>0</v>
      </c>
      <c r="CB40" s="37"/>
      <c r="CC40" s="461">
        <f t="shared" si="97"/>
        <v>0</v>
      </c>
      <c r="CD40" s="461">
        <f t="shared" si="85"/>
        <v>0</v>
      </c>
      <c r="CE40" s="461">
        <f t="shared" si="98"/>
        <v>0</v>
      </c>
      <c r="CF40" s="37"/>
      <c r="CG40" s="461">
        <f t="shared" si="99"/>
        <v>0</v>
      </c>
      <c r="CH40" s="461">
        <f t="shared" si="100"/>
        <v>0</v>
      </c>
      <c r="CI40" s="461">
        <f t="shared" si="86"/>
        <v>0</v>
      </c>
      <c r="CJ40" s="37"/>
      <c r="CK40" s="461">
        <f t="shared" si="101"/>
        <v>0</v>
      </c>
      <c r="CL40" s="461">
        <f t="shared" si="102"/>
        <v>0</v>
      </c>
      <c r="CM40" s="461">
        <f t="shared" si="103"/>
        <v>0</v>
      </c>
      <c r="CN40" s="37"/>
      <c r="CO40" s="461">
        <f t="shared" si="104"/>
        <v>0</v>
      </c>
      <c r="CP40" s="461">
        <f t="shared" si="105"/>
        <v>0</v>
      </c>
      <c r="CQ40" s="461">
        <f t="shared" si="106"/>
        <v>0</v>
      </c>
      <c r="CR40" s="37"/>
      <c r="CS40" s="461">
        <f t="shared" si="107"/>
        <v>0</v>
      </c>
      <c r="CT40" s="461">
        <f t="shared" si="87"/>
        <v>0</v>
      </c>
      <c r="CU40" s="461">
        <f t="shared" si="108"/>
        <v>0</v>
      </c>
      <c r="CV40" s="37"/>
      <c r="CW40" s="461">
        <f t="shared" si="109"/>
        <v>0</v>
      </c>
      <c r="CX40" s="461">
        <f t="shared" si="110"/>
        <v>0</v>
      </c>
      <c r="CY40" s="461">
        <f t="shared" si="111"/>
        <v>0</v>
      </c>
      <c r="CZ40" s="37"/>
      <c r="DA40" s="461">
        <f t="shared" si="112"/>
        <v>0</v>
      </c>
      <c r="DB40" s="461">
        <f t="shared" si="88"/>
        <v>0</v>
      </c>
      <c r="DC40" s="461">
        <f t="shared" si="113"/>
        <v>0</v>
      </c>
      <c r="DD40" s="37"/>
      <c r="DE40" s="461">
        <f t="shared" si="114"/>
        <v>0</v>
      </c>
      <c r="DF40" s="461">
        <f t="shared" si="115"/>
        <v>0</v>
      </c>
      <c r="DG40" s="461">
        <f t="shared" si="116"/>
        <v>0</v>
      </c>
      <c r="DH40" s="37"/>
      <c r="DI40" s="461">
        <f t="shared" si="90"/>
        <v>1500000</v>
      </c>
      <c r="DJ40" s="461">
        <f t="shared" si="91"/>
        <v>1500000</v>
      </c>
      <c r="DK40" s="461">
        <f t="shared" si="89"/>
        <v>0</v>
      </c>
    </row>
    <row r="41" spans="1:115" s="38" customFormat="1" ht="34.5" customHeight="1" x14ac:dyDescent="0.2">
      <c r="A41" s="28">
        <f t="shared" si="27"/>
        <v>32</v>
      </c>
      <c r="B41" s="426" t="s">
        <v>141</v>
      </c>
      <c r="C41" s="29" t="s">
        <v>23</v>
      </c>
      <c r="D41" s="474">
        <v>60</v>
      </c>
      <c r="E41" s="474">
        <v>12</v>
      </c>
      <c r="F41" s="600"/>
      <c r="G41" s="590"/>
      <c r="H41" s="590"/>
      <c r="I41" s="30"/>
      <c r="J41" s="30"/>
      <c r="K41" s="30"/>
      <c r="L41" s="30"/>
      <c r="M41" s="30"/>
      <c r="N41" s="30"/>
      <c r="O41" s="30"/>
      <c r="P41" s="30"/>
      <c r="Q41" s="31">
        <f t="shared" si="155"/>
        <v>12</v>
      </c>
      <c r="R41" s="595" t="s">
        <v>88</v>
      </c>
      <c r="S41" s="548">
        <v>350000</v>
      </c>
      <c r="T41" s="548">
        <v>350000</v>
      </c>
      <c r="U41" s="548"/>
      <c r="V41" s="548"/>
      <c r="W41" s="548"/>
      <c r="X41" s="548"/>
      <c r="Y41" s="548"/>
      <c r="Z41" s="548"/>
      <c r="AA41" s="471"/>
      <c r="AB41" s="471"/>
      <c r="AC41" s="471"/>
      <c r="AD41" s="471"/>
      <c r="AE41" s="471"/>
      <c r="AF41" s="386">
        <f t="shared" si="7"/>
        <v>4200000</v>
      </c>
      <c r="AG41" s="461">
        <f t="shared" si="167"/>
        <v>4200000</v>
      </c>
      <c r="AH41" s="461">
        <f t="shared" si="168"/>
        <v>0</v>
      </c>
      <c r="AI41" s="461">
        <f t="shared" ref="AI41:AR41" si="205">V41*G41</f>
        <v>0</v>
      </c>
      <c r="AJ41" s="461">
        <f t="shared" si="205"/>
        <v>0</v>
      </c>
      <c r="AK41" s="461">
        <f t="shared" si="205"/>
        <v>0</v>
      </c>
      <c r="AL41" s="461">
        <f t="shared" si="205"/>
        <v>0</v>
      </c>
      <c r="AM41" s="461">
        <f t="shared" si="205"/>
        <v>0</v>
      </c>
      <c r="AN41" s="461">
        <f t="shared" si="205"/>
        <v>0</v>
      </c>
      <c r="AO41" s="461">
        <f t="shared" si="205"/>
        <v>0</v>
      </c>
      <c r="AP41" s="461">
        <f t="shared" si="205"/>
        <v>0</v>
      </c>
      <c r="AQ41" s="461">
        <f t="shared" si="205"/>
        <v>0</v>
      </c>
      <c r="AR41" s="461">
        <f t="shared" si="205"/>
        <v>0</v>
      </c>
      <c r="AS41" s="462">
        <f t="shared" si="9"/>
        <v>4200000</v>
      </c>
      <c r="AT41" s="461"/>
      <c r="AU41" s="461">
        <f t="shared" si="171"/>
        <v>0</v>
      </c>
      <c r="AV41" s="461">
        <f t="shared" si="172"/>
        <v>0</v>
      </c>
      <c r="AW41" s="461">
        <f t="shared" si="173"/>
        <v>0</v>
      </c>
      <c r="AX41" s="461">
        <f t="shared" si="174"/>
        <v>0</v>
      </c>
      <c r="AY41" s="461">
        <f t="shared" si="175"/>
        <v>0</v>
      </c>
      <c r="AZ41" s="461">
        <f t="shared" si="176"/>
        <v>0</v>
      </c>
      <c r="BA41" s="461">
        <f t="shared" si="177"/>
        <v>0</v>
      </c>
      <c r="BB41" s="461">
        <f t="shared" si="178"/>
        <v>0</v>
      </c>
      <c r="BC41" s="461">
        <f t="shared" si="179"/>
        <v>0</v>
      </c>
      <c r="BD41" s="461">
        <f t="shared" si="180"/>
        <v>0</v>
      </c>
      <c r="BE41" s="461">
        <f t="shared" si="181"/>
        <v>0</v>
      </c>
      <c r="BF41" s="461">
        <f t="shared" si="182"/>
        <v>0</v>
      </c>
      <c r="BG41" s="591">
        <f t="shared" si="23"/>
        <v>0</v>
      </c>
      <c r="BH41" s="592">
        <f t="shared" si="24"/>
        <v>21000000</v>
      </c>
      <c r="BI41" s="593">
        <f t="shared" si="25"/>
        <v>16800000</v>
      </c>
      <c r="BJ41" s="387">
        <f t="shared" si="203"/>
        <v>0.2</v>
      </c>
      <c r="BK41" s="387"/>
      <c r="BL41" s="939">
        <v>350000</v>
      </c>
      <c r="BM41" s="461">
        <f t="shared" si="78"/>
        <v>4200000</v>
      </c>
      <c r="BN41" s="461">
        <f t="shared" si="79"/>
        <v>4200000</v>
      </c>
      <c r="BO41" s="461">
        <f t="shared" si="80"/>
        <v>0</v>
      </c>
      <c r="BP41" s="37"/>
      <c r="BQ41" s="461">
        <f t="shared" si="92"/>
        <v>0</v>
      </c>
      <c r="BR41" s="461">
        <f t="shared" si="81"/>
        <v>0</v>
      </c>
      <c r="BS41" s="461">
        <f t="shared" si="93"/>
        <v>0</v>
      </c>
      <c r="BT41" s="37"/>
      <c r="BU41" s="461">
        <f t="shared" si="94"/>
        <v>0</v>
      </c>
      <c r="BV41" s="461">
        <f t="shared" si="82"/>
        <v>0</v>
      </c>
      <c r="BW41" s="461">
        <f t="shared" si="83"/>
        <v>0</v>
      </c>
      <c r="BX41" s="37"/>
      <c r="BY41" s="461">
        <f t="shared" si="95"/>
        <v>0</v>
      </c>
      <c r="BZ41" s="461">
        <f t="shared" si="84"/>
        <v>0</v>
      </c>
      <c r="CA41" s="461">
        <f t="shared" si="96"/>
        <v>0</v>
      </c>
      <c r="CB41" s="37"/>
      <c r="CC41" s="461">
        <f t="shared" si="97"/>
        <v>0</v>
      </c>
      <c r="CD41" s="461">
        <f t="shared" si="85"/>
        <v>0</v>
      </c>
      <c r="CE41" s="461">
        <f t="shared" si="98"/>
        <v>0</v>
      </c>
      <c r="CF41" s="37"/>
      <c r="CG41" s="461">
        <f t="shared" si="99"/>
        <v>0</v>
      </c>
      <c r="CH41" s="461">
        <f t="shared" si="100"/>
        <v>0</v>
      </c>
      <c r="CI41" s="461">
        <f t="shared" si="86"/>
        <v>0</v>
      </c>
      <c r="CJ41" s="37"/>
      <c r="CK41" s="461">
        <f t="shared" si="101"/>
        <v>0</v>
      </c>
      <c r="CL41" s="461">
        <f t="shared" si="102"/>
        <v>0</v>
      </c>
      <c r="CM41" s="461">
        <f t="shared" si="103"/>
        <v>0</v>
      </c>
      <c r="CN41" s="37"/>
      <c r="CO41" s="461">
        <f t="shared" si="104"/>
        <v>0</v>
      </c>
      <c r="CP41" s="461">
        <f t="shared" si="105"/>
        <v>0</v>
      </c>
      <c r="CQ41" s="461">
        <f t="shared" si="106"/>
        <v>0</v>
      </c>
      <c r="CR41" s="37"/>
      <c r="CS41" s="461">
        <f t="shared" si="107"/>
        <v>0</v>
      </c>
      <c r="CT41" s="461">
        <f t="shared" si="87"/>
        <v>0</v>
      </c>
      <c r="CU41" s="461">
        <f t="shared" si="108"/>
        <v>0</v>
      </c>
      <c r="CV41" s="37"/>
      <c r="CW41" s="461">
        <f t="shared" si="109"/>
        <v>0</v>
      </c>
      <c r="CX41" s="461">
        <f t="shared" si="110"/>
        <v>0</v>
      </c>
      <c r="CY41" s="461">
        <f t="shared" si="111"/>
        <v>0</v>
      </c>
      <c r="CZ41" s="37"/>
      <c r="DA41" s="461">
        <f t="shared" si="112"/>
        <v>0</v>
      </c>
      <c r="DB41" s="461">
        <f t="shared" si="88"/>
        <v>0</v>
      </c>
      <c r="DC41" s="461">
        <f t="shared" si="113"/>
        <v>0</v>
      </c>
      <c r="DD41" s="37"/>
      <c r="DE41" s="461">
        <f t="shared" si="114"/>
        <v>0</v>
      </c>
      <c r="DF41" s="461">
        <f t="shared" si="115"/>
        <v>0</v>
      </c>
      <c r="DG41" s="461">
        <f t="shared" si="116"/>
        <v>0</v>
      </c>
      <c r="DH41" s="37"/>
      <c r="DI41" s="461">
        <f t="shared" si="90"/>
        <v>4200000</v>
      </c>
      <c r="DJ41" s="461">
        <f t="shared" si="91"/>
        <v>4200000</v>
      </c>
      <c r="DK41" s="461">
        <f t="shared" si="89"/>
        <v>0</v>
      </c>
    </row>
    <row r="42" spans="1:115" s="38" customFormat="1" ht="34.5" customHeight="1" x14ac:dyDescent="0.2">
      <c r="A42" s="28">
        <f t="shared" si="27"/>
        <v>33</v>
      </c>
      <c r="B42" s="426" t="s">
        <v>218</v>
      </c>
      <c r="C42" s="29" t="s">
        <v>23</v>
      </c>
      <c r="D42" s="474">
        <v>12</v>
      </c>
      <c r="E42" s="474">
        <v>3</v>
      </c>
      <c r="F42" s="474"/>
      <c r="G42" s="590"/>
      <c r="H42" s="590"/>
      <c r="I42" s="30"/>
      <c r="J42" s="30"/>
      <c r="K42" s="30"/>
      <c r="L42" s="30"/>
      <c r="M42" s="30"/>
      <c r="N42" s="30"/>
      <c r="O42" s="30"/>
      <c r="P42" s="30"/>
      <c r="Q42" s="31">
        <f t="shared" si="155"/>
        <v>3</v>
      </c>
      <c r="R42" s="595" t="s">
        <v>88</v>
      </c>
      <c r="S42" s="548">
        <v>450000</v>
      </c>
      <c r="T42" s="548">
        <v>450000</v>
      </c>
      <c r="U42" s="548"/>
      <c r="V42" s="548"/>
      <c r="W42" s="548"/>
      <c r="X42" s="548"/>
      <c r="Y42" s="548"/>
      <c r="Z42" s="548"/>
      <c r="AA42" s="471"/>
      <c r="AB42" s="471"/>
      <c r="AC42" s="471"/>
      <c r="AD42" s="471"/>
      <c r="AE42" s="471"/>
      <c r="AF42" s="386">
        <f t="shared" si="7"/>
        <v>1350000</v>
      </c>
      <c r="AG42" s="461">
        <f t="shared" si="167"/>
        <v>1350000</v>
      </c>
      <c r="AH42" s="461">
        <f t="shared" si="168"/>
        <v>0</v>
      </c>
      <c r="AI42" s="461">
        <f t="shared" ref="AI42:AR59" si="206">V42*G42</f>
        <v>0</v>
      </c>
      <c r="AJ42" s="461">
        <f t="shared" si="206"/>
        <v>0</v>
      </c>
      <c r="AK42" s="461">
        <f t="shared" si="206"/>
        <v>0</v>
      </c>
      <c r="AL42" s="461">
        <f t="shared" si="206"/>
        <v>0</v>
      </c>
      <c r="AM42" s="461">
        <f t="shared" si="206"/>
        <v>0</v>
      </c>
      <c r="AN42" s="461">
        <f t="shared" si="206"/>
        <v>0</v>
      </c>
      <c r="AO42" s="461">
        <f t="shared" si="206"/>
        <v>0</v>
      </c>
      <c r="AP42" s="461">
        <f t="shared" si="206"/>
        <v>0</v>
      </c>
      <c r="AQ42" s="461">
        <f t="shared" si="206"/>
        <v>0</v>
      </c>
      <c r="AR42" s="461">
        <f t="shared" si="206"/>
        <v>0</v>
      </c>
      <c r="AS42" s="462">
        <f t="shared" si="9"/>
        <v>1350000</v>
      </c>
      <c r="AT42" s="461"/>
      <c r="AU42" s="461">
        <f t="shared" si="171"/>
        <v>0</v>
      </c>
      <c r="AV42" s="461">
        <f t="shared" si="172"/>
        <v>0</v>
      </c>
      <c r="AW42" s="461">
        <f t="shared" si="173"/>
        <v>0</v>
      </c>
      <c r="AX42" s="461">
        <f t="shared" si="174"/>
        <v>0</v>
      </c>
      <c r="AY42" s="461">
        <f t="shared" si="175"/>
        <v>0</v>
      </c>
      <c r="AZ42" s="461">
        <f t="shared" si="176"/>
        <v>0</v>
      </c>
      <c r="BA42" s="461">
        <f t="shared" si="177"/>
        <v>0</v>
      </c>
      <c r="BB42" s="461">
        <f t="shared" si="178"/>
        <v>0</v>
      </c>
      <c r="BC42" s="461">
        <f t="shared" si="179"/>
        <v>0</v>
      </c>
      <c r="BD42" s="461">
        <f t="shared" si="180"/>
        <v>0</v>
      </c>
      <c r="BE42" s="461">
        <f t="shared" si="181"/>
        <v>0</v>
      </c>
      <c r="BF42" s="461">
        <f t="shared" si="182"/>
        <v>0</v>
      </c>
      <c r="BG42" s="591">
        <f t="shared" si="23"/>
        <v>0</v>
      </c>
      <c r="BH42" s="592">
        <f t="shared" si="24"/>
        <v>5400000</v>
      </c>
      <c r="BI42" s="593">
        <f t="shared" si="25"/>
        <v>4050000</v>
      </c>
      <c r="BJ42" s="387">
        <f t="shared" si="203"/>
        <v>0.25</v>
      </c>
      <c r="BK42" s="387"/>
      <c r="BL42" s="939">
        <v>450000</v>
      </c>
      <c r="BM42" s="461">
        <f t="shared" si="78"/>
        <v>1350000</v>
      </c>
      <c r="BN42" s="461">
        <f t="shared" si="79"/>
        <v>1350000</v>
      </c>
      <c r="BO42" s="461">
        <f t="shared" si="80"/>
        <v>0</v>
      </c>
      <c r="BP42" s="37"/>
      <c r="BQ42" s="461">
        <f t="shared" si="92"/>
        <v>0</v>
      </c>
      <c r="BR42" s="461">
        <f t="shared" si="81"/>
        <v>0</v>
      </c>
      <c r="BS42" s="461">
        <f t="shared" si="93"/>
        <v>0</v>
      </c>
      <c r="BT42" s="37"/>
      <c r="BU42" s="461">
        <f t="shared" si="94"/>
        <v>0</v>
      </c>
      <c r="BV42" s="461">
        <f t="shared" si="82"/>
        <v>0</v>
      </c>
      <c r="BW42" s="461">
        <f t="shared" si="83"/>
        <v>0</v>
      </c>
      <c r="BX42" s="37"/>
      <c r="BY42" s="461">
        <f t="shared" si="95"/>
        <v>0</v>
      </c>
      <c r="BZ42" s="461">
        <f t="shared" si="84"/>
        <v>0</v>
      </c>
      <c r="CA42" s="461">
        <f t="shared" si="96"/>
        <v>0</v>
      </c>
      <c r="CB42" s="37"/>
      <c r="CC42" s="461">
        <f t="shared" si="97"/>
        <v>0</v>
      </c>
      <c r="CD42" s="461">
        <f t="shared" si="85"/>
        <v>0</v>
      </c>
      <c r="CE42" s="461">
        <f t="shared" si="98"/>
        <v>0</v>
      </c>
      <c r="CF42" s="37"/>
      <c r="CG42" s="461">
        <f t="shared" si="99"/>
        <v>0</v>
      </c>
      <c r="CH42" s="461">
        <f t="shared" si="100"/>
        <v>0</v>
      </c>
      <c r="CI42" s="461">
        <f t="shared" si="86"/>
        <v>0</v>
      </c>
      <c r="CJ42" s="37"/>
      <c r="CK42" s="461">
        <f t="shared" si="101"/>
        <v>0</v>
      </c>
      <c r="CL42" s="461">
        <f t="shared" si="102"/>
        <v>0</v>
      </c>
      <c r="CM42" s="461">
        <f t="shared" si="103"/>
        <v>0</v>
      </c>
      <c r="CN42" s="37"/>
      <c r="CO42" s="461">
        <f t="shared" si="104"/>
        <v>0</v>
      </c>
      <c r="CP42" s="461">
        <f t="shared" si="105"/>
        <v>0</v>
      </c>
      <c r="CQ42" s="461">
        <f t="shared" si="106"/>
        <v>0</v>
      </c>
      <c r="CR42" s="37"/>
      <c r="CS42" s="461">
        <f t="shared" si="107"/>
        <v>0</v>
      </c>
      <c r="CT42" s="461">
        <f t="shared" si="87"/>
        <v>0</v>
      </c>
      <c r="CU42" s="461">
        <f t="shared" si="108"/>
        <v>0</v>
      </c>
      <c r="CV42" s="37"/>
      <c r="CW42" s="461">
        <f t="shared" si="109"/>
        <v>0</v>
      </c>
      <c r="CX42" s="461">
        <f t="shared" si="110"/>
        <v>0</v>
      </c>
      <c r="CY42" s="461">
        <f t="shared" si="111"/>
        <v>0</v>
      </c>
      <c r="CZ42" s="37"/>
      <c r="DA42" s="461">
        <f t="shared" si="112"/>
        <v>0</v>
      </c>
      <c r="DB42" s="461">
        <f t="shared" si="88"/>
        <v>0</v>
      </c>
      <c r="DC42" s="461">
        <f t="shared" si="113"/>
        <v>0</v>
      </c>
      <c r="DD42" s="37"/>
      <c r="DE42" s="461">
        <f t="shared" si="114"/>
        <v>0</v>
      </c>
      <c r="DF42" s="461">
        <f t="shared" si="115"/>
        <v>0</v>
      </c>
      <c r="DG42" s="461">
        <f t="shared" si="116"/>
        <v>0</v>
      </c>
      <c r="DH42" s="37"/>
      <c r="DI42" s="461">
        <f t="shared" si="90"/>
        <v>1350000</v>
      </c>
      <c r="DJ42" s="461">
        <f t="shared" si="91"/>
        <v>1350000</v>
      </c>
      <c r="DK42" s="461">
        <f t="shared" si="89"/>
        <v>0</v>
      </c>
    </row>
    <row r="43" spans="1:115" s="38" customFormat="1" ht="34.5" customHeight="1" x14ac:dyDescent="0.2">
      <c r="A43" s="28"/>
      <c r="B43" s="601" t="s">
        <v>268</v>
      </c>
      <c r="C43" s="29"/>
      <c r="D43" s="474"/>
      <c r="E43" s="474"/>
      <c r="F43" s="474"/>
      <c r="G43" s="474"/>
      <c r="H43" s="30"/>
      <c r="I43" s="30"/>
      <c r="J43" s="30"/>
      <c r="K43" s="30"/>
      <c r="L43" s="30"/>
      <c r="M43" s="30"/>
      <c r="N43" s="30"/>
      <c r="O43" s="30"/>
      <c r="P43" s="30"/>
      <c r="Q43" s="31"/>
      <c r="R43" s="595"/>
      <c r="S43" s="548"/>
      <c r="T43" s="548"/>
      <c r="U43" s="548"/>
      <c r="V43" s="548"/>
      <c r="W43" s="548"/>
      <c r="X43" s="548"/>
      <c r="Y43" s="471"/>
      <c r="Z43" s="471"/>
      <c r="AA43" s="471"/>
      <c r="AB43" s="471"/>
      <c r="AC43" s="471"/>
      <c r="AD43" s="471"/>
      <c r="AE43" s="471"/>
      <c r="AF43" s="386"/>
      <c r="AG43" s="461"/>
      <c r="AH43" s="461"/>
      <c r="AI43" s="461"/>
      <c r="AJ43" s="461"/>
      <c r="AK43" s="461"/>
      <c r="AL43" s="461"/>
      <c r="AM43" s="461"/>
      <c r="AN43" s="461"/>
      <c r="AO43" s="461"/>
      <c r="AP43" s="461"/>
      <c r="AQ43" s="461"/>
      <c r="AR43" s="461"/>
      <c r="AS43" s="462"/>
      <c r="AT43" s="461">
        <f t="shared" si="170"/>
        <v>0</v>
      </c>
      <c r="AU43" s="461">
        <f t="shared" si="171"/>
        <v>0</v>
      </c>
      <c r="AV43" s="461">
        <f t="shared" si="172"/>
        <v>0</v>
      </c>
      <c r="AW43" s="461">
        <f t="shared" si="173"/>
        <v>0</v>
      </c>
      <c r="AX43" s="461">
        <f t="shared" si="174"/>
        <v>0</v>
      </c>
      <c r="AY43" s="461">
        <f t="shared" si="175"/>
        <v>0</v>
      </c>
      <c r="AZ43" s="461">
        <f t="shared" si="176"/>
        <v>0</v>
      </c>
      <c r="BA43" s="461">
        <f t="shared" si="177"/>
        <v>0</v>
      </c>
      <c r="BB43" s="461">
        <f t="shared" si="178"/>
        <v>0</v>
      </c>
      <c r="BC43" s="461">
        <f t="shared" si="179"/>
        <v>0</v>
      </c>
      <c r="BD43" s="461">
        <f t="shared" si="180"/>
        <v>0</v>
      </c>
      <c r="BE43" s="461">
        <f t="shared" si="181"/>
        <v>0</v>
      </c>
      <c r="BF43" s="461">
        <f t="shared" si="182"/>
        <v>0</v>
      </c>
      <c r="BG43" s="591">
        <f t="shared" si="23"/>
        <v>0</v>
      </c>
      <c r="BH43" s="592"/>
      <c r="BI43" s="593">
        <f t="shared" si="25"/>
        <v>0</v>
      </c>
      <c r="BJ43" s="387"/>
      <c r="BK43" s="387"/>
      <c r="BL43" s="939"/>
      <c r="BM43" s="461">
        <f t="shared" si="78"/>
        <v>0</v>
      </c>
      <c r="BN43" s="461">
        <f t="shared" si="79"/>
        <v>0</v>
      </c>
      <c r="BO43" s="461">
        <f t="shared" si="80"/>
        <v>0</v>
      </c>
      <c r="BP43" s="37"/>
      <c r="BQ43" s="461">
        <f t="shared" si="92"/>
        <v>0</v>
      </c>
      <c r="BR43" s="461">
        <f t="shared" si="81"/>
        <v>0</v>
      </c>
      <c r="BS43" s="461">
        <f t="shared" si="93"/>
        <v>0</v>
      </c>
      <c r="BT43" s="37"/>
      <c r="BU43" s="461">
        <f t="shared" si="94"/>
        <v>0</v>
      </c>
      <c r="BV43" s="461">
        <f t="shared" si="82"/>
        <v>0</v>
      </c>
      <c r="BW43" s="461">
        <f t="shared" si="83"/>
        <v>0</v>
      </c>
      <c r="BX43" s="37"/>
      <c r="BY43" s="461">
        <f t="shared" si="95"/>
        <v>0</v>
      </c>
      <c r="BZ43" s="461">
        <f t="shared" si="84"/>
        <v>0</v>
      </c>
      <c r="CA43" s="461">
        <f t="shared" si="96"/>
        <v>0</v>
      </c>
      <c r="CB43" s="37"/>
      <c r="CC43" s="461">
        <f t="shared" si="97"/>
        <v>0</v>
      </c>
      <c r="CD43" s="461">
        <f t="shared" si="85"/>
        <v>0</v>
      </c>
      <c r="CE43" s="461">
        <f t="shared" si="98"/>
        <v>0</v>
      </c>
      <c r="CF43" s="37"/>
      <c r="CG43" s="461">
        <f t="shared" si="99"/>
        <v>0</v>
      </c>
      <c r="CH43" s="461">
        <f t="shared" si="100"/>
        <v>0</v>
      </c>
      <c r="CI43" s="461">
        <f t="shared" si="86"/>
        <v>0</v>
      </c>
      <c r="CJ43" s="37"/>
      <c r="CK43" s="461">
        <f t="shared" si="101"/>
        <v>0</v>
      </c>
      <c r="CL43" s="461">
        <f t="shared" si="102"/>
        <v>0</v>
      </c>
      <c r="CM43" s="461">
        <f t="shared" si="103"/>
        <v>0</v>
      </c>
      <c r="CN43" s="37"/>
      <c r="CO43" s="461">
        <f t="shared" si="104"/>
        <v>0</v>
      </c>
      <c r="CP43" s="461">
        <f t="shared" si="105"/>
        <v>0</v>
      </c>
      <c r="CQ43" s="461">
        <f t="shared" si="106"/>
        <v>0</v>
      </c>
      <c r="CR43" s="37"/>
      <c r="CS43" s="461">
        <f t="shared" si="107"/>
        <v>0</v>
      </c>
      <c r="CT43" s="461">
        <f t="shared" si="87"/>
        <v>0</v>
      </c>
      <c r="CU43" s="461">
        <f t="shared" si="108"/>
        <v>0</v>
      </c>
      <c r="CV43" s="37"/>
      <c r="CW43" s="461">
        <f t="shared" si="109"/>
        <v>0</v>
      </c>
      <c r="CX43" s="461">
        <f t="shared" si="110"/>
        <v>0</v>
      </c>
      <c r="CY43" s="461">
        <f t="shared" si="111"/>
        <v>0</v>
      </c>
      <c r="CZ43" s="37"/>
      <c r="DA43" s="461">
        <f t="shared" si="112"/>
        <v>0</v>
      </c>
      <c r="DB43" s="461">
        <f t="shared" si="88"/>
        <v>0</v>
      </c>
      <c r="DC43" s="461">
        <f t="shared" si="113"/>
        <v>0</v>
      </c>
      <c r="DD43" s="37"/>
      <c r="DE43" s="461">
        <f t="shared" si="114"/>
        <v>0</v>
      </c>
      <c r="DF43" s="461">
        <f t="shared" si="115"/>
        <v>0</v>
      </c>
      <c r="DG43" s="461">
        <f t="shared" si="116"/>
        <v>0</v>
      </c>
      <c r="DH43" s="37"/>
      <c r="DI43" s="461">
        <f t="shared" si="90"/>
        <v>0</v>
      </c>
      <c r="DJ43" s="461">
        <f t="shared" si="91"/>
        <v>0</v>
      </c>
      <c r="DK43" s="461">
        <f t="shared" si="89"/>
        <v>0</v>
      </c>
    </row>
    <row r="44" spans="1:115" s="38" customFormat="1" ht="34.5" customHeight="1" x14ac:dyDescent="0.2">
      <c r="A44" s="28">
        <v>34</v>
      </c>
      <c r="B44" s="426" t="s">
        <v>44</v>
      </c>
      <c r="C44" s="29" t="s">
        <v>23</v>
      </c>
      <c r="D44" s="474">
        <v>250</v>
      </c>
      <c r="E44" s="408"/>
      <c r="F44" s="30"/>
      <c r="G44" s="590"/>
      <c r="H44" s="30"/>
      <c r="I44" s="30"/>
      <c r="J44" s="30"/>
      <c r="K44" s="30"/>
      <c r="L44" s="30"/>
      <c r="M44" s="30"/>
      <c r="N44" s="30"/>
      <c r="O44" s="30"/>
      <c r="P44" s="30"/>
      <c r="Q44" s="31">
        <f t="shared" si="155"/>
        <v>0</v>
      </c>
      <c r="R44" s="595" t="s">
        <v>45</v>
      </c>
      <c r="S44" s="204">
        <v>100000</v>
      </c>
      <c r="T44" s="204"/>
      <c r="U44" s="471"/>
      <c r="V44" s="204"/>
      <c r="W44" s="471"/>
      <c r="X44" s="471"/>
      <c r="Y44" s="471"/>
      <c r="Z44" s="471"/>
      <c r="AA44" s="471"/>
      <c r="AB44" s="471"/>
      <c r="AC44" s="471"/>
      <c r="AD44" s="471"/>
      <c r="AE44" s="471"/>
      <c r="AF44" s="386">
        <f t="shared" si="7"/>
        <v>0</v>
      </c>
      <c r="AG44" s="461">
        <f t="shared" si="167"/>
        <v>0</v>
      </c>
      <c r="AH44" s="461">
        <f t="shared" si="168"/>
        <v>0</v>
      </c>
      <c r="AI44" s="461">
        <f t="shared" si="206"/>
        <v>0</v>
      </c>
      <c r="AJ44" s="461">
        <f t="shared" si="206"/>
        <v>0</v>
      </c>
      <c r="AK44" s="461">
        <f t="shared" si="206"/>
        <v>0</v>
      </c>
      <c r="AL44" s="461">
        <f t="shared" si="206"/>
        <v>0</v>
      </c>
      <c r="AM44" s="461">
        <f t="shared" si="206"/>
        <v>0</v>
      </c>
      <c r="AN44" s="461">
        <f t="shared" si="206"/>
        <v>0</v>
      </c>
      <c r="AO44" s="461">
        <f t="shared" si="206"/>
        <v>0</v>
      </c>
      <c r="AP44" s="461">
        <f t="shared" si="206"/>
        <v>0</v>
      </c>
      <c r="AQ44" s="461">
        <f t="shared" si="206"/>
        <v>0</v>
      </c>
      <c r="AR44" s="461">
        <f t="shared" si="206"/>
        <v>0</v>
      </c>
      <c r="AS44" s="462">
        <f t="shared" si="9"/>
        <v>0</v>
      </c>
      <c r="AT44" s="461">
        <f t="shared" si="170"/>
        <v>0</v>
      </c>
      <c r="AU44" s="461">
        <f t="shared" si="171"/>
        <v>0</v>
      </c>
      <c r="AV44" s="461">
        <f t="shared" si="172"/>
        <v>0</v>
      </c>
      <c r="AW44" s="461">
        <f t="shared" si="173"/>
        <v>0</v>
      </c>
      <c r="AX44" s="461">
        <f t="shared" si="174"/>
        <v>0</v>
      </c>
      <c r="AY44" s="461">
        <f t="shared" si="175"/>
        <v>0</v>
      </c>
      <c r="AZ44" s="461">
        <f t="shared" si="176"/>
        <v>0</v>
      </c>
      <c r="BA44" s="461">
        <f t="shared" si="177"/>
        <v>0</v>
      </c>
      <c r="BB44" s="461">
        <f t="shared" si="178"/>
        <v>0</v>
      </c>
      <c r="BC44" s="461">
        <f t="shared" si="179"/>
        <v>0</v>
      </c>
      <c r="BD44" s="461">
        <f t="shared" si="180"/>
        <v>0</v>
      </c>
      <c r="BE44" s="461">
        <f t="shared" si="181"/>
        <v>0</v>
      </c>
      <c r="BF44" s="461">
        <f t="shared" si="182"/>
        <v>0</v>
      </c>
      <c r="BG44" s="591">
        <f t="shared" si="23"/>
        <v>0</v>
      </c>
      <c r="BH44" s="592">
        <f t="shared" si="24"/>
        <v>25000000</v>
      </c>
      <c r="BI44" s="593">
        <f t="shared" si="25"/>
        <v>25000000</v>
      </c>
      <c r="BJ44" s="387">
        <f t="shared" si="203"/>
        <v>0</v>
      </c>
      <c r="BK44" s="387"/>
      <c r="BL44" s="941">
        <v>100000</v>
      </c>
      <c r="BM44" s="461">
        <f t="shared" si="78"/>
        <v>0</v>
      </c>
      <c r="BN44" s="461">
        <f t="shared" si="79"/>
        <v>0</v>
      </c>
      <c r="BO44" s="461">
        <f t="shared" si="80"/>
        <v>0</v>
      </c>
      <c r="BP44" s="37"/>
      <c r="BQ44" s="461">
        <f t="shared" si="92"/>
        <v>0</v>
      </c>
      <c r="BR44" s="461">
        <f t="shared" si="81"/>
        <v>0</v>
      </c>
      <c r="BS44" s="461">
        <f t="shared" si="93"/>
        <v>0</v>
      </c>
      <c r="BT44" s="37"/>
      <c r="BU44" s="461">
        <f t="shared" si="94"/>
        <v>0</v>
      </c>
      <c r="BV44" s="461">
        <f t="shared" si="82"/>
        <v>0</v>
      </c>
      <c r="BW44" s="461">
        <f t="shared" si="83"/>
        <v>0</v>
      </c>
      <c r="BX44" s="37"/>
      <c r="BY44" s="461">
        <f t="shared" si="95"/>
        <v>0</v>
      </c>
      <c r="BZ44" s="461">
        <f t="shared" si="84"/>
        <v>0</v>
      </c>
      <c r="CA44" s="461">
        <f t="shared" si="96"/>
        <v>0</v>
      </c>
      <c r="CB44" s="37"/>
      <c r="CC44" s="461">
        <f t="shared" si="97"/>
        <v>0</v>
      </c>
      <c r="CD44" s="461">
        <f t="shared" si="85"/>
        <v>0</v>
      </c>
      <c r="CE44" s="461">
        <f t="shared" si="98"/>
        <v>0</v>
      </c>
      <c r="CF44" s="37"/>
      <c r="CG44" s="461">
        <f t="shared" si="99"/>
        <v>0</v>
      </c>
      <c r="CH44" s="461">
        <f t="shared" si="100"/>
        <v>0</v>
      </c>
      <c r="CI44" s="461">
        <f t="shared" si="86"/>
        <v>0</v>
      </c>
      <c r="CJ44" s="37"/>
      <c r="CK44" s="461">
        <f t="shared" si="101"/>
        <v>0</v>
      </c>
      <c r="CL44" s="461">
        <f t="shared" si="102"/>
        <v>0</v>
      </c>
      <c r="CM44" s="461">
        <f t="shared" si="103"/>
        <v>0</v>
      </c>
      <c r="CN44" s="37"/>
      <c r="CO44" s="461">
        <f t="shared" si="104"/>
        <v>0</v>
      </c>
      <c r="CP44" s="461">
        <f t="shared" si="105"/>
        <v>0</v>
      </c>
      <c r="CQ44" s="461">
        <f t="shared" si="106"/>
        <v>0</v>
      </c>
      <c r="CR44" s="37"/>
      <c r="CS44" s="461">
        <f t="shared" si="107"/>
        <v>0</v>
      </c>
      <c r="CT44" s="461">
        <f t="shared" si="87"/>
        <v>0</v>
      </c>
      <c r="CU44" s="461">
        <f t="shared" si="108"/>
        <v>0</v>
      </c>
      <c r="CV44" s="37"/>
      <c r="CW44" s="461">
        <f t="shared" si="109"/>
        <v>0</v>
      </c>
      <c r="CX44" s="461">
        <f t="shared" si="110"/>
        <v>0</v>
      </c>
      <c r="CY44" s="461">
        <f t="shared" si="111"/>
        <v>0</v>
      </c>
      <c r="CZ44" s="37"/>
      <c r="DA44" s="461">
        <f t="shared" si="112"/>
        <v>0</v>
      </c>
      <c r="DB44" s="461">
        <f t="shared" si="88"/>
        <v>0</v>
      </c>
      <c r="DC44" s="461">
        <f t="shared" si="113"/>
        <v>0</v>
      </c>
      <c r="DD44" s="37"/>
      <c r="DE44" s="461">
        <f t="shared" si="114"/>
        <v>0</v>
      </c>
      <c r="DF44" s="461">
        <f t="shared" si="115"/>
        <v>0</v>
      </c>
      <c r="DG44" s="461">
        <f t="shared" si="116"/>
        <v>0</v>
      </c>
      <c r="DH44" s="37"/>
      <c r="DI44" s="461">
        <f t="shared" si="90"/>
        <v>0</v>
      </c>
      <c r="DJ44" s="461">
        <f t="shared" si="91"/>
        <v>0</v>
      </c>
      <c r="DK44" s="461">
        <f t="shared" si="89"/>
        <v>0</v>
      </c>
    </row>
    <row r="45" spans="1:115" s="38" customFormat="1" ht="34.5" customHeight="1" x14ac:dyDescent="0.2">
      <c r="A45" s="28">
        <f t="shared" si="27"/>
        <v>35</v>
      </c>
      <c r="B45" s="426" t="s">
        <v>578</v>
      </c>
      <c r="C45" s="29" t="s">
        <v>23</v>
      </c>
      <c r="D45" s="474"/>
      <c r="E45" s="408"/>
      <c r="F45" s="30"/>
      <c r="G45" s="590"/>
      <c r="H45" s="30"/>
      <c r="I45" s="30"/>
      <c r="J45" s="30"/>
      <c r="K45" s="30"/>
      <c r="L45" s="30"/>
      <c r="M45" s="30"/>
      <c r="N45" s="30"/>
      <c r="O45" s="30"/>
      <c r="P45" s="30"/>
      <c r="Q45" s="31">
        <f t="shared" ref="Q45" si="207">SUM(E45:P45)</f>
        <v>0</v>
      </c>
      <c r="R45" s="595" t="s">
        <v>45</v>
      </c>
      <c r="S45" s="204"/>
      <c r="T45" s="204"/>
      <c r="U45" s="471"/>
      <c r="V45" s="204"/>
      <c r="W45" s="471"/>
      <c r="X45" s="471"/>
      <c r="Y45" s="471"/>
      <c r="Z45" s="471"/>
      <c r="AA45" s="471"/>
      <c r="AB45" s="471"/>
      <c r="AC45" s="471"/>
      <c r="AD45" s="471"/>
      <c r="AE45" s="471"/>
      <c r="AF45" s="386">
        <f t="shared" ref="AF45" si="208">SUM(Q45*S45)</f>
        <v>0</v>
      </c>
      <c r="AG45" s="461">
        <f t="shared" ref="AG45" si="209">T45*E45</f>
        <v>0</v>
      </c>
      <c r="AH45" s="461">
        <f t="shared" ref="AH45" si="210">U45*F45</f>
        <v>0</v>
      </c>
      <c r="AI45" s="461">
        <f t="shared" ref="AI45" si="211">V45*G45</f>
        <v>0</v>
      </c>
      <c r="AJ45" s="461">
        <f t="shared" ref="AJ45" si="212">W45*H45</f>
        <v>0</v>
      </c>
      <c r="AK45" s="461">
        <f t="shared" ref="AK45" si="213">X45*I45</f>
        <v>0</v>
      </c>
      <c r="AL45" s="461">
        <f t="shared" ref="AL45" si="214">Y45*J45</f>
        <v>0</v>
      </c>
      <c r="AM45" s="461">
        <f t="shared" ref="AM45" si="215">Z45*K45</f>
        <v>0</v>
      </c>
      <c r="AN45" s="461">
        <f t="shared" ref="AN45" si="216">AA45*L45</f>
        <v>0</v>
      </c>
      <c r="AO45" s="461">
        <f t="shared" ref="AO45" si="217">AB45*M45</f>
        <v>0</v>
      </c>
      <c r="AP45" s="461">
        <f t="shared" ref="AP45" si="218">AC45*N45</f>
        <v>0</v>
      </c>
      <c r="AQ45" s="461">
        <f t="shared" ref="AQ45" si="219">AD45*O45</f>
        <v>0</v>
      </c>
      <c r="AR45" s="461">
        <f t="shared" ref="AR45" si="220">AE45*P45</f>
        <v>0</v>
      </c>
      <c r="AS45" s="462">
        <f t="shared" ref="AS45" si="221">SUM(AG45:AR45)</f>
        <v>0</v>
      </c>
      <c r="AT45" s="461">
        <f t="shared" si="170"/>
        <v>0</v>
      </c>
      <c r="AU45" s="461">
        <f t="shared" si="171"/>
        <v>0</v>
      </c>
      <c r="AV45" s="461">
        <f t="shared" si="172"/>
        <v>0</v>
      </c>
      <c r="AW45" s="461">
        <f t="shared" si="173"/>
        <v>0</v>
      </c>
      <c r="AX45" s="461">
        <f t="shared" si="174"/>
        <v>0</v>
      </c>
      <c r="AY45" s="461">
        <f t="shared" si="175"/>
        <v>0</v>
      </c>
      <c r="AZ45" s="461">
        <f t="shared" si="176"/>
        <v>0</v>
      </c>
      <c r="BA45" s="461">
        <f t="shared" si="177"/>
        <v>0</v>
      </c>
      <c r="BB45" s="461">
        <f t="shared" si="178"/>
        <v>0</v>
      </c>
      <c r="BC45" s="461">
        <f t="shared" si="179"/>
        <v>0</v>
      </c>
      <c r="BD45" s="461">
        <f t="shared" si="180"/>
        <v>0</v>
      </c>
      <c r="BE45" s="461">
        <f t="shared" si="181"/>
        <v>0</v>
      </c>
      <c r="BF45" s="461">
        <f t="shared" si="182"/>
        <v>0</v>
      </c>
      <c r="BG45" s="591">
        <f t="shared" ref="BG45" si="222">AF45-AS45</f>
        <v>0</v>
      </c>
      <c r="BH45" s="592">
        <f t="shared" ref="BH45" si="223">S45*D45</f>
        <v>0</v>
      </c>
      <c r="BI45" s="593">
        <f t="shared" ref="BI45" si="224">BH45-AS45</f>
        <v>0</v>
      </c>
      <c r="BJ45" s="387"/>
      <c r="BK45" s="387"/>
      <c r="BL45" s="941"/>
      <c r="BM45" s="461">
        <f t="shared" si="78"/>
        <v>0</v>
      </c>
      <c r="BN45" s="461">
        <f t="shared" si="79"/>
        <v>0</v>
      </c>
      <c r="BO45" s="461">
        <f t="shared" si="80"/>
        <v>0</v>
      </c>
      <c r="BP45" s="37"/>
      <c r="BQ45" s="461">
        <f t="shared" si="92"/>
        <v>0</v>
      </c>
      <c r="BR45" s="461">
        <f t="shared" si="81"/>
        <v>0</v>
      </c>
      <c r="BS45" s="461">
        <f t="shared" si="93"/>
        <v>0</v>
      </c>
      <c r="BT45" s="37"/>
      <c r="BU45" s="461">
        <f t="shared" si="94"/>
        <v>0</v>
      </c>
      <c r="BV45" s="461">
        <f t="shared" si="82"/>
        <v>0</v>
      </c>
      <c r="BW45" s="461">
        <f t="shared" si="83"/>
        <v>0</v>
      </c>
      <c r="BX45" s="37"/>
      <c r="BY45" s="461">
        <f t="shared" si="95"/>
        <v>0</v>
      </c>
      <c r="BZ45" s="461">
        <f t="shared" si="84"/>
        <v>0</v>
      </c>
      <c r="CA45" s="461">
        <f t="shared" si="96"/>
        <v>0</v>
      </c>
      <c r="CB45" s="37"/>
      <c r="CC45" s="461">
        <f t="shared" si="97"/>
        <v>0</v>
      </c>
      <c r="CD45" s="461">
        <f t="shared" si="85"/>
        <v>0</v>
      </c>
      <c r="CE45" s="461">
        <f t="shared" si="98"/>
        <v>0</v>
      </c>
      <c r="CF45" s="37"/>
      <c r="CG45" s="461">
        <f t="shared" si="99"/>
        <v>0</v>
      </c>
      <c r="CH45" s="461">
        <f t="shared" si="100"/>
        <v>0</v>
      </c>
      <c r="CI45" s="461">
        <f t="shared" si="86"/>
        <v>0</v>
      </c>
      <c r="CJ45" s="37"/>
      <c r="CK45" s="461">
        <f t="shared" si="101"/>
        <v>0</v>
      </c>
      <c r="CL45" s="461">
        <f t="shared" si="102"/>
        <v>0</v>
      </c>
      <c r="CM45" s="461">
        <f t="shared" si="103"/>
        <v>0</v>
      </c>
      <c r="CN45" s="37"/>
      <c r="CO45" s="461">
        <f t="shared" si="104"/>
        <v>0</v>
      </c>
      <c r="CP45" s="461">
        <f t="shared" si="105"/>
        <v>0</v>
      </c>
      <c r="CQ45" s="461">
        <f t="shared" si="106"/>
        <v>0</v>
      </c>
      <c r="CR45" s="37"/>
      <c r="CS45" s="461">
        <f t="shared" si="107"/>
        <v>0</v>
      </c>
      <c r="CT45" s="461">
        <f t="shared" si="87"/>
        <v>0</v>
      </c>
      <c r="CU45" s="461">
        <f t="shared" si="108"/>
        <v>0</v>
      </c>
      <c r="CV45" s="37"/>
      <c r="CW45" s="461">
        <f t="shared" si="109"/>
        <v>0</v>
      </c>
      <c r="CX45" s="461">
        <f t="shared" si="110"/>
        <v>0</v>
      </c>
      <c r="CY45" s="461">
        <f t="shared" si="111"/>
        <v>0</v>
      </c>
      <c r="CZ45" s="37"/>
      <c r="DA45" s="461">
        <f t="shared" si="112"/>
        <v>0</v>
      </c>
      <c r="DB45" s="461">
        <f t="shared" si="88"/>
        <v>0</v>
      </c>
      <c r="DC45" s="461">
        <f t="shared" si="113"/>
        <v>0</v>
      </c>
      <c r="DD45" s="37"/>
      <c r="DE45" s="461">
        <f t="shared" si="114"/>
        <v>0</v>
      </c>
      <c r="DF45" s="461">
        <f t="shared" si="115"/>
        <v>0</v>
      </c>
      <c r="DG45" s="461">
        <f t="shared" si="116"/>
        <v>0</v>
      </c>
      <c r="DH45" s="37"/>
      <c r="DI45" s="461">
        <f t="shared" si="90"/>
        <v>0</v>
      </c>
      <c r="DJ45" s="461">
        <f t="shared" si="91"/>
        <v>0</v>
      </c>
      <c r="DK45" s="461">
        <f t="shared" si="89"/>
        <v>0</v>
      </c>
    </row>
    <row r="46" spans="1:115" s="38" customFormat="1" ht="34.5" customHeight="1" x14ac:dyDescent="0.2">
      <c r="A46" s="28">
        <f t="shared" si="27"/>
        <v>36</v>
      </c>
      <c r="B46" s="426" t="s">
        <v>579</v>
      </c>
      <c r="C46" s="29" t="s">
        <v>23</v>
      </c>
      <c r="D46" s="474"/>
      <c r="E46" s="408"/>
      <c r="F46" s="30"/>
      <c r="G46" s="590"/>
      <c r="H46" s="30"/>
      <c r="I46" s="30"/>
      <c r="J46" s="30"/>
      <c r="K46" s="30"/>
      <c r="L46" s="30"/>
      <c r="M46" s="30"/>
      <c r="N46" s="30"/>
      <c r="O46" s="30"/>
      <c r="P46" s="30"/>
      <c r="Q46" s="31">
        <f t="shared" ref="Q46" si="225">SUM(E46:P46)</f>
        <v>0</v>
      </c>
      <c r="R46" s="595" t="s">
        <v>45</v>
      </c>
      <c r="S46" s="204"/>
      <c r="T46" s="204"/>
      <c r="U46" s="471"/>
      <c r="V46" s="204"/>
      <c r="W46" s="471"/>
      <c r="X46" s="471"/>
      <c r="Y46" s="471"/>
      <c r="Z46" s="471"/>
      <c r="AA46" s="471"/>
      <c r="AB46" s="471"/>
      <c r="AC46" s="471"/>
      <c r="AD46" s="471"/>
      <c r="AE46" s="471"/>
      <c r="AF46" s="386">
        <f t="shared" ref="AF46" si="226">SUM(Q46*S46)</f>
        <v>0</v>
      </c>
      <c r="AG46" s="461">
        <f t="shared" ref="AG46" si="227">T46*E46</f>
        <v>0</v>
      </c>
      <c r="AH46" s="461">
        <f t="shared" ref="AH46" si="228">U46*F46</f>
        <v>0</v>
      </c>
      <c r="AI46" s="461">
        <f t="shared" ref="AI46" si="229">V46*G46</f>
        <v>0</v>
      </c>
      <c r="AJ46" s="461">
        <f t="shared" ref="AJ46" si="230">W46*H46</f>
        <v>0</v>
      </c>
      <c r="AK46" s="461">
        <f t="shared" ref="AK46" si="231">X46*I46</f>
        <v>0</v>
      </c>
      <c r="AL46" s="461">
        <f t="shared" ref="AL46" si="232">Y46*J46</f>
        <v>0</v>
      </c>
      <c r="AM46" s="461">
        <f t="shared" ref="AM46" si="233">Z46*K46</f>
        <v>0</v>
      </c>
      <c r="AN46" s="461">
        <f t="shared" ref="AN46" si="234">AA46*L46</f>
        <v>0</v>
      </c>
      <c r="AO46" s="461">
        <f t="shared" ref="AO46" si="235">AB46*M46</f>
        <v>0</v>
      </c>
      <c r="AP46" s="461">
        <f t="shared" ref="AP46" si="236">AC46*N46</f>
        <v>0</v>
      </c>
      <c r="AQ46" s="461">
        <f t="shared" ref="AQ46" si="237">AD46*O46</f>
        <v>0</v>
      </c>
      <c r="AR46" s="461">
        <f t="shared" ref="AR46" si="238">AE46*P46</f>
        <v>0</v>
      </c>
      <c r="AS46" s="462">
        <f t="shared" ref="AS46" si="239">SUM(AG46:AR46)</f>
        <v>0</v>
      </c>
      <c r="AT46" s="461">
        <f t="shared" si="170"/>
        <v>0</v>
      </c>
      <c r="AU46" s="461">
        <f t="shared" si="171"/>
        <v>0</v>
      </c>
      <c r="AV46" s="461">
        <f t="shared" si="172"/>
        <v>0</v>
      </c>
      <c r="AW46" s="461">
        <f t="shared" si="173"/>
        <v>0</v>
      </c>
      <c r="AX46" s="461">
        <f t="shared" si="174"/>
        <v>0</v>
      </c>
      <c r="AY46" s="461">
        <f t="shared" si="175"/>
        <v>0</v>
      </c>
      <c r="AZ46" s="461">
        <f t="shared" si="176"/>
        <v>0</v>
      </c>
      <c r="BA46" s="461">
        <f t="shared" si="177"/>
        <v>0</v>
      </c>
      <c r="BB46" s="461">
        <f t="shared" si="178"/>
        <v>0</v>
      </c>
      <c r="BC46" s="461">
        <f t="shared" si="179"/>
        <v>0</v>
      </c>
      <c r="BD46" s="461">
        <f t="shared" si="180"/>
        <v>0</v>
      </c>
      <c r="BE46" s="461">
        <f t="shared" si="181"/>
        <v>0</v>
      </c>
      <c r="BF46" s="461">
        <f t="shared" si="182"/>
        <v>0</v>
      </c>
      <c r="BG46" s="591">
        <f t="shared" ref="BG46" si="240">AF46-AS46</f>
        <v>0</v>
      </c>
      <c r="BH46" s="592">
        <f t="shared" ref="BH46" si="241">S46*D46</f>
        <v>0</v>
      </c>
      <c r="BI46" s="593">
        <f t="shared" ref="BI46" si="242">BH46-AS46</f>
        <v>0</v>
      </c>
      <c r="BJ46" s="387"/>
      <c r="BK46" s="387"/>
      <c r="BL46" s="941"/>
      <c r="BM46" s="461">
        <f t="shared" si="78"/>
        <v>0</v>
      </c>
      <c r="BN46" s="461">
        <f t="shared" si="79"/>
        <v>0</v>
      </c>
      <c r="BO46" s="461">
        <f t="shared" si="80"/>
        <v>0</v>
      </c>
      <c r="BP46" s="37"/>
      <c r="BQ46" s="461">
        <f t="shared" si="92"/>
        <v>0</v>
      </c>
      <c r="BR46" s="461">
        <f t="shared" si="81"/>
        <v>0</v>
      </c>
      <c r="BS46" s="461">
        <f t="shared" si="93"/>
        <v>0</v>
      </c>
      <c r="BT46" s="37"/>
      <c r="BU46" s="461">
        <f t="shared" si="94"/>
        <v>0</v>
      </c>
      <c r="BV46" s="461">
        <f t="shared" si="82"/>
        <v>0</v>
      </c>
      <c r="BW46" s="461">
        <f t="shared" si="83"/>
        <v>0</v>
      </c>
      <c r="BX46" s="37"/>
      <c r="BY46" s="461">
        <f t="shared" si="95"/>
        <v>0</v>
      </c>
      <c r="BZ46" s="461">
        <f t="shared" si="84"/>
        <v>0</v>
      </c>
      <c r="CA46" s="461">
        <f t="shared" si="96"/>
        <v>0</v>
      </c>
      <c r="CB46" s="37"/>
      <c r="CC46" s="461">
        <f t="shared" si="97"/>
        <v>0</v>
      </c>
      <c r="CD46" s="461">
        <f t="shared" si="85"/>
        <v>0</v>
      </c>
      <c r="CE46" s="461">
        <f t="shared" si="98"/>
        <v>0</v>
      </c>
      <c r="CF46" s="37"/>
      <c r="CG46" s="461">
        <f t="shared" si="99"/>
        <v>0</v>
      </c>
      <c r="CH46" s="461">
        <f t="shared" si="100"/>
        <v>0</v>
      </c>
      <c r="CI46" s="461">
        <f t="shared" si="86"/>
        <v>0</v>
      </c>
      <c r="CJ46" s="37"/>
      <c r="CK46" s="461">
        <f t="shared" si="101"/>
        <v>0</v>
      </c>
      <c r="CL46" s="461">
        <f t="shared" si="102"/>
        <v>0</v>
      </c>
      <c r="CM46" s="461">
        <f t="shared" si="103"/>
        <v>0</v>
      </c>
      <c r="CN46" s="37"/>
      <c r="CO46" s="461">
        <f t="shared" si="104"/>
        <v>0</v>
      </c>
      <c r="CP46" s="461">
        <f t="shared" si="105"/>
        <v>0</v>
      </c>
      <c r="CQ46" s="461">
        <f t="shared" si="106"/>
        <v>0</v>
      </c>
      <c r="CR46" s="37"/>
      <c r="CS46" s="461">
        <f t="shared" si="107"/>
        <v>0</v>
      </c>
      <c r="CT46" s="461">
        <f t="shared" si="87"/>
        <v>0</v>
      </c>
      <c r="CU46" s="461">
        <f t="shared" si="108"/>
        <v>0</v>
      </c>
      <c r="CV46" s="37"/>
      <c r="CW46" s="461">
        <f t="shared" si="109"/>
        <v>0</v>
      </c>
      <c r="CX46" s="461">
        <f t="shared" si="110"/>
        <v>0</v>
      </c>
      <c r="CY46" s="461">
        <f t="shared" si="111"/>
        <v>0</v>
      </c>
      <c r="CZ46" s="37"/>
      <c r="DA46" s="461">
        <f t="shared" si="112"/>
        <v>0</v>
      </c>
      <c r="DB46" s="461">
        <f t="shared" si="88"/>
        <v>0</v>
      </c>
      <c r="DC46" s="461">
        <f t="shared" si="113"/>
        <v>0</v>
      </c>
      <c r="DD46" s="37"/>
      <c r="DE46" s="461">
        <f t="shared" si="114"/>
        <v>0</v>
      </c>
      <c r="DF46" s="461">
        <f t="shared" si="115"/>
        <v>0</v>
      </c>
      <c r="DG46" s="461">
        <f t="shared" si="116"/>
        <v>0</v>
      </c>
      <c r="DH46" s="37"/>
      <c r="DI46" s="461">
        <f t="shared" si="90"/>
        <v>0</v>
      </c>
      <c r="DJ46" s="461">
        <f t="shared" si="91"/>
        <v>0</v>
      </c>
      <c r="DK46" s="461">
        <f t="shared" si="89"/>
        <v>0</v>
      </c>
    </row>
    <row r="47" spans="1:115" s="38" customFormat="1" ht="34.5" customHeight="1" x14ac:dyDescent="0.2">
      <c r="A47" s="28">
        <f t="shared" si="27"/>
        <v>37</v>
      </c>
      <c r="B47" s="426" t="s">
        <v>41</v>
      </c>
      <c r="C47" s="29" t="s">
        <v>23</v>
      </c>
      <c r="D47" s="474">
        <v>9</v>
      </c>
      <c r="E47" s="408"/>
      <c r="F47" s="30"/>
      <c r="G47" s="590"/>
      <c r="H47" s="30"/>
      <c r="I47" s="30"/>
      <c r="J47" s="30"/>
      <c r="K47" s="30"/>
      <c r="L47" s="30"/>
      <c r="M47" s="30"/>
      <c r="N47" s="30"/>
      <c r="O47" s="30"/>
      <c r="P47" s="30"/>
      <c r="Q47" s="30">
        <f t="shared" si="155"/>
        <v>0</v>
      </c>
      <c r="R47" s="595" t="s">
        <v>45</v>
      </c>
      <c r="S47" s="204">
        <v>1802000</v>
      </c>
      <c r="T47" s="706"/>
      <c r="U47" s="707"/>
      <c r="V47" s="707"/>
      <c r="W47" s="471"/>
      <c r="X47" s="471"/>
      <c r="Y47" s="471"/>
      <c r="Z47" s="471"/>
      <c r="AA47" s="471"/>
      <c r="AB47" s="471"/>
      <c r="AC47" s="471"/>
      <c r="AD47" s="471"/>
      <c r="AE47" s="471"/>
      <c r="AF47" s="386">
        <f t="shared" si="7"/>
        <v>0</v>
      </c>
      <c r="AG47" s="461">
        <f t="shared" si="167"/>
        <v>0</v>
      </c>
      <c r="AH47" s="461">
        <f t="shared" si="168"/>
        <v>0</v>
      </c>
      <c r="AI47" s="461">
        <f t="shared" si="206"/>
        <v>0</v>
      </c>
      <c r="AJ47" s="461">
        <f t="shared" si="206"/>
        <v>0</v>
      </c>
      <c r="AK47" s="461">
        <f t="shared" si="206"/>
        <v>0</v>
      </c>
      <c r="AL47" s="461">
        <f t="shared" si="206"/>
        <v>0</v>
      </c>
      <c r="AM47" s="461">
        <f t="shared" si="206"/>
        <v>0</v>
      </c>
      <c r="AN47" s="461">
        <f t="shared" si="206"/>
        <v>0</v>
      </c>
      <c r="AO47" s="461">
        <f t="shared" si="206"/>
        <v>0</v>
      </c>
      <c r="AP47" s="461">
        <f t="shared" si="206"/>
        <v>0</v>
      </c>
      <c r="AQ47" s="461">
        <f t="shared" si="206"/>
        <v>0</v>
      </c>
      <c r="AR47" s="461">
        <f t="shared" si="206"/>
        <v>0</v>
      </c>
      <c r="AS47" s="461">
        <f t="shared" si="9"/>
        <v>0</v>
      </c>
      <c r="AT47" s="461">
        <f t="shared" si="170"/>
        <v>0</v>
      </c>
      <c r="AU47" s="461">
        <f t="shared" si="171"/>
        <v>0</v>
      </c>
      <c r="AV47" s="461">
        <f t="shared" si="172"/>
        <v>0</v>
      </c>
      <c r="AW47" s="461">
        <f t="shared" si="173"/>
        <v>0</v>
      </c>
      <c r="AX47" s="461">
        <f t="shared" si="174"/>
        <v>0</v>
      </c>
      <c r="AY47" s="461">
        <f t="shared" si="175"/>
        <v>0</v>
      </c>
      <c r="AZ47" s="461">
        <f t="shared" si="176"/>
        <v>0</v>
      </c>
      <c r="BA47" s="461">
        <f t="shared" si="177"/>
        <v>0</v>
      </c>
      <c r="BB47" s="461">
        <f t="shared" si="178"/>
        <v>0</v>
      </c>
      <c r="BC47" s="461">
        <f t="shared" si="179"/>
        <v>0</v>
      </c>
      <c r="BD47" s="461">
        <f t="shared" si="180"/>
        <v>0</v>
      </c>
      <c r="BE47" s="461">
        <f t="shared" si="181"/>
        <v>0</v>
      </c>
      <c r="BF47" s="461">
        <f t="shared" si="182"/>
        <v>0</v>
      </c>
      <c r="BG47" s="708">
        <f t="shared" si="23"/>
        <v>0</v>
      </c>
      <c r="BH47" s="592">
        <f t="shared" si="24"/>
        <v>16218000</v>
      </c>
      <c r="BI47" s="593">
        <f t="shared" si="25"/>
        <v>16218000</v>
      </c>
      <c r="BJ47" s="603">
        <f t="shared" si="203"/>
        <v>0</v>
      </c>
      <c r="BK47" s="603"/>
      <c r="BL47" s="941">
        <v>1802000</v>
      </c>
      <c r="BM47" s="461">
        <f t="shared" si="78"/>
        <v>0</v>
      </c>
      <c r="BN47" s="461">
        <f t="shared" si="79"/>
        <v>0</v>
      </c>
      <c r="BO47" s="461">
        <f t="shared" si="80"/>
        <v>0</v>
      </c>
      <c r="BP47" s="37"/>
      <c r="BQ47" s="461">
        <f t="shared" si="92"/>
        <v>0</v>
      </c>
      <c r="BR47" s="461">
        <f t="shared" si="81"/>
        <v>0</v>
      </c>
      <c r="BS47" s="461">
        <f t="shared" si="93"/>
        <v>0</v>
      </c>
      <c r="BT47" s="37"/>
      <c r="BU47" s="461">
        <f t="shared" si="94"/>
        <v>0</v>
      </c>
      <c r="BV47" s="461">
        <f t="shared" si="82"/>
        <v>0</v>
      </c>
      <c r="BW47" s="461">
        <f t="shared" si="83"/>
        <v>0</v>
      </c>
      <c r="BX47" s="37"/>
      <c r="BY47" s="461">
        <f t="shared" si="95"/>
        <v>0</v>
      </c>
      <c r="BZ47" s="461">
        <f t="shared" si="84"/>
        <v>0</v>
      </c>
      <c r="CA47" s="461">
        <f t="shared" si="96"/>
        <v>0</v>
      </c>
      <c r="CB47" s="37"/>
      <c r="CC47" s="461">
        <f t="shared" si="97"/>
        <v>0</v>
      </c>
      <c r="CD47" s="461">
        <f t="shared" si="85"/>
        <v>0</v>
      </c>
      <c r="CE47" s="461">
        <f t="shared" si="98"/>
        <v>0</v>
      </c>
      <c r="CF47" s="37"/>
      <c r="CG47" s="461">
        <f t="shared" si="99"/>
        <v>0</v>
      </c>
      <c r="CH47" s="461">
        <f t="shared" si="100"/>
        <v>0</v>
      </c>
      <c r="CI47" s="461">
        <f t="shared" si="86"/>
        <v>0</v>
      </c>
      <c r="CJ47" s="37"/>
      <c r="CK47" s="461">
        <f t="shared" si="101"/>
        <v>0</v>
      </c>
      <c r="CL47" s="461">
        <f t="shared" si="102"/>
        <v>0</v>
      </c>
      <c r="CM47" s="461">
        <f t="shared" si="103"/>
        <v>0</v>
      </c>
      <c r="CN47" s="37"/>
      <c r="CO47" s="461">
        <f t="shared" si="104"/>
        <v>0</v>
      </c>
      <c r="CP47" s="461">
        <f t="shared" si="105"/>
        <v>0</v>
      </c>
      <c r="CQ47" s="461">
        <f t="shared" si="106"/>
        <v>0</v>
      </c>
      <c r="CR47" s="37"/>
      <c r="CS47" s="461">
        <f t="shared" si="107"/>
        <v>0</v>
      </c>
      <c r="CT47" s="461">
        <f t="shared" si="87"/>
        <v>0</v>
      </c>
      <c r="CU47" s="461">
        <f t="shared" si="108"/>
        <v>0</v>
      </c>
      <c r="CV47" s="37"/>
      <c r="CW47" s="461">
        <f t="shared" si="109"/>
        <v>0</v>
      </c>
      <c r="CX47" s="461">
        <f t="shared" si="110"/>
        <v>0</v>
      </c>
      <c r="CY47" s="461">
        <f t="shared" si="111"/>
        <v>0</v>
      </c>
      <c r="CZ47" s="37"/>
      <c r="DA47" s="461">
        <f t="shared" si="112"/>
        <v>0</v>
      </c>
      <c r="DB47" s="461">
        <f t="shared" si="88"/>
        <v>0</v>
      </c>
      <c r="DC47" s="461">
        <f t="shared" si="113"/>
        <v>0</v>
      </c>
      <c r="DD47" s="37"/>
      <c r="DE47" s="461">
        <f t="shared" si="114"/>
        <v>0</v>
      </c>
      <c r="DF47" s="461">
        <f t="shared" si="115"/>
        <v>0</v>
      </c>
      <c r="DG47" s="461">
        <f t="shared" si="116"/>
        <v>0</v>
      </c>
      <c r="DH47" s="37"/>
      <c r="DI47" s="461">
        <f t="shared" si="90"/>
        <v>0</v>
      </c>
      <c r="DJ47" s="461">
        <f t="shared" si="91"/>
        <v>0</v>
      </c>
      <c r="DK47" s="461">
        <f t="shared" si="89"/>
        <v>0</v>
      </c>
    </row>
    <row r="48" spans="1:115" s="38" customFormat="1" ht="34.5" customHeight="1" x14ac:dyDescent="0.2">
      <c r="A48" s="28"/>
      <c r="B48" s="597" t="s">
        <v>269</v>
      </c>
      <c r="C48" s="29"/>
      <c r="D48" s="474"/>
      <c r="E48" s="474"/>
      <c r="F48" s="474"/>
      <c r="G48" s="590"/>
      <c r="H48" s="30"/>
      <c r="I48" s="30"/>
      <c r="J48" s="30"/>
      <c r="K48" s="30"/>
      <c r="L48" s="30"/>
      <c r="M48" s="30"/>
      <c r="N48" s="30"/>
      <c r="O48" s="30"/>
      <c r="P48" s="30"/>
      <c r="Q48" s="31"/>
      <c r="R48" s="595"/>
      <c r="S48" s="204"/>
      <c r="T48" s="204"/>
      <c r="U48" s="204"/>
      <c r="V48" s="602"/>
      <c r="W48" s="471"/>
      <c r="X48" s="471"/>
      <c r="Y48" s="471"/>
      <c r="Z48" s="471"/>
      <c r="AA48" s="471"/>
      <c r="AB48" s="471"/>
      <c r="AC48" s="471"/>
      <c r="AD48" s="471"/>
      <c r="AE48" s="471"/>
      <c r="AF48" s="386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2"/>
      <c r="AT48" s="461">
        <f t="shared" si="170"/>
        <v>0</v>
      </c>
      <c r="AU48" s="461">
        <f t="shared" si="171"/>
        <v>0</v>
      </c>
      <c r="AV48" s="461">
        <f t="shared" si="172"/>
        <v>0</v>
      </c>
      <c r="AW48" s="461">
        <f t="shared" si="173"/>
        <v>0</v>
      </c>
      <c r="AX48" s="461">
        <f t="shared" si="174"/>
        <v>0</v>
      </c>
      <c r="AY48" s="461">
        <f t="shared" si="175"/>
        <v>0</v>
      </c>
      <c r="AZ48" s="461">
        <f t="shared" si="176"/>
        <v>0</v>
      </c>
      <c r="BA48" s="461">
        <f t="shared" si="177"/>
        <v>0</v>
      </c>
      <c r="BB48" s="461">
        <f t="shared" si="178"/>
        <v>0</v>
      </c>
      <c r="BC48" s="461">
        <f t="shared" si="179"/>
        <v>0</v>
      </c>
      <c r="BD48" s="461">
        <f t="shared" si="180"/>
        <v>0</v>
      </c>
      <c r="BE48" s="461">
        <f t="shared" si="181"/>
        <v>0</v>
      </c>
      <c r="BF48" s="461">
        <f t="shared" si="182"/>
        <v>0</v>
      </c>
      <c r="BG48" s="591">
        <f t="shared" si="23"/>
        <v>0</v>
      </c>
      <c r="BH48" s="592"/>
      <c r="BI48" s="593">
        <f t="shared" si="25"/>
        <v>0</v>
      </c>
      <c r="BJ48" s="387"/>
      <c r="BK48" s="387"/>
      <c r="BL48" s="941"/>
      <c r="BM48" s="461">
        <f t="shared" si="78"/>
        <v>0</v>
      </c>
      <c r="BN48" s="461">
        <f t="shared" si="79"/>
        <v>0</v>
      </c>
      <c r="BO48" s="461">
        <f t="shared" si="80"/>
        <v>0</v>
      </c>
      <c r="BP48" s="37"/>
      <c r="BQ48" s="461">
        <f t="shared" si="92"/>
        <v>0</v>
      </c>
      <c r="BR48" s="461">
        <f t="shared" si="81"/>
        <v>0</v>
      </c>
      <c r="BS48" s="461">
        <f t="shared" si="93"/>
        <v>0</v>
      </c>
      <c r="BT48" s="37"/>
      <c r="BU48" s="461">
        <f t="shared" si="94"/>
        <v>0</v>
      </c>
      <c r="BV48" s="461">
        <f t="shared" si="82"/>
        <v>0</v>
      </c>
      <c r="BW48" s="461">
        <f t="shared" si="83"/>
        <v>0</v>
      </c>
      <c r="BX48" s="37"/>
      <c r="BY48" s="461">
        <f t="shared" si="95"/>
        <v>0</v>
      </c>
      <c r="BZ48" s="461">
        <f t="shared" si="84"/>
        <v>0</v>
      </c>
      <c r="CA48" s="461">
        <f t="shared" si="96"/>
        <v>0</v>
      </c>
      <c r="CB48" s="37"/>
      <c r="CC48" s="461">
        <f t="shared" si="97"/>
        <v>0</v>
      </c>
      <c r="CD48" s="461">
        <f t="shared" si="85"/>
        <v>0</v>
      </c>
      <c r="CE48" s="461">
        <f t="shared" si="98"/>
        <v>0</v>
      </c>
      <c r="CF48" s="37"/>
      <c r="CG48" s="461">
        <f t="shared" si="99"/>
        <v>0</v>
      </c>
      <c r="CH48" s="461">
        <f t="shared" si="100"/>
        <v>0</v>
      </c>
      <c r="CI48" s="461">
        <f t="shared" si="86"/>
        <v>0</v>
      </c>
      <c r="CJ48" s="37"/>
      <c r="CK48" s="461">
        <f t="shared" si="101"/>
        <v>0</v>
      </c>
      <c r="CL48" s="461">
        <f t="shared" si="102"/>
        <v>0</v>
      </c>
      <c r="CM48" s="461">
        <f t="shared" si="103"/>
        <v>0</v>
      </c>
      <c r="CN48" s="37"/>
      <c r="CO48" s="461">
        <f t="shared" si="104"/>
        <v>0</v>
      </c>
      <c r="CP48" s="461">
        <f t="shared" si="105"/>
        <v>0</v>
      </c>
      <c r="CQ48" s="461">
        <f t="shared" si="106"/>
        <v>0</v>
      </c>
      <c r="CR48" s="37"/>
      <c r="CS48" s="461">
        <f t="shared" si="107"/>
        <v>0</v>
      </c>
      <c r="CT48" s="461">
        <f t="shared" si="87"/>
        <v>0</v>
      </c>
      <c r="CU48" s="461">
        <f t="shared" si="108"/>
        <v>0</v>
      </c>
      <c r="CV48" s="37"/>
      <c r="CW48" s="461">
        <f t="shared" si="109"/>
        <v>0</v>
      </c>
      <c r="CX48" s="461">
        <f t="shared" si="110"/>
        <v>0</v>
      </c>
      <c r="CY48" s="461">
        <f t="shared" si="111"/>
        <v>0</v>
      </c>
      <c r="CZ48" s="37"/>
      <c r="DA48" s="461">
        <f t="shared" si="112"/>
        <v>0</v>
      </c>
      <c r="DB48" s="461">
        <f t="shared" si="88"/>
        <v>0</v>
      </c>
      <c r="DC48" s="461">
        <f t="shared" si="113"/>
        <v>0</v>
      </c>
      <c r="DD48" s="37"/>
      <c r="DE48" s="461">
        <f t="shared" si="114"/>
        <v>0</v>
      </c>
      <c r="DF48" s="461">
        <f t="shared" si="115"/>
        <v>0</v>
      </c>
      <c r="DG48" s="461">
        <f t="shared" si="116"/>
        <v>0</v>
      </c>
      <c r="DH48" s="37"/>
      <c r="DI48" s="461">
        <f t="shared" si="90"/>
        <v>0</v>
      </c>
      <c r="DJ48" s="461">
        <f t="shared" si="91"/>
        <v>0</v>
      </c>
      <c r="DK48" s="461">
        <f t="shared" si="89"/>
        <v>0</v>
      </c>
    </row>
    <row r="49" spans="1:115" s="38" customFormat="1" ht="34.5" customHeight="1" x14ac:dyDescent="0.2">
      <c r="A49" s="28">
        <v>38</v>
      </c>
      <c r="B49" s="426" t="s">
        <v>566</v>
      </c>
      <c r="C49" s="29" t="s">
        <v>23</v>
      </c>
      <c r="D49" s="474">
        <v>1</v>
      </c>
      <c r="E49" s="474">
        <v>1</v>
      </c>
      <c r="F49" s="474"/>
      <c r="G49" s="474"/>
      <c r="H49" s="474"/>
      <c r="I49" s="474"/>
      <c r="J49" s="474"/>
      <c r="K49" s="474"/>
      <c r="L49" s="30"/>
      <c r="M49" s="30"/>
      <c r="N49" s="30"/>
      <c r="O49" s="30"/>
      <c r="P49" s="30"/>
      <c r="Q49" s="31">
        <f t="shared" ref="Q49:Q56" si="243">SUM(E49:P49)</f>
        <v>1</v>
      </c>
      <c r="R49" s="595" t="s">
        <v>45</v>
      </c>
      <c r="S49" s="204">
        <v>2000000</v>
      </c>
      <c r="T49" s="425">
        <v>933231</v>
      </c>
      <c r="U49" s="425"/>
      <c r="V49" s="425"/>
      <c r="W49" s="471"/>
      <c r="X49" s="471"/>
      <c r="Y49" s="471"/>
      <c r="Z49" s="471"/>
      <c r="AA49" s="471"/>
      <c r="AB49" s="471"/>
      <c r="AC49" s="471"/>
      <c r="AD49" s="471"/>
      <c r="AE49" s="471"/>
      <c r="AF49" s="386">
        <f t="shared" ref="AF49:AF56" si="244">SUM(Q49*S49)</f>
        <v>2000000</v>
      </c>
      <c r="AG49" s="461">
        <f t="shared" ref="AG49:AG56" si="245">T49*E49</f>
        <v>933231</v>
      </c>
      <c r="AH49" s="461">
        <f t="shared" ref="AH49:AH56" si="246">U49*F49</f>
        <v>0</v>
      </c>
      <c r="AI49" s="461">
        <f t="shared" ref="AI49:AI56" si="247">V49*G49</f>
        <v>0</v>
      </c>
      <c r="AJ49" s="461">
        <f t="shared" ref="AJ49:AJ56" si="248">W49*H49</f>
        <v>0</v>
      </c>
      <c r="AK49" s="461">
        <f t="shared" ref="AK49:AK56" si="249">X49*I49</f>
        <v>0</v>
      </c>
      <c r="AL49" s="461">
        <f t="shared" ref="AL49:AL56" si="250">Y49*J49</f>
        <v>0</v>
      </c>
      <c r="AM49" s="461">
        <f t="shared" ref="AM49:AM56" si="251">Z49*K49</f>
        <v>0</v>
      </c>
      <c r="AN49" s="461">
        <f t="shared" ref="AN49:AN56" si="252">AA49*L49</f>
        <v>0</v>
      </c>
      <c r="AO49" s="461">
        <f t="shared" ref="AO49:AO56" si="253">AB49*M49</f>
        <v>0</v>
      </c>
      <c r="AP49" s="461">
        <f t="shared" ref="AP49:AP56" si="254">AC49*N49</f>
        <v>0</v>
      </c>
      <c r="AQ49" s="461">
        <f t="shared" ref="AQ49:AQ56" si="255">AD49*O49</f>
        <v>0</v>
      </c>
      <c r="AR49" s="461">
        <f t="shared" ref="AR49:AR56" si="256">AE49*P49</f>
        <v>0</v>
      </c>
      <c r="AS49" s="462">
        <f t="shared" ref="AS49:AS56" si="257">SUM(AG49:AR49)</f>
        <v>933231</v>
      </c>
      <c r="AT49" s="461"/>
      <c r="AU49" s="461">
        <f t="shared" si="171"/>
        <v>0</v>
      </c>
      <c r="AV49" s="461">
        <f t="shared" si="172"/>
        <v>0</v>
      </c>
      <c r="AW49" s="461">
        <f t="shared" si="173"/>
        <v>0</v>
      </c>
      <c r="AX49" s="461">
        <f t="shared" si="174"/>
        <v>0</v>
      </c>
      <c r="AY49" s="461">
        <f t="shared" si="175"/>
        <v>0</v>
      </c>
      <c r="AZ49" s="461">
        <f t="shared" si="176"/>
        <v>0</v>
      </c>
      <c r="BA49" s="461">
        <f t="shared" si="177"/>
        <v>0</v>
      </c>
      <c r="BB49" s="461">
        <f t="shared" si="178"/>
        <v>0</v>
      </c>
      <c r="BC49" s="461">
        <f t="shared" si="179"/>
        <v>0</v>
      </c>
      <c r="BD49" s="461">
        <f t="shared" si="180"/>
        <v>0</v>
      </c>
      <c r="BE49" s="461">
        <f t="shared" si="181"/>
        <v>0</v>
      </c>
      <c r="BF49" s="461">
        <f t="shared" si="182"/>
        <v>0</v>
      </c>
      <c r="BG49" s="591">
        <f t="shared" ref="BG49:BG56" si="258">AF49-AS49</f>
        <v>1066769</v>
      </c>
      <c r="BH49" s="592">
        <f t="shared" ref="BH49:BH56" si="259">S49*D49</f>
        <v>2000000</v>
      </c>
      <c r="BI49" s="593">
        <f t="shared" ref="BI49:BI56" si="260">BH49-AS49</f>
        <v>1066769</v>
      </c>
      <c r="BJ49" s="387">
        <f t="shared" ref="BJ49:BJ56" si="261">SUM(Q49/D49)</f>
        <v>1</v>
      </c>
      <c r="BK49" s="387"/>
      <c r="BL49" s="941">
        <v>933231</v>
      </c>
      <c r="BM49" s="461">
        <f t="shared" si="78"/>
        <v>933231</v>
      </c>
      <c r="BN49" s="461">
        <f t="shared" si="79"/>
        <v>933231</v>
      </c>
      <c r="BO49" s="461">
        <f t="shared" si="80"/>
        <v>0</v>
      </c>
      <c r="BP49" s="37"/>
      <c r="BQ49" s="461">
        <f t="shared" si="92"/>
        <v>0</v>
      </c>
      <c r="BR49" s="461">
        <f t="shared" si="81"/>
        <v>0</v>
      </c>
      <c r="BS49" s="461">
        <f t="shared" si="93"/>
        <v>0</v>
      </c>
      <c r="BT49" s="37"/>
      <c r="BU49" s="461">
        <f t="shared" si="94"/>
        <v>0</v>
      </c>
      <c r="BV49" s="461">
        <f t="shared" si="82"/>
        <v>0</v>
      </c>
      <c r="BW49" s="461">
        <f t="shared" si="83"/>
        <v>0</v>
      </c>
      <c r="BX49" s="37"/>
      <c r="BY49" s="461">
        <f t="shared" si="95"/>
        <v>0</v>
      </c>
      <c r="BZ49" s="461">
        <f t="shared" si="84"/>
        <v>0</v>
      </c>
      <c r="CA49" s="461">
        <f t="shared" si="96"/>
        <v>0</v>
      </c>
      <c r="CB49" s="37"/>
      <c r="CC49" s="461">
        <f t="shared" si="97"/>
        <v>0</v>
      </c>
      <c r="CD49" s="461">
        <f t="shared" si="85"/>
        <v>0</v>
      </c>
      <c r="CE49" s="461">
        <f t="shared" si="98"/>
        <v>0</v>
      </c>
      <c r="CF49" s="37"/>
      <c r="CG49" s="461">
        <f t="shared" si="99"/>
        <v>0</v>
      </c>
      <c r="CH49" s="461">
        <f t="shared" si="100"/>
        <v>0</v>
      </c>
      <c r="CI49" s="461">
        <f t="shared" si="86"/>
        <v>0</v>
      </c>
      <c r="CJ49" s="37"/>
      <c r="CK49" s="461">
        <f t="shared" si="101"/>
        <v>0</v>
      </c>
      <c r="CL49" s="461">
        <f t="shared" si="102"/>
        <v>0</v>
      </c>
      <c r="CM49" s="461">
        <f t="shared" si="103"/>
        <v>0</v>
      </c>
      <c r="CN49" s="37"/>
      <c r="CO49" s="461">
        <f t="shared" si="104"/>
        <v>0</v>
      </c>
      <c r="CP49" s="461">
        <f t="shared" si="105"/>
        <v>0</v>
      </c>
      <c r="CQ49" s="461">
        <f t="shared" si="106"/>
        <v>0</v>
      </c>
      <c r="CR49" s="37"/>
      <c r="CS49" s="461">
        <f t="shared" si="107"/>
        <v>0</v>
      </c>
      <c r="CT49" s="461">
        <f t="shared" si="87"/>
        <v>0</v>
      </c>
      <c r="CU49" s="461">
        <f t="shared" si="108"/>
        <v>0</v>
      </c>
      <c r="CV49" s="37"/>
      <c r="CW49" s="461">
        <f t="shared" si="109"/>
        <v>0</v>
      </c>
      <c r="CX49" s="461">
        <f t="shared" si="110"/>
        <v>0</v>
      </c>
      <c r="CY49" s="461">
        <f t="shared" si="111"/>
        <v>0</v>
      </c>
      <c r="CZ49" s="37"/>
      <c r="DA49" s="461">
        <f t="shared" si="112"/>
        <v>0</v>
      </c>
      <c r="DB49" s="461">
        <f t="shared" si="88"/>
        <v>0</v>
      </c>
      <c r="DC49" s="461">
        <f t="shared" si="113"/>
        <v>0</v>
      </c>
      <c r="DD49" s="37"/>
      <c r="DE49" s="461">
        <f t="shared" si="114"/>
        <v>0</v>
      </c>
      <c r="DF49" s="461">
        <f t="shared" si="115"/>
        <v>0</v>
      </c>
      <c r="DG49" s="461">
        <f t="shared" si="116"/>
        <v>0</v>
      </c>
      <c r="DH49" s="37"/>
      <c r="DI49" s="461">
        <f t="shared" si="90"/>
        <v>933231</v>
      </c>
      <c r="DJ49" s="461">
        <f t="shared" si="91"/>
        <v>933231</v>
      </c>
      <c r="DK49" s="461">
        <f t="shared" si="89"/>
        <v>0</v>
      </c>
    </row>
    <row r="50" spans="1:115" s="38" customFormat="1" ht="34.5" customHeight="1" x14ac:dyDescent="0.2">
      <c r="A50" s="28">
        <f t="shared" si="27"/>
        <v>39</v>
      </c>
      <c r="B50" s="426" t="s">
        <v>567</v>
      </c>
      <c r="C50" s="29" t="s">
        <v>23</v>
      </c>
      <c r="D50" s="474">
        <v>1</v>
      </c>
      <c r="E50" s="474">
        <v>1</v>
      </c>
      <c r="F50" s="474"/>
      <c r="G50" s="474"/>
      <c r="H50" s="474"/>
      <c r="I50" s="474"/>
      <c r="J50" s="474"/>
      <c r="K50" s="474"/>
      <c r="L50" s="30"/>
      <c r="M50" s="30"/>
      <c r="N50" s="30"/>
      <c r="O50" s="30"/>
      <c r="P50" s="30"/>
      <c r="Q50" s="31">
        <f t="shared" si="243"/>
        <v>1</v>
      </c>
      <c r="R50" s="595" t="s">
        <v>45</v>
      </c>
      <c r="S50" s="204">
        <v>2000000</v>
      </c>
      <c r="T50" s="425">
        <v>1023185</v>
      </c>
      <c r="U50" s="425"/>
      <c r="V50" s="425"/>
      <c r="W50" s="471"/>
      <c r="X50" s="471"/>
      <c r="Y50" s="471"/>
      <c r="Z50" s="471"/>
      <c r="AA50" s="471"/>
      <c r="AB50" s="471"/>
      <c r="AC50" s="471"/>
      <c r="AD50" s="471"/>
      <c r="AE50" s="471"/>
      <c r="AF50" s="386">
        <f t="shared" si="244"/>
        <v>2000000</v>
      </c>
      <c r="AG50" s="461">
        <f t="shared" si="245"/>
        <v>1023185</v>
      </c>
      <c r="AH50" s="461">
        <f t="shared" si="246"/>
        <v>0</v>
      </c>
      <c r="AI50" s="461">
        <f t="shared" si="247"/>
        <v>0</v>
      </c>
      <c r="AJ50" s="461">
        <f t="shared" si="248"/>
        <v>0</v>
      </c>
      <c r="AK50" s="461">
        <f t="shared" si="249"/>
        <v>0</v>
      </c>
      <c r="AL50" s="461">
        <f t="shared" si="250"/>
        <v>0</v>
      </c>
      <c r="AM50" s="461">
        <f t="shared" si="251"/>
        <v>0</v>
      </c>
      <c r="AN50" s="461">
        <f t="shared" si="252"/>
        <v>0</v>
      </c>
      <c r="AO50" s="461">
        <f t="shared" si="253"/>
        <v>0</v>
      </c>
      <c r="AP50" s="461">
        <f t="shared" si="254"/>
        <v>0</v>
      </c>
      <c r="AQ50" s="461">
        <f t="shared" si="255"/>
        <v>0</v>
      </c>
      <c r="AR50" s="461">
        <f t="shared" si="256"/>
        <v>0</v>
      </c>
      <c r="AS50" s="462">
        <f t="shared" si="257"/>
        <v>1023185</v>
      </c>
      <c r="AT50" s="461"/>
      <c r="AU50" s="461">
        <f t="shared" si="171"/>
        <v>0</v>
      </c>
      <c r="AV50" s="461">
        <f t="shared" si="172"/>
        <v>0</v>
      </c>
      <c r="AW50" s="461">
        <f t="shared" si="173"/>
        <v>0</v>
      </c>
      <c r="AX50" s="461">
        <f t="shared" si="174"/>
        <v>0</v>
      </c>
      <c r="AY50" s="461">
        <f t="shared" si="175"/>
        <v>0</v>
      </c>
      <c r="AZ50" s="461">
        <f t="shared" si="176"/>
        <v>0</v>
      </c>
      <c r="BA50" s="461">
        <f t="shared" si="177"/>
        <v>0</v>
      </c>
      <c r="BB50" s="461">
        <f t="shared" si="178"/>
        <v>0</v>
      </c>
      <c r="BC50" s="461">
        <f t="shared" si="179"/>
        <v>0</v>
      </c>
      <c r="BD50" s="461">
        <f t="shared" si="180"/>
        <v>0</v>
      </c>
      <c r="BE50" s="461">
        <f t="shared" si="181"/>
        <v>0</v>
      </c>
      <c r="BF50" s="461">
        <f t="shared" si="182"/>
        <v>0</v>
      </c>
      <c r="BG50" s="591">
        <f t="shared" si="258"/>
        <v>976815</v>
      </c>
      <c r="BH50" s="592">
        <f t="shared" si="259"/>
        <v>2000000</v>
      </c>
      <c r="BI50" s="593">
        <f t="shared" si="260"/>
        <v>976815</v>
      </c>
      <c r="BJ50" s="387">
        <f t="shared" si="261"/>
        <v>1</v>
      </c>
      <c r="BK50" s="387"/>
      <c r="BL50" s="941">
        <v>1023185</v>
      </c>
      <c r="BM50" s="461">
        <f t="shared" si="78"/>
        <v>1023185</v>
      </c>
      <c r="BN50" s="461">
        <f t="shared" si="79"/>
        <v>1023185</v>
      </c>
      <c r="BO50" s="461">
        <f t="shared" si="80"/>
        <v>0</v>
      </c>
      <c r="BP50" s="37"/>
      <c r="BQ50" s="461">
        <f t="shared" si="92"/>
        <v>0</v>
      </c>
      <c r="BR50" s="461">
        <f t="shared" si="81"/>
        <v>0</v>
      </c>
      <c r="BS50" s="461">
        <f t="shared" si="93"/>
        <v>0</v>
      </c>
      <c r="BT50" s="37"/>
      <c r="BU50" s="461">
        <f t="shared" si="94"/>
        <v>0</v>
      </c>
      <c r="BV50" s="461">
        <f t="shared" si="82"/>
        <v>0</v>
      </c>
      <c r="BW50" s="461">
        <f t="shared" si="83"/>
        <v>0</v>
      </c>
      <c r="BX50" s="37"/>
      <c r="BY50" s="461">
        <f t="shared" si="95"/>
        <v>0</v>
      </c>
      <c r="BZ50" s="461">
        <f t="shared" si="84"/>
        <v>0</v>
      </c>
      <c r="CA50" s="461">
        <f t="shared" si="96"/>
        <v>0</v>
      </c>
      <c r="CB50" s="37"/>
      <c r="CC50" s="461">
        <f t="shared" si="97"/>
        <v>0</v>
      </c>
      <c r="CD50" s="461">
        <f t="shared" si="85"/>
        <v>0</v>
      </c>
      <c r="CE50" s="461">
        <f t="shared" si="98"/>
        <v>0</v>
      </c>
      <c r="CF50" s="37"/>
      <c r="CG50" s="461">
        <f t="shared" si="99"/>
        <v>0</v>
      </c>
      <c r="CH50" s="461">
        <f t="shared" si="100"/>
        <v>0</v>
      </c>
      <c r="CI50" s="461">
        <f t="shared" si="86"/>
        <v>0</v>
      </c>
      <c r="CJ50" s="37"/>
      <c r="CK50" s="461">
        <f t="shared" si="101"/>
        <v>0</v>
      </c>
      <c r="CL50" s="461">
        <f t="shared" si="102"/>
        <v>0</v>
      </c>
      <c r="CM50" s="461">
        <f t="shared" si="103"/>
        <v>0</v>
      </c>
      <c r="CN50" s="37"/>
      <c r="CO50" s="461">
        <f t="shared" si="104"/>
        <v>0</v>
      </c>
      <c r="CP50" s="461">
        <f t="shared" si="105"/>
        <v>0</v>
      </c>
      <c r="CQ50" s="461">
        <f t="shared" si="106"/>
        <v>0</v>
      </c>
      <c r="CR50" s="37"/>
      <c r="CS50" s="461">
        <f t="shared" si="107"/>
        <v>0</v>
      </c>
      <c r="CT50" s="461">
        <f t="shared" si="87"/>
        <v>0</v>
      </c>
      <c r="CU50" s="461">
        <f t="shared" si="108"/>
        <v>0</v>
      </c>
      <c r="CV50" s="37"/>
      <c r="CW50" s="461">
        <f t="shared" si="109"/>
        <v>0</v>
      </c>
      <c r="CX50" s="461">
        <f t="shared" si="110"/>
        <v>0</v>
      </c>
      <c r="CY50" s="461">
        <f t="shared" si="111"/>
        <v>0</v>
      </c>
      <c r="CZ50" s="37"/>
      <c r="DA50" s="461">
        <f t="shared" si="112"/>
        <v>0</v>
      </c>
      <c r="DB50" s="461">
        <f t="shared" si="88"/>
        <v>0</v>
      </c>
      <c r="DC50" s="461">
        <f t="shared" si="113"/>
        <v>0</v>
      </c>
      <c r="DD50" s="37"/>
      <c r="DE50" s="461">
        <f t="shared" si="114"/>
        <v>0</v>
      </c>
      <c r="DF50" s="461">
        <f t="shared" si="115"/>
        <v>0</v>
      </c>
      <c r="DG50" s="461">
        <f t="shared" si="116"/>
        <v>0</v>
      </c>
      <c r="DH50" s="37"/>
      <c r="DI50" s="461">
        <f t="shared" si="90"/>
        <v>1023185</v>
      </c>
      <c r="DJ50" s="461">
        <f t="shared" si="91"/>
        <v>1023185</v>
      </c>
      <c r="DK50" s="461">
        <f t="shared" si="89"/>
        <v>0</v>
      </c>
    </row>
    <row r="51" spans="1:115" s="38" customFormat="1" ht="34.5" customHeight="1" x14ac:dyDescent="0.2">
      <c r="A51" s="28">
        <f t="shared" si="27"/>
        <v>40</v>
      </c>
      <c r="B51" s="426" t="s">
        <v>568</v>
      </c>
      <c r="C51" s="29" t="s">
        <v>23</v>
      </c>
      <c r="D51" s="474">
        <v>1</v>
      </c>
      <c r="E51" s="474"/>
      <c r="F51" s="474"/>
      <c r="G51" s="474"/>
      <c r="H51" s="474"/>
      <c r="I51" s="474"/>
      <c r="J51" s="474"/>
      <c r="K51" s="474"/>
      <c r="L51" s="30"/>
      <c r="M51" s="30"/>
      <c r="N51" s="30"/>
      <c r="O51" s="30"/>
      <c r="P51" s="30"/>
      <c r="Q51" s="31">
        <f t="shared" si="243"/>
        <v>0</v>
      </c>
      <c r="R51" s="595" t="s">
        <v>45</v>
      </c>
      <c r="S51" s="204">
        <v>2000000</v>
      </c>
      <c r="T51" s="425"/>
      <c r="U51" s="425"/>
      <c r="V51" s="425"/>
      <c r="W51" s="471"/>
      <c r="X51" s="471"/>
      <c r="Y51" s="471"/>
      <c r="Z51" s="471"/>
      <c r="AA51" s="471"/>
      <c r="AB51" s="471"/>
      <c r="AC51" s="471"/>
      <c r="AD51" s="471"/>
      <c r="AE51" s="471"/>
      <c r="AF51" s="386">
        <f t="shared" si="244"/>
        <v>0</v>
      </c>
      <c r="AG51" s="461">
        <f t="shared" si="245"/>
        <v>0</v>
      </c>
      <c r="AH51" s="461">
        <f t="shared" si="246"/>
        <v>0</v>
      </c>
      <c r="AI51" s="461">
        <f t="shared" si="247"/>
        <v>0</v>
      </c>
      <c r="AJ51" s="461">
        <f t="shared" si="248"/>
        <v>0</v>
      </c>
      <c r="AK51" s="461">
        <f t="shared" si="249"/>
        <v>0</v>
      </c>
      <c r="AL51" s="461">
        <f t="shared" si="250"/>
        <v>0</v>
      </c>
      <c r="AM51" s="461">
        <f t="shared" si="251"/>
        <v>0</v>
      </c>
      <c r="AN51" s="461">
        <f t="shared" si="252"/>
        <v>0</v>
      </c>
      <c r="AO51" s="461">
        <f t="shared" si="253"/>
        <v>0</v>
      </c>
      <c r="AP51" s="461">
        <f t="shared" si="254"/>
        <v>0</v>
      </c>
      <c r="AQ51" s="461">
        <f t="shared" si="255"/>
        <v>0</v>
      </c>
      <c r="AR51" s="461">
        <f t="shared" si="256"/>
        <v>0</v>
      </c>
      <c r="AS51" s="462">
        <f t="shared" si="257"/>
        <v>0</v>
      </c>
      <c r="AT51" s="461">
        <f t="shared" si="170"/>
        <v>0</v>
      </c>
      <c r="AU51" s="461">
        <f t="shared" si="171"/>
        <v>0</v>
      </c>
      <c r="AV51" s="461">
        <f t="shared" si="172"/>
        <v>0</v>
      </c>
      <c r="AW51" s="461">
        <f t="shared" si="173"/>
        <v>0</v>
      </c>
      <c r="AX51" s="461">
        <f t="shared" si="174"/>
        <v>0</v>
      </c>
      <c r="AY51" s="461">
        <f t="shared" si="175"/>
        <v>0</v>
      </c>
      <c r="AZ51" s="461">
        <f t="shared" si="176"/>
        <v>0</v>
      </c>
      <c r="BA51" s="461">
        <f t="shared" si="177"/>
        <v>0</v>
      </c>
      <c r="BB51" s="461">
        <f t="shared" si="178"/>
        <v>0</v>
      </c>
      <c r="BC51" s="461">
        <f t="shared" si="179"/>
        <v>0</v>
      </c>
      <c r="BD51" s="461">
        <f t="shared" si="180"/>
        <v>0</v>
      </c>
      <c r="BE51" s="461">
        <f t="shared" si="181"/>
        <v>0</v>
      </c>
      <c r="BF51" s="461">
        <f t="shared" si="182"/>
        <v>0</v>
      </c>
      <c r="BG51" s="591">
        <f t="shared" si="258"/>
        <v>0</v>
      </c>
      <c r="BH51" s="592">
        <f t="shared" si="259"/>
        <v>2000000</v>
      </c>
      <c r="BI51" s="593">
        <f t="shared" si="260"/>
        <v>2000000</v>
      </c>
      <c r="BJ51" s="387">
        <f t="shared" si="261"/>
        <v>0</v>
      </c>
      <c r="BK51" s="387"/>
      <c r="BL51" s="943">
        <v>2000000</v>
      </c>
      <c r="BM51" s="461">
        <f t="shared" si="78"/>
        <v>0</v>
      </c>
      <c r="BN51" s="461">
        <f t="shared" si="79"/>
        <v>0</v>
      </c>
      <c r="BO51" s="461">
        <f t="shared" si="80"/>
        <v>0</v>
      </c>
      <c r="BP51" s="37"/>
      <c r="BQ51" s="461">
        <f t="shared" si="92"/>
        <v>0</v>
      </c>
      <c r="BR51" s="461">
        <f t="shared" si="81"/>
        <v>0</v>
      </c>
      <c r="BS51" s="461">
        <f t="shared" si="93"/>
        <v>0</v>
      </c>
      <c r="BT51" s="37"/>
      <c r="BU51" s="461">
        <f t="shared" si="94"/>
        <v>0</v>
      </c>
      <c r="BV51" s="461">
        <f t="shared" si="82"/>
        <v>0</v>
      </c>
      <c r="BW51" s="461">
        <f t="shared" si="83"/>
        <v>0</v>
      </c>
      <c r="BX51" s="37"/>
      <c r="BY51" s="461">
        <f t="shared" si="95"/>
        <v>0</v>
      </c>
      <c r="BZ51" s="461">
        <f t="shared" si="84"/>
        <v>0</v>
      </c>
      <c r="CA51" s="461">
        <f t="shared" si="96"/>
        <v>0</v>
      </c>
      <c r="CB51" s="37"/>
      <c r="CC51" s="461">
        <f t="shared" si="97"/>
        <v>0</v>
      </c>
      <c r="CD51" s="461">
        <f t="shared" si="85"/>
        <v>0</v>
      </c>
      <c r="CE51" s="461">
        <f t="shared" si="98"/>
        <v>0</v>
      </c>
      <c r="CF51" s="37"/>
      <c r="CG51" s="461">
        <f t="shared" si="99"/>
        <v>0</v>
      </c>
      <c r="CH51" s="461">
        <f t="shared" si="100"/>
        <v>0</v>
      </c>
      <c r="CI51" s="461">
        <f t="shared" si="86"/>
        <v>0</v>
      </c>
      <c r="CJ51" s="37"/>
      <c r="CK51" s="461">
        <f t="shared" si="101"/>
        <v>0</v>
      </c>
      <c r="CL51" s="461">
        <f t="shared" si="102"/>
        <v>0</v>
      </c>
      <c r="CM51" s="461">
        <f t="shared" si="103"/>
        <v>0</v>
      </c>
      <c r="CN51" s="37"/>
      <c r="CO51" s="461">
        <f t="shared" si="104"/>
        <v>0</v>
      </c>
      <c r="CP51" s="461">
        <f t="shared" si="105"/>
        <v>0</v>
      </c>
      <c r="CQ51" s="461">
        <f t="shared" si="106"/>
        <v>0</v>
      </c>
      <c r="CR51" s="37"/>
      <c r="CS51" s="461">
        <f t="shared" si="107"/>
        <v>0</v>
      </c>
      <c r="CT51" s="461">
        <f t="shared" si="87"/>
        <v>0</v>
      </c>
      <c r="CU51" s="461">
        <f t="shared" si="108"/>
        <v>0</v>
      </c>
      <c r="CV51" s="37"/>
      <c r="CW51" s="461">
        <f t="shared" si="109"/>
        <v>0</v>
      </c>
      <c r="CX51" s="461">
        <f t="shared" si="110"/>
        <v>0</v>
      </c>
      <c r="CY51" s="461">
        <f t="shared" si="111"/>
        <v>0</v>
      </c>
      <c r="CZ51" s="37"/>
      <c r="DA51" s="461">
        <f t="shared" si="112"/>
        <v>0</v>
      </c>
      <c r="DB51" s="461">
        <f t="shared" si="88"/>
        <v>0</v>
      </c>
      <c r="DC51" s="461">
        <f t="shared" si="113"/>
        <v>0</v>
      </c>
      <c r="DD51" s="37"/>
      <c r="DE51" s="461">
        <f t="shared" si="114"/>
        <v>0</v>
      </c>
      <c r="DF51" s="461">
        <f t="shared" si="115"/>
        <v>0</v>
      </c>
      <c r="DG51" s="461">
        <f t="shared" si="116"/>
        <v>0</v>
      </c>
      <c r="DH51" s="37"/>
      <c r="DI51" s="461">
        <f t="shared" si="90"/>
        <v>0</v>
      </c>
      <c r="DJ51" s="461">
        <f t="shared" si="91"/>
        <v>0</v>
      </c>
      <c r="DK51" s="461">
        <f t="shared" si="89"/>
        <v>0</v>
      </c>
    </row>
    <row r="52" spans="1:115" s="38" customFormat="1" ht="34.5" customHeight="1" x14ac:dyDescent="0.2">
      <c r="A52" s="28">
        <f t="shared" si="27"/>
        <v>41</v>
      </c>
      <c r="B52" s="426" t="s">
        <v>569</v>
      </c>
      <c r="C52" s="29" t="s">
        <v>23</v>
      </c>
      <c r="D52" s="474">
        <v>1</v>
      </c>
      <c r="E52" s="474"/>
      <c r="F52" s="474"/>
      <c r="G52" s="474"/>
      <c r="H52" s="474"/>
      <c r="I52" s="474"/>
      <c r="J52" s="474"/>
      <c r="K52" s="474"/>
      <c r="L52" s="30"/>
      <c r="M52" s="30"/>
      <c r="N52" s="30"/>
      <c r="O52" s="30"/>
      <c r="P52" s="30"/>
      <c r="Q52" s="31">
        <f t="shared" si="243"/>
        <v>0</v>
      </c>
      <c r="R52" s="595" t="s">
        <v>45</v>
      </c>
      <c r="S52" s="204">
        <v>2000000</v>
      </c>
      <c r="T52" s="425"/>
      <c r="U52" s="425"/>
      <c r="V52" s="425"/>
      <c r="W52" s="471"/>
      <c r="X52" s="471"/>
      <c r="Y52" s="471"/>
      <c r="Z52" s="471"/>
      <c r="AA52" s="471"/>
      <c r="AB52" s="471"/>
      <c r="AC52" s="471"/>
      <c r="AD52" s="471"/>
      <c r="AE52" s="471"/>
      <c r="AF52" s="386">
        <f t="shared" si="244"/>
        <v>0</v>
      </c>
      <c r="AG52" s="461">
        <f t="shared" si="245"/>
        <v>0</v>
      </c>
      <c r="AH52" s="461">
        <f t="shared" si="246"/>
        <v>0</v>
      </c>
      <c r="AI52" s="461">
        <f t="shared" si="247"/>
        <v>0</v>
      </c>
      <c r="AJ52" s="461">
        <f t="shared" si="248"/>
        <v>0</v>
      </c>
      <c r="AK52" s="461">
        <f t="shared" si="249"/>
        <v>0</v>
      </c>
      <c r="AL52" s="461">
        <f t="shared" si="250"/>
        <v>0</v>
      </c>
      <c r="AM52" s="461">
        <f t="shared" si="251"/>
        <v>0</v>
      </c>
      <c r="AN52" s="461">
        <f t="shared" si="252"/>
        <v>0</v>
      </c>
      <c r="AO52" s="461">
        <f t="shared" si="253"/>
        <v>0</v>
      </c>
      <c r="AP52" s="461">
        <f t="shared" si="254"/>
        <v>0</v>
      </c>
      <c r="AQ52" s="461">
        <f t="shared" si="255"/>
        <v>0</v>
      </c>
      <c r="AR52" s="461">
        <f t="shared" si="256"/>
        <v>0</v>
      </c>
      <c r="AS52" s="462">
        <f t="shared" si="257"/>
        <v>0</v>
      </c>
      <c r="AT52" s="461">
        <f t="shared" si="170"/>
        <v>0</v>
      </c>
      <c r="AU52" s="461">
        <f t="shared" si="171"/>
        <v>0</v>
      </c>
      <c r="AV52" s="461">
        <f t="shared" si="172"/>
        <v>0</v>
      </c>
      <c r="AW52" s="461">
        <f t="shared" si="173"/>
        <v>0</v>
      </c>
      <c r="AX52" s="461">
        <f t="shared" si="174"/>
        <v>0</v>
      </c>
      <c r="AY52" s="461">
        <f t="shared" si="175"/>
        <v>0</v>
      </c>
      <c r="AZ52" s="461">
        <f t="shared" si="176"/>
        <v>0</v>
      </c>
      <c r="BA52" s="461">
        <f t="shared" si="177"/>
        <v>0</v>
      </c>
      <c r="BB52" s="461">
        <f t="shared" si="178"/>
        <v>0</v>
      </c>
      <c r="BC52" s="461">
        <f t="shared" si="179"/>
        <v>0</v>
      </c>
      <c r="BD52" s="461">
        <f t="shared" si="180"/>
        <v>0</v>
      </c>
      <c r="BE52" s="461">
        <f t="shared" si="181"/>
        <v>0</v>
      </c>
      <c r="BF52" s="461">
        <f t="shared" si="182"/>
        <v>0</v>
      </c>
      <c r="BG52" s="591">
        <f t="shared" si="258"/>
        <v>0</v>
      </c>
      <c r="BH52" s="592">
        <f t="shared" si="259"/>
        <v>2000000</v>
      </c>
      <c r="BI52" s="593">
        <f t="shared" si="260"/>
        <v>2000000</v>
      </c>
      <c r="BJ52" s="387">
        <f t="shared" si="261"/>
        <v>0</v>
      </c>
      <c r="BK52" s="387"/>
      <c r="BL52" s="943">
        <v>2000000</v>
      </c>
      <c r="BM52" s="461">
        <f t="shared" si="78"/>
        <v>0</v>
      </c>
      <c r="BN52" s="461">
        <f t="shared" si="79"/>
        <v>0</v>
      </c>
      <c r="BO52" s="461">
        <f t="shared" si="80"/>
        <v>0</v>
      </c>
      <c r="BP52" s="37"/>
      <c r="BQ52" s="461">
        <f t="shared" si="92"/>
        <v>0</v>
      </c>
      <c r="BR52" s="461">
        <f t="shared" si="81"/>
        <v>0</v>
      </c>
      <c r="BS52" s="461">
        <f t="shared" si="93"/>
        <v>0</v>
      </c>
      <c r="BT52" s="37"/>
      <c r="BU52" s="461">
        <f t="shared" si="94"/>
        <v>0</v>
      </c>
      <c r="BV52" s="461">
        <f t="shared" si="82"/>
        <v>0</v>
      </c>
      <c r="BW52" s="461">
        <f t="shared" si="83"/>
        <v>0</v>
      </c>
      <c r="BX52" s="37"/>
      <c r="BY52" s="461">
        <f t="shared" si="95"/>
        <v>0</v>
      </c>
      <c r="BZ52" s="461">
        <f t="shared" si="84"/>
        <v>0</v>
      </c>
      <c r="CA52" s="461">
        <f t="shared" si="96"/>
        <v>0</v>
      </c>
      <c r="CB52" s="37"/>
      <c r="CC52" s="461">
        <f t="shared" si="97"/>
        <v>0</v>
      </c>
      <c r="CD52" s="461">
        <f t="shared" si="85"/>
        <v>0</v>
      </c>
      <c r="CE52" s="461">
        <f t="shared" si="98"/>
        <v>0</v>
      </c>
      <c r="CF52" s="37"/>
      <c r="CG52" s="461">
        <f t="shared" si="99"/>
        <v>0</v>
      </c>
      <c r="CH52" s="461">
        <f t="shared" si="100"/>
        <v>0</v>
      </c>
      <c r="CI52" s="461">
        <f t="shared" si="86"/>
        <v>0</v>
      </c>
      <c r="CJ52" s="37"/>
      <c r="CK52" s="461">
        <f t="shared" si="101"/>
        <v>0</v>
      </c>
      <c r="CL52" s="461">
        <f t="shared" si="102"/>
        <v>0</v>
      </c>
      <c r="CM52" s="461">
        <f t="shared" si="103"/>
        <v>0</v>
      </c>
      <c r="CN52" s="37"/>
      <c r="CO52" s="461">
        <f t="shared" si="104"/>
        <v>0</v>
      </c>
      <c r="CP52" s="461">
        <f t="shared" si="105"/>
        <v>0</v>
      </c>
      <c r="CQ52" s="461">
        <f t="shared" si="106"/>
        <v>0</v>
      </c>
      <c r="CR52" s="37"/>
      <c r="CS52" s="461">
        <f t="shared" si="107"/>
        <v>0</v>
      </c>
      <c r="CT52" s="461">
        <f t="shared" si="87"/>
        <v>0</v>
      </c>
      <c r="CU52" s="461">
        <f t="shared" si="108"/>
        <v>0</v>
      </c>
      <c r="CV52" s="37"/>
      <c r="CW52" s="461">
        <f t="shared" si="109"/>
        <v>0</v>
      </c>
      <c r="CX52" s="461">
        <f t="shared" si="110"/>
        <v>0</v>
      </c>
      <c r="CY52" s="461">
        <f t="shared" si="111"/>
        <v>0</v>
      </c>
      <c r="CZ52" s="37"/>
      <c r="DA52" s="461">
        <f t="shared" si="112"/>
        <v>0</v>
      </c>
      <c r="DB52" s="461">
        <f t="shared" si="88"/>
        <v>0</v>
      </c>
      <c r="DC52" s="461">
        <f t="shared" si="113"/>
        <v>0</v>
      </c>
      <c r="DD52" s="37"/>
      <c r="DE52" s="461">
        <f t="shared" si="114"/>
        <v>0</v>
      </c>
      <c r="DF52" s="461">
        <f t="shared" si="115"/>
        <v>0</v>
      </c>
      <c r="DG52" s="461">
        <f t="shared" si="116"/>
        <v>0</v>
      </c>
      <c r="DH52" s="37"/>
      <c r="DI52" s="461">
        <f t="shared" si="90"/>
        <v>0</v>
      </c>
      <c r="DJ52" s="461">
        <f t="shared" si="91"/>
        <v>0</v>
      </c>
      <c r="DK52" s="461">
        <f t="shared" si="89"/>
        <v>0</v>
      </c>
    </row>
    <row r="53" spans="1:115" s="38" customFormat="1" ht="34.5" customHeight="1" x14ac:dyDescent="0.2">
      <c r="A53" s="28">
        <f t="shared" si="27"/>
        <v>42</v>
      </c>
      <c r="B53" s="426" t="s">
        <v>570</v>
      </c>
      <c r="C53" s="29" t="s">
        <v>23</v>
      </c>
      <c r="D53" s="474">
        <v>1</v>
      </c>
      <c r="E53" s="474"/>
      <c r="F53" s="474"/>
      <c r="G53" s="474"/>
      <c r="H53" s="474"/>
      <c r="I53" s="474"/>
      <c r="J53" s="474"/>
      <c r="K53" s="474"/>
      <c r="L53" s="30"/>
      <c r="M53" s="30"/>
      <c r="N53" s="30"/>
      <c r="O53" s="30"/>
      <c r="P53" s="30"/>
      <c r="Q53" s="31">
        <f t="shared" si="243"/>
        <v>0</v>
      </c>
      <c r="R53" s="595" t="s">
        <v>45</v>
      </c>
      <c r="S53" s="204">
        <v>2000000</v>
      </c>
      <c r="T53" s="425"/>
      <c r="U53" s="425"/>
      <c r="V53" s="425"/>
      <c r="W53" s="471"/>
      <c r="X53" s="471"/>
      <c r="Y53" s="471"/>
      <c r="Z53" s="471"/>
      <c r="AA53" s="471"/>
      <c r="AB53" s="471"/>
      <c r="AC53" s="471"/>
      <c r="AD53" s="471"/>
      <c r="AE53" s="471"/>
      <c r="AF53" s="386">
        <f t="shared" si="244"/>
        <v>0</v>
      </c>
      <c r="AG53" s="461">
        <f t="shared" si="245"/>
        <v>0</v>
      </c>
      <c r="AH53" s="461">
        <f t="shared" si="246"/>
        <v>0</v>
      </c>
      <c r="AI53" s="461">
        <f t="shared" si="247"/>
        <v>0</v>
      </c>
      <c r="AJ53" s="461">
        <f t="shared" si="248"/>
        <v>0</v>
      </c>
      <c r="AK53" s="461">
        <f t="shared" si="249"/>
        <v>0</v>
      </c>
      <c r="AL53" s="461">
        <f t="shared" si="250"/>
        <v>0</v>
      </c>
      <c r="AM53" s="461">
        <f t="shared" si="251"/>
        <v>0</v>
      </c>
      <c r="AN53" s="461">
        <f t="shared" si="252"/>
        <v>0</v>
      </c>
      <c r="AO53" s="461">
        <f t="shared" si="253"/>
        <v>0</v>
      </c>
      <c r="AP53" s="461">
        <f t="shared" si="254"/>
        <v>0</v>
      </c>
      <c r="AQ53" s="461">
        <f t="shared" si="255"/>
        <v>0</v>
      </c>
      <c r="AR53" s="461">
        <f t="shared" si="256"/>
        <v>0</v>
      </c>
      <c r="AS53" s="462">
        <f t="shared" si="257"/>
        <v>0</v>
      </c>
      <c r="AT53" s="461">
        <f t="shared" si="170"/>
        <v>0</v>
      </c>
      <c r="AU53" s="461">
        <f t="shared" si="171"/>
        <v>0</v>
      </c>
      <c r="AV53" s="461">
        <f t="shared" si="172"/>
        <v>0</v>
      </c>
      <c r="AW53" s="461">
        <f t="shared" si="173"/>
        <v>0</v>
      </c>
      <c r="AX53" s="461">
        <f t="shared" si="174"/>
        <v>0</v>
      </c>
      <c r="AY53" s="461">
        <f t="shared" si="175"/>
        <v>0</v>
      </c>
      <c r="AZ53" s="461">
        <f t="shared" si="176"/>
        <v>0</v>
      </c>
      <c r="BA53" s="461">
        <f t="shared" si="177"/>
        <v>0</v>
      </c>
      <c r="BB53" s="461">
        <f t="shared" si="178"/>
        <v>0</v>
      </c>
      <c r="BC53" s="461">
        <f t="shared" si="179"/>
        <v>0</v>
      </c>
      <c r="BD53" s="461">
        <f t="shared" si="180"/>
        <v>0</v>
      </c>
      <c r="BE53" s="461">
        <f t="shared" si="181"/>
        <v>0</v>
      </c>
      <c r="BF53" s="461">
        <f t="shared" si="182"/>
        <v>0</v>
      </c>
      <c r="BG53" s="591">
        <f t="shared" si="258"/>
        <v>0</v>
      </c>
      <c r="BH53" s="592">
        <f t="shared" si="259"/>
        <v>2000000</v>
      </c>
      <c r="BI53" s="593">
        <f t="shared" si="260"/>
        <v>2000000</v>
      </c>
      <c r="BJ53" s="387">
        <f t="shared" si="261"/>
        <v>0</v>
      </c>
      <c r="BK53" s="387"/>
      <c r="BL53" s="943">
        <v>2000000</v>
      </c>
      <c r="BM53" s="461">
        <f t="shared" si="78"/>
        <v>0</v>
      </c>
      <c r="BN53" s="461">
        <f t="shared" si="79"/>
        <v>0</v>
      </c>
      <c r="BO53" s="461">
        <f t="shared" si="80"/>
        <v>0</v>
      </c>
      <c r="BP53" s="37"/>
      <c r="BQ53" s="461">
        <f t="shared" si="92"/>
        <v>0</v>
      </c>
      <c r="BR53" s="461">
        <f t="shared" si="81"/>
        <v>0</v>
      </c>
      <c r="BS53" s="461">
        <f t="shared" si="93"/>
        <v>0</v>
      </c>
      <c r="BT53" s="37"/>
      <c r="BU53" s="461">
        <f t="shared" si="94"/>
        <v>0</v>
      </c>
      <c r="BV53" s="461">
        <f t="shared" si="82"/>
        <v>0</v>
      </c>
      <c r="BW53" s="461">
        <f t="shared" si="83"/>
        <v>0</v>
      </c>
      <c r="BX53" s="37"/>
      <c r="BY53" s="461">
        <f t="shared" si="95"/>
        <v>0</v>
      </c>
      <c r="BZ53" s="461">
        <f t="shared" si="84"/>
        <v>0</v>
      </c>
      <c r="CA53" s="461">
        <f t="shared" si="96"/>
        <v>0</v>
      </c>
      <c r="CB53" s="37"/>
      <c r="CC53" s="461">
        <f t="shared" si="97"/>
        <v>0</v>
      </c>
      <c r="CD53" s="461">
        <f t="shared" si="85"/>
        <v>0</v>
      </c>
      <c r="CE53" s="461">
        <f t="shared" si="98"/>
        <v>0</v>
      </c>
      <c r="CF53" s="37"/>
      <c r="CG53" s="461">
        <f t="shared" si="99"/>
        <v>0</v>
      </c>
      <c r="CH53" s="461">
        <f t="shared" si="100"/>
        <v>0</v>
      </c>
      <c r="CI53" s="461">
        <f t="shared" si="86"/>
        <v>0</v>
      </c>
      <c r="CJ53" s="37"/>
      <c r="CK53" s="461">
        <f t="shared" si="101"/>
        <v>0</v>
      </c>
      <c r="CL53" s="461">
        <f t="shared" si="102"/>
        <v>0</v>
      </c>
      <c r="CM53" s="461">
        <f t="shared" si="103"/>
        <v>0</v>
      </c>
      <c r="CN53" s="37"/>
      <c r="CO53" s="461">
        <f t="shared" si="104"/>
        <v>0</v>
      </c>
      <c r="CP53" s="461">
        <f t="shared" si="105"/>
        <v>0</v>
      </c>
      <c r="CQ53" s="461">
        <f t="shared" si="106"/>
        <v>0</v>
      </c>
      <c r="CR53" s="37"/>
      <c r="CS53" s="461">
        <f t="shared" si="107"/>
        <v>0</v>
      </c>
      <c r="CT53" s="461">
        <f t="shared" si="87"/>
        <v>0</v>
      </c>
      <c r="CU53" s="461">
        <f t="shared" si="108"/>
        <v>0</v>
      </c>
      <c r="CV53" s="37"/>
      <c r="CW53" s="461">
        <f t="shared" si="109"/>
        <v>0</v>
      </c>
      <c r="CX53" s="461">
        <f t="shared" si="110"/>
        <v>0</v>
      </c>
      <c r="CY53" s="461">
        <f t="shared" si="111"/>
        <v>0</v>
      </c>
      <c r="CZ53" s="37"/>
      <c r="DA53" s="461">
        <f t="shared" si="112"/>
        <v>0</v>
      </c>
      <c r="DB53" s="461">
        <f t="shared" si="88"/>
        <v>0</v>
      </c>
      <c r="DC53" s="461">
        <f t="shared" si="113"/>
        <v>0</v>
      </c>
      <c r="DD53" s="37"/>
      <c r="DE53" s="461">
        <f t="shared" si="114"/>
        <v>0</v>
      </c>
      <c r="DF53" s="461">
        <f t="shared" si="115"/>
        <v>0</v>
      </c>
      <c r="DG53" s="461">
        <f t="shared" si="116"/>
        <v>0</v>
      </c>
      <c r="DH53" s="37"/>
      <c r="DI53" s="461">
        <f t="shared" si="90"/>
        <v>0</v>
      </c>
      <c r="DJ53" s="461">
        <f t="shared" si="91"/>
        <v>0</v>
      </c>
      <c r="DK53" s="461">
        <f t="shared" si="89"/>
        <v>0</v>
      </c>
    </row>
    <row r="54" spans="1:115" s="38" customFormat="1" ht="34.5" customHeight="1" x14ac:dyDescent="0.2">
      <c r="A54" s="28">
        <f t="shared" si="27"/>
        <v>43</v>
      </c>
      <c r="B54" s="426" t="s">
        <v>571</v>
      </c>
      <c r="C54" s="29" t="s">
        <v>23</v>
      </c>
      <c r="D54" s="474">
        <v>1</v>
      </c>
      <c r="E54" s="474"/>
      <c r="F54" s="474"/>
      <c r="G54" s="474"/>
      <c r="H54" s="474"/>
      <c r="I54" s="474"/>
      <c r="J54" s="474"/>
      <c r="K54" s="474"/>
      <c r="L54" s="30"/>
      <c r="M54" s="30"/>
      <c r="N54" s="30"/>
      <c r="O54" s="30"/>
      <c r="P54" s="30"/>
      <c r="Q54" s="31">
        <f t="shared" si="243"/>
        <v>0</v>
      </c>
      <c r="R54" s="595" t="s">
        <v>45</v>
      </c>
      <c r="S54" s="204">
        <v>2000000</v>
      </c>
      <c r="T54" s="425"/>
      <c r="U54" s="425"/>
      <c r="V54" s="425"/>
      <c r="W54" s="471"/>
      <c r="X54" s="471"/>
      <c r="Y54" s="471"/>
      <c r="Z54" s="471"/>
      <c r="AA54" s="471"/>
      <c r="AB54" s="471"/>
      <c r="AC54" s="471"/>
      <c r="AD54" s="471"/>
      <c r="AE54" s="471"/>
      <c r="AF54" s="386">
        <f t="shared" si="244"/>
        <v>0</v>
      </c>
      <c r="AG54" s="461">
        <f t="shared" si="245"/>
        <v>0</v>
      </c>
      <c r="AH54" s="461">
        <f t="shared" si="246"/>
        <v>0</v>
      </c>
      <c r="AI54" s="461">
        <f t="shared" si="247"/>
        <v>0</v>
      </c>
      <c r="AJ54" s="461">
        <f t="shared" si="248"/>
        <v>0</v>
      </c>
      <c r="AK54" s="461">
        <f t="shared" si="249"/>
        <v>0</v>
      </c>
      <c r="AL54" s="461">
        <f t="shared" si="250"/>
        <v>0</v>
      </c>
      <c r="AM54" s="461">
        <f t="shared" si="251"/>
        <v>0</v>
      </c>
      <c r="AN54" s="461">
        <f t="shared" si="252"/>
        <v>0</v>
      </c>
      <c r="AO54" s="461">
        <f t="shared" si="253"/>
        <v>0</v>
      </c>
      <c r="AP54" s="461">
        <f t="shared" si="254"/>
        <v>0</v>
      </c>
      <c r="AQ54" s="461">
        <f t="shared" si="255"/>
        <v>0</v>
      </c>
      <c r="AR54" s="461">
        <f t="shared" si="256"/>
        <v>0</v>
      </c>
      <c r="AS54" s="462">
        <f t="shared" si="257"/>
        <v>0</v>
      </c>
      <c r="AT54" s="461">
        <f t="shared" si="170"/>
        <v>0</v>
      </c>
      <c r="AU54" s="461">
        <f t="shared" si="171"/>
        <v>0</v>
      </c>
      <c r="AV54" s="461">
        <f t="shared" si="172"/>
        <v>0</v>
      </c>
      <c r="AW54" s="461">
        <f t="shared" si="173"/>
        <v>0</v>
      </c>
      <c r="AX54" s="461">
        <f t="shared" si="174"/>
        <v>0</v>
      </c>
      <c r="AY54" s="461">
        <f t="shared" si="175"/>
        <v>0</v>
      </c>
      <c r="AZ54" s="461">
        <f t="shared" si="176"/>
        <v>0</v>
      </c>
      <c r="BA54" s="461">
        <f t="shared" si="177"/>
        <v>0</v>
      </c>
      <c r="BB54" s="461">
        <f t="shared" si="178"/>
        <v>0</v>
      </c>
      <c r="BC54" s="461">
        <f t="shared" si="179"/>
        <v>0</v>
      </c>
      <c r="BD54" s="461">
        <f t="shared" si="180"/>
        <v>0</v>
      </c>
      <c r="BE54" s="461">
        <f t="shared" si="181"/>
        <v>0</v>
      </c>
      <c r="BF54" s="461">
        <f t="shared" si="182"/>
        <v>0</v>
      </c>
      <c r="BG54" s="591">
        <f t="shared" si="258"/>
        <v>0</v>
      </c>
      <c r="BH54" s="592">
        <f t="shared" si="259"/>
        <v>2000000</v>
      </c>
      <c r="BI54" s="593">
        <f t="shared" si="260"/>
        <v>2000000</v>
      </c>
      <c r="BJ54" s="387">
        <f t="shared" si="261"/>
        <v>0</v>
      </c>
      <c r="BK54" s="387"/>
      <c r="BL54" s="943">
        <v>2000000</v>
      </c>
      <c r="BM54" s="461">
        <f t="shared" si="78"/>
        <v>0</v>
      </c>
      <c r="BN54" s="461">
        <f t="shared" si="79"/>
        <v>0</v>
      </c>
      <c r="BO54" s="461">
        <f t="shared" si="80"/>
        <v>0</v>
      </c>
      <c r="BP54" s="37"/>
      <c r="BQ54" s="461">
        <f t="shared" si="92"/>
        <v>0</v>
      </c>
      <c r="BR54" s="461">
        <f t="shared" si="81"/>
        <v>0</v>
      </c>
      <c r="BS54" s="461">
        <f t="shared" si="93"/>
        <v>0</v>
      </c>
      <c r="BT54" s="37"/>
      <c r="BU54" s="461">
        <f t="shared" si="94"/>
        <v>0</v>
      </c>
      <c r="BV54" s="461">
        <f t="shared" si="82"/>
        <v>0</v>
      </c>
      <c r="BW54" s="461">
        <f t="shared" si="83"/>
        <v>0</v>
      </c>
      <c r="BX54" s="37"/>
      <c r="BY54" s="461">
        <f t="shared" si="95"/>
        <v>0</v>
      </c>
      <c r="BZ54" s="461">
        <f t="shared" si="84"/>
        <v>0</v>
      </c>
      <c r="CA54" s="461">
        <f t="shared" si="96"/>
        <v>0</v>
      </c>
      <c r="CB54" s="37"/>
      <c r="CC54" s="461">
        <f t="shared" si="97"/>
        <v>0</v>
      </c>
      <c r="CD54" s="461">
        <f t="shared" si="85"/>
        <v>0</v>
      </c>
      <c r="CE54" s="461">
        <f t="shared" si="98"/>
        <v>0</v>
      </c>
      <c r="CF54" s="37"/>
      <c r="CG54" s="461">
        <f t="shared" si="99"/>
        <v>0</v>
      </c>
      <c r="CH54" s="461">
        <f t="shared" si="100"/>
        <v>0</v>
      </c>
      <c r="CI54" s="461">
        <f t="shared" si="86"/>
        <v>0</v>
      </c>
      <c r="CJ54" s="37"/>
      <c r="CK54" s="461">
        <f t="shared" si="101"/>
        <v>0</v>
      </c>
      <c r="CL54" s="461">
        <f t="shared" si="102"/>
        <v>0</v>
      </c>
      <c r="CM54" s="461">
        <f t="shared" si="103"/>
        <v>0</v>
      </c>
      <c r="CN54" s="37"/>
      <c r="CO54" s="461">
        <f t="shared" si="104"/>
        <v>0</v>
      </c>
      <c r="CP54" s="461">
        <f t="shared" si="105"/>
        <v>0</v>
      </c>
      <c r="CQ54" s="461">
        <f t="shared" si="106"/>
        <v>0</v>
      </c>
      <c r="CR54" s="37"/>
      <c r="CS54" s="461">
        <f t="shared" si="107"/>
        <v>0</v>
      </c>
      <c r="CT54" s="461">
        <f t="shared" si="87"/>
        <v>0</v>
      </c>
      <c r="CU54" s="461">
        <f t="shared" si="108"/>
        <v>0</v>
      </c>
      <c r="CV54" s="37"/>
      <c r="CW54" s="461">
        <f t="shared" si="109"/>
        <v>0</v>
      </c>
      <c r="CX54" s="461">
        <f t="shared" si="110"/>
        <v>0</v>
      </c>
      <c r="CY54" s="461">
        <f t="shared" si="111"/>
        <v>0</v>
      </c>
      <c r="CZ54" s="37"/>
      <c r="DA54" s="461">
        <f t="shared" si="112"/>
        <v>0</v>
      </c>
      <c r="DB54" s="461">
        <f t="shared" si="88"/>
        <v>0</v>
      </c>
      <c r="DC54" s="461">
        <f t="shared" si="113"/>
        <v>0</v>
      </c>
      <c r="DD54" s="37"/>
      <c r="DE54" s="461">
        <f t="shared" si="114"/>
        <v>0</v>
      </c>
      <c r="DF54" s="461">
        <f t="shared" si="115"/>
        <v>0</v>
      </c>
      <c r="DG54" s="461">
        <f t="shared" si="116"/>
        <v>0</v>
      </c>
      <c r="DH54" s="37"/>
      <c r="DI54" s="461">
        <f t="shared" si="90"/>
        <v>0</v>
      </c>
      <c r="DJ54" s="461">
        <f t="shared" si="91"/>
        <v>0</v>
      </c>
      <c r="DK54" s="461">
        <f t="shared" si="89"/>
        <v>0</v>
      </c>
    </row>
    <row r="55" spans="1:115" s="38" customFormat="1" ht="34.5" customHeight="1" x14ac:dyDescent="0.2">
      <c r="A55" s="28">
        <f t="shared" si="27"/>
        <v>44</v>
      </c>
      <c r="B55" s="426" t="s">
        <v>572</v>
      </c>
      <c r="C55" s="29" t="s">
        <v>23</v>
      </c>
      <c r="D55" s="474">
        <v>1</v>
      </c>
      <c r="E55" s="474"/>
      <c r="F55" s="474"/>
      <c r="G55" s="474"/>
      <c r="H55" s="474"/>
      <c r="I55" s="474"/>
      <c r="J55" s="474"/>
      <c r="K55" s="474"/>
      <c r="L55" s="30"/>
      <c r="M55" s="30"/>
      <c r="N55" s="30"/>
      <c r="O55" s="30"/>
      <c r="P55" s="30"/>
      <c r="Q55" s="31">
        <f t="shared" si="243"/>
        <v>0</v>
      </c>
      <c r="R55" s="595" t="s">
        <v>45</v>
      </c>
      <c r="S55" s="204">
        <v>2000000</v>
      </c>
      <c r="T55" s="425"/>
      <c r="U55" s="425"/>
      <c r="V55" s="425"/>
      <c r="W55" s="471"/>
      <c r="X55" s="471"/>
      <c r="Y55" s="471"/>
      <c r="Z55" s="471"/>
      <c r="AA55" s="471"/>
      <c r="AB55" s="471"/>
      <c r="AC55" s="471"/>
      <c r="AD55" s="471"/>
      <c r="AE55" s="471"/>
      <c r="AF55" s="386">
        <f t="shared" si="244"/>
        <v>0</v>
      </c>
      <c r="AG55" s="461">
        <f t="shared" si="245"/>
        <v>0</v>
      </c>
      <c r="AH55" s="461">
        <f t="shared" si="246"/>
        <v>0</v>
      </c>
      <c r="AI55" s="461">
        <f t="shared" si="247"/>
        <v>0</v>
      </c>
      <c r="AJ55" s="461">
        <f t="shared" si="248"/>
        <v>0</v>
      </c>
      <c r="AK55" s="461">
        <f t="shared" si="249"/>
        <v>0</v>
      </c>
      <c r="AL55" s="461">
        <f t="shared" si="250"/>
        <v>0</v>
      </c>
      <c r="AM55" s="461">
        <f t="shared" si="251"/>
        <v>0</v>
      </c>
      <c r="AN55" s="461">
        <f t="shared" si="252"/>
        <v>0</v>
      </c>
      <c r="AO55" s="461">
        <f t="shared" si="253"/>
        <v>0</v>
      </c>
      <c r="AP55" s="461">
        <f t="shared" si="254"/>
        <v>0</v>
      </c>
      <c r="AQ55" s="461">
        <f t="shared" si="255"/>
        <v>0</v>
      </c>
      <c r="AR55" s="461">
        <f t="shared" si="256"/>
        <v>0</v>
      </c>
      <c r="AS55" s="462">
        <f t="shared" si="257"/>
        <v>0</v>
      </c>
      <c r="AT55" s="461">
        <f t="shared" si="170"/>
        <v>0</v>
      </c>
      <c r="AU55" s="461">
        <f t="shared" si="171"/>
        <v>0</v>
      </c>
      <c r="AV55" s="461">
        <f t="shared" si="172"/>
        <v>0</v>
      </c>
      <c r="AW55" s="461">
        <f t="shared" si="173"/>
        <v>0</v>
      </c>
      <c r="AX55" s="461">
        <f t="shared" si="174"/>
        <v>0</v>
      </c>
      <c r="AY55" s="461">
        <f t="shared" si="175"/>
        <v>0</v>
      </c>
      <c r="AZ55" s="461">
        <f t="shared" si="176"/>
        <v>0</v>
      </c>
      <c r="BA55" s="461">
        <f t="shared" si="177"/>
        <v>0</v>
      </c>
      <c r="BB55" s="461">
        <f t="shared" si="178"/>
        <v>0</v>
      </c>
      <c r="BC55" s="461">
        <f t="shared" si="179"/>
        <v>0</v>
      </c>
      <c r="BD55" s="461">
        <f t="shared" si="180"/>
        <v>0</v>
      </c>
      <c r="BE55" s="461">
        <f t="shared" si="181"/>
        <v>0</v>
      </c>
      <c r="BF55" s="461">
        <f t="shared" si="182"/>
        <v>0</v>
      </c>
      <c r="BG55" s="591">
        <f t="shared" si="258"/>
        <v>0</v>
      </c>
      <c r="BH55" s="592">
        <f t="shared" si="259"/>
        <v>2000000</v>
      </c>
      <c r="BI55" s="593">
        <f t="shared" si="260"/>
        <v>2000000</v>
      </c>
      <c r="BJ55" s="387">
        <f t="shared" si="261"/>
        <v>0</v>
      </c>
      <c r="BK55" s="387"/>
      <c r="BL55" s="943">
        <v>2000000</v>
      </c>
      <c r="BM55" s="461">
        <f t="shared" si="78"/>
        <v>0</v>
      </c>
      <c r="BN55" s="461">
        <f t="shared" si="79"/>
        <v>0</v>
      </c>
      <c r="BO55" s="461">
        <f t="shared" si="80"/>
        <v>0</v>
      </c>
      <c r="BP55" s="37"/>
      <c r="BQ55" s="461">
        <f t="shared" si="92"/>
        <v>0</v>
      </c>
      <c r="BR55" s="461">
        <f t="shared" si="81"/>
        <v>0</v>
      </c>
      <c r="BS55" s="461">
        <f t="shared" si="93"/>
        <v>0</v>
      </c>
      <c r="BT55" s="37"/>
      <c r="BU55" s="461">
        <f t="shared" si="94"/>
        <v>0</v>
      </c>
      <c r="BV55" s="461">
        <f t="shared" si="82"/>
        <v>0</v>
      </c>
      <c r="BW55" s="461">
        <f t="shared" si="83"/>
        <v>0</v>
      </c>
      <c r="BX55" s="37"/>
      <c r="BY55" s="461">
        <f t="shared" si="95"/>
        <v>0</v>
      </c>
      <c r="BZ55" s="461">
        <f t="shared" si="84"/>
        <v>0</v>
      </c>
      <c r="CA55" s="461">
        <f t="shared" si="96"/>
        <v>0</v>
      </c>
      <c r="CB55" s="37"/>
      <c r="CC55" s="461">
        <f t="shared" si="97"/>
        <v>0</v>
      </c>
      <c r="CD55" s="461">
        <f t="shared" si="85"/>
        <v>0</v>
      </c>
      <c r="CE55" s="461">
        <f t="shared" si="98"/>
        <v>0</v>
      </c>
      <c r="CF55" s="37"/>
      <c r="CG55" s="461">
        <f t="shared" si="99"/>
        <v>0</v>
      </c>
      <c r="CH55" s="461">
        <f t="shared" si="100"/>
        <v>0</v>
      </c>
      <c r="CI55" s="461">
        <f t="shared" si="86"/>
        <v>0</v>
      </c>
      <c r="CJ55" s="37"/>
      <c r="CK55" s="461">
        <f t="shared" si="101"/>
        <v>0</v>
      </c>
      <c r="CL55" s="461">
        <f t="shared" si="102"/>
        <v>0</v>
      </c>
      <c r="CM55" s="461">
        <f t="shared" si="103"/>
        <v>0</v>
      </c>
      <c r="CN55" s="37"/>
      <c r="CO55" s="461">
        <f t="shared" si="104"/>
        <v>0</v>
      </c>
      <c r="CP55" s="461">
        <f t="shared" si="105"/>
        <v>0</v>
      </c>
      <c r="CQ55" s="461">
        <f t="shared" si="106"/>
        <v>0</v>
      </c>
      <c r="CR55" s="37"/>
      <c r="CS55" s="461">
        <f t="shared" si="107"/>
        <v>0</v>
      </c>
      <c r="CT55" s="461">
        <f t="shared" si="87"/>
        <v>0</v>
      </c>
      <c r="CU55" s="461">
        <f t="shared" si="108"/>
        <v>0</v>
      </c>
      <c r="CV55" s="37"/>
      <c r="CW55" s="461">
        <f t="shared" si="109"/>
        <v>0</v>
      </c>
      <c r="CX55" s="461">
        <f t="shared" si="110"/>
        <v>0</v>
      </c>
      <c r="CY55" s="461">
        <f t="shared" si="111"/>
        <v>0</v>
      </c>
      <c r="CZ55" s="37"/>
      <c r="DA55" s="461">
        <f t="shared" si="112"/>
        <v>0</v>
      </c>
      <c r="DB55" s="461">
        <f t="shared" si="88"/>
        <v>0</v>
      </c>
      <c r="DC55" s="461">
        <f t="shared" si="113"/>
        <v>0</v>
      </c>
      <c r="DD55" s="37"/>
      <c r="DE55" s="461">
        <f t="shared" si="114"/>
        <v>0</v>
      </c>
      <c r="DF55" s="461">
        <f t="shared" si="115"/>
        <v>0</v>
      </c>
      <c r="DG55" s="461">
        <f t="shared" si="116"/>
        <v>0</v>
      </c>
      <c r="DH55" s="37"/>
      <c r="DI55" s="461">
        <f t="shared" si="90"/>
        <v>0</v>
      </c>
      <c r="DJ55" s="461">
        <f t="shared" si="91"/>
        <v>0</v>
      </c>
      <c r="DK55" s="461">
        <f t="shared" si="89"/>
        <v>0</v>
      </c>
    </row>
    <row r="56" spans="1:115" s="38" customFormat="1" ht="34.5" customHeight="1" x14ac:dyDescent="0.2">
      <c r="A56" s="28">
        <f t="shared" si="27"/>
        <v>45</v>
      </c>
      <c r="B56" s="426" t="s">
        <v>573</v>
      </c>
      <c r="C56" s="29" t="s">
        <v>23</v>
      </c>
      <c r="D56" s="474">
        <v>1</v>
      </c>
      <c r="E56" s="474"/>
      <c r="F56" s="474"/>
      <c r="G56" s="474"/>
      <c r="H56" s="474"/>
      <c r="I56" s="474"/>
      <c r="J56" s="474"/>
      <c r="K56" s="474"/>
      <c r="L56" s="30"/>
      <c r="M56" s="30"/>
      <c r="N56" s="30"/>
      <c r="O56" s="30"/>
      <c r="P56" s="30"/>
      <c r="Q56" s="31">
        <f t="shared" si="243"/>
        <v>0</v>
      </c>
      <c r="R56" s="595" t="s">
        <v>45</v>
      </c>
      <c r="S56" s="204">
        <v>2000000</v>
      </c>
      <c r="T56" s="425"/>
      <c r="U56" s="425"/>
      <c r="V56" s="425"/>
      <c r="W56" s="471"/>
      <c r="X56" s="471"/>
      <c r="Y56" s="471"/>
      <c r="Z56" s="471"/>
      <c r="AA56" s="471"/>
      <c r="AB56" s="471"/>
      <c r="AC56" s="471"/>
      <c r="AD56" s="471"/>
      <c r="AE56" s="471"/>
      <c r="AF56" s="386">
        <f t="shared" si="244"/>
        <v>0</v>
      </c>
      <c r="AG56" s="461">
        <f t="shared" si="245"/>
        <v>0</v>
      </c>
      <c r="AH56" s="461">
        <f t="shared" si="246"/>
        <v>0</v>
      </c>
      <c r="AI56" s="461">
        <f t="shared" si="247"/>
        <v>0</v>
      </c>
      <c r="AJ56" s="461">
        <f t="shared" si="248"/>
        <v>0</v>
      </c>
      <c r="AK56" s="461">
        <f t="shared" si="249"/>
        <v>0</v>
      </c>
      <c r="AL56" s="461">
        <f t="shared" si="250"/>
        <v>0</v>
      </c>
      <c r="AM56" s="461">
        <f t="shared" si="251"/>
        <v>0</v>
      </c>
      <c r="AN56" s="461">
        <f t="shared" si="252"/>
        <v>0</v>
      </c>
      <c r="AO56" s="461">
        <f t="shared" si="253"/>
        <v>0</v>
      </c>
      <c r="AP56" s="461">
        <f t="shared" si="254"/>
        <v>0</v>
      </c>
      <c r="AQ56" s="461">
        <f t="shared" si="255"/>
        <v>0</v>
      </c>
      <c r="AR56" s="461">
        <f t="shared" si="256"/>
        <v>0</v>
      </c>
      <c r="AS56" s="462">
        <f t="shared" si="257"/>
        <v>0</v>
      </c>
      <c r="AT56" s="461">
        <f t="shared" si="170"/>
        <v>0</v>
      </c>
      <c r="AU56" s="461">
        <f t="shared" si="171"/>
        <v>0</v>
      </c>
      <c r="AV56" s="461">
        <f t="shared" si="172"/>
        <v>0</v>
      </c>
      <c r="AW56" s="461">
        <f t="shared" si="173"/>
        <v>0</v>
      </c>
      <c r="AX56" s="461">
        <f t="shared" si="174"/>
        <v>0</v>
      </c>
      <c r="AY56" s="461">
        <f t="shared" si="175"/>
        <v>0</v>
      </c>
      <c r="AZ56" s="461">
        <f t="shared" si="176"/>
        <v>0</v>
      </c>
      <c r="BA56" s="461">
        <f t="shared" si="177"/>
        <v>0</v>
      </c>
      <c r="BB56" s="461">
        <f t="shared" si="178"/>
        <v>0</v>
      </c>
      <c r="BC56" s="461">
        <f t="shared" si="179"/>
        <v>0</v>
      </c>
      <c r="BD56" s="461">
        <f t="shared" si="180"/>
        <v>0</v>
      </c>
      <c r="BE56" s="461">
        <f t="shared" si="181"/>
        <v>0</v>
      </c>
      <c r="BF56" s="461">
        <f t="shared" si="182"/>
        <v>0</v>
      </c>
      <c r="BG56" s="591">
        <f t="shared" si="258"/>
        <v>0</v>
      </c>
      <c r="BH56" s="592">
        <f t="shared" si="259"/>
        <v>2000000</v>
      </c>
      <c r="BI56" s="593">
        <f t="shared" si="260"/>
        <v>2000000</v>
      </c>
      <c r="BJ56" s="387">
        <f t="shared" si="261"/>
        <v>0</v>
      </c>
      <c r="BK56" s="387"/>
      <c r="BL56" s="943">
        <v>2000000</v>
      </c>
      <c r="BM56" s="461">
        <f t="shared" si="78"/>
        <v>0</v>
      </c>
      <c r="BN56" s="461">
        <f t="shared" si="79"/>
        <v>0</v>
      </c>
      <c r="BO56" s="461">
        <f t="shared" si="80"/>
        <v>0</v>
      </c>
      <c r="BP56" s="37"/>
      <c r="BQ56" s="461">
        <f t="shared" si="92"/>
        <v>0</v>
      </c>
      <c r="BR56" s="461">
        <f t="shared" si="81"/>
        <v>0</v>
      </c>
      <c r="BS56" s="461">
        <f t="shared" si="93"/>
        <v>0</v>
      </c>
      <c r="BT56" s="37"/>
      <c r="BU56" s="461">
        <f t="shared" si="94"/>
        <v>0</v>
      </c>
      <c r="BV56" s="461">
        <f t="shared" si="82"/>
        <v>0</v>
      </c>
      <c r="BW56" s="461">
        <f t="shared" si="83"/>
        <v>0</v>
      </c>
      <c r="BX56" s="37"/>
      <c r="BY56" s="461">
        <f t="shared" si="95"/>
        <v>0</v>
      </c>
      <c r="BZ56" s="461">
        <f t="shared" si="84"/>
        <v>0</v>
      </c>
      <c r="CA56" s="461">
        <f t="shared" si="96"/>
        <v>0</v>
      </c>
      <c r="CB56" s="37"/>
      <c r="CC56" s="461">
        <f t="shared" si="97"/>
        <v>0</v>
      </c>
      <c r="CD56" s="461">
        <f t="shared" si="85"/>
        <v>0</v>
      </c>
      <c r="CE56" s="461">
        <f t="shared" si="98"/>
        <v>0</v>
      </c>
      <c r="CF56" s="37"/>
      <c r="CG56" s="461">
        <f t="shared" si="99"/>
        <v>0</v>
      </c>
      <c r="CH56" s="461">
        <f t="shared" si="100"/>
        <v>0</v>
      </c>
      <c r="CI56" s="461">
        <f t="shared" si="86"/>
        <v>0</v>
      </c>
      <c r="CJ56" s="37"/>
      <c r="CK56" s="461">
        <f t="shared" si="101"/>
        <v>0</v>
      </c>
      <c r="CL56" s="461">
        <f t="shared" si="102"/>
        <v>0</v>
      </c>
      <c r="CM56" s="461">
        <f t="shared" si="103"/>
        <v>0</v>
      </c>
      <c r="CN56" s="37"/>
      <c r="CO56" s="461">
        <f t="shared" si="104"/>
        <v>0</v>
      </c>
      <c r="CP56" s="461">
        <f t="shared" si="105"/>
        <v>0</v>
      </c>
      <c r="CQ56" s="461">
        <f t="shared" si="106"/>
        <v>0</v>
      </c>
      <c r="CR56" s="37"/>
      <c r="CS56" s="461">
        <f t="shared" si="107"/>
        <v>0</v>
      </c>
      <c r="CT56" s="461">
        <f t="shared" si="87"/>
        <v>0</v>
      </c>
      <c r="CU56" s="461">
        <f t="shared" si="108"/>
        <v>0</v>
      </c>
      <c r="CV56" s="37"/>
      <c r="CW56" s="461">
        <f t="shared" si="109"/>
        <v>0</v>
      </c>
      <c r="CX56" s="461">
        <f t="shared" si="110"/>
        <v>0</v>
      </c>
      <c r="CY56" s="461">
        <f t="shared" si="111"/>
        <v>0</v>
      </c>
      <c r="CZ56" s="37"/>
      <c r="DA56" s="461">
        <f t="shared" si="112"/>
        <v>0</v>
      </c>
      <c r="DB56" s="461">
        <f t="shared" si="88"/>
        <v>0</v>
      </c>
      <c r="DC56" s="461">
        <f t="shared" si="113"/>
        <v>0</v>
      </c>
      <c r="DD56" s="37"/>
      <c r="DE56" s="461">
        <f t="shared" si="114"/>
        <v>0</v>
      </c>
      <c r="DF56" s="461">
        <f t="shared" si="115"/>
        <v>0</v>
      </c>
      <c r="DG56" s="461">
        <f t="shared" si="116"/>
        <v>0</v>
      </c>
      <c r="DH56" s="37"/>
      <c r="DI56" s="461">
        <f t="shared" si="90"/>
        <v>0</v>
      </c>
      <c r="DJ56" s="461">
        <f t="shared" si="91"/>
        <v>0</v>
      </c>
      <c r="DK56" s="461">
        <f t="shared" si="89"/>
        <v>0</v>
      </c>
    </row>
    <row r="57" spans="1:115" s="38" customFormat="1" ht="34.5" customHeight="1" x14ac:dyDescent="0.2">
      <c r="A57" s="28">
        <f t="shared" si="27"/>
        <v>46</v>
      </c>
      <c r="B57" s="426" t="s">
        <v>574</v>
      </c>
      <c r="C57" s="29" t="s">
        <v>23</v>
      </c>
      <c r="D57" s="474">
        <v>1</v>
      </c>
      <c r="E57" s="474"/>
      <c r="F57" s="474"/>
      <c r="G57" s="474"/>
      <c r="H57" s="474"/>
      <c r="I57" s="474"/>
      <c r="J57" s="474"/>
      <c r="K57" s="474"/>
      <c r="L57" s="30"/>
      <c r="M57" s="30"/>
      <c r="N57" s="30"/>
      <c r="O57" s="30"/>
      <c r="P57" s="30"/>
      <c r="Q57" s="31">
        <f t="shared" si="155"/>
        <v>0</v>
      </c>
      <c r="R57" s="595" t="s">
        <v>45</v>
      </c>
      <c r="S57" s="204">
        <v>2000000</v>
      </c>
      <c r="T57" s="425"/>
      <c r="U57" s="425"/>
      <c r="V57" s="425"/>
      <c r="W57" s="471"/>
      <c r="X57" s="471"/>
      <c r="Y57" s="471"/>
      <c r="Z57" s="471"/>
      <c r="AA57" s="471"/>
      <c r="AB57" s="471"/>
      <c r="AC57" s="471"/>
      <c r="AD57" s="471"/>
      <c r="AE57" s="471"/>
      <c r="AF57" s="386">
        <f t="shared" si="7"/>
        <v>0</v>
      </c>
      <c r="AG57" s="461">
        <f t="shared" si="167"/>
        <v>0</v>
      </c>
      <c r="AH57" s="461">
        <f t="shared" si="168"/>
        <v>0</v>
      </c>
      <c r="AI57" s="461">
        <f t="shared" si="206"/>
        <v>0</v>
      </c>
      <c r="AJ57" s="461">
        <f t="shared" si="206"/>
        <v>0</v>
      </c>
      <c r="AK57" s="461">
        <f t="shared" si="206"/>
        <v>0</v>
      </c>
      <c r="AL57" s="461">
        <f t="shared" si="206"/>
        <v>0</v>
      </c>
      <c r="AM57" s="461">
        <f t="shared" si="206"/>
        <v>0</v>
      </c>
      <c r="AN57" s="461">
        <f t="shared" si="206"/>
        <v>0</v>
      </c>
      <c r="AO57" s="461">
        <f t="shared" si="206"/>
        <v>0</v>
      </c>
      <c r="AP57" s="461">
        <f t="shared" si="206"/>
        <v>0</v>
      </c>
      <c r="AQ57" s="461">
        <f t="shared" si="206"/>
        <v>0</v>
      </c>
      <c r="AR57" s="461">
        <f t="shared" si="206"/>
        <v>0</v>
      </c>
      <c r="AS57" s="462">
        <f t="shared" si="9"/>
        <v>0</v>
      </c>
      <c r="AT57" s="461">
        <f t="shared" si="170"/>
        <v>0</v>
      </c>
      <c r="AU57" s="461">
        <f t="shared" si="171"/>
        <v>0</v>
      </c>
      <c r="AV57" s="461">
        <f t="shared" si="172"/>
        <v>0</v>
      </c>
      <c r="AW57" s="461">
        <f t="shared" si="173"/>
        <v>0</v>
      </c>
      <c r="AX57" s="461">
        <f t="shared" si="174"/>
        <v>0</v>
      </c>
      <c r="AY57" s="461">
        <f t="shared" si="175"/>
        <v>0</v>
      </c>
      <c r="AZ57" s="461">
        <f t="shared" si="176"/>
        <v>0</v>
      </c>
      <c r="BA57" s="461">
        <f t="shared" si="177"/>
        <v>0</v>
      </c>
      <c r="BB57" s="461">
        <f t="shared" si="178"/>
        <v>0</v>
      </c>
      <c r="BC57" s="461">
        <f t="shared" si="179"/>
        <v>0</v>
      </c>
      <c r="BD57" s="461">
        <f t="shared" si="180"/>
        <v>0</v>
      </c>
      <c r="BE57" s="461">
        <f t="shared" si="181"/>
        <v>0</v>
      </c>
      <c r="BF57" s="461">
        <f t="shared" si="182"/>
        <v>0</v>
      </c>
      <c r="BG57" s="591">
        <f t="shared" si="23"/>
        <v>0</v>
      </c>
      <c r="BH57" s="592">
        <f t="shared" si="24"/>
        <v>2000000</v>
      </c>
      <c r="BI57" s="593">
        <f t="shared" si="25"/>
        <v>2000000</v>
      </c>
      <c r="BJ57" s="387">
        <f t="shared" si="203"/>
        <v>0</v>
      </c>
      <c r="BK57" s="387"/>
      <c r="BL57" s="943">
        <v>2000000</v>
      </c>
      <c r="BM57" s="461">
        <f t="shared" si="78"/>
        <v>0</v>
      </c>
      <c r="BN57" s="461">
        <f t="shared" si="79"/>
        <v>0</v>
      </c>
      <c r="BO57" s="461">
        <f t="shared" si="80"/>
        <v>0</v>
      </c>
      <c r="BP57" s="37"/>
      <c r="BQ57" s="461">
        <f t="shared" si="92"/>
        <v>0</v>
      </c>
      <c r="BR57" s="461">
        <f t="shared" si="81"/>
        <v>0</v>
      </c>
      <c r="BS57" s="461">
        <f t="shared" si="93"/>
        <v>0</v>
      </c>
      <c r="BT57" s="37"/>
      <c r="BU57" s="461">
        <f t="shared" si="94"/>
        <v>0</v>
      </c>
      <c r="BV57" s="461">
        <f t="shared" si="82"/>
        <v>0</v>
      </c>
      <c r="BW57" s="461">
        <f t="shared" si="83"/>
        <v>0</v>
      </c>
      <c r="BX57" s="37"/>
      <c r="BY57" s="461">
        <f t="shared" si="95"/>
        <v>0</v>
      </c>
      <c r="BZ57" s="461">
        <f t="shared" si="84"/>
        <v>0</v>
      </c>
      <c r="CA57" s="461">
        <f t="shared" si="96"/>
        <v>0</v>
      </c>
      <c r="CB57" s="37"/>
      <c r="CC57" s="461">
        <f t="shared" si="97"/>
        <v>0</v>
      </c>
      <c r="CD57" s="461">
        <f t="shared" si="85"/>
        <v>0</v>
      </c>
      <c r="CE57" s="461">
        <f t="shared" si="98"/>
        <v>0</v>
      </c>
      <c r="CF57" s="37"/>
      <c r="CG57" s="461">
        <f t="shared" si="99"/>
        <v>0</v>
      </c>
      <c r="CH57" s="461">
        <f t="shared" si="100"/>
        <v>0</v>
      </c>
      <c r="CI57" s="461">
        <f t="shared" si="86"/>
        <v>0</v>
      </c>
      <c r="CJ57" s="37"/>
      <c r="CK57" s="461">
        <f t="shared" si="101"/>
        <v>0</v>
      </c>
      <c r="CL57" s="461">
        <f t="shared" si="102"/>
        <v>0</v>
      </c>
      <c r="CM57" s="461">
        <f t="shared" si="103"/>
        <v>0</v>
      </c>
      <c r="CN57" s="37"/>
      <c r="CO57" s="461">
        <f t="shared" si="104"/>
        <v>0</v>
      </c>
      <c r="CP57" s="461">
        <f t="shared" si="105"/>
        <v>0</v>
      </c>
      <c r="CQ57" s="461">
        <f t="shared" si="106"/>
        <v>0</v>
      </c>
      <c r="CR57" s="37"/>
      <c r="CS57" s="461">
        <f t="shared" si="107"/>
        <v>0</v>
      </c>
      <c r="CT57" s="461">
        <f t="shared" si="87"/>
        <v>0</v>
      </c>
      <c r="CU57" s="461">
        <f t="shared" si="108"/>
        <v>0</v>
      </c>
      <c r="CV57" s="37"/>
      <c r="CW57" s="461">
        <f t="shared" si="109"/>
        <v>0</v>
      </c>
      <c r="CX57" s="461">
        <f t="shared" si="110"/>
        <v>0</v>
      </c>
      <c r="CY57" s="461">
        <f t="shared" si="111"/>
        <v>0</v>
      </c>
      <c r="CZ57" s="37"/>
      <c r="DA57" s="461">
        <f t="shared" si="112"/>
        <v>0</v>
      </c>
      <c r="DB57" s="461">
        <f t="shared" si="88"/>
        <v>0</v>
      </c>
      <c r="DC57" s="461">
        <f t="shared" si="113"/>
        <v>0</v>
      </c>
      <c r="DD57" s="37"/>
      <c r="DE57" s="461">
        <f t="shared" si="114"/>
        <v>0</v>
      </c>
      <c r="DF57" s="461">
        <f t="shared" si="115"/>
        <v>0</v>
      </c>
      <c r="DG57" s="461">
        <f t="shared" si="116"/>
        <v>0</v>
      </c>
      <c r="DH57" s="37"/>
      <c r="DI57" s="461">
        <f t="shared" si="90"/>
        <v>0</v>
      </c>
      <c r="DJ57" s="461">
        <f t="shared" si="91"/>
        <v>0</v>
      </c>
      <c r="DK57" s="461">
        <f t="shared" si="89"/>
        <v>0</v>
      </c>
    </row>
    <row r="58" spans="1:115" s="38" customFormat="1" ht="34.5" customHeight="1" x14ac:dyDescent="0.2">
      <c r="A58" s="28">
        <f t="shared" si="27"/>
        <v>47</v>
      </c>
      <c r="B58" s="426" t="s">
        <v>575</v>
      </c>
      <c r="C58" s="29" t="s">
        <v>23</v>
      </c>
      <c r="D58" s="474">
        <v>1</v>
      </c>
      <c r="E58" s="474"/>
      <c r="F58" s="474"/>
      <c r="G58" s="474"/>
      <c r="H58" s="474"/>
      <c r="I58" s="474"/>
      <c r="J58" s="474"/>
      <c r="K58" s="474"/>
      <c r="L58" s="30"/>
      <c r="M58" s="30"/>
      <c r="N58" s="30"/>
      <c r="O58" s="30"/>
      <c r="P58" s="30"/>
      <c r="Q58" s="31">
        <f t="shared" si="155"/>
        <v>0</v>
      </c>
      <c r="R58" s="595" t="s">
        <v>45</v>
      </c>
      <c r="S58" s="204">
        <v>2000000</v>
      </c>
      <c r="T58" s="425"/>
      <c r="U58" s="425"/>
      <c r="V58" s="425"/>
      <c r="W58" s="471"/>
      <c r="X58" s="471"/>
      <c r="Y58" s="471"/>
      <c r="Z58" s="471"/>
      <c r="AA58" s="471"/>
      <c r="AB58" s="471"/>
      <c r="AC58" s="471"/>
      <c r="AD58" s="471"/>
      <c r="AE58" s="471"/>
      <c r="AF58" s="386">
        <f t="shared" si="7"/>
        <v>0</v>
      </c>
      <c r="AG58" s="461">
        <f t="shared" si="167"/>
        <v>0</v>
      </c>
      <c r="AH58" s="461">
        <f t="shared" si="168"/>
        <v>0</v>
      </c>
      <c r="AI58" s="461">
        <f t="shared" si="206"/>
        <v>0</v>
      </c>
      <c r="AJ58" s="461">
        <f t="shared" si="206"/>
        <v>0</v>
      </c>
      <c r="AK58" s="461">
        <f t="shared" si="206"/>
        <v>0</v>
      </c>
      <c r="AL58" s="461">
        <f t="shared" si="206"/>
        <v>0</v>
      </c>
      <c r="AM58" s="461">
        <f t="shared" si="206"/>
        <v>0</v>
      </c>
      <c r="AN58" s="461">
        <f t="shared" si="206"/>
        <v>0</v>
      </c>
      <c r="AO58" s="461">
        <f t="shared" si="206"/>
        <v>0</v>
      </c>
      <c r="AP58" s="461">
        <f t="shared" si="206"/>
        <v>0</v>
      </c>
      <c r="AQ58" s="461">
        <f t="shared" si="206"/>
        <v>0</v>
      </c>
      <c r="AR58" s="461">
        <f t="shared" si="206"/>
        <v>0</v>
      </c>
      <c r="AS58" s="462">
        <f t="shared" si="9"/>
        <v>0</v>
      </c>
      <c r="AT58" s="461">
        <f t="shared" si="170"/>
        <v>0</v>
      </c>
      <c r="AU58" s="461">
        <f t="shared" si="171"/>
        <v>0</v>
      </c>
      <c r="AV58" s="461">
        <f t="shared" si="172"/>
        <v>0</v>
      </c>
      <c r="AW58" s="461">
        <f t="shared" si="173"/>
        <v>0</v>
      </c>
      <c r="AX58" s="461">
        <f t="shared" si="174"/>
        <v>0</v>
      </c>
      <c r="AY58" s="461">
        <f t="shared" si="175"/>
        <v>0</v>
      </c>
      <c r="AZ58" s="461">
        <f t="shared" si="176"/>
        <v>0</v>
      </c>
      <c r="BA58" s="461">
        <f t="shared" si="177"/>
        <v>0</v>
      </c>
      <c r="BB58" s="461">
        <f t="shared" si="178"/>
        <v>0</v>
      </c>
      <c r="BC58" s="461">
        <f t="shared" si="179"/>
        <v>0</v>
      </c>
      <c r="BD58" s="461">
        <f t="shared" si="180"/>
        <v>0</v>
      </c>
      <c r="BE58" s="461">
        <f t="shared" si="181"/>
        <v>0</v>
      </c>
      <c r="BF58" s="461">
        <f t="shared" si="182"/>
        <v>0</v>
      </c>
      <c r="BG58" s="591">
        <f t="shared" si="23"/>
        <v>0</v>
      </c>
      <c r="BH58" s="592">
        <f t="shared" si="24"/>
        <v>2000000</v>
      </c>
      <c r="BI58" s="593">
        <f t="shared" si="25"/>
        <v>2000000</v>
      </c>
      <c r="BJ58" s="387">
        <f t="shared" si="203"/>
        <v>0</v>
      </c>
      <c r="BK58" s="387"/>
      <c r="BL58" s="943">
        <v>2000000</v>
      </c>
      <c r="BM58" s="461">
        <f t="shared" si="78"/>
        <v>0</v>
      </c>
      <c r="BN58" s="461">
        <f t="shared" si="79"/>
        <v>0</v>
      </c>
      <c r="BO58" s="461">
        <f t="shared" si="80"/>
        <v>0</v>
      </c>
      <c r="BP58" s="37"/>
      <c r="BQ58" s="461">
        <f t="shared" si="92"/>
        <v>0</v>
      </c>
      <c r="BR58" s="461">
        <f t="shared" si="81"/>
        <v>0</v>
      </c>
      <c r="BS58" s="461">
        <f t="shared" si="93"/>
        <v>0</v>
      </c>
      <c r="BT58" s="37"/>
      <c r="BU58" s="461">
        <f t="shared" si="94"/>
        <v>0</v>
      </c>
      <c r="BV58" s="461">
        <f t="shared" si="82"/>
        <v>0</v>
      </c>
      <c r="BW58" s="461">
        <f t="shared" si="83"/>
        <v>0</v>
      </c>
      <c r="BX58" s="37"/>
      <c r="BY58" s="461">
        <f t="shared" si="95"/>
        <v>0</v>
      </c>
      <c r="BZ58" s="461">
        <f t="shared" si="84"/>
        <v>0</v>
      </c>
      <c r="CA58" s="461">
        <f t="shared" si="96"/>
        <v>0</v>
      </c>
      <c r="CB58" s="37"/>
      <c r="CC58" s="461">
        <f t="shared" si="97"/>
        <v>0</v>
      </c>
      <c r="CD58" s="461">
        <f t="shared" si="85"/>
        <v>0</v>
      </c>
      <c r="CE58" s="461">
        <f t="shared" si="98"/>
        <v>0</v>
      </c>
      <c r="CF58" s="37"/>
      <c r="CG58" s="461">
        <f t="shared" si="99"/>
        <v>0</v>
      </c>
      <c r="CH58" s="461">
        <f t="shared" si="100"/>
        <v>0</v>
      </c>
      <c r="CI58" s="461">
        <f t="shared" si="86"/>
        <v>0</v>
      </c>
      <c r="CJ58" s="37"/>
      <c r="CK58" s="461">
        <f t="shared" si="101"/>
        <v>0</v>
      </c>
      <c r="CL58" s="461">
        <f t="shared" si="102"/>
        <v>0</v>
      </c>
      <c r="CM58" s="461">
        <f t="shared" si="103"/>
        <v>0</v>
      </c>
      <c r="CN58" s="37"/>
      <c r="CO58" s="461">
        <f t="shared" si="104"/>
        <v>0</v>
      </c>
      <c r="CP58" s="461">
        <f t="shared" si="105"/>
        <v>0</v>
      </c>
      <c r="CQ58" s="461">
        <f t="shared" si="106"/>
        <v>0</v>
      </c>
      <c r="CR58" s="37"/>
      <c r="CS58" s="461">
        <f t="shared" si="107"/>
        <v>0</v>
      </c>
      <c r="CT58" s="461">
        <f t="shared" si="87"/>
        <v>0</v>
      </c>
      <c r="CU58" s="461">
        <f t="shared" si="108"/>
        <v>0</v>
      </c>
      <c r="CV58" s="37"/>
      <c r="CW58" s="461">
        <f t="shared" si="109"/>
        <v>0</v>
      </c>
      <c r="CX58" s="461">
        <f t="shared" si="110"/>
        <v>0</v>
      </c>
      <c r="CY58" s="461">
        <f t="shared" si="111"/>
        <v>0</v>
      </c>
      <c r="CZ58" s="37"/>
      <c r="DA58" s="461">
        <f t="shared" si="112"/>
        <v>0</v>
      </c>
      <c r="DB58" s="461">
        <f t="shared" si="88"/>
        <v>0</v>
      </c>
      <c r="DC58" s="461">
        <f t="shared" si="113"/>
        <v>0</v>
      </c>
      <c r="DD58" s="37"/>
      <c r="DE58" s="461">
        <f t="shared" si="114"/>
        <v>0</v>
      </c>
      <c r="DF58" s="461">
        <f t="shared" si="115"/>
        <v>0</v>
      </c>
      <c r="DG58" s="461">
        <f t="shared" si="116"/>
        <v>0</v>
      </c>
      <c r="DH58" s="37"/>
      <c r="DI58" s="461">
        <f t="shared" si="90"/>
        <v>0</v>
      </c>
      <c r="DJ58" s="461">
        <f t="shared" si="91"/>
        <v>0</v>
      </c>
      <c r="DK58" s="461">
        <f t="shared" si="89"/>
        <v>0</v>
      </c>
    </row>
    <row r="59" spans="1:115" s="38" customFormat="1" ht="34.5" customHeight="1" x14ac:dyDescent="0.2">
      <c r="A59" s="28">
        <f t="shared" si="27"/>
        <v>48</v>
      </c>
      <c r="B59" s="426" t="s">
        <v>576</v>
      </c>
      <c r="C59" s="29" t="s">
        <v>23</v>
      </c>
      <c r="D59" s="474">
        <v>1</v>
      </c>
      <c r="E59" s="474"/>
      <c r="F59" s="474"/>
      <c r="G59" s="474"/>
      <c r="H59" s="474"/>
      <c r="I59" s="474"/>
      <c r="J59" s="474"/>
      <c r="K59" s="474"/>
      <c r="L59" s="30"/>
      <c r="M59" s="30"/>
      <c r="N59" s="30"/>
      <c r="O59" s="30"/>
      <c r="P59" s="30"/>
      <c r="Q59" s="31">
        <f t="shared" si="155"/>
        <v>0</v>
      </c>
      <c r="R59" s="595" t="s">
        <v>45</v>
      </c>
      <c r="S59" s="204">
        <v>2000000</v>
      </c>
      <c r="T59" s="425"/>
      <c r="U59" s="425"/>
      <c r="V59" s="425"/>
      <c r="W59" s="471"/>
      <c r="X59" s="471"/>
      <c r="Y59" s="471"/>
      <c r="Z59" s="471"/>
      <c r="AA59" s="471"/>
      <c r="AB59" s="471"/>
      <c r="AC59" s="471"/>
      <c r="AD59" s="471"/>
      <c r="AE59" s="471"/>
      <c r="AF59" s="386">
        <f t="shared" si="7"/>
        <v>0</v>
      </c>
      <c r="AG59" s="461">
        <f t="shared" si="167"/>
        <v>0</v>
      </c>
      <c r="AH59" s="461">
        <f t="shared" si="168"/>
        <v>0</v>
      </c>
      <c r="AI59" s="461">
        <f t="shared" si="206"/>
        <v>0</v>
      </c>
      <c r="AJ59" s="461">
        <f t="shared" si="206"/>
        <v>0</v>
      </c>
      <c r="AK59" s="461">
        <f t="shared" si="206"/>
        <v>0</v>
      </c>
      <c r="AL59" s="461">
        <f t="shared" si="206"/>
        <v>0</v>
      </c>
      <c r="AM59" s="461">
        <f t="shared" si="206"/>
        <v>0</v>
      </c>
      <c r="AN59" s="461">
        <f t="shared" si="206"/>
        <v>0</v>
      </c>
      <c r="AO59" s="461">
        <f t="shared" si="206"/>
        <v>0</v>
      </c>
      <c r="AP59" s="461">
        <f t="shared" si="206"/>
        <v>0</v>
      </c>
      <c r="AQ59" s="461">
        <f t="shared" si="206"/>
        <v>0</v>
      </c>
      <c r="AR59" s="461">
        <f t="shared" si="206"/>
        <v>0</v>
      </c>
      <c r="AS59" s="462">
        <f t="shared" si="9"/>
        <v>0</v>
      </c>
      <c r="AT59" s="461">
        <f t="shared" si="170"/>
        <v>0</v>
      </c>
      <c r="AU59" s="461">
        <f t="shared" si="171"/>
        <v>0</v>
      </c>
      <c r="AV59" s="461">
        <f t="shared" si="172"/>
        <v>0</v>
      </c>
      <c r="AW59" s="461">
        <f t="shared" si="173"/>
        <v>0</v>
      </c>
      <c r="AX59" s="461">
        <f t="shared" si="174"/>
        <v>0</v>
      </c>
      <c r="AY59" s="461">
        <f t="shared" si="175"/>
        <v>0</v>
      </c>
      <c r="AZ59" s="461">
        <f t="shared" si="176"/>
        <v>0</v>
      </c>
      <c r="BA59" s="461">
        <f t="shared" si="177"/>
        <v>0</v>
      </c>
      <c r="BB59" s="461">
        <f t="shared" si="178"/>
        <v>0</v>
      </c>
      <c r="BC59" s="461">
        <f t="shared" si="179"/>
        <v>0</v>
      </c>
      <c r="BD59" s="461">
        <f t="shared" si="180"/>
        <v>0</v>
      </c>
      <c r="BE59" s="461">
        <f t="shared" si="181"/>
        <v>0</v>
      </c>
      <c r="BF59" s="461">
        <f t="shared" si="182"/>
        <v>0</v>
      </c>
      <c r="BG59" s="591">
        <f t="shared" si="23"/>
        <v>0</v>
      </c>
      <c r="BH59" s="592">
        <f t="shared" si="24"/>
        <v>2000000</v>
      </c>
      <c r="BI59" s="593">
        <f t="shared" si="25"/>
        <v>2000000</v>
      </c>
      <c r="BJ59" s="387">
        <f t="shared" si="203"/>
        <v>0</v>
      </c>
      <c r="BK59" s="387"/>
      <c r="BL59" s="943">
        <v>2000000</v>
      </c>
      <c r="BM59" s="461">
        <f t="shared" si="78"/>
        <v>0</v>
      </c>
      <c r="BN59" s="461">
        <f t="shared" si="79"/>
        <v>0</v>
      </c>
      <c r="BO59" s="461">
        <f t="shared" si="80"/>
        <v>0</v>
      </c>
      <c r="BP59" s="37"/>
      <c r="BQ59" s="461">
        <f t="shared" si="92"/>
        <v>0</v>
      </c>
      <c r="BR59" s="461">
        <f t="shared" si="81"/>
        <v>0</v>
      </c>
      <c r="BS59" s="461">
        <f t="shared" si="93"/>
        <v>0</v>
      </c>
      <c r="BT59" s="37"/>
      <c r="BU59" s="461">
        <f t="shared" si="94"/>
        <v>0</v>
      </c>
      <c r="BV59" s="461">
        <f t="shared" si="82"/>
        <v>0</v>
      </c>
      <c r="BW59" s="461">
        <f t="shared" si="83"/>
        <v>0</v>
      </c>
      <c r="BX59" s="37"/>
      <c r="BY59" s="461">
        <f t="shared" si="95"/>
        <v>0</v>
      </c>
      <c r="BZ59" s="461">
        <f t="shared" si="84"/>
        <v>0</v>
      </c>
      <c r="CA59" s="461">
        <f t="shared" si="96"/>
        <v>0</v>
      </c>
      <c r="CB59" s="37"/>
      <c r="CC59" s="461">
        <f t="shared" si="97"/>
        <v>0</v>
      </c>
      <c r="CD59" s="461">
        <f t="shared" si="85"/>
        <v>0</v>
      </c>
      <c r="CE59" s="461">
        <f t="shared" si="98"/>
        <v>0</v>
      </c>
      <c r="CF59" s="37"/>
      <c r="CG59" s="461">
        <f t="shared" si="99"/>
        <v>0</v>
      </c>
      <c r="CH59" s="461">
        <f t="shared" si="100"/>
        <v>0</v>
      </c>
      <c r="CI59" s="461">
        <f t="shared" si="86"/>
        <v>0</v>
      </c>
      <c r="CJ59" s="37"/>
      <c r="CK59" s="461">
        <f t="shared" si="101"/>
        <v>0</v>
      </c>
      <c r="CL59" s="461">
        <f t="shared" si="102"/>
        <v>0</v>
      </c>
      <c r="CM59" s="461">
        <f t="shared" si="103"/>
        <v>0</v>
      </c>
      <c r="CN59" s="37"/>
      <c r="CO59" s="461">
        <f t="shared" si="104"/>
        <v>0</v>
      </c>
      <c r="CP59" s="461">
        <f t="shared" si="105"/>
        <v>0</v>
      </c>
      <c r="CQ59" s="461">
        <f t="shared" si="106"/>
        <v>0</v>
      </c>
      <c r="CR59" s="37"/>
      <c r="CS59" s="461">
        <f t="shared" si="107"/>
        <v>0</v>
      </c>
      <c r="CT59" s="461">
        <f t="shared" si="87"/>
        <v>0</v>
      </c>
      <c r="CU59" s="461">
        <f t="shared" si="108"/>
        <v>0</v>
      </c>
      <c r="CV59" s="37"/>
      <c r="CW59" s="461">
        <f t="shared" si="109"/>
        <v>0</v>
      </c>
      <c r="CX59" s="461">
        <f t="shared" si="110"/>
        <v>0</v>
      </c>
      <c r="CY59" s="461">
        <f t="shared" si="111"/>
        <v>0</v>
      </c>
      <c r="CZ59" s="37"/>
      <c r="DA59" s="461">
        <f t="shared" si="112"/>
        <v>0</v>
      </c>
      <c r="DB59" s="461">
        <f t="shared" si="88"/>
        <v>0</v>
      </c>
      <c r="DC59" s="461">
        <f t="shared" si="113"/>
        <v>0</v>
      </c>
      <c r="DD59" s="37"/>
      <c r="DE59" s="461">
        <f t="shared" si="114"/>
        <v>0</v>
      </c>
      <c r="DF59" s="461">
        <f t="shared" si="115"/>
        <v>0</v>
      </c>
      <c r="DG59" s="461">
        <f t="shared" si="116"/>
        <v>0</v>
      </c>
      <c r="DH59" s="37"/>
      <c r="DI59" s="461">
        <f t="shared" si="90"/>
        <v>0</v>
      </c>
      <c r="DJ59" s="461">
        <f t="shared" si="91"/>
        <v>0</v>
      </c>
      <c r="DK59" s="461">
        <f t="shared" si="89"/>
        <v>0</v>
      </c>
    </row>
    <row r="60" spans="1:115" s="38" customFormat="1" ht="34.5" customHeight="1" x14ac:dyDescent="0.2">
      <c r="A60" s="28">
        <f t="shared" si="27"/>
        <v>49</v>
      </c>
      <c r="B60" s="426" t="s">
        <v>577</v>
      </c>
      <c r="C60" s="29" t="s">
        <v>23</v>
      </c>
      <c r="D60" s="474">
        <v>1</v>
      </c>
      <c r="E60" s="474"/>
      <c r="F60" s="474"/>
      <c r="G60" s="474"/>
      <c r="H60" s="474"/>
      <c r="I60" s="474"/>
      <c r="J60" s="474"/>
      <c r="K60" s="474"/>
      <c r="L60" s="30"/>
      <c r="M60" s="30"/>
      <c r="N60" s="30"/>
      <c r="O60" s="30"/>
      <c r="P60" s="30"/>
      <c r="Q60" s="31">
        <f t="shared" ref="Q60" si="262">SUM(E60:P60)</f>
        <v>0</v>
      </c>
      <c r="R60" s="595" t="s">
        <v>45</v>
      </c>
      <c r="S60" s="204">
        <v>2000000</v>
      </c>
      <c r="T60" s="425"/>
      <c r="U60" s="425"/>
      <c r="V60" s="425"/>
      <c r="W60" s="471"/>
      <c r="X60" s="471"/>
      <c r="Y60" s="471"/>
      <c r="Z60" s="471"/>
      <c r="AA60" s="471"/>
      <c r="AB60" s="471"/>
      <c r="AC60" s="471"/>
      <c r="AD60" s="471"/>
      <c r="AE60" s="471"/>
      <c r="AF60" s="386">
        <f t="shared" ref="AF60" si="263">SUM(Q60*S60)</f>
        <v>0</v>
      </c>
      <c r="AG60" s="461">
        <f t="shared" ref="AG60" si="264">T60*E60</f>
        <v>0</v>
      </c>
      <c r="AH60" s="461">
        <f t="shared" ref="AH60" si="265">U60*F60</f>
        <v>0</v>
      </c>
      <c r="AI60" s="461">
        <f t="shared" ref="AI60" si="266">V60*G60</f>
        <v>0</v>
      </c>
      <c r="AJ60" s="461">
        <f t="shared" ref="AJ60" si="267">W60*H60</f>
        <v>0</v>
      </c>
      <c r="AK60" s="461">
        <f t="shared" ref="AK60" si="268">X60*I60</f>
        <v>0</v>
      </c>
      <c r="AL60" s="461">
        <f t="shared" ref="AL60" si="269">Y60*J60</f>
        <v>0</v>
      </c>
      <c r="AM60" s="461">
        <f t="shared" ref="AM60" si="270">Z60*K60</f>
        <v>0</v>
      </c>
      <c r="AN60" s="461">
        <f t="shared" ref="AN60" si="271">AA60*L60</f>
        <v>0</v>
      </c>
      <c r="AO60" s="461">
        <f t="shared" ref="AO60" si="272">AB60*M60</f>
        <v>0</v>
      </c>
      <c r="AP60" s="461">
        <f t="shared" ref="AP60" si="273">AC60*N60</f>
        <v>0</v>
      </c>
      <c r="AQ60" s="461">
        <f t="shared" ref="AQ60" si="274">AD60*O60</f>
        <v>0</v>
      </c>
      <c r="AR60" s="461">
        <f t="shared" ref="AR60" si="275">AE60*P60</f>
        <v>0</v>
      </c>
      <c r="AS60" s="462">
        <f t="shared" ref="AS60" si="276">SUM(AG60:AR60)</f>
        <v>0</v>
      </c>
      <c r="AT60" s="461">
        <f t="shared" si="170"/>
        <v>0</v>
      </c>
      <c r="AU60" s="461">
        <f t="shared" si="171"/>
        <v>0</v>
      </c>
      <c r="AV60" s="461">
        <f t="shared" si="172"/>
        <v>0</v>
      </c>
      <c r="AW60" s="461">
        <f t="shared" si="173"/>
        <v>0</v>
      </c>
      <c r="AX60" s="461">
        <f t="shared" si="174"/>
        <v>0</v>
      </c>
      <c r="AY60" s="461">
        <f t="shared" si="175"/>
        <v>0</v>
      </c>
      <c r="AZ60" s="461">
        <f t="shared" si="176"/>
        <v>0</v>
      </c>
      <c r="BA60" s="461">
        <f t="shared" si="177"/>
        <v>0</v>
      </c>
      <c r="BB60" s="461">
        <f t="shared" si="178"/>
        <v>0</v>
      </c>
      <c r="BC60" s="461">
        <f t="shared" si="179"/>
        <v>0</v>
      </c>
      <c r="BD60" s="461">
        <f t="shared" si="180"/>
        <v>0</v>
      </c>
      <c r="BE60" s="461">
        <f t="shared" si="181"/>
        <v>0</v>
      </c>
      <c r="BF60" s="461">
        <f t="shared" si="182"/>
        <v>0</v>
      </c>
      <c r="BG60" s="591">
        <f t="shared" ref="BG60" si="277">AF60-AS60</f>
        <v>0</v>
      </c>
      <c r="BH60" s="592">
        <f t="shared" ref="BH60" si="278">S60*D60</f>
        <v>2000000</v>
      </c>
      <c r="BI60" s="593">
        <f t="shared" ref="BI60" si="279">BH60-AS60</f>
        <v>2000000</v>
      </c>
      <c r="BJ60" s="387">
        <f t="shared" ref="BJ60" si="280">SUM(Q60/D60)</f>
        <v>0</v>
      </c>
      <c r="BK60" s="387"/>
      <c r="BL60" s="943">
        <v>2000000</v>
      </c>
      <c r="BM60" s="461">
        <f t="shared" si="78"/>
        <v>0</v>
      </c>
      <c r="BN60" s="461">
        <f t="shared" si="79"/>
        <v>0</v>
      </c>
      <c r="BO60" s="461">
        <f t="shared" si="80"/>
        <v>0</v>
      </c>
      <c r="BP60" s="37"/>
      <c r="BQ60" s="461">
        <f t="shared" si="92"/>
        <v>0</v>
      </c>
      <c r="BR60" s="461">
        <f t="shared" si="81"/>
        <v>0</v>
      </c>
      <c r="BS60" s="461">
        <f t="shared" si="93"/>
        <v>0</v>
      </c>
      <c r="BT60" s="37"/>
      <c r="BU60" s="461">
        <f t="shared" si="94"/>
        <v>0</v>
      </c>
      <c r="BV60" s="461">
        <f t="shared" si="82"/>
        <v>0</v>
      </c>
      <c r="BW60" s="461">
        <f t="shared" si="83"/>
        <v>0</v>
      </c>
      <c r="BX60" s="37"/>
      <c r="BY60" s="461">
        <f t="shared" si="95"/>
        <v>0</v>
      </c>
      <c r="BZ60" s="461">
        <f t="shared" si="84"/>
        <v>0</v>
      </c>
      <c r="CA60" s="461">
        <f t="shared" si="96"/>
        <v>0</v>
      </c>
      <c r="CB60" s="37"/>
      <c r="CC60" s="461">
        <f t="shared" si="97"/>
        <v>0</v>
      </c>
      <c r="CD60" s="461">
        <f t="shared" si="85"/>
        <v>0</v>
      </c>
      <c r="CE60" s="461">
        <f t="shared" si="98"/>
        <v>0</v>
      </c>
      <c r="CF60" s="37"/>
      <c r="CG60" s="461">
        <f t="shared" si="99"/>
        <v>0</v>
      </c>
      <c r="CH60" s="461">
        <f t="shared" si="100"/>
        <v>0</v>
      </c>
      <c r="CI60" s="461">
        <f t="shared" si="86"/>
        <v>0</v>
      </c>
      <c r="CJ60" s="37"/>
      <c r="CK60" s="461">
        <f t="shared" si="101"/>
        <v>0</v>
      </c>
      <c r="CL60" s="461">
        <f t="shared" si="102"/>
        <v>0</v>
      </c>
      <c r="CM60" s="461">
        <f t="shared" si="103"/>
        <v>0</v>
      </c>
      <c r="CN60" s="37"/>
      <c r="CO60" s="461">
        <f t="shared" si="104"/>
        <v>0</v>
      </c>
      <c r="CP60" s="461">
        <f t="shared" si="105"/>
        <v>0</v>
      </c>
      <c r="CQ60" s="461">
        <f t="shared" si="106"/>
        <v>0</v>
      </c>
      <c r="CR60" s="37"/>
      <c r="CS60" s="461">
        <f t="shared" si="107"/>
        <v>0</v>
      </c>
      <c r="CT60" s="461">
        <f t="shared" si="87"/>
        <v>0</v>
      </c>
      <c r="CU60" s="461">
        <f t="shared" si="108"/>
        <v>0</v>
      </c>
      <c r="CV60" s="37"/>
      <c r="CW60" s="461">
        <f t="shared" si="109"/>
        <v>0</v>
      </c>
      <c r="CX60" s="461">
        <f t="shared" si="110"/>
        <v>0</v>
      </c>
      <c r="CY60" s="461">
        <f t="shared" si="111"/>
        <v>0</v>
      </c>
      <c r="CZ60" s="37"/>
      <c r="DA60" s="461">
        <f t="shared" si="112"/>
        <v>0</v>
      </c>
      <c r="DB60" s="461">
        <f t="shared" si="88"/>
        <v>0</v>
      </c>
      <c r="DC60" s="461">
        <f t="shared" si="113"/>
        <v>0</v>
      </c>
      <c r="DD60" s="37"/>
      <c r="DE60" s="461">
        <f t="shared" si="114"/>
        <v>0</v>
      </c>
      <c r="DF60" s="461">
        <f t="shared" si="115"/>
        <v>0</v>
      </c>
      <c r="DG60" s="461">
        <f t="shared" si="116"/>
        <v>0</v>
      </c>
      <c r="DH60" s="37"/>
      <c r="DI60" s="461">
        <f t="shared" si="90"/>
        <v>0</v>
      </c>
      <c r="DJ60" s="461">
        <f t="shared" si="91"/>
        <v>0</v>
      </c>
      <c r="DK60" s="461">
        <f t="shared" si="89"/>
        <v>0</v>
      </c>
    </row>
    <row r="61" spans="1:115" s="38" customFormat="1" ht="34.5" customHeight="1" x14ac:dyDescent="0.2">
      <c r="A61" s="28"/>
      <c r="B61" s="597" t="s">
        <v>144</v>
      </c>
      <c r="C61" s="29"/>
      <c r="D61" s="474"/>
      <c r="E61" s="408"/>
      <c r="F61" s="30"/>
      <c r="G61" s="590"/>
      <c r="H61" s="590"/>
      <c r="I61" s="590"/>
      <c r="J61" s="30"/>
      <c r="K61" s="30"/>
      <c r="L61" s="30"/>
      <c r="M61" s="30"/>
      <c r="N61" s="30"/>
      <c r="O61" s="30"/>
      <c r="P61" s="30"/>
      <c r="Q61" s="31">
        <f t="shared" si="155"/>
        <v>0</v>
      </c>
      <c r="R61" s="595"/>
      <c r="S61" s="433"/>
      <c r="T61" s="425"/>
      <c r="U61" s="471"/>
      <c r="V61" s="471"/>
      <c r="W61" s="471"/>
      <c r="X61" s="471"/>
      <c r="Y61" s="471"/>
      <c r="Z61" s="471"/>
      <c r="AA61" s="471"/>
      <c r="AB61" s="471"/>
      <c r="AC61" s="471"/>
      <c r="AD61" s="471"/>
      <c r="AE61" s="471"/>
      <c r="AF61" s="386">
        <f t="shared" si="7"/>
        <v>0</v>
      </c>
      <c r="AG61" s="460">
        <f t="shared" si="167"/>
        <v>0</v>
      </c>
      <c r="AH61" s="460">
        <f t="shared" si="168"/>
        <v>0</v>
      </c>
      <c r="AI61" s="460">
        <f t="shared" ref="AI61:AR66" si="281">V61*G61</f>
        <v>0</v>
      </c>
      <c r="AJ61" s="460">
        <f t="shared" si="281"/>
        <v>0</v>
      </c>
      <c r="AK61" s="460">
        <f t="shared" si="281"/>
        <v>0</v>
      </c>
      <c r="AL61" s="460">
        <f t="shared" si="281"/>
        <v>0</v>
      </c>
      <c r="AM61" s="460">
        <f t="shared" si="281"/>
        <v>0</v>
      </c>
      <c r="AN61" s="460">
        <f t="shared" si="281"/>
        <v>0</v>
      </c>
      <c r="AO61" s="460">
        <f t="shared" si="281"/>
        <v>0</v>
      </c>
      <c r="AP61" s="460">
        <f t="shared" si="281"/>
        <v>0</v>
      </c>
      <c r="AQ61" s="460">
        <f t="shared" si="281"/>
        <v>0</v>
      </c>
      <c r="AR61" s="460">
        <f t="shared" si="281"/>
        <v>0</v>
      </c>
      <c r="AS61" s="462">
        <f t="shared" si="9"/>
        <v>0</v>
      </c>
      <c r="AT61" s="461">
        <f t="shared" si="170"/>
        <v>0</v>
      </c>
      <c r="AU61" s="461">
        <f t="shared" si="171"/>
        <v>0</v>
      </c>
      <c r="AV61" s="461">
        <f t="shared" si="172"/>
        <v>0</v>
      </c>
      <c r="AW61" s="461">
        <f t="shared" si="173"/>
        <v>0</v>
      </c>
      <c r="AX61" s="461">
        <f t="shared" si="174"/>
        <v>0</v>
      </c>
      <c r="AY61" s="461">
        <f t="shared" si="175"/>
        <v>0</v>
      </c>
      <c r="AZ61" s="461">
        <f t="shared" si="176"/>
        <v>0</v>
      </c>
      <c r="BA61" s="461">
        <f t="shared" si="177"/>
        <v>0</v>
      </c>
      <c r="BB61" s="461">
        <f t="shared" si="178"/>
        <v>0</v>
      </c>
      <c r="BC61" s="461">
        <f t="shared" si="179"/>
        <v>0</v>
      </c>
      <c r="BD61" s="461">
        <f t="shared" si="180"/>
        <v>0</v>
      </c>
      <c r="BE61" s="461">
        <f t="shared" si="181"/>
        <v>0</v>
      </c>
      <c r="BF61" s="461">
        <f t="shared" si="182"/>
        <v>0</v>
      </c>
      <c r="BG61" s="591">
        <f t="shared" si="23"/>
        <v>0</v>
      </c>
      <c r="BH61" s="592">
        <f t="shared" si="24"/>
        <v>0</v>
      </c>
      <c r="BI61" s="593">
        <f t="shared" si="25"/>
        <v>0</v>
      </c>
      <c r="BJ61" s="387"/>
      <c r="BK61" s="387"/>
      <c r="BL61" s="938"/>
      <c r="BM61" s="461">
        <f t="shared" si="78"/>
        <v>0</v>
      </c>
      <c r="BN61" s="461">
        <f t="shared" si="79"/>
        <v>0</v>
      </c>
      <c r="BO61" s="461">
        <f t="shared" si="80"/>
        <v>0</v>
      </c>
      <c r="BP61" s="37"/>
      <c r="BQ61" s="461">
        <f t="shared" si="92"/>
        <v>0</v>
      </c>
      <c r="BR61" s="461">
        <f t="shared" si="81"/>
        <v>0</v>
      </c>
      <c r="BS61" s="461">
        <f t="shared" si="93"/>
        <v>0</v>
      </c>
      <c r="BT61" s="37"/>
      <c r="BU61" s="461">
        <f t="shared" si="94"/>
        <v>0</v>
      </c>
      <c r="BV61" s="461">
        <f t="shared" si="82"/>
        <v>0</v>
      </c>
      <c r="BW61" s="461">
        <f t="shared" si="83"/>
        <v>0</v>
      </c>
      <c r="BX61" s="37"/>
      <c r="BY61" s="461">
        <f t="shared" si="95"/>
        <v>0</v>
      </c>
      <c r="BZ61" s="461">
        <f t="shared" si="84"/>
        <v>0</v>
      </c>
      <c r="CA61" s="461">
        <f t="shared" si="96"/>
        <v>0</v>
      </c>
      <c r="CB61" s="37"/>
      <c r="CC61" s="461">
        <f t="shared" si="97"/>
        <v>0</v>
      </c>
      <c r="CD61" s="461">
        <f t="shared" si="85"/>
        <v>0</v>
      </c>
      <c r="CE61" s="461">
        <f t="shared" si="98"/>
        <v>0</v>
      </c>
      <c r="CF61" s="37"/>
      <c r="CG61" s="461">
        <f t="shared" si="99"/>
        <v>0</v>
      </c>
      <c r="CH61" s="461">
        <f t="shared" si="100"/>
        <v>0</v>
      </c>
      <c r="CI61" s="461">
        <f t="shared" si="86"/>
        <v>0</v>
      </c>
      <c r="CJ61" s="37"/>
      <c r="CK61" s="461">
        <f t="shared" si="101"/>
        <v>0</v>
      </c>
      <c r="CL61" s="461">
        <f t="shared" si="102"/>
        <v>0</v>
      </c>
      <c r="CM61" s="461">
        <f t="shared" si="103"/>
        <v>0</v>
      </c>
      <c r="CN61" s="37"/>
      <c r="CO61" s="461">
        <f t="shared" si="104"/>
        <v>0</v>
      </c>
      <c r="CP61" s="461">
        <f t="shared" si="105"/>
        <v>0</v>
      </c>
      <c r="CQ61" s="461">
        <f t="shared" si="106"/>
        <v>0</v>
      </c>
      <c r="CR61" s="37"/>
      <c r="CS61" s="461">
        <f t="shared" si="107"/>
        <v>0</v>
      </c>
      <c r="CT61" s="461">
        <f t="shared" si="87"/>
        <v>0</v>
      </c>
      <c r="CU61" s="461">
        <f t="shared" si="108"/>
        <v>0</v>
      </c>
      <c r="CV61" s="37"/>
      <c r="CW61" s="461">
        <f t="shared" si="109"/>
        <v>0</v>
      </c>
      <c r="CX61" s="461">
        <f t="shared" si="110"/>
        <v>0</v>
      </c>
      <c r="CY61" s="461">
        <f t="shared" si="111"/>
        <v>0</v>
      </c>
      <c r="CZ61" s="37"/>
      <c r="DA61" s="461">
        <f t="shared" si="112"/>
        <v>0</v>
      </c>
      <c r="DB61" s="461">
        <f t="shared" si="88"/>
        <v>0</v>
      </c>
      <c r="DC61" s="461">
        <f t="shared" si="113"/>
        <v>0</v>
      </c>
      <c r="DD61" s="37"/>
      <c r="DE61" s="461">
        <f t="shared" si="114"/>
        <v>0</v>
      </c>
      <c r="DF61" s="461">
        <f t="shared" si="115"/>
        <v>0</v>
      </c>
      <c r="DG61" s="461">
        <f t="shared" si="116"/>
        <v>0</v>
      </c>
      <c r="DH61" s="37"/>
      <c r="DI61" s="461">
        <f t="shared" si="90"/>
        <v>0</v>
      </c>
      <c r="DJ61" s="461">
        <f t="shared" si="91"/>
        <v>0</v>
      </c>
      <c r="DK61" s="461">
        <f t="shared" si="89"/>
        <v>0</v>
      </c>
    </row>
    <row r="62" spans="1:115" s="38" customFormat="1" ht="34.5" customHeight="1" x14ac:dyDescent="0.2">
      <c r="A62" s="28">
        <v>50</v>
      </c>
      <c r="B62" s="426" t="s">
        <v>142</v>
      </c>
      <c r="C62" s="29" t="s">
        <v>23</v>
      </c>
      <c r="D62" s="474">
        <v>12</v>
      </c>
      <c r="E62" s="474">
        <v>3</v>
      </c>
      <c r="F62" s="474"/>
      <c r="G62" s="600"/>
      <c r="H62" s="600"/>
      <c r="I62" s="600"/>
      <c r="J62" s="474"/>
      <c r="K62" s="600"/>
      <c r="L62" s="30"/>
      <c r="M62" s="30"/>
      <c r="N62" s="30"/>
      <c r="O62" s="30"/>
      <c r="P62" s="30"/>
      <c r="Q62" s="31">
        <f t="shared" si="155"/>
        <v>3</v>
      </c>
      <c r="R62" s="595" t="s">
        <v>88</v>
      </c>
      <c r="S62" s="204">
        <v>100000</v>
      </c>
      <c r="T62" s="204">
        <v>100000</v>
      </c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  <c r="AF62" s="386">
        <f t="shared" si="7"/>
        <v>300000</v>
      </c>
      <c r="AG62" s="461">
        <f t="shared" si="167"/>
        <v>300000</v>
      </c>
      <c r="AH62" s="461">
        <f t="shared" si="168"/>
        <v>0</v>
      </c>
      <c r="AI62" s="461">
        <f t="shared" si="281"/>
        <v>0</v>
      </c>
      <c r="AJ62" s="461">
        <f t="shared" si="281"/>
        <v>0</v>
      </c>
      <c r="AK62" s="461">
        <f t="shared" si="281"/>
        <v>0</v>
      </c>
      <c r="AL62" s="461">
        <f t="shared" si="281"/>
        <v>0</v>
      </c>
      <c r="AM62" s="461">
        <f t="shared" si="281"/>
        <v>0</v>
      </c>
      <c r="AN62" s="461">
        <f t="shared" si="281"/>
        <v>0</v>
      </c>
      <c r="AO62" s="461">
        <f t="shared" si="281"/>
        <v>0</v>
      </c>
      <c r="AP62" s="461">
        <f t="shared" si="281"/>
        <v>0</v>
      </c>
      <c r="AQ62" s="461">
        <f t="shared" si="281"/>
        <v>0</v>
      </c>
      <c r="AR62" s="461">
        <f t="shared" si="281"/>
        <v>0</v>
      </c>
      <c r="AS62" s="462">
        <f t="shared" si="9"/>
        <v>300000</v>
      </c>
      <c r="AT62" s="461"/>
      <c r="AU62" s="461">
        <f t="shared" si="171"/>
        <v>0</v>
      </c>
      <c r="AV62" s="461">
        <f t="shared" si="172"/>
        <v>0</v>
      </c>
      <c r="AW62" s="461">
        <f t="shared" si="173"/>
        <v>0</v>
      </c>
      <c r="AX62" s="461">
        <f t="shared" si="174"/>
        <v>0</v>
      </c>
      <c r="AY62" s="461">
        <f t="shared" si="175"/>
        <v>0</v>
      </c>
      <c r="AZ62" s="461">
        <f t="shared" si="176"/>
        <v>0</v>
      </c>
      <c r="BA62" s="461">
        <f t="shared" si="177"/>
        <v>0</v>
      </c>
      <c r="BB62" s="461">
        <f t="shared" si="178"/>
        <v>0</v>
      </c>
      <c r="BC62" s="461">
        <f t="shared" si="179"/>
        <v>0</v>
      </c>
      <c r="BD62" s="461">
        <f t="shared" si="180"/>
        <v>0</v>
      </c>
      <c r="BE62" s="461">
        <f t="shared" si="181"/>
        <v>0</v>
      </c>
      <c r="BF62" s="461">
        <f t="shared" si="182"/>
        <v>0</v>
      </c>
      <c r="BG62" s="591">
        <f t="shared" si="23"/>
        <v>0</v>
      </c>
      <c r="BH62" s="592">
        <f t="shared" si="24"/>
        <v>1200000</v>
      </c>
      <c r="BI62" s="593">
        <f t="shared" si="25"/>
        <v>900000</v>
      </c>
      <c r="BJ62" s="387">
        <f t="shared" ref="BJ62:BJ73" si="282">SUM(Q62/D62)</f>
        <v>0.25</v>
      </c>
      <c r="BK62" s="387"/>
      <c r="BL62" s="941">
        <v>100000</v>
      </c>
      <c r="BM62" s="461">
        <f t="shared" si="78"/>
        <v>300000</v>
      </c>
      <c r="BN62" s="461">
        <f t="shared" si="79"/>
        <v>300000</v>
      </c>
      <c r="BO62" s="461">
        <f t="shared" si="80"/>
        <v>0</v>
      </c>
      <c r="BP62" s="37"/>
      <c r="BQ62" s="461">
        <f t="shared" si="92"/>
        <v>0</v>
      </c>
      <c r="BR62" s="461">
        <f t="shared" si="81"/>
        <v>0</v>
      </c>
      <c r="BS62" s="461">
        <f t="shared" si="93"/>
        <v>0</v>
      </c>
      <c r="BT62" s="37"/>
      <c r="BU62" s="461">
        <f t="shared" si="94"/>
        <v>0</v>
      </c>
      <c r="BV62" s="461">
        <f t="shared" si="82"/>
        <v>0</v>
      </c>
      <c r="BW62" s="461">
        <f t="shared" si="83"/>
        <v>0</v>
      </c>
      <c r="BX62" s="37"/>
      <c r="BY62" s="461">
        <f t="shared" si="95"/>
        <v>0</v>
      </c>
      <c r="BZ62" s="461">
        <f t="shared" si="84"/>
        <v>0</v>
      </c>
      <c r="CA62" s="461">
        <f t="shared" si="96"/>
        <v>0</v>
      </c>
      <c r="CB62" s="37"/>
      <c r="CC62" s="461">
        <f t="shared" si="97"/>
        <v>0</v>
      </c>
      <c r="CD62" s="461">
        <f t="shared" si="85"/>
        <v>0</v>
      </c>
      <c r="CE62" s="461">
        <f t="shared" si="98"/>
        <v>0</v>
      </c>
      <c r="CF62" s="37"/>
      <c r="CG62" s="461">
        <f t="shared" si="99"/>
        <v>0</v>
      </c>
      <c r="CH62" s="461">
        <f t="shared" si="100"/>
        <v>0</v>
      </c>
      <c r="CI62" s="461">
        <f t="shared" si="86"/>
        <v>0</v>
      </c>
      <c r="CJ62" s="37"/>
      <c r="CK62" s="461">
        <f t="shared" si="101"/>
        <v>0</v>
      </c>
      <c r="CL62" s="461">
        <f t="shared" si="102"/>
        <v>0</v>
      </c>
      <c r="CM62" s="461">
        <f t="shared" si="103"/>
        <v>0</v>
      </c>
      <c r="CN62" s="37"/>
      <c r="CO62" s="461">
        <f t="shared" si="104"/>
        <v>0</v>
      </c>
      <c r="CP62" s="461">
        <f t="shared" si="105"/>
        <v>0</v>
      </c>
      <c r="CQ62" s="461">
        <f t="shared" si="106"/>
        <v>0</v>
      </c>
      <c r="CR62" s="37"/>
      <c r="CS62" s="461">
        <f t="shared" si="107"/>
        <v>0</v>
      </c>
      <c r="CT62" s="461">
        <f t="shared" si="87"/>
        <v>0</v>
      </c>
      <c r="CU62" s="461">
        <f t="shared" si="108"/>
        <v>0</v>
      </c>
      <c r="CV62" s="37"/>
      <c r="CW62" s="461">
        <f t="shared" si="109"/>
        <v>0</v>
      </c>
      <c r="CX62" s="461">
        <f t="shared" si="110"/>
        <v>0</v>
      </c>
      <c r="CY62" s="461">
        <f t="shared" si="111"/>
        <v>0</v>
      </c>
      <c r="CZ62" s="37"/>
      <c r="DA62" s="461">
        <f t="shared" si="112"/>
        <v>0</v>
      </c>
      <c r="DB62" s="461">
        <f t="shared" si="88"/>
        <v>0</v>
      </c>
      <c r="DC62" s="461">
        <f t="shared" si="113"/>
        <v>0</v>
      </c>
      <c r="DD62" s="37"/>
      <c r="DE62" s="461">
        <f t="shared" si="114"/>
        <v>0</v>
      </c>
      <c r="DF62" s="461">
        <f t="shared" si="115"/>
        <v>0</v>
      </c>
      <c r="DG62" s="461">
        <f t="shared" si="116"/>
        <v>0</v>
      </c>
      <c r="DH62" s="37"/>
      <c r="DI62" s="461">
        <f t="shared" si="90"/>
        <v>300000</v>
      </c>
      <c r="DJ62" s="461">
        <f t="shared" si="91"/>
        <v>300000</v>
      </c>
      <c r="DK62" s="461">
        <f t="shared" si="89"/>
        <v>0</v>
      </c>
    </row>
    <row r="63" spans="1:115" s="38" customFormat="1" ht="34.5" customHeight="1" x14ac:dyDescent="0.2">
      <c r="A63" s="28">
        <f t="shared" si="27"/>
        <v>51</v>
      </c>
      <c r="B63" s="426" t="s">
        <v>270</v>
      </c>
      <c r="C63" s="29" t="s">
        <v>23</v>
      </c>
      <c r="D63" s="474">
        <v>12</v>
      </c>
      <c r="E63" s="474">
        <v>3</v>
      </c>
      <c r="F63" s="474"/>
      <c r="G63" s="600"/>
      <c r="H63" s="600"/>
      <c r="I63" s="600"/>
      <c r="J63" s="474"/>
      <c r="K63" s="600"/>
      <c r="L63" s="30"/>
      <c r="M63" s="30"/>
      <c r="N63" s="30"/>
      <c r="O63" s="30"/>
      <c r="P63" s="30"/>
      <c r="Q63" s="31">
        <f t="shared" si="155"/>
        <v>3</v>
      </c>
      <c r="R63" s="595" t="s">
        <v>88</v>
      </c>
      <c r="S63" s="204">
        <v>100000</v>
      </c>
      <c r="T63" s="204">
        <v>100000</v>
      </c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386">
        <f t="shared" si="7"/>
        <v>300000</v>
      </c>
      <c r="AG63" s="461">
        <f t="shared" si="167"/>
        <v>300000</v>
      </c>
      <c r="AH63" s="461">
        <f t="shared" si="168"/>
        <v>0</v>
      </c>
      <c r="AI63" s="461">
        <f t="shared" si="281"/>
        <v>0</v>
      </c>
      <c r="AJ63" s="461">
        <f t="shared" si="281"/>
        <v>0</v>
      </c>
      <c r="AK63" s="461">
        <f t="shared" si="281"/>
        <v>0</v>
      </c>
      <c r="AL63" s="461">
        <f t="shared" si="281"/>
        <v>0</v>
      </c>
      <c r="AM63" s="461">
        <f t="shared" si="281"/>
        <v>0</v>
      </c>
      <c r="AN63" s="461">
        <f t="shared" si="281"/>
        <v>0</v>
      </c>
      <c r="AO63" s="461">
        <f t="shared" si="281"/>
        <v>0</v>
      </c>
      <c r="AP63" s="461">
        <f t="shared" si="281"/>
        <v>0</v>
      </c>
      <c r="AQ63" s="461">
        <f t="shared" si="281"/>
        <v>0</v>
      </c>
      <c r="AR63" s="461">
        <f t="shared" si="281"/>
        <v>0</v>
      </c>
      <c r="AS63" s="462">
        <f t="shared" si="9"/>
        <v>300000</v>
      </c>
      <c r="AT63" s="461"/>
      <c r="AU63" s="461">
        <f t="shared" si="171"/>
        <v>0</v>
      </c>
      <c r="AV63" s="461">
        <f t="shared" si="172"/>
        <v>0</v>
      </c>
      <c r="AW63" s="461">
        <f t="shared" si="173"/>
        <v>0</v>
      </c>
      <c r="AX63" s="461">
        <f t="shared" si="174"/>
        <v>0</v>
      </c>
      <c r="AY63" s="461">
        <f t="shared" si="175"/>
        <v>0</v>
      </c>
      <c r="AZ63" s="461">
        <f t="shared" si="176"/>
        <v>0</v>
      </c>
      <c r="BA63" s="461">
        <f t="shared" si="177"/>
        <v>0</v>
      </c>
      <c r="BB63" s="461">
        <f t="shared" si="178"/>
        <v>0</v>
      </c>
      <c r="BC63" s="461">
        <f t="shared" si="179"/>
        <v>0</v>
      </c>
      <c r="BD63" s="461">
        <f t="shared" si="180"/>
        <v>0</v>
      </c>
      <c r="BE63" s="461">
        <f t="shared" si="181"/>
        <v>0</v>
      </c>
      <c r="BF63" s="461">
        <f t="shared" si="182"/>
        <v>0</v>
      </c>
      <c r="BG63" s="591">
        <f t="shared" si="23"/>
        <v>0</v>
      </c>
      <c r="BH63" s="592">
        <f t="shared" si="24"/>
        <v>1200000</v>
      </c>
      <c r="BI63" s="593">
        <f t="shared" si="25"/>
        <v>900000</v>
      </c>
      <c r="BJ63" s="387">
        <f t="shared" si="282"/>
        <v>0.25</v>
      </c>
      <c r="BK63" s="387"/>
      <c r="BL63" s="941">
        <v>100000</v>
      </c>
      <c r="BM63" s="461">
        <f t="shared" si="78"/>
        <v>300000</v>
      </c>
      <c r="BN63" s="461">
        <f t="shared" si="79"/>
        <v>300000</v>
      </c>
      <c r="BO63" s="461">
        <f t="shared" si="80"/>
        <v>0</v>
      </c>
      <c r="BP63" s="37"/>
      <c r="BQ63" s="461">
        <f t="shared" si="92"/>
        <v>0</v>
      </c>
      <c r="BR63" s="461">
        <f t="shared" si="81"/>
        <v>0</v>
      </c>
      <c r="BS63" s="461">
        <f t="shared" si="93"/>
        <v>0</v>
      </c>
      <c r="BT63" s="37"/>
      <c r="BU63" s="461">
        <f t="shared" si="94"/>
        <v>0</v>
      </c>
      <c r="BV63" s="461">
        <f t="shared" si="82"/>
        <v>0</v>
      </c>
      <c r="BW63" s="461">
        <f t="shared" si="83"/>
        <v>0</v>
      </c>
      <c r="BX63" s="37"/>
      <c r="BY63" s="461">
        <f t="shared" si="95"/>
        <v>0</v>
      </c>
      <c r="BZ63" s="461">
        <f t="shared" si="84"/>
        <v>0</v>
      </c>
      <c r="CA63" s="461">
        <f t="shared" si="96"/>
        <v>0</v>
      </c>
      <c r="CB63" s="37"/>
      <c r="CC63" s="461">
        <f t="shared" si="97"/>
        <v>0</v>
      </c>
      <c r="CD63" s="461">
        <f t="shared" si="85"/>
        <v>0</v>
      </c>
      <c r="CE63" s="461">
        <f t="shared" si="98"/>
        <v>0</v>
      </c>
      <c r="CF63" s="37"/>
      <c r="CG63" s="461">
        <f t="shared" si="99"/>
        <v>0</v>
      </c>
      <c r="CH63" s="461">
        <f t="shared" si="100"/>
        <v>0</v>
      </c>
      <c r="CI63" s="461">
        <f t="shared" si="86"/>
        <v>0</v>
      </c>
      <c r="CJ63" s="37"/>
      <c r="CK63" s="461">
        <f t="shared" si="101"/>
        <v>0</v>
      </c>
      <c r="CL63" s="461">
        <f t="shared" si="102"/>
        <v>0</v>
      </c>
      <c r="CM63" s="461">
        <f t="shared" si="103"/>
        <v>0</v>
      </c>
      <c r="CN63" s="37"/>
      <c r="CO63" s="461">
        <f t="shared" si="104"/>
        <v>0</v>
      </c>
      <c r="CP63" s="461">
        <f t="shared" si="105"/>
        <v>0</v>
      </c>
      <c r="CQ63" s="461">
        <f t="shared" si="106"/>
        <v>0</v>
      </c>
      <c r="CR63" s="37"/>
      <c r="CS63" s="461">
        <f t="shared" si="107"/>
        <v>0</v>
      </c>
      <c r="CT63" s="461">
        <f t="shared" si="87"/>
        <v>0</v>
      </c>
      <c r="CU63" s="461">
        <f t="shared" si="108"/>
        <v>0</v>
      </c>
      <c r="CV63" s="37"/>
      <c r="CW63" s="461">
        <f t="shared" si="109"/>
        <v>0</v>
      </c>
      <c r="CX63" s="461">
        <f t="shared" si="110"/>
        <v>0</v>
      </c>
      <c r="CY63" s="461">
        <f t="shared" si="111"/>
        <v>0</v>
      </c>
      <c r="CZ63" s="37"/>
      <c r="DA63" s="461">
        <f t="shared" si="112"/>
        <v>0</v>
      </c>
      <c r="DB63" s="461">
        <f t="shared" si="88"/>
        <v>0</v>
      </c>
      <c r="DC63" s="461">
        <f t="shared" si="113"/>
        <v>0</v>
      </c>
      <c r="DD63" s="37"/>
      <c r="DE63" s="461">
        <f t="shared" si="114"/>
        <v>0</v>
      </c>
      <c r="DF63" s="461">
        <f t="shared" si="115"/>
        <v>0</v>
      </c>
      <c r="DG63" s="461">
        <f t="shared" si="116"/>
        <v>0</v>
      </c>
      <c r="DH63" s="37"/>
      <c r="DI63" s="461">
        <f t="shared" si="90"/>
        <v>300000</v>
      </c>
      <c r="DJ63" s="461">
        <f t="shared" si="91"/>
        <v>300000</v>
      </c>
      <c r="DK63" s="461">
        <f t="shared" si="89"/>
        <v>0</v>
      </c>
    </row>
    <row r="64" spans="1:115" s="38" customFormat="1" ht="34.5" customHeight="1" x14ac:dyDescent="0.2">
      <c r="A64" s="28">
        <f t="shared" si="27"/>
        <v>52</v>
      </c>
      <c r="B64" s="426" t="s">
        <v>271</v>
      </c>
      <c r="C64" s="29" t="s">
        <v>23</v>
      </c>
      <c r="D64" s="474">
        <v>12</v>
      </c>
      <c r="E64" s="474">
        <v>3</v>
      </c>
      <c r="F64" s="474"/>
      <c r="G64" s="600"/>
      <c r="H64" s="600"/>
      <c r="I64" s="600"/>
      <c r="J64" s="474"/>
      <c r="K64" s="600"/>
      <c r="L64" s="30"/>
      <c r="M64" s="30"/>
      <c r="N64" s="30"/>
      <c r="O64" s="30"/>
      <c r="P64" s="30"/>
      <c r="Q64" s="31">
        <f t="shared" si="155"/>
        <v>3</v>
      </c>
      <c r="R64" s="595" t="s">
        <v>88</v>
      </c>
      <c r="S64" s="204">
        <v>100000</v>
      </c>
      <c r="T64" s="204">
        <v>100000</v>
      </c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386">
        <f t="shared" si="7"/>
        <v>300000</v>
      </c>
      <c r="AG64" s="461">
        <f t="shared" si="167"/>
        <v>300000</v>
      </c>
      <c r="AH64" s="461">
        <f t="shared" si="168"/>
        <v>0</v>
      </c>
      <c r="AI64" s="461">
        <f t="shared" si="281"/>
        <v>0</v>
      </c>
      <c r="AJ64" s="461">
        <f t="shared" si="281"/>
        <v>0</v>
      </c>
      <c r="AK64" s="461">
        <f t="shared" si="281"/>
        <v>0</v>
      </c>
      <c r="AL64" s="461">
        <f t="shared" si="281"/>
        <v>0</v>
      </c>
      <c r="AM64" s="461">
        <f t="shared" si="281"/>
        <v>0</v>
      </c>
      <c r="AN64" s="461">
        <f t="shared" si="281"/>
        <v>0</v>
      </c>
      <c r="AO64" s="461">
        <f t="shared" si="281"/>
        <v>0</v>
      </c>
      <c r="AP64" s="461">
        <f t="shared" si="281"/>
        <v>0</v>
      </c>
      <c r="AQ64" s="461">
        <f t="shared" si="281"/>
        <v>0</v>
      </c>
      <c r="AR64" s="461">
        <f t="shared" si="281"/>
        <v>0</v>
      </c>
      <c r="AS64" s="462">
        <f t="shared" si="9"/>
        <v>300000</v>
      </c>
      <c r="AT64" s="461"/>
      <c r="AU64" s="461">
        <f t="shared" si="171"/>
        <v>0</v>
      </c>
      <c r="AV64" s="461">
        <f t="shared" si="172"/>
        <v>0</v>
      </c>
      <c r="AW64" s="461">
        <f t="shared" si="173"/>
        <v>0</v>
      </c>
      <c r="AX64" s="461">
        <f t="shared" si="174"/>
        <v>0</v>
      </c>
      <c r="AY64" s="461">
        <f t="shared" si="175"/>
        <v>0</v>
      </c>
      <c r="AZ64" s="461">
        <f t="shared" si="176"/>
        <v>0</v>
      </c>
      <c r="BA64" s="461">
        <f t="shared" si="177"/>
        <v>0</v>
      </c>
      <c r="BB64" s="461">
        <f t="shared" si="178"/>
        <v>0</v>
      </c>
      <c r="BC64" s="461">
        <f t="shared" si="179"/>
        <v>0</v>
      </c>
      <c r="BD64" s="461">
        <f t="shared" si="180"/>
        <v>0</v>
      </c>
      <c r="BE64" s="461">
        <f t="shared" si="181"/>
        <v>0</v>
      </c>
      <c r="BF64" s="461">
        <f t="shared" si="182"/>
        <v>0</v>
      </c>
      <c r="BG64" s="591">
        <f t="shared" si="23"/>
        <v>0</v>
      </c>
      <c r="BH64" s="592">
        <f t="shared" si="24"/>
        <v>1200000</v>
      </c>
      <c r="BI64" s="593">
        <f t="shared" si="25"/>
        <v>900000</v>
      </c>
      <c r="BJ64" s="387">
        <f t="shared" si="282"/>
        <v>0.25</v>
      </c>
      <c r="BK64" s="387"/>
      <c r="BL64" s="941">
        <v>100000</v>
      </c>
      <c r="BM64" s="461">
        <f t="shared" si="78"/>
        <v>300000</v>
      </c>
      <c r="BN64" s="461">
        <f t="shared" si="79"/>
        <v>300000</v>
      </c>
      <c r="BO64" s="461">
        <f t="shared" si="80"/>
        <v>0</v>
      </c>
      <c r="BP64" s="37"/>
      <c r="BQ64" s="461">
        <f t="shared" si="92"/>
        <v>0</v>
      </c>
      <c r="BR64" s="461">
        <f t="shared" si="81"/>
        <v>0</v>
      </c>
      <c r="BS64" s="461">
        <f t="shared" si="93"/>
        <v>0</v>
      </c>
      <c r="BT64" s="37"/>
      <c r="BU64" s="461">
        <f t="shared" si="94"/>
        <v>0</v>
      </c>
      <c r="BV64" s="461">
        <f t="shared" si="82"/>
        <v>0</v>
      </c>
      <c r="BW64" s="461">
        <f t="shared" si="83"/>
        <v>0</v>
      </c>
      <c r="BX64" s="37"/>
      <c r="BY64" s="461">
        <f t="shared" si="95"/>
        <v>0</v>
      </c>
      <c r="BZ64" s="461">
        <f t="shared" si="84"/>
        <v>0</v>
      </c>
      <c r="CA64" s="461">
        <f t="shared" si="96"/>
        <v>0</v>
      </c>
      <c r="CB64" s="37"/>
      <c r="CC64" s="461">
        <f t="shared" si="97"/>
        <v>0</v>
      </c>
      <c r="CD64" s="461">
        <f t="shared" si="85"/>
        <v>0</v>
      </c>
      <c r="CE64" s="461">
        <f t="shared" si="98"/>
        <v>0</v>
      </c>
      <c r="CF64" s="37"/>
      <c r="CG64" s="461">
        <f t="shared" si="99"/>
        <v>0</v>
      </c>
      <c r="CH64" s="461">
        <f t="shared" si="100"/>
        <v>0</v>
      </c>
      <c r="CI64" s="461">
        <f t="shared" si="86"/>
        <v>0</v>
      </c>
      <c r="CJ64" s="37"/>
      <c r="CK64" s="461">
        <f t="shared" si="101"/>
        <v>0</v>
      </c>
      <c r="CL64" s="461">
        <f t="shared" si="102"/>
        <v>0</v>
      </c>
      <c r="CM64" s="461">
        <f t="shared" si="103"/>
        <v>0</v>
      </c>
      <c r="CN64" s="37"/>
      <c r="CO64" s="461">
        <f t="shared" si="104"/>
        <v>0</v>
      </c>
      <c r="CP64" s="461">
        <f t="shared" si="105"/>
        <v>0</v>
      </c>
      <c r="CQ64" s="461">
        <f t="shared" si="106"/>
        <v>0</v>
      </c>
      <c r="CR64" s="37"/>
      <c r="CS64" s="461">
        <f t="shared" si="107"/>
        <v>0</v>
      </c>
      <c r="CT64" s="461">
        <f t="shared" si="87"/>
        <v>0</v>
      </c>
      <c r="CU64" s="461">
        <f t="shared" si="108"/>
        <v>0</v>
      </c>
      <c r="CV64" s="37"/>
      <c r="CW64" s="461">
        <f t="shared" si="109"/>
        <v>0</v>
      </c>
      <c r="CX64" s="461">
        <f t="shared" si="110"/>
        <v>0</v>
      </c>
      <c r="CY64" s="461">
        <f t="shared" si="111"/>
        <v>0</v>
      </c>
      <c r="CZ64" s="37"/>
      <c r="DA64" s="461">
        <f t="shared" si="112"/>
        <v>0</v>
      </c>
      <c r="DB64" s="461">
        <f t="shared" si="88"/>
        <v>0</v>
      </c>
      <c r="DC64" s="461">
        <f t="shared" si="113"/>
        <v>0</v>
      </c>
      <c r="DD64" s="37"/>
      <c r="DE64" s="461">
        <f t="shared" si="114"/>
        <v>0</v>
      </c>
      <c r="DF64" s="461">
        <f t="shared" si="115"/>
        <v>0</v>
      </c>
      <c r="DG64" s="461">
        <f t="shared" si="116"/>
        <v>0</v>
      </c>
      <c r="DH64" s="37"/>
      <c r="DI64" s="461">
        <f t="shared" si="90"/>
        <v>300000</v>
      </c>
      <c r="DJ64" s="461">
        <f t="shared" si="91"/>
        <v>300000</v>
      </c>
      <c r="DK64" s="461">
        <f t="shared" si="89"/>
        <v>0</v>
      </c>
    </row>
    <row r="65" spans="1:115" s="38" customFormat="1" ht="34.5" customHeight="1" x14ac:dyDescent="0.2">
      <c r="A65" s="28">
        <f t="shared" si="27"/>
        <v>53</v>
      </c>
      <c r="B65" s="426" t="s">
        <v>272</v>
      </c>
      <c r="C65" s="29" t="s">
        <v>23</v>
      </c>
      <c r="D65" s="474">
        <v>12</v>
      </c>
      <c r="E65" s="474">
        <v>3</v>
      </c>
      <c r="F65" s="474"/>
      <c r="G65" s="600"/>
      <c r="H65" s="600"/>
      <c r="I65" s="600"/>
      <c r="J65" s="474"/>
      <c r="K65" s="600"/>
      <c r="L65" s="30"/>
      <c r="M65" s="30"/>
      <c r="N65" s="30"/>
      <c r="O65" s="30"/>
      <c r="P65" s="30"/>
      <c r="Q65" s="31">
        <f t="shared" si="155"/>
        <v>3</v>
      </c>
      <c r="R65" s="595" t="s">
        <v>88</v>
      </c>
      <c r="S65" s="204">
        <v>100000</v>
      </c>
      <c r="T65" s="204">
        <v>100000</v>
      </c>
      <c r="U65" s="204"/>
      <c r="V65" s="204"/>
      <c r="W65" s="204"/>
      <c r="X65" s="204"/>
      <c r="Y65" s="204"/>
      <c r="Z65" s="204"/>
      <c r="AA65" s="204"/>
      <c r="AB65" s="204"/>
      <c r="AC65" s="204"/>
      <c r="AD65" s="204"/>
      <c r="AE65" s="204"/>
      <c r="AF65" s="386">
        <f t="shared" si="7"/>
        <v>300000</v>
      </c>
      <c r="AG65" s="461">
        <f t="shared" si="167"/>
        <v>300000</v>
      </c>
      <c r="AH65" s="461">
        <f t="shared" si="168"/>
        <v>0</v>
      </c>
      <c r="AI65" s="461">
        <f t="shared" si="281"/>
        <v>0</v>
      </c>
      <c r="AJ65" s="461">
        <f t="shared" si="281"/>
        <v>0</v>
      </c>
      <c r="AK65" s="461">
        <f t="shared" si="281"/>
        <v>0</v>
      </c>
      <c r="AL65" s="461">
        <f t="shared" si="281"/>
        <v>0</v>
      </c>
      <c r="AM65" s="461">
        <f t="shared" si="281"/>
        <v>0</v>
      </c>
      <c r="AN65" s="461">
        <f t="shared" si="281"/>
        <v>0</v>
      </c>
      <c r="AO65" s="461">
        <f t="shared" si="281"/>
        <v>0</v>
      </c>
      <c r="AP65" s="461">
        <f t="shared" si="281"/>
        <v>0</v>
      </c>
      <c r="AQ65" s="461">
        <f t="shared" si="281"/>
        <v>0</v>
      </c>
      <c r="AR65" s="461">
        <f t="shared" si="281"/>
        <v>0</v>
      </c>
      <c r="AS65" s="462">
        <f t="shared" si="9"/>
        <v>300000</v>
      </c>
      <c r="AT65" s="461"/>
      <c r="AU65" s="461">
        <f t="shared" si="171"/>
        <v>0</v>
      </c>
      <c r="AV65" s="461">
        <f t="shared" si="172"/>
        <v>0</v>
      </c>
      <c r="AW65" s="461">
        <f t="shared" si="173"/>
        <v>0</v>
      </c>
      <c r="AX65" s="461">
        <f t="shared" si="174"/>
        <v>0</v>
      </c>
      <c r="AY65" s="461">
        <f t="shared" si="175"/>
        <v>0</v>
      </c>
      <c r="AZ65" s="461">
        <f t="shared" si="176"/>
        <v>0</v>
      </c>
      <c r="BA65" s="461">
        <f t="shared" si="177"/>
        <v>0</v>
      </c>
      <c r="BB65" s="461">
        <f t="shared" si="178"/>
        <v>0</v>
      </c>
      <c r="BC65" s="461">
        <f t="shared" si="179"/>
        <v>0</v>
      </c>
      <c r="BD65" s="461">
        <f t="shared" si="180"/>
        <v>0</v>
      </c>
      <c r="BE65" s="461">
        <f t="shared" si="181"/>
        <v>0</v>
      </c>
      <c r="BF65" s="461">
        <f t="shared" si="182"/>
        <v>0</v>
      </c>
      <c r="BG65" s="591">
        <f t="shared" si="23"/>
        <v>0</v>
      </c>
      <c r="BH65" s="592">
        <f t="shared" si="24"/>
        <v>1200000</v>
      </c>
      <c r="BI65" s="593">
        <f t="shared" si="25"/>
        <v>900000</v>
      </c>
      <c r="BJ65" s="387">
        <f t="shared" si="282"/>
        <v>0.25</v>
      </c>
      <c r="BK65" s="387"/>
      <c r="BL65" s="941">
        <v>100000</v>
      </c>
      <c r="BM65" s="461">
        <f t="shared" si="78"/>
        <v>300000</v>
      </c>
      <c r="BN65" s="461">
        <f t="shared" si="79"/>
        <v>300000</v>
      </c>
      <c r="BO65" s="461">
        <f t="shared" si="80"/>
        <v>0</v>
      </c>
      <c r="BP65" s="37"/>
      <c r="BQ65" s="461">
        <f t="shared" si="92"/>
        <v>0</v>
      </c>
      <c r="BR65" s="461">
        <f t="shared" si="81"/>
        <v>0</v>
      </c>
      <c r="BS65" s="461">
        <f t="shared" si="93"/>
        <v>0</v>
      </c>
      <c r="BT65" s="37"/>
      <c r="BU65" s="461">
        <f t="shared" si="94"/>
        <v>0</v>
      </c>
      <c r="BV65" s="461">
        <f t="shared" si="82"/>
        <v>0</v>
      </c>
      <c r="BW65" s="461">
        <f t="shared" si="83"/>
        <v>0</v>
      </c>
      <c r="BX65" s="37"/>
      <c r="BY65" s="461">
        <f t="shared" si="95"/>
        <v>0</v>
      </c>
      <c r="BZ65" s="461">
        <f t="shared" si="84"/>
        <v>0</v>
      </c>
      <c r="CA65" s="461">
        <f t="shared" si="96"/>
        <v>0</v>
      </c>
      <c r="CB65" s="37"/>
      <c r="CC65" s="461">
        <f t="shared" si="97"/>
        <v>0</v>
      </c>
      <c r="CD65" s="461">
        <f t="shared" si="85"/>
        <v>0</v>
      </c>
      <c r="CE65" s="461">
        <f t="shared" si="98"/>
        <v>0</v>
      </c>
      <c r="CF65" s="37"/>
      <c r="CG65" s="461">
        <f t="shared" si="99"/>
        <v>0</v>
      </c>
      <c r="CH65" s="461">
        <f t="shared" si="100"/>
        <v>0</v>
      </c>
      <c r="CI65" s="461">
        <f t="shared" si="86"/>
        <v>0</v>
      </c>
      <c r="CJ65" s="37"/>
      <c r="CK65" s="461">
        <f t="shared" si="101"/>
        <v>0</v>
      </c>
      <c r="CL65" s="461">
        <f t="shared" si="102"/>
        <v>0</v>
      </c>
      <c r="CM65" s="461">
        <f t="shared" si="103"/>
        <v>0</v>
      </c>
      <c r="CN65" s="37"/>
      <c r="CO65" s="461">
        <f t="shared" si="104"/>
        <v>0</v>
      </c>
      <c r="CP65" s="461">
        <f t="shared" si="105"/>
        <v>0</v>
      </c>
      <c r="CQ65" s="461">
        <f t="shared" si="106"/>
        <v>0</v>
      </c>
      <c r="CR65" s="37"/>
      <c r="CS65" s="461">
        <f t="shared" si="107"/>
        <v>0</v>
      </c>
      <c r="CT65" s="461">
        <f t="shared" si="87"/>
        <v>0</v>
      </c>
      <c r="CU65" s="461">
        <f t="shared" si="108"/>
        <v>0</v>
      </c>
      <c r="CV65" s="37"/>
      <c r="CW65" s="461">
        <f t="shared" si="109"/>
        <v>0</v>
      </c>
      <c r="CX65" s="461">
        <f t="shared" si="110"/>
        <v>0</v>
      </c>
      <c r="CY65" s="461">
        <f t="shared" si="111"/>
        <v>0</v>
      </c>
      <c r="CZ65" s="37"/>
      <c r="DA65" s="461">
        <f t="shared" si="112"/>
        <v>0</v>
      </c>
      <c r="DB65" s="461">
        <f t="shared" si="88"/>
        <v>0</v>
      </c>
      <c r="DC65" s="461">
        <f t="shared" si="113"/>
        <v>0</v>
      </c>
      <c r="DD65" s="37"/>
      <c r="DE65" s="461">
        <f t="shared" si="114"/>
        <v>0</v>
      </c>
      <c r="DF65" s="461">
        <f t="shared" si="115"/>
        <v>0</v>
      </c>
      <c r="DG65" s="461">
        <f t="shared" si="116"/>
        <v>0</v>
      </c>
      <c r="DH65" s="37"/>
      <c r="DI65" s="461">
        <f t="shared" si="90"/>
        <v>300000</v>
      </c>
      <c r="DJ65" s="461">
        <f t="shared" si="91"/>
        <v>300000</v>
      </c>
      <c r="DK65" s="461">
        <f t="shared" si="89"/>
        <v>0</v>
      </c>
    </row>
    <row r="66" spans="1:115" s="38" customFormat="1" ht="34.5" customHeight="1" x14ac:dyDescent="0.2">
      <c r="A66" s="28">
        <f t="shared" si="27"/>
        <v>54</v>
      </c>
      <c r="B66" s="426" t="s">
        <v>273</v>
      </c>
      <c r="C66" s="29" t="s">
        <v>23</v>
      </c>
      <c r="D66" s="474">
        <v>12</v>
      </c>
      <c r="E66" s="474">
        <v>3</v>
      </c>
      <c r="F66" s="474"/>
      <c r="G66" s="600"/>
      <c r="H66" s="600"/>
      <c r="I66" s="600"/>
      <c r="J66" s="474"/>
      <c r="K66" s="600"/>
      <c r="L66" s="30"/>
      <c r="M66" s="30"/>
      <c r="N66" s="30"/>
      <c r="O66" s="30"/>
      <c r="P66" s="30"/>
      <c r="Q66" s="31">
        <f t="shared" si="155"/>
        <v>3</v>
      </c>
      <c r="R66" s="595" t="s">
        <v>88</v>
      </c>
      <c r="S66" s="204">
        <v>100000</v>
      </c>
      <c r="T66" s="204">
        <v>100000</v>
      </c>
      <c r="U66" s="204"/>
      <c r="V66" s="204"/>
      <c r="W66" s="204"/>
      <c r="X66" s="204"/>
      <c r="Y66" s="204"/>
      <c r="Z66" s="204"/>
      <c r="AA66" s="204"/>
      <c r="AB66" s="204"/>
      <c r="AC66" s="204"/>
      <c r="AD66" s="204"/>
      <c r="AE66" s="204"/>
      <c r="AF66" s="386">
        <f t="shared" si="7"/>
        <v>300000</v>
      </c>
      <c r="AG66" s="461">
        <f t="shared" si="167"/>
        <v>300000</v>
      </c>
      <c r="AH66" s="461">
        <f t="shared" si="168"/>
        <v>0</v>
      </c>
      <c r="AI66" s="461">
        <f t="shared" si="281"/>
        <v>0</v>
      </c>
      <c r="AJ66" s="461">
        <f t="shared" si="281"/>
        <v>0</v>
      </c>
      <c r="AK66" s="461">
        <f t="shared" si="281"/>
        <v>0</v>
      </c>
      <c r="AL66" s="461">
        <f t="shared" si="281"/>
        <v>0</v>
      </c>
      <c r="AM66" s="461">
        <f t="shared" si="281"/>
        <v>0</v>
      </c>
      <c r="AN66" s="461">
        <f t="shared" si="281"/>
        <v>0</v>
      </c>
      <c r="AO66" s="461">
        <f t="shared" si="281"/>
        <v>0</v>
      </c>
      <c r="AP66" s="461">
        <f t="shared" si="281"/>
        <v>0</v>
      </c>
      <c r="AQ66" s="461">
        <f t="shared" si="281"/>
        <v>0</v>
      </c>
      <c r="AR66" s="461">
        <f t="shared" si="281"/>
        <v>0</v>
      </c>
      <c r="AS66" s="462">
        <f t="shared" si="9"/>
        <v>300000</v>
      </c>
      <c r="AT66" s="461"/>
      <c r="AU66" s="461">
        <f t="shared" si="171"/>
        <v>0</v>
      </c>
      <c r="AV66" s="461">
        <f t="shared" si="172"/>
        <v>0</v>
      </c>
      <c r="AW66" s="461">
        <f t="shared" si="173"/>
        <v>0</v>
      </c>
      <c r="AX66" s="461">
        <f t="shared" si="174"/>
        <v>0</v>
      </c>
      <c r="AY66" s="461">
        <f t="shared" si="175"/>
        <v>0</v>
      </c>
      <c r="AZ66" s="461">
        <f t="shared" si="176"/>
        <v>0</v>
      </c>
      <c r="BA66" s="461">
        <f t="shared" si="177"/>
        <v>0</v>
      </c>
      <c r="BB66" s="461">
        <f t="shared" si="178"/>
        <v>0</v>
      </c>
      <c r="BC66" s="461">
        <f t="shared" si="179"/>
        <v>0</v>
      </c>
      <c r="BD66" s="461">
        <f t="shared" si="180"/>
        <v>0</v>
      </c>
      <c r="BE66" s="461">
        <f t="shared" si="181"/>
        <v>0</v>
      </c>
      <c r="BF66" s="461">
        <f t="shared" si="182"/>
        <v>0</v>
      </c>
      <c r="BG66" s="591">
        <f t="shared" si="23"/>
        <v>0</v>
      </c>
      <c r="BH66" s="592">
        <f t="shared" si="24"/>
        <v>1200000</v>
      </c>
      <c r="BI66" s="593">
        <f t="shared" si="25"/>
        <v>900000</v>
      </c>
      <c r="BJ66" s="387">
        <f t="shared" si="282"/>
        <v>0.25</v>
      </c>
      <c r="BK66" s="387"/>
      <c r="BL66" s="941">
        <v>100000</v>
      </c>
      <c r="BM66" s="461">
        <f t="shared" si="78"/>
        <v>300000</v>
      </c>
      <c r="BN66" s="461">
        <f t="shared" si="79"/>
        <v>300000</v>
      </c>
      <c r="BO66" s="461">
        <f t="shared" si="80"/>
        <v>0</v>
      </c>
      <c r="BP66" s="37"/>
      <c r="BQ66" s="461">
        <f t="shared" si="92"/>
        <v>0</v>
      </c>
      <c r="BR66" s="461">
        <f t="shared" si="81"/>
        <v>0</v>
      </c>
      <c r="BS66" s="461">
        <f t="shared" si="93"/>
        <v>0</v>
      </c>
      <c r="BT66" s="37"/>
      <c r="BU66" s="461">
        <f t="shared" si="94"/>
        <v>0</v>
      </c>
      <c r="BV66" s="461">
        <f t="shared" si="82"/>
        <v>0</v>
      </c>
      <c r="BW66" s="461">
        <f t="shared" si="83"/>
        <v>0</v>
      </c>
      <c r="BX66" s="37"/>
      <c r="BY66" s="461">
        <f t="shared" si="95"/>
        <v>0</v>
      </c>
      <c r="BZ66" s="461">
        <f t="shared" si="84"/>
        <v>0</v>
      </c>
      <c r="CA66" s="461">
        <f t="shared" si="96"/>
        <v>0</v>
      </c>
      <c r="CB66" s="37"/>
      <c r="CC66" s="461">
        <f t="shared" si="97"/>
        <v>0</v>
      </c>
      <c r="CD66" s="461">
        <f t="shared" si="85"/>
        <v>0</v>
      </c>
      <c r="CE66" s="461">
        <f t="shared" si="98"/>
        <v>0</v>
      </c>
      <c r="CF66" s="37"/>
      <c r="CG66" s="461">
        <f t="shared" si="99"/>
        <v>0</v>
      </c>
      <c r="CH66" s="461">
        <f t="shared" si="100"/>
        <v>0</v>
      </c>
      <c r="CI66" s="461">
        <f t="shared" si="86"/>
        <v>0</v>
      </c>
      <c r="CJ66" s="37"/>
      <c r="CK66" s="461">
        <f t="shared" si="101"/>
        <v>0</v>
      </c>
      <c r="CL66" s="461">
        <f t="shared" si="102"/>
        <v>0</v>
      </c>
      <c r="CM66" s="461">
        <f t="shared" si="103"/>
        <v>0</v>
      </c>
      <c r="CN66" s="37"/>
      <c r="CO66" s="461">
        <f t="shared" si="104"/>
        <v>0</v>
      </c>
      <c r="CP66" s="461">
        <f t="shared" si="105"/>
        <v>0</v>
      </c>
      <c r="CQ66" s="461">
        <f t="shared" si="106"/>
        <v>0</v>
      </c>
      <c r="CR66" s="37"/>
      <c r="CS66" s="461">
        <f t="shared" si="107"/>
        <v>0</v>
      </c>
      <c r="CT66" s="461">
        <f t="shared" si="87"/>
        <v>0</v>
      </c>
      <c r="CU66" s="461">
        <f t="shared" si="108"/>
        <v>0</v>
      </c>
      <c r="CV66" s="37"/>
      <c r="CW66" s="461">
        <f t="shared" si="109"/>
        <v>0</v>
      </c>
      <c r="CX66" s="461">
        <f t="shared" si="110"/>
        <v>0</v>
      </c>
      <c r="CY66" s="461">
        <f t="shared" si="111"/>
        <v>0</v>
      </c>
      <c r="CZ66" s="37"/>
      <c r="DA66" s="461">
        <f t="shared" si="112"/>
        <v>0</v>
      </c>
      <c r="DB66" s="461">
        <f t="shared" si="88"/>
        <v>0</v>
      </c>
      <c r="DC66" s="461">
        <f t="shared" si="113"/>
        <v>0</v>
      </c>
      <c r="DD66" s="37"/>
      <c r="DE66" s="461">
        <f t="shared" si="114"/>
        <v>0</v>
      </c>
      <c r="DF66" s="461">
        <f t="shared" si="115"/>
        <v>0</v>
      </c>
      <c r="DG66" s="461">
        <f t="shared" si="116"/>
        <v>0</v>
      </c>
      <c r="DH66" s="37"/>
      <c r="DI66" s="461">
        <f t="shared" si="90"/>
        <v>300000</v>
      </c>
      <c r="DJ66" s="461">
        <f t="shared" si="91"/>
        <v>300000</v>
      </c>
      <c r="DK66" s="461">
        <f t="shared" si="89"/>
        <v>0</v>
      </c>
    </row>
    <row r="67" spans="1:115" s="38" customFormat="1" ht="34.5" customHeight="1" x14ac:dyDescent="0.2">
      <c r="A67" s="28">
        <f t="shared" si="27"/>
        <v>55</v>
      </c>
      <c r="B67" s="426" t="s">
        <v>143</v>
      </c>
      <c r="C67" s="29" t="s">
        <v>23</v>
      </c>
      <c r="D67" s="474">
        <v>12</v>
      </c>
      <c r="E67" s="474">
        <v>3</v>
      </c>
      <c r="F67" s="474"/>
      <c r="G67" s="600"/>
      <c r="H67" s="600"/>
      <c r="I67" s="600"/>
      <c r="J67" s="474"/>
      <c r="K67" s="600"/>
      <c r="L67" s="30"/>
      <c r="M67" s="30"/>
      <c r="N67" s="30"/>
      <c r="O67" s="30"/>
      <c r="P67" s="30"/>
      <c r="Q67" s="31">
        <f t="shared" si="155"/>
        <v>3</v>
      </c>
      <c r="R67" s="595" t="s">
        <v>88</v>
      </c>
      <c r="S67" s="204">
        <v>100000</v>
      </c>
      <c r="T67" s="204">
        <v>100000</v>
      </c>
      <c r="U67" s="204"/>
      <c r="V67" s="204"/>
      <c r="W67" s="204"/>
      <c r="X67" s="204"/>
      <c r="Y67" s="204"/>
      <c r="Z67" s="204"/>
      <c r="AA67" s="204"/>
      <c r="AB67" s="204"/>
      <c r="AC67" s="204"/>
      <c r="AD67" s="204"/>
      <c r="AE67" s="204"/>
      <c r="AF67" s="386">
        <f t="shared" si="7"/>
        <v>300000</v>
      </c>
      <c r="AG67" s="461">
        <f t="shared" si="167"/>
        <v>300000</v>
      </c>
      <c r="AH67" s="461">
        <f t="shared" si="168"/>
        <v>0</v>
      </c>
      <c r="AI67" s="461">
        <f t="shared" ref="AI67:AR71" si="283">V67*G67</f>
        <v>0</v>
      </c>
      <c r="AJ67" s="461">
        <f t="shared" si="283"/>
        <v>0</v>
      </c>
      <c r="AK67" s="461">
        <f t="shared" si="283"/>
        <v>0</v>
      </c>
      <c r="AL67" s="461">
        <f t="shared" si="283"/>
        <v>0</v>
      </c>
      <c r="AM67" s="461">
        <f t="shared" si="283"/>
        <v>0</v>
      </c>
      <c r="AN67" s="461">
        <f t="shared" si="283"/>
        <v>0</v>
      </c>
      <c r="AO67" s="461">
        <f t="shared" si="283"/>
        <v>0</v>
      </c>
      <c r="AP67" s="461">
        <f t="shared" si="283"/>
        <v>0</v>
      </c>
      <c r="AQ67" s="461">
        <f t="shared" si="283"/>
        <v>0</v>
      </c>
      <c r="AR67" s="461">
        <f t="shared" si="283"/>
        <v>0</v>
      </c>
      <c r="AS67" s="462">
        <f t="shared" si="9"/>
        <v>300000</v>
      </c>
      <c r="AT67" s="461"/>
      <c r="AU67" s="461">
        <f t="shared" si="171"/>
        <v>0</v>
      </c>
      <c r="AV67" s="461">
        <f t="shared" si="172"/>
        <v>0</v>
      </c>
      <c r="AW67" s="461">
        <f t="shared" si="173"/>
        <v>0</v>
      </c>
      <c r="AX67" s="461">
        <f t="shared" si="174"/>
        <v>0</v>
      </c>
      <c r="AY67" s="461">
        <f t="shared" si="175"/>
        <v>0</v>
      </c>
      <c r="AZ67" s="461">
        <f t="shared" si="176"/>
        <v>0</v>
      </c>
      <c r="BA67" s="461">
        <f t="shared" si="177"/>
        <v>0</v>
      </c>
      <c r="BB67" s="461">
        <f t="shared" si="178"/>
        <v>0</v>
      </c>
      <c r="BC67" s="461">
        <f t="shared" si="179"/>
        <v>0</v>
      </c>
      <c r="BD67" s="461">
        <f t="shared" si="180"/>
        <v>0</v>
      </c>
      <c r="BE67" s="461">
        <f t="shared" si="181"/>
        <v>0</v>
      </c>
      <c r="BF67" s="461">
        <f t="shared" si="182"/>
        <v>0</v>
      </c>
      <c r="BG67" s="591">
        <f t="shared" si="23"/>
        <v>0</v>
      </c>
      <c r="BH67" s="592">
        <f t="shared" si="24"/>
        <v>1200000</v>
      </c>
      <c r="BI67" s="593">
        <f t="shared" si="25"/>
        <v>900000</v>
      </c>
      <c r="BJ67" s="387">
        <f t="shared" si="282"/>
        <v>0.25</v>
      </c>
      <c r="BK67" s="387"/>
      <c r="BL67" s="941">
        <v>100000</v>
      </c>
      <c r="BM67" s="461">
        <f t="shared" si="78"/>
        <v>300000</v>
      </c>
      <c r="BN67" s="461">
        <f t="shared" si="79"/>
        <v>300000</v>
      </c>
      <c r="BO67" s="461">
        <f t="shared" si="80"/>
        <v>0</v>
      </c>
      <c r="BP67" s="37"/>
      <c r="BQ67" s="461">
        <f t="shared" si="92"/>
        <v>0</v>
      </c>
      <c r="BR67" s="461">
        <f t="shared" si="81"/>
        <v>0</v>
      </c>
      <c r="BS67" s="461">
        <f t="shared" si="93"/>
        <v>0</v>
      </c>
      <c r="BT67" s="37"/>
      <c r="BU67" s="461">
        <f t="shared" si="94"/>
        <v>0</v>
      </c>
      <c r="BV67" s="461">
        <f t="shared" si="82"/>
        <v>0</v>
      </c>
      <c r="BW67" s="461">
        <f t="shared" si="83"/>
        <v>0</v>
      </c>
      <c r="BX67" s="37"/>
      <c r="BY67" s="461">
        <f t="shared" si="95"/>
        <v>0</v>
      </c>
      <c r="BZ67" s="461">
        <f t="shared" si="84"/>
        <v>0</v>
      </c>
      <c r="CA67" s="461">
        <f t="shared" si="96"/>
        <v>0</v>
      </c>
      <c r="CB67" s="37"/>
      <c r="CC67" s="461">
        <f t="shared" si="97"/>
        <v>0</v>
      </c>
      <c r="CD67" s="461">
        <f t="shared" si="85"/>
        <v>0</v>
      </c>
      <c r="CE67" s="461">
        <f t="shared" si="98"/>
        <v>0</v>
      </c>
      <c r="CF67" s="37"/>
      <c r="CG67" s="461">
        <f t="shared" si="99"/>
        <v>0</v>
      </c>
      <c r="CH67" s="461">
        <f t="shared" si="100"/>
        <v>0</v>
      </c>
      <c r="CI67" s="461">
        <f t="shared" si="86"/>
        <v>0</v>
      </c>
      <c r="CJ67" s="37"/>
      <c r="CK67" s="461">
        <f t="shared" si="101"/>
        <v>0</v>
      </c>
      <c r="CL67" s="461">
        <f t="shared" si="102"/>
        <v>0</v>
      </c>
      <c r="CM67" s="461">
        <f t="shared" si="103"/>
        <v>0</v>
      </c>
      <c r="CN67" s="37"/>
      <c r="CO67" s="461">
        <f t="shared" si="104"/>
        <v>0</v>
      </c>
      <c r="CP67" s="461">
        <f t="shared" si="105"/>
        <v>0</v>
      </c>
      <c r="CQ67" s="461">
        <f t="shared" si="106"/>
        <v>0</v>
      </c>
      <c r="CR67" s="37"/>
      <c r="CS67" s="461">
        <f t="shared" si="107"/>
        <v>0</v>
      </c>
      <c r="CT67" s="461">
        <f t="shared" si="87"/>
        <v>0</v>
      </c>
      <c r="CU67" s="461">
        <f t="shared" si="108"/>
        <v>0</v>
      </c>
      <c r="CV67" s="37"/>
      <c r="CW67" s="461">
        <f t="shared" si="109"/>
        <v>0</v>
      </c>
      <c r="CX67" s="461">
        <f t="shared" si="110"/>
        <v>0</v>
      </c>
      <c r="CY67" s="461">
        <f t="shared" si="111"/>
        <v>0</v>
      </c>
      <c r="CZ67" s="37"/>
      <c r="DA67" s="461">
        <f t="shared" si="112"/>
        <v>0</v>
      </c>
      <c r="DB67" s="461">
        <f t="shared" si="88"/>
        <v>0</v>
      </c>
      <c r="DC67" s="461">
        <f t="shared" si="113"/>
        <v>0</v>
      </c>
      <c r="DD67" s="37"/>
      <c r="DE67" s="461">
        <f t="shared" si="114"/>
        <v>0</v>
      </c>
      <c r="DF67" s="461">
        <f t="shared" si="115"/>
        <v>0</v>
      </c>
      <c r="DG67" s="461">
        <f t="shared" si="116"/>
        <v>0</v>
      </c>
      <c r="DH67" s="37"/>
      <c r="DI67" s="461">
        <f t="shared" si="90"/>
        <v>300000</v>
      </c>
      <c r="DJ67" s="461">
        <f t="shared" si="91"/>
        <v>300000</v>
      </c>
      <c r="DK67" s="461">
        <f t="shared" si="89"/>
        <v>0</v>
      </c>
    </row>
    <row r="68" spans="1:115" s="92" customFormat="1" ht="34.5" customHeight="1" x14ac:dyDescent="0.2">
      <c r="A68" s="28">
        <f t="shared" si="27"/>
        <v>56</v>
      </c>
      <c r="B68" s="426" t="s">
        <v>274</v>
      </c>
      <c r="C68" s="86" t="s">
        <v>23</v>
      </c>
      <c r="D68" s="82">
        <v>12</v>
      </c>
      <c r="E68" s="474">
        <v>3</v>
      </c>
      <c r="F68" s="82"/>
      <c r="G68" s="447"/>
      <c r="H68" s="447"/>
      <c r="I68" s="447"/>
      <c r="J68" s="82"/>
      <c r="K68" s="447"/>
      <c r="L68" s="88"/>
      <c r="M68" s="88"/>
      <c r="N68" s="88"/>
      <c r="O68" s="88"/>
      <c r="P68" s="88"/>
      <c r="Q68" s="89">
        <f t="shared" si="155"/>
        <v>3</v>
      </c>
      <c r="R68" s="172" t="s">
        <v>88</v>
      </c>
      <c r="S68" s="604">
        <v>100000</v>
      </c>
      <c r="T68" s="204">
        <v>100000</v>
      </c>
      <c r="U68" s="604"/>
      <c r="V68" s="604"/>
      <c r="W68" s="604"/>
      <c r="X68" s="604"/>
      <c r="Y68" s="604"/>
      <c r="Z68" s="604"/>
      <c r="AA68" s="604"/>
      <c r="AB68" s="604"/>
      <c r="AC68" s="604"/>
      <c r="AD68" s="604"/>
      <c r="AE68" s="604"/>
      <c r="AF68" s="69">
        <f t="shared" si="7"/>
        <v>300000</v>
      </c>
      <c r="AG68" s="461">
        <f t="shared" si="167"/>
        <v>300000</v>
      </c>
      <c r="AH68" s="461">
        <f t="shared" si="168"/>
        <v>0</v>
      </c>
      <c r="AI68" s="461">
        <f t="shared" si="283"/>
        <v>0</v>
      </c>
      <c r="AJ68" s="461">
        <f t="shared" si="283"/>
        <v>0</v>
      </c>
      <c r="AK68" s="461">
        <f t="shared" si="283"/>
        <v>0</v>
      </c>
      <c r="AL68" s="461">
        <f t="shared" si="283"/>
        <v>0</v>
      </c>
      <c r="AM68" s="461">
        <f t="shared" si="283"/>
        <v>0</v>
      </c>
      <c r="AN68" s="461">
        <f t="shared" si="283"/>
        <v>0</v>
      </c>
      <c r="AO68" s="461">
        <f t="shared" si="283"/>
        <v>0</v>
      </c>
      <c r="AP68" s="461">
        <f t="shared" si="283"/>
        <v>0</v>
      </c>
      <c r="AQ68" s="461">
        <f t="shared" si="283"/>
        <v>0</v>
      </c>
      <c r="AR68" s="461">
        <f t="shared" si="283"/>
        <v>0</v>
      </c>
      <c r="AS68" s="462">
        <f t="shared" si="9"/>
        <v>300000</v>
      </c>
      <c r="AT68" s="461"/>
      <c r="AU68" s="461">
        <f t="shared" si="171"/>
        <v>0</v>
      </c>
      <c r="AV68" s="461">
        <f t="shared" si="172"/>
        <v>0</v>
      </c>
      <c r="AW68" s="461">
        <f t="shared" si="173"/>
        <v>0</v>
      </c>
      <c r="AX68" s="461">
        <f t="shared" si="174"/>
        <v>0</v>
      </c>
      <c r="AY68" s="461">
        <f t="shared" si="175"/>
        <v>0</v>
      </c>
      <c r="AZ68" s="461">
        <f t="shared" si="176"/>
        <v>0</v>
      </c>
      <c r="BA68" s="461">
        <f t="shared" si="177"/>
        <v>0</v>
      </c>
      <c r="BB68" s="461">
        <f t="shared" si="178"/>
        <v>0</v>
      </c>
      <c r="BC68" s="461">
        <f t="shared" si="179"/>
        <v>0</v>
      </c>
      <c r="BD68" s="461">
        <f t="shared" si="180"/>
        <v>0</v>
      </c>
      <c r="BE68" s="461">
        <f t="shared" si="181"/>
        <v>0</v>
      </c>
      <c r="BF68" s="461">
        <f t="shared" si="182"/>
        <v>0</v>
      </c>
      <c r="BG68" s="591">
        <f t="shared" si="23"/>
        <v>0</v>
      </c>
      <c r="BH68" s="592">
        <f t="shared" si="24"/>
        <v>1200000</v>
      </c>
      <c r="BI68" s="593">
        <f t="shared" si="25"/>
        <v>900000</v>
      </c>
      <c r="BJ68" s="152">
        <f t="shared" si="282"/>
        <v>0.25</v>
      </c>
      <c r="BK68" s="152"/>
      <c r="BL68" s="942">
        <v>100000</v>
      </c>
      <c r="BM68" s="461">
        <f t="shared" si="78"/>
        <v>300000</v>
      </c>
      <c r="BN68" s="461">
        <f t="shared" si="79"/>
        <v>300000</v>
      </c>
      <c r="BO68" s="461">
        <f t="shared" si="80"/>
        <v>0</v>
      </c>
      <c r="BP68" s="37"/>
      <c r="BQ68" s="461">
        <f t="shared" si="92"/>
        <v>0</v>
      </c>
      <c r="BR68" s="461">
        <f t="shared" si="81"/>
        <v>0</v>
      </c>
      <c r="BS68" s="461">
        <f t="shared" si="93"/>
        <v>0</v>
      </c>
      <c r="BT68" s="37"/>
      <c r="BU68" s="461">
        <f t="shared" si="94"/>
        <v>0</v>
      </c>
      <c r="BV68" s="461">
        <f t="shared" si="82"/>
        <v>0</v>
      </c>
      <c r="BW68" s="461">
        <f t="shared" si="83"/>
        <v>0</v>
      </c>
      <c r="BX68" s="37"/>
      <c r="BY68" s="461">
        <f t="shared" si="95"/>
        <v>0</v>
      </c>
      <c r="BZ68" s="461">
        <f t="shared" si="84"/>
        <v>0</v>
      </c>
      <c r="CA68" s="461">
        <f t="shared" si="96"/>
        <v>0</v>
      </c>
      <c r="CB68" s="37"/>
      <c r="CC68" s="461">
        <f t="shared" si="97"/>
        <v>0</v>
      </c>
      <c r="CD68" s="461">
        <f t="shared" si="85"/>
        <v>0</v>
      </c>
      <c r="CE68" s="461">
        <f t="shared" si="98"/>
        <v>0</v>
      </c>
      <c r="CF68" s="37"/>
      <c r="CG68" s="461">
        <f t="shared" si="99"/>
        <v>0</v>
      </c>
      <c r="CH68" s="461">
        <f t="shared" si="100"/>
        <v>0</v>
      </c>
      <c r="CI68" s="461">
        <f t="shared" si="86"/>
        <v>0</v>
      </c>
      <c r="CJ68" s="37"/>
      <c r="CK68" s="461">
        <f t="shared" si="101"/>
        <v>0</v>
      </c>
      <c r="CL68" s="461">
        <f t="shared" si="102"/>
        <v>0</v>
      </c>
      <c r="CM68" s="461">
        <f t="shared" si="103"/>
        <v>0</v>
      </c>
      <c r="CN68" s="37"/>
      <c r="CO68" s="461">
        <f t="shared" si="104"/>
        <v>0</v>
      </c>
      <c r="CP68" s="461">
        <f t="shared" si="105"/>
        <v>0</v>
      </c>
      <c r="CQ68" s="461">
        <f t="shared" si="106"/>
        <v>0</v>
      </c>
      <c r="CR68" s="37"/>
      <c r="CS68" s="461">
        <f t="shared" si="107"/>
        <v>0</v>
      </c>
      <c r="CT68" s="461">
        <f t="shared" si="87"/>
        <v>0</v>
      </c>
      <c r="CU68" s="461">
        <f t="shared" si="108"/>
        <v>0</v>
      </c>
      <c r="CV68" s="37"/>
      <c r="CW68" s="461">
        <f t="shared" si="109"/>
        <v>0</v>
      </c>
      <c r="CX68" s="461">
        <f t="shared" si="110"/>
        <v>0</v>
      </c>
      <c r="CY68" s="461">
        <f t="shared" si="111"/>
        <v>0</v>
      </c>
      <c r="CZ68" s="37"/>
      <c r="DA68" s="461">
        <f t="shared" si="112"/>
        <v>0</v>
      </c>
      <c r="DB68" s="461">
        <f t="shared" si="88"/>
        <v>0</v>
      </c>
      <c r="DC68" s="461">
        <f t="shared" si="113"/>
        <v>0</v>
      </c>
      <c r="DD68" s="37"/>
      <c r="DE68" s="461">
        <f t="shared" si="114"/>
        <v>0</v>
      </c>
      <c r="DF68" s="461">
        <f t="shared" si="115"/>
        <v>0</v>
      </c>
      <c r="DG68" s="461">
        <f t="shared" si="116"/>
        <v>0</v>
      </c>
      <c r="DH68" s="37"/>
      <c r="DI68" s="461">
        <f t="shared" si="90"/>
        <v>300000</v>
      </c>
      <c r="DJ68" s="461">
        <f t="shared" si="91"/>
        <v>300000</v>
      </c>
      <c r="DK68" s="461">
        <f t="shared" si="89"/>
        <v>0</v>
      </c>
    </row>
    <row r="69" spans="1:115" s="92" customFormat="1" ht="34.5" customHeight="1" x14ac:dyDescent="0.2">
      <c r="A69" s="28">
        <f t="shared" si="27"/>
        <v>57</v>
      </c>
      <c r="B69" s="427" t="s">
        <v>275</v>
      </c>
      <c r="C69" s="86" t="s">
        <v>23</v>
      </c>
      <c r="D69" s="82">
        <v>12</v>
      </c>
      <c r="E69" s="474">
        <v>3</v>
      </c>
      <c r="F69" s="82"/>
      <c r="G69" s="447"/>
      <c r="H69" s="447"/>
      <c r="I69" s="447"/>
      <c r="J69" s="82"/>
      <c r="K69" s="447"/>
      <c r="L69" s="88"/>
      <c r="M69" s="88"/>
      <c r="N69" s="88"/>
      <c r="O69" s="88"/>
      <c r="P69" s="88"/>
      <c r="Q69" s="89">
        <f t="shared" si="155"/>
        <v>3</v>
      </c>
      <c r="R69" s="172" t="s">
        <v>88</v>
      </c>
      <c r="S69" s="604">
        <v>100000</v>
      </c>
      <c r="T69" s="204">
        <v>100000</v>
      </c>
      <c r="U69" s="604"/>
      <c r="V69" s="604"/>
      <c r="W69" s="604"/>
      <c r="X69" s="604"/>
      <c r="Y69" s="604"/>
      <c r="Z69" s="604"/>
      <c r="AA69" s="604"/>
      <c r="AB69" s="604"/>
      <c r="AC69" s="604"/>
      <c r="AD69" s="604"/>
      <c r="AE69" s="604"/>
      <c r="AF69" s="69">
        <f t="shared" si="7"/>
        <v>300000</v>
      </c>
      <c r="AG69" s="461">
        <f t="shared" si="167"/>
        <v>300000</v>
      </c>
      <c r="AH69" s="461">
        <f t="shared" si="168"/>
        <v>0</v>
      </c>
      <c r="AI69" s="461">
        <f t="shared" si="283"/>
        <v>0</v>
      </c>
      <c r="AJ69" s="461">
        <f t="shared" si="283"/>
        <v>0</v>
      </c>
      <c r="AK69" s="461">
        <f t="shared" si="283"/>
        <v>0</v>
      </c>
      <c r="AL69" s="461">
        <f t="shared" si="283"/>
        <v>0</v>
      </c>
      <c r="AM69" s="461">
        <f t="shared" si="283"/>
        <v>0</v>
      </c>
      <c r="AN69" s="461">
        <f t="shared" si="283"/>
        <v>0</v>
      </c>
      <c r="AO69" s="461">
        <f t="shared" si="283"/>
        <v>0</v>
      </c>
      <c r="AP69" s="461">
        <f t="shared" si="283"/>
        <v>0</v>
      </c>
      <c r="AQ69" s="461">
        <f t="shared" si="283"/>
        <v>0</v>
      </c>
      <c r="AR69" s="461">
        <f t="shared" si="283"/>
        <v>0</v>
      </c>
      <c r="AS69" s="462">
        <f t="shared" si="9"/>
        <v>300000</v>
      </c>
      <c r="AT69" s="461"/>
      <c r="AU69" s="461">
        <f t="shared" si="171"/>
        <v>0</v>
      </c>
      <c r="AV69" s="461">
        <f t="shared" si="172"/>
        <v>0</v>
      </c>
      <c r="AW69" s="461">
        <f t="shared" si="173"/>
        <v>0</v>
      </c>
      <c r="AX69" s="461">
        <f t="shared" si="174"/>
        <v>0</v>
      </c>
      <c r="AY69" s="461">
        <f t="shared" si="175"/>
        <v>0</v>
      </c>
      <c r="AZ69" s="461">
        <f t="shared" si="176"/>
        <v>0</v>
      </c>
      <c r="BA69" s="461">
        <f t="shared" si="177"/>
        <v>0</v>
      </c>
      <c r="BB69" s="461">
        <f t="shared" si="178"/>
        <v>0</v>
      </c>
      <c r="BC69" s="461">
        <f t="shared" si="179"/>
        <v>0</v>
      </c>
      <c r="BD69" s="461">
        <f t="shared" si="180"/>
        <v>0</v>
      </c>
      <c r="BE69" s="461">
        <f t="shared" si="181"/>
        <v>0</v>
      </c>
      <c r="BF69" s="461">
        <f t="shared" si="182"/>
        <v>0</v>
      </c>
      <c r="BG69" s="591">
        <f t="shared" si="23"/>
        <v>0</v>
      </c>
      <c r="BH69" s="592">
        <f t="shared" si="24"/>
        <v>1200000</v>
      </c>
      <c r="BI69" s="593">
        <f t="shared" si="25"/>
        <v>900000</v>
      </c>
      <c r="BJ69" s="152">
        <f t="shared" si="282"/>
        <v>0.25</v>
      </c>
      <c r="BK69" s="152"/>
      <c r="BL69" s="942">
        <v>100000</v>
      </c>
      <c r="BM69" s="461">
        <f t="shared" si="78"/>
        <v>300000</v>
      </c>
      <c r="BN69" s="461">
        <f t="shared" si="79"/>
        <v>300000</v>
      </c>
      <c r="BO69" s="461">
        <f t="shared" si="80"/>
        <v>0</v>
      </c>
      <c r="BP69" s="37"/>
      <c r="BQ69" s="461">
        <f t="shared" si="92"/>
        <v>0</v>
      </c>
      <c r="BR69" s="461">
        <f t="shared" si="81"/>
        <v>0</v>
      </c>
      <c r="BS69" s="461">
        <f t="shared" si="93"/>
        <v>0</v>
      </c>
      <c r="BT69" s="37"/>
      <c r="BU69" s="461">
        <f t="shared" si="94"/>
        <v>0</v>
      </c>
      <c r="BV69" s="461">
        <f t="shared" si="82"/>
        <v>0</v>
      </c>
      <c r="BW69" s="461">
        <f t="shared" si="83"/>
        <v>0</v>
      </c>
      <c r="BX69" s="37"/>
      <c r="BY69" s="461">
        <f t="shared" si="95"/>
        <v>0</v>
      </c>
      <c r="BZ69" s="461">
        <f t="shared" si="84"/>
        <v>0</v>
      </c>
      <c r="CA69" s="461">
        <f t="shared" si="96"/>
        <v>0</v>
      </c>
      <c r="CB69" s="37"/>
      <c r="CC69" s="461">
        <f t="shared" si="97"/>
        <v>0</v>
      </c>
      <c r="CD69" s="461">
        <f t="shared" si="85"/>
        <v>0</v>
      </c>
      <c r="CE69" s="461">
        <f t="shared" si="98"/>
        <v>0</v>
      </c>
      <c r="CF69" s="37"/>
      <c r="CG69" s="461">
        <f t="shared" si="99"/>
        <v>0</v>
      </c>
      <c r="CH69" s="461">
        <f t="shared" si="100"/>
        <v>0</v>
      </c>
      <c r="CI69" s="461">
        <f t="shared" si="86"/>
        <v>0</v>
      </c>
      <c r="CJ69" s="37"/>
      <c r="CK69" s="461">
        <f t="shared" si="101"/>
        <v>0</v>
      </c>
      <c r="CL69" s="461">
        <f t="shared" si="102"/>
        <v>0</v>
      </c>
      <c r="CM69" s="461">
        <f t="shared" si="103"/>
        <v>0</v>
      </c>
      <c r="CN69" s="37"/>
      <c r="CO69" s="461">
        <f t="shared" si="104"/>
        <v>0</v>
      </c>
      <c r="CP69" s="461">
        <f t="shared" si="105"/>
        <v>0</v>
      </c>
      <c r="CQ69" s="461">
        <f t="shared" si="106"/>
        <v>0</v>
      </c>
      <c r="CR69" s="37"/>
      <c r="CS69" s="461">
        <f t="shared" si="107"/>
        <v>0</v>
      </c>
      <c r="CT69" s="461">
        <f t="shared" si="87"/>
        <v>0</v>
      </c>
      <c r="CU69" s="461">
        <f t="shared" si="108"/>
        <v>0</v>
      </c>
      <c r="CV69" s="37"/>
      <c r="CW69" s="461">
        <f t="shared" si="109"/>
        <v>0</v>
      </c>
      <c r="CX69" s="461">
        <f t="shared" si="110"/>
        <v>0</v>
      </c>
      <c r="CY69" s="461">
        <f t="shared" si="111"/>
        <v>0</v>
      </c>
      <c r="CZ69" s="37"/>
      <c r="DA69" s="461">
        <f t="shared" si="112"/>
        <v>0</v>
      </c>
      <c r="DB69" s="461">
        <f t="shared" si="88"/>
        <v>0</v>
      </c>
      <c r="DC69" s="461">
        <f t="shared" si="113"/>
        <v>0</v>
      </c>
      <c r="DD69" s="37"/>
      <c r="DE69" s="461">
        <f t="shared" si="114"/>
        <v>0</v>
      </c>
      <c r="DF69" s="461">
        <f t="shared" si="115"/>
        <v>0</v>
      </c>
      <c r="DG69" s="461">
        <f t="shared" si="116"/>
        <v>0</v>
      </c>
      <c r="DH69" s="37"/>
      <c r="DI69" s="461">
        <f t="shared" si="90"/>
        <v>300000</v>
      </c>
      <c r="DJ69" s="461">
        <f t="shared" si="91"/>
        <v>300000</v>
      </c>
      <c r="DK69" s="461">
        <f t="shared" si="89"/>
        <v>0</v>
      </c>
    </row>
    <row r="70" spans="1:115" s="92" customFormat="1" ht="34.5" customHeight="1" x14ac:dyDescent="0.2">
      <c r="A70" s="28">
        <f t="shared" si="27"/>
        <v>58</v>
      </c>
      <c r="B70" s="427" t="s">
        <v>276</v>
      </c>
      <c r="C70" s="86" t="s">
        <v>23</v>
      </c>
      <c r="D70" s="82">
        <v>12</v>
      </c>
      <c r="E70" s="474">
        <v>3</v>
      </c>
      <c r="F70" s="82"/>
      <c r="G70" s="447"/>
      <c r="H70" s="447"/>
      <c r="I70" s="447"/>
      <c r="J70" s="82"/>
      <c r="K70" s="447"/>
      <c r="L70" s="88"/>
      <c r="M70" s="88"/>
      <c r="N70" s="88"/>
      <c r="O70" s="88"/>
      <c r="P70" s="88"/>
      <c r="Q70" s="89">
        <f t="shared" ref="Q70:Q71" si="284">SUM(E70:P70)</f>
        <v>3</v>
      </c>
      <c r="R70" s="172" t="s">
        <v>88</v>
      </c>
      <c r="S70" s="604">
        <v>100000</v>
      </c>
      <c r="T70" s="204">
        <v>100000</v>
      </c>
      <c r="U70" s="604"/>
      <c r="V70" s="604"/>
      <c r="W70" s="604"/>
      <c r="X70" s="604"/>
      <c r="Y70" s="604"/>
      <c r="Z70" s="604"/>
      <c r="AA70" s="604"/>
      <c r="AB70" s="604"/>
      <c r="AC70" s="604"/>
      <c r="AD70" s="604"/>
      <c r="AE70" s="604"/>
      <c r="AF70" s="69">
        <f t="shared" si="7"/>
        <v>300000</v>
      </c>
      <c r="AG70" s="461">
        <f t="shared" si="167"/>
        <v>300000</v>
      </c>
      <c r="AH70" s="461">
        <f t="shared" ref="AH70:AH71" si="285">U70*F70</f>
        <v>0</v>
      </c>
      <c r="AI70" s="461">
        <f t="shared" si="283"/>
        <v>0</v>
      </c>
      <c r="AJ70" s="461">
        <f t="shared" ref="AJ70" si="286">W70*H70</f>
        <v>0</v>
      </c>
      <c r="AK70" s="461">
        <f t="shared" ref="AK70" si="287">X70*I70</f>
        <v>0</v>
      </c>
      <c r="AL70" s="461">
        <f t="shared" ref="AL70:AL71" si="288">Y70*J70</f>
        <v>0</v>
      </c>
      <c r="AM70" s="461">
        <f t="shared" ref="AM70:AM71" si="289">Z70*K70</f>
        <v>0</v>
      </c>
      <c r="AN70" s="461">
        <f t="shared" ref="AN70:AN71" si="290">AA70*L70</f>
        <v>0</v>
      </c>
      <c r="AO70" s="461">
        <f t="shared" ref="AO70:AO71" si="291">AB70*M70</f>
        <v>0</v>
      </c>
      <c r="AP70" s="461">
        <f t="shared" ref="AP70:AP71" si="292">AC70*N70</f>
        <v>0</v>
      </c>
      <c r="AQ70" s="461">
        <f t="shared" ref="AQ70:AQ71" si="293">AD70*O70</f>
        <v>0</v>
      </c>
      <c r="AR70" s="461">
        <f t="shared" ref="AR70:AR71" si="294">AE70*P70</f>
        <v>0</v>
      </c>
      <c r="AS70" s="462">
        <f t="shared" si="9"/>
        <v>300000</v>
      </c>
      <c r="AT70" s="461"/>
      <c r="AU70" s="461">
        <f t="shared" si="171"/>
        <v>0</v>
      </c>
      <c r="AV70" s="461">
        <f t="shared" si="172"/>
        <v>0</v>
      </c>
      <c r="AW70" s="461">
        <f t="shared" si="173"/>
        <v>0</v>
      </c>
      <c r="AX70" s="461">
        <f t="shared" si="174"/>
        <v>0</v>
      </c>
      <c r="AY70" s="461">
        <f t="shared" si="175"/>
        <v>0</v>
      </c>
      <c r="AZ70" s="461">
        <f t="shared" si="176"/>
        <v>0</v>
      </c>
      <c r="BA70" s="461">
        <f t="shared" si="177"/>
        <v>0</v>
      </c>
      <c r="BB70" s="461">
        <f t="shared" si="178"/>
        <v>0</v>
      </c>
      <c r="BC70" s="461">
        <f t="shared" si="179"/>
        <v>0</v>
      </c>
      <c r="BD70" s="461">
        <f t="shared" si="180"/>
        <v>0</v>
      </c>
      <c r="BE70" s="461">
        <f t="shared" si="181"/>
        <v>0</v>
      </c>
      <c r="BF70" s="461">
        <f t="shared" si="182"/>
        <v>0</v>
      </c>
      <c r="BG70" s="591">
        <f t="shared" si="23"/>
        <v>0</v>
      </c>
      <c r="BH70" s="592">
        <f t="shared" ref="BH70:BH71" si="295">S70*D70</f>
        <v>1200000</v>
      </c>
      <c r="BI70" s="593">
        <f t="shared" si="25"/>
        <v>900000</v>
      </c>
      <c r="BJ70" s="152">
        <f t="shared" ref="BJ70:BJ71" si="296">SUM(Q70/D70)</f>
        <v>0.25</v>
      </c>
      <c r="BK70" s="152"/>
      <c r="BL70" s="942">
        <v>100000</v>
      </c>
      <c r="BM70" s="461">
        <f t="shared" si="78"/>
        <v>300000</v>
      </c>
      <c r="BN70" s="461">
        <f t="shared" si="79"/>
        <v>300000</v>
      </c>
      <c r="BO70" s="461">
        <f t="shared" si="80"/>
        <v>0</v>
      </c>
      <c r="BP70" s="37"/>
      <c r="BQ70" s="461">
        <f t="shared" si="92"/>
        <v>0</v>
      </c>
      <c r="BR70" s="461">
        <f t="shared" si="81"/>
        <v>0</v>
      </c>
      <c r="BS70" s="461">
        <f t="shared" si="93"/>
        <v>0</v>
      </c>
      <c r="BT70" s="37"/>
      <c r="BU70" s="461">
        <f t="shared" si="94"/>
        <v>0</v>
      </c>
      <c r="BV70" s="461">
        <f t="shared" si="82"/>
        <v>0</v>
      </c>
      <c r="BW70" s="461">
        <f t="shared" si="83"/>
        <v>0</v>
      </c>
      <c r="BX70" s="37"/>
      <c r="BY70" s="461">
        <f t="shared" si="95"/>
        <v>0</v>
      </c>
      <c r="BZ70" s="461">
        <f t="shared" si="84"/>
        <v>0</v>
      </c>
      <c r="CA70" s="461">
        <f t="shared" si="96"/>
        <v>0</v>
      </c>
      <c r="CB70" s="37"/>
      <c r="CC70" s="461">
        <f t="shared" si="97"/>
        <v>0</v>
      </c>
      <c r="CD70" s="461">
        <f t="shared" si="85"/>
        <v>0</v>
      </c>
      <c r="CE70" s="461">
        <f t="shared" si="98"/>
        <v>0</v>
      </c>
      <c r="CF70" s="37"/>
      <c r="CG70" s="461">
        <f t="shared" si="99"/>
        <v>0</v>
      </c>
      <c r="CH70" s="461">
        <f t="shared" si="100"/>
        <v>0</v>
      </c>
      <c r="CI70" s="461">
        <f t="shared" si="86"/>
        <v>0</v>
      </c>
      <c r="CJ70" s="37"/>
      <c r="CK70" s="461">
        <f t="shared" si="101"/>
        <v>0</v>
      </c>
      <c r="CL70" s="461">
        <f t="shared" si="102"/>
        <v>0</v>
      </c>
      <c r="CM70" s="461">
        <f t="shared" si="103"/>
        <v>0</v>
      </c>
      <c r="CN70" s="37"/>
      <c r="CO70" s="461">
        <f t="shared" si="104"/>
        <v>0</v>
      </c>
      <c r="CP70" s="461">
        <f t="shared" si="105"/>
        <v>0</v>
      </c>
      <c r="CQ70" s="461">
        <f t="shared" si="106"/>
        <v>0</v>
      </c>
      <c r="CR70" s="37"/>
      <c r="CS70" s="461">
        <f t="shared" si="107"/>
        <v>0</v>
      </c>
      <c r="CT70" s="461">
        <f t="shared" si="87"/>
        <v>0</v>
      </c>
      <c r="CU70" s="461">
        <f t="shared" si="108"/>
        <v>0</v>
      </c>
      <c r="CV70" s="37"/>
      <c r="CW70" s="461">
        <f t="shared" si="109"/>
        <v>0</v>
      </c>
      <c r="CX70" s="461">
        <f t="shared" si="110"/>
        <v>0</v>
      </c>
      <c r="CY70" s="461">
        <f t="shared" si="111"/>
        <v>0</v>
      </c>
      <c r="CZ70" s="37"/>
      <c r="DA70" s="461">
        <f t="shared" si="112"/>
        <v>0</v>
      </c>
      <c r="DB70" s="461">
        <f t="shared" si="88"/>
        <v>0</v>
      </c>
      <c r="DC70" s="461">
        <f t="shared" si="113"/>
        <v>0</v>
      </c>
      <c r="DD70" s="37"/>
      <c r="DE70" s="461">
        <f t="shared" si="114"/>
        <v>0</v>
      </c>
      <c r="DF70" s="461">
        <f t="shared" si="115"/>
        <v>0</v>
      </c>
      <c r="DG70" s="461">
        <f t="shared" si="116"/>
        <v>0</v>
      </c>
      <c r="DH70" s="37"/>
      <c r="DI70" s="461">
        <f t="shared" si="90"/>
        <v>300000</v>
      </c>
      <c r="DJ70" s="461">
        <f t="shared" si="91"/>
        <v>300000</v>
      </c>
      <c r="DK70" s="461">
        <f t="shared" si="89"/>
        <v>0</v>
      </c>
    </row>
    <row r="71" spans="1:115" s="92" customFormat="1" ht="34.5" customHeight="1" x14ac:dyDescent="0.2">
      <c r="A71" s="28">
        <f t="shared" ref="A71:A85" si="297">A70+1</f>
        <v>59</v>
      </c>
      <c r="B71" s="427" t="s">
        <v>277</v>
      </c>
      <c r="C71" s="86" t="s">
        <v>23</v>
      </c>
      <c r="D71" s="82">
        <v>12</v>
      </c>
      <c r="E71" s="474">
        <v>3</v>
      </c>
      <c r="F71" s="82"/>
      <c r="G71" s="447"/>
      <c r="H71" s="447"/>
      <c r="I71" s="447"/>
      <c r="J71" s="82"/>
      <c r="K71" s="447"/>
      <c r="L71" s="88"/>
      <c r="M71" s="88"/>
      <c r="N71" s="88"/>
      <c r="O71" s="88"/>
      <c r="P71" s="88"/>
      <c r="Q71" s="89">
        <f t="shared" si="284"/>
        <v>3</v>
      </c>
      <c r="R71" s="172" t="s">
        <v>88</v>
      </c>
      <c r="S71" s="604">
        <v>100000</v>
      </c>
      <c r="T71" s="204">
        <v>100000</v>
      </c>
      <c r="U71" s="604"/>
      <c r="V71" s="604"/>
      <c r="W71" s="604"/>
      <c r="X71" s="604"/>
      <c r="Y71" s="604"/>
      <c r="Z71" s="604"/>
      <c r="AA71" s="604"/>
      <c r="AB71" s="604"/>
      <c r="AC71" s="604"/>
      <c r="AD71" s="604"/>
      <c r="AE71" s="604"/>
      <c r="AF71" s="69">
        <f t="shared" si="7"/>
        <v>300000</v>
      </c>
      <c r="AG71" s="461">
        <f t="shared" si="167"/>
        <v>300000</v>
      </c>
      <c r="AH71" s="461">
        <f t="shared" si="285"/>
        <v>0</v>
      </c>
      <c r="AI71" s="461">
        <f t="shared" si="283"/>
        <v>0</v>
      </c>
      <c r="AJ71" s="461">
        <f t="shared" ref="AJ71" si="298">W71*H71</f>
        <v>0</v>
      </c>
      <c r="AK71" s="461">
        <f t="shared" ref="AK71" si="299">X71*I71</f>
        <v>0</v>
      </c>
      <c r="AL71" s="461">
        <f t="shared" si="288"/>
        <v>0</v>
      </c>
      <c r="AM71" s="461">
        <f t="shared" si="289"/>
        <v>0</v>
      </c>
      <c r="AN71" s="461">
        <f t="shared" si="290"/>
        <v>0</v>
      </c>
      <c r="AO71" s="461">
        <f t="shared" si="291"/>
        <v>0</v>
      </c>
      <c r="AP71" s="461">
        <f t="shared" si="292"/>
        <v>0</v>
      </c>
      <c r="AQ71" s="461">
        <f t="shared" si="293"/>
        <v>0</v>
      </c>
      <c r="AR71" s="461">
        <f t="shared" si="294"/>
        <v>0</v>
      </c>
      <c r="AS71" s="462">
        <f t="shared" si="9"/>
        <v>300000</v>
      </c>
      <c r="AT71" s="461"/>
      <c r="AU71" s="461">
        <f t="shared" si="171"/>
        <v>0</v>
      </c>
      <c r="AV71" s="461">
        <f t="shared" si="172"/>
        <v>0</v>
      </c>
      <c r="AW71" s="461">
        <f t="shared" si="173"/>
        <v>0</v>
      </c>
      <c r="AX71" s="461">
        <f t="shared" si="174"/>
        <v>0</v>
      </c>
      <c r="AY71" s="461">
        <f t="shared" si="175"/>
        <v>0</v>
      </c>
      <c r="AZ71" s="461">
        <f t="shared" si="176"/>
        <v>0</v>
      </c>
      <c r="BA71" s="461">
        <f t="shared" si="177"/>
        <v>0</v>
      </c>
      <c r="BB71" s="461">
        <f t="shared" si="178"/>
        <v>0</v>
      </c>
      <c r="BC71" s="461">
        <f t="shared" si="179"/>
        <v>0</v>
      </c>
      <c r="BD71" s="461">
        <f t="shared" si="180"/>
        <v>0</v>
      </c>
      <c r="BE71" s="461">
        <f t="shared" si="181"/>
        <v>0</v>
      </c>
      <c r="BF71" s="461">
        <f t="shared" si="182"/>
        <v>0</v>
      </c>
      <c r="BG71" s="591">
        <f t="shared" si="23"/>
        <v>0</v>
      </c>
      <c r="BH71" s="592">
        <f t="shared" si="295"/>
        <v>1200000</v>
      </c>
      <c r="BI71" s="593">
        <f t="shared" si="25"/>
        <v>900000</v>
      </c>
      <c r="BJ71" s="152">
        <f t="shared" si="296"/>
        <v>0.25</v>
      </c>
      <c r="BK71" s="152"/>
      <c r="BL71" s="942">
        <v>100000</v>
      </c>
      <c r="BM71" s="461">
        <f t="shared" si="78"/>
        <v>300000</v>
      </c>
      <c r="BN71" s="461">
        <f t="shared" si="79"/>
        <v>300000</v>
      </c>
      <c r="BO71" s="461">
        <f t="shared" si="80"/>
        <v>0</v>
      </c>
      <c r="BP71" s="37"/>
      <c r="BQ71" s="461">
        <f t="shared" si="92"/>
        <v>0</v>
      </c>
      <c r="BR71" s="461">
        <f t="shared" si="81"/>
        <v>0</v>
      </c>
      <c r="BS71" s="461">
        <f t="shared" si="93"/>
        <v>0</v>
      </c>
      <c r="BT71" s="37"/>
      <c r="BU71" s="461">
        <f t="shared" si="94"/>
        <v>0</v>
      </c>
      <c r="BV71" s="461">
        <f t="shared" si="82"/>
        <v>0</v>
      </c>
      <c r="BW71" s="461">
        <f t="shared" si="83"/>
        <v>0</v>
      </c>
      <c r="BX71" s="37"/>
      <c r="BY71" s="461">
        <f t="shared" si="95"/>
        <v>0</v>
      </c>
      <c r="BZ71" s="461">
        <f t="shared" si="84"/>
        <v>0</v>
      </c>
      <c r="CA71" s="461">
        <f t="shared" si="96"/>
        <v>0</v>
      </c>
      <c r="CB71" s="37"/>
      <c r="CC71" s="461">
        <f t="shared" si="97"/>
        <v>0</v>
      </c>
      <c r="CD71" s="461">
        <f t="shared" si="85"/>
        <v>0</v>
      </c>
      <c r="CE71" s="461">
        <f t="shared" si="98"/>
        <v>0</v>
      </c>
      <c r="CF71" s="37"/>
      <c r="CG71" s="461">
        <f t="shared" si="99"/>
        <v>0</v>
      </c>
      <c r="CH71" s="461">
        <f t="shared" si="100"/>
        <v>0</v>
      </c>
      <c r="CI71" s="461">
        <f t="shared" si="86"/>
        <v>0</v>
      </c>
      <c r="CJ71" s="37"/>
      <c r="CK71" s="461">
        <f t="shared" si="101"/>
        <v>0</v>
      </c>
      <c r="CL71" s="461">
        <f t="shared" si="102"/>
        <v>0</v>
      </c>
      <c r="CM71" s="461">
        <f t="shared" si="103"/>
        <v>0</v>
      </c>
      <c r="CN71" s="37"/>
      <c r="CO71" s="461">
        <f t="shared" si="104"/>
        <v>0</v>
      </c>
      <c r="CP71" s="461">
        <f t="shared" si="105"/>
        <v>0</v>
      </c>
      <c r="CQ71" s="461">
        <f t="shared" si="106"/>
        <v>0</v>
      </c>
      <c r="CR71" s="37"/>
      <c r="CS71" s="461">
        <f t="shared" si="107"/>
        <v>0</v>
      </c>
      <c r="CT71" s="461">
        <f t="shared" si="87"/>
        <v>0</v>
      </c>
      <c r="CU71" s="461">
        <f t="shared" si="108"/>
        <v>0</v>
      </c>
      <c r="CV71" s="37"/>
      <c r="CW71" s="461">
        <f t="shared" si="109"/>
        <v>0</v>
      </c>
      <c r="CX71" s="461">
        <f t="shared" si="110"/>
        <v>0</v>
      </c>
      <c r="CY71" s="461">
        <f t="shared" si="111"/>
        <v>0</v>
      </c>
      <c r="CZ71" s="37"/>
      <c r="DA71" s="461">
        <f t="shared" si="112"/>
        <v>0</v>
      </c>
      <c r="DB71" s="461">
        <f t="shared" si="88"/>
        <v>0</v>
      </c>
      <c r="DC71" s="461">
        <f t="shared" si="113"/>
        <v>0</v>
      </c>
      <c r="DD71" s="37"/>
      <c r="DE71" s="461">
        <f t="shared" si="114"/>
        <v>0</v>
      </c>
      <c r="DF71" s="461">
        <f t="shared" si="115"/>
        <v>0</v>
      </c>
      <c r="DG71" s="461">
        <f t="shared" si="116"/>
        <v>0</v>
      </c>
      <c r="DH71" s="37"/>
      <c r="DI71" s="461">
        <f t="shared" si="90"/>
        <v>300000</v>
      </c>
      <c r="DJ71" s="461">
        <f t="shared" si="91"/>
        <v>300000</v>
      </c>
      <c r="DK71" s="461">
        <f t="shared" si="89"/>
        <v>0</v>
      </c>
    </row>
    <row r="72" spans="1:115" s="92" customFormat="1" ht="34.5" customHeight="1" x14ac:dyDescent="0.2">
      <c r="A72" s="28"/>
      <c r="B72" s="605" t="s">
        <v>212</v>
      </c>
      <c r="C72" s="86"/>
      <c r="D72" s="82"/>
      <c r="E72" s="82"/>
      <c r="F72" s="82"/>
      <c r="G72" s="82"/>
      <c r="H72" s="82"/>
      <c r="I72" s="82"/>
      <c r="J72" s="88"/>
      <c r="K72" s="88"/>
      <c r="L72" s="88"/>
      <c r="M72" s="88"/>
      <c r="N72" s="88"/>
      <c r="O72" s="88"/>
      <c r="P72" s="88"/>
      <c r="Q72" s="89"/>
      <c r="R72" s="172"/>
      <c r="S72" s="606"/>
      <c r="T72" s="607"/>
      <c r="U72" s="607"/>
      <c r="V72" s="607"/>
      <c r="W72" s="607"/>
      <c r="X72" s="607"/>
      <c r="Y72" s="275"/>
      <c r="Z72" s="275"/>
      <c r="AA72" s="275"/>
      <c r="AB72" s="275"/>
      <c r="AC72" s="275"/>
      <c r="AD72" s="275"/>
      <c r="AE72" s="275"/>
      <c r="AF72" s="69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  <c r="AS72" s="462"/>
      <c r="AT72" s="461">
        <f t="shared" si="170"/>
        <v>0</v>
      </c>
      <c r="AU72" s="461">
        <f t="shared" si="171"/>
        <v>0</v>
      </c>
      <c r="AV72" s="461">
        <f t="shared" si="172"/>
        <v>0</v>
      </c>
      <c r="AW72" s="461">
        <f t="shared" si="173"/>
        <v>0</v>
      </c>
      <c r="AX72" s="461">
        <f t="shared" si="174"/>
        <v>0</v>
      </c>
      <c r="AY72" s="461">
        <f t="shared" si="175"/>
        <v>0</v>
      </c>
      <c r="AZ72" s="461">
        <f t="shared" si="176"/>
        <v>0</v>
      </c>
      <c r="BA72" s="461">
        <f t="shared" si="177"/>
        <v>0</v>
      </c>
      <c r="BB72" s="461">
        <f t="shared" si="178"/>
        <v>0</v>
      </c>
      <c r="BC72" s="461">
        <f t="shared" si="179"/>
        <v>0</v>
      </c>
      <c r="BD72" s="461">
        <f t="shared" si="180"/>
        <v>0</v>
      </c>
      <c r="BE72" s="461">
        <f t="shared" si="181"/>
        <v>0</v>
      </c>
      <c r="BF72" s="461">
        <f t="shared" si="182"/>
        <v>0</v>
      </c>
      <c r="BG72" s="591">
        <f t="shared" si="23"/>
        <v>0</v>
      </c>
      <c r="BH72" s="592"/>
      <c r="BI72" s="593">
        <f t="shared" si="25"/>
        <v>0</v>
      </c>
      <c r="BJ72" s="152"/>
      <c r="BK72" s="152"/>
      <c r="BL72" s="942"/>
      <c r="BM72" s="461">
        <f t="shared" si="78"/>
        <v>0</v>
      </c>
      <c r="BN72" s="461">
        <f t="shared" si="79"/>
        <v>0</v>
      </c>
      <c r="BO72" s="461">
        <f t="shared" si="80"/>
        <v>0</v>
      </c>
      <c r="BP72" s="37"/>
      <c r="BQ72" s="461">
        <f t="shared" si="92"/>
        <v>0</v>
      </c>
      <c r="BR72" s="461">
        <f t="shared" si="81"/>
        <v>0</v>
      </c>
      <c r="BS72" s="461">
        <f t="shared" si="93"/>
        <v>0</v>
      </c>
      <c r="BT72" s="37"/>
      <c r="BU72" s="461">
        <f t="shared" si="94"/>
        <v>0</v>
      </c>
      <c r="BV72" s="461">
        <f t="shared" si="82"/>
        <v>0</v>
      </c>
      <c r="BW72" s="461">
        <f t="shared" si="83"/>
        <v>0</v>
      </c>
      <c r="BX72" s="37"/>
      <c r="BY72" s="461">
        <f t="shared" si="95"/>
        <v>0</v>
      </c>
      <c r="BZ72" s="461">
        <f t="shared" si="84"/>
        <v>0</v>
      </c>
      <c r="CA72" s="461">
        <f t="shared" si="96"/>
        <v>0</v>
      </c>
      <c r="CB72" s="37"/>
      <c r="CC72" s="461">
        <f t="shared" si="97"/>
        <v>0</v>
      </c>
      <c r="CD72" s="461">
        <f t="shared" si="85"/>
        <v>0</v>
      </c>
      <c r="CE72" s="461">
        <f t="shared" si="98"/>
        <v>0</v>
      </c>
      <c r="CF72" s="37"/>
      <c r="CG72" s="461">
        <f t="shared" si="99"/>
        <v>0</v>
      </c>
      <c r="CH72" s="461">
        <f t="shared" si="100"/>
        <v>0</v>
      </c>
      <c r="CI72" s="461">
        <f t="shared" si="86"/>
        <v>0</v>
      </c>
      <c r="CJ72" s="37"/>
      <c r="CK72" s="461">
        <f t="shared" si="101"/>
        <v>0</v>
      </c>
      <c r="CL72" s="461">
        <f t="shared" si="102"/>
        <v>0</v>
      </c>
      <c r="CM72" s="461">
        <f t="shared" si="103"/>
        <v>0</v>
      </c>
      <c r="CN72" s="37"/>
      <c r="CO72" s="461">
        <f t="shared" si="104"/>
        <v>0</v>
      </c>
      <c r="CP72" s="461">
        <f t="shared" si="105"/>
        <v>0</v>
      </c>
      <c r="CQ72" s="461">
        <f t="shared" si="106"/>
        <v>0</v>
      </c>
      <c r="CR72" s="37"/>
      <c r="CS72" s="461">
        <f t="shared" si="107"/>
        <v>0</v>
      </c>
      <c r="CT72" s="461">
        <f t="shared" si="87"/>
        <v>0</v>
      </c>
      <c r="CU72" s="461">
        <f t="shared" si="108"/>
        <v>0</v>
      </c>
      <c r="CV72" s="37"/>
      <c r="CW72" s="461">
        <f t="shared" si="109"/>
        <v>0</v>
      </c>
      <c r="CX72" s="461">
        <f t="shared" si="110"/>
        <v>0</v>
      </c>
      <c r="CY72" s="461">
        <f t="shared" si="111"/>
        <v>0</v>
      </c>
      <c r="CZ72" s="37"/>
      <c r="DA72" s="461">
        <f t="shared" si="112"/>
        <v>0</v>
      </c>
      <c r="DB72" s="461">
        <f t="shared" si="88"/>
        <v>0</v>
      </c>
      <c r="DC72" s="461">
        <f t="shared" si="113"/>
        <v>0</v>
      </c>
      <c r="DD72" s="37"/>
      <c r="DE72" s="461">
        <f t="shared" si="114"/>
        <v>0</v>
      </c>
      <c r="DF72" s="461">
        <f t="shared" si="115"/>
        <v>0</v>
      </c>
      <c r="DG72" s="461">
        <f t="shared" si="116"/>
        <v>0</v>
      </c>
      <c r="DH72" s="37"/>
      <c r="DI72" s="461">
        <f t="shared" si="90"/>
        <v>0</v>
      </c>
      <c r="DJ72" s="461">
        <f t="shared" si="91"/>
        <v>0</v>
      </c>
      <c r="DK72" s="461">
        <f t="shared" si="89"/>
        <v>0</v>
      </c>
    </row>
    <row r="73" spans="1:115" s="92" customFormat="1" ht="34.5" customHeight="1" x14ac:dyDescent="0.2">
      <c r="A73" s="28">
        <v>60</v>
      </c>
      <c r="B73" s="608" t="s">
        <v>212</v>
      </c>
      <c r="C73" s="86" t="s">
        <v>23</v>
      </c>
      <c r="D73" s="82">
        <v>12</v>
      </c>
      <c r="E73" s="82">
        <v>3</v>
      </c>
      <c r="F73" s="82"/>
      <c r="G73" s="447"/>
      <c r="H73" s="447"/>
      <c r="I73" s="447"/>
      <c r="J73" s="82"/>
      <c r="K73" s="447"/>
      <c r="L73" s="88"/>
      <c r="M73" s="88"/>
      <c r="N73" s="88"/>
      <c r="O73" s="88"/>
      <c r="P73" s="88"/>
      <c r="Q73" s="89">
        <f t="shared" si="155"/>
        <v>3</v>
      </c>
      <c r="R73" s="83" t="s">
        <v>88</v>
      </c>
      <c r="S73" s="609">
        <v>350000</v>
      </c>
      <c r="T73" s="607">
        <v>325150</v>
      </c>
      <c r="U73" s="607"/>
      <c r="V73" s="607"/>
      <c r="W73" s="607"/>
      <c r="X73" s="607"/>
      <c r="Y73" s="607"/>
      <c r="Z73" s="607"/>
      <c r="AA73" s="275"/>
      <c r="AB73" s="275"/>
      <c r="AC73" s="275"/>
      <c r="AD73" s="275"/>
      <c r="AE73" s="275"/>
      <c r="AF73" s="69">
        <f t="shared" si="7"/>
        <v>1050000</v>
      </c>
      <c r="AG73" s="461">
        <f t="shared" si="167"/>
        <v>975450</v>
      </c>
      <c r="AH73" s="461">
        <f t="shared" si="168"/>
        <v>0</v>
      </c>
      <c r="AI73" s="461">
        <f t="shared" ref="AI73:AR73" si="300">V73*G73</f>
        <v>0</v>
      </c>
      <c r="AJ73" s="461">
        <f t="shared" si="300"/>
        <v>0</v>
      </c>
      <c r="AK73" s="461">
        <f t="shared" si="300"/>
        <v>0</v>
      </c>
      <c r="AL73" s="461">
        <f t="shared" si="300"/>
        <v>0</v>
      </c>
      <c r="AM73" s="461">
        <f t="shared" si="300"/>
        <v>0</v>
      </c>
      <c r="AN73" s="461">
        <f t="shared" si="300"/>
        <v>0</v>
      </c>
      <c r="AO73" s="461">
        <f t="shared" si="300"/>
        <v>0</v>
      </c>
      <c r="AP73" s="461">
        <f t="shared" si="300"/>
        <v>0</v>
      </c>
      <c r="AQ73" s="461">
        <f t="shared" si="300"/>
        <v>0</v>
      </c>
      <c r="AR73" s="461">
        <f t="shared" si="300"/>
        <v>0</v>
      </c>
      <c r="AS73" s="462">
        <f t="shared" si="9"/>
        <v>975450</v>
      </c>
      <c r="AT73" s="461"/>
      <c r="AU73" s="461">
        <f t="shared" si="171"/>
        <v>0</v>
      </c>
      <c r="AV73" s="461">
        <f t="shared" si="172"/>
        <v>0</v>
      </c>
      <c r="AW73" s="461">
        <f t="shared" si="173"/>
        <v>0</v>
      </c>
      <c r="AX73" s="461">
        <f t="shared" si="174"/>
        <v>0</v>
      </c>
      <c r="AY73" s="461">
        <f t="shared" si="175"/>
        <v>0</v>
      </c>
      <c r="AZ73" s="461">
        <f t="shared" si="176"/>
        <v>0</v>
      </c>
      <c r="BA73" s="461">
        <f t="shared" si="177"/>
        <v>0</v>
      </c>
      <c r="BB73" s="461">
        <f t="shared" si="178"/>
        <v>0</v>
      </c>
      <c r="BC73" s="461">
        <f t="shared" si="179"/>
        <v>0</v>
      </c>
      <c r="BD73" s="461">
        <f t="shared" si="180"/>
        <v>0</v>
      </c>
      <c r="BE73" s="461">
        <f t="shared" si="181"/>
        <v>0</v>
      </c>
      <c r="BF73" s="461">
        <f t="shared" si="182"/>
        <v>0</v>
      </c>
      <c r="BG73" s="591">
        <f t="shared" si="23"/>
        <v>74550</v>
      </c>
      <c r="BH73" s="592">
        <f t="shared" si="24"/>
        <v>4200000</v>
      </c>
      <c r="BI73" s="593">
        <f t="shared" si="25"/>
        <v>3224550</v>
      </c>
      <c r="BJ73" s="152">
        <f t="shared" si="282"/>
        <v>0.25</v>
      </c>
      <c r="BK73" s="152"/>
      <c r="BL73" s="937">
        <v>325150</v>
      </c>
      <c r="BM73" s="461">
        <f t="shared" si="78"/>
        <v>975450</v>
      </c>
      <c r="BN73" s="461">
        <f t="shared" si="79"/>
        <v>975450</v>
      </c>
      <c r="BO73" s="461">
        <f t="shared" si="80"/>
        <v>0</v>
      </c>
      <c r="BP73" s="37"/>
      <c r="BQ73" s="461">
        <f t="shared" si="92"/>
        <v>0</v>
      </c>
      <c r="BR73" s="461">
        <f t="shared" si="81"/>
        <v>0</v>
      </c>
      <c r="BS73" s="461">
        <f t="shared" si="93"/>
        <v>0</v>
      </c>
      <c r="BT73" s="37"/>
      <c r="BU73" s="461">
        <f t="shared" si="94"/>
        <v>0</v>
      </c>
      <c r="BV73" s="461">
        <f t="shared" si="82"/>
        <v>0</v>
      </c>
      <c r="BW73" s="461">
        <f t="shared" si="83"/>
        <v>0</v>
      </c>
      <c r="BX73" s="37"/>
      <c r="BY73" s="461">
        <f t="shared" si="95"/>
        <v>0</v>
      </c>
      <c r="BZ73" s="461">
        <f t="shared" si="84"/>
        <v>0</v>
      </c>
      <c r="CA73" s="461">
        <f t="shared" si="96"/>
        <v>0</v>
      </c>
      <c r="CB73" s="37"/>
      <c r="CC73" s="461">
        <f t="shared" si="97"/>
        <v>0</v>
      </c>
      <c r="CD73" s="461">
        <f t="shared" si="85"/>
        <v>0</v>
      </c>
      <c r="CE73" s="461">
        <f t="shared" si="98"/>
        <v>0</v>
      </c>
      <c r="CF73" s="37"/>
      <c r="CG73" s="461">
        <f t="shared" si="99"/>
        <v>0</v>
      </c>
      <c r="CH73" s="461">
        <f t="shared" si="100"/>
        <v>0</v>
      </c>
      <c r="CI73" s="461">
        <f t="shared" si="86"/>
        <v>0</v>
      </c>
      <c r="CJ73" s="37"/>
      <c r="CK73" s="461">
        <f t="shared" si="101"/>
        <v>0</v>
      </c>
      <c r="CL73" s="461">
        <f t="shared" si="102"/>
        <v>0</v>
      </c>
      <c r="CM73" s="461">
        <f t="shared" si="103"/>
        <v>0</v>
      </c>
      <c r="CN73" s="37"/>
      <c r="CO73" s="461">
        <f t="shared" si="104"/>
        <v>0</v>
      </c>
      <c r="CP73" s="461">
        <f t="shared" si="105"/>
        <v>0</v>
      </c>
      <c r="CQ73" s="461">
        <f t="shared" si="106"/>
        <v>0</v>
      </c>
      <c r="CR73" s="37"/>
      <c r="CS73" s="461">
        <f t="shared" si="107"/>
        <v>0</v>
      </c>
      <c r="CT73" s="461">
        <f t="shared" si="87"/>
        <v>0</v>
      </c>
      <c r="CU73" s="461">
        <f t="shared" si="108"/>
        <v>0</v>
      </c>
      <c r="CV73" s="37"/>
      <c r="CW73" s="461">
        <f t="shared" si="109"/>
        <v>0</v>
      </c>
      <c r="CX73" s="461">
        <f t="shared" si="110"/>
        <v>0</v>
      </c>
      <c r="CY73" s="461">
        <f t="shared" si="111"/>
        <v>0</v>
      </c>
      <c r="CZ73" s="37"/>
      <c r="DA73" s="461">
        <f t="shared" si="112"/>
        <v>0</v>
      </c>
      <c r="DB73" s="461">
        <f t="shared" si="88"/>
        <v>0</v>
      </c>
      <c r="DC73" s="461">
        <f t="shared" si="113"/>
        <v>0</v>
      </c>
      <c r="DD73" s="37"/>
      <c r="DE73" s="461">
        <f t="shared" si="114"/>
        <v>0</v>
      </c>
      <c r="DF73" s="461">
        <f t="shared" si="115"/>
        <v>0</v>
      </c>
      <c r="DG73" s="461">
        <f t="shared" si="116"/>
        <v>0</v>
      </c>
      <c r="DH73" s="37"/>
      <c r="DI73" s="461">
        <f t="shared" si="90"/>
        <v>975450</v>
      </c>
      <c r="DJ73" s="461">
        <f t="shared" si="91"/>
        <v>975450</v>
      </c>
      <c r="DK73" s="461">
        <f t="shared" si="89"/>
        <v>0</v>
      </c>
    </row>
    <row r="74" spans="1:115" s="92" customFormat="1" ht="34.5" customHeight="1" x14ac:dyDescent="0.2">
      <c r="A74" s="28"/>
      <c r="B74" s="610" t="s">
        <v>217</v>
      </c>
      <c r="C74" s="86"/>
      <c r="D74" s="82"/>
      <c r="E74" s="87"/>
      <c r="F74" s="88"/>
      <c r="G74" s="611"/>
      <c r="H74" s="88"/>
      <c r="I74" s="88"/>
      <c r="J74" s="88"/>
      <c r="K74" s="88"/>
      <c r="L74" s="88"/>
      <c r="M74" s="88"/>
      <c r="N74" s="88"/>
      <c r="O74" s="88"/>
      <c r="P74" s="88"/>
      <c r="Q74" s="89"/>
      <c r="R74" s="83"/>
      <c r="S74" s="609"/>
      <c r="T74" s="607"/>
      <c r="U74" s="275"/>
      <c r="V74" s="275"/>
      <c r="W74" s="275"/>
      <c r="X74" s="275"/>
      <c r="Y74" s="275"/>
      <c r="Z74" s="275"/>
      <c r="AA74" s="275"/>
      <c r="AB74" s="275"/>
      <c r="AC74" s="275"/>
      <c r="AD74" s="275"/>
      <c r="AE74" s="275"/>
      <c r="AF74" s="69">
        <f t="shared" si="7"/>
        <v>0</v>
      </c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  <c r="AS74" s="462">
        <f t="shared" si="9"/>
        <v>0</v>
      </c>
      <c r="AT74" s="461">
        <f t="shared" si="170"/>
        <v>0</v>
      </c>
      <c r="AU74" s="461">
        <f t="shared" si="171"/>
        <v>0</v>
      </c>
      <c r="AV74" s="461">
        <f t="shared" si="172"/>
        <v>0</v>
      </c>
      <c r="AW74" s="461">
        <f t="shared" si="173"/>
        <v>0</v>
      </c>
      <c r="AX74" s="461">
        <f t="shared" si="174"/>
        <v>0</v>
      </c>
      <c r="AY74" s="461">
        <f t="shared" si="175"/>
        <v>0</v>
      </c>
      <c r="AZ74" s="461">
        <f t="shared" si="176"/>
        <v>0</v>
      </c>
      <c r="BA74" s="461">
        <f t="shared" si="177"/>
        <v>0</v>
      </c>
      <c r="BB74" s="461">
        <f t="shared" si="178"/>
        <v>0</v>
      </c>
      <c r="BC74" s="461">
        <f t="shared" si="179"/>
        <v>0</v>
      </c>
      <c r="BD74" s="461">
        <f t="shared" si="180"/>
        <v>0</v>
      </c>
      <c r="BE74" s="461">
        <f t="shared" si="181"/>
        <v>0</v>
      </c>
      <c r="BF74" s="461">
        <f t="shared" si="182"/>
        <v>0</v>
      </c>
      <c r="BG74" s="591">
        <f t="shared" si="23"/>
        <v>0</v>
      </c>
      <c r="BH74" s="592">
        <f t="shared" si="24"/>
        <v>0</v>
      </c>
      <c r="BI74" s="593">
        <f t="shared" si="25"/>
        <v>0</v>
      </c>
      <c r="BJ74" s="152"/>
      <c r="BK74" s="152"/>
      <c r="BL74" s="937"/>
      <c r="BM74" s="461">
        <f t="shared" ref="BM74:BM85" si="301">AG74-AT74</f>
        <v>0</v>
      </c>
      <c r="BN74" s="461">
        <f>E74*BL74</f>
        <v>0</v>
      </c>
      <c r="BO74" s="461">
        <f t="shared" ref="BO74:BO85" si="302">BM74-BN74</f>
        <v>0</v>
      </c>
      <c r="BP74" s="37"/>
      <c r="BQ74" s="461">
        <f t="shared" si="92"/>
        <v>0</v>
      </c>
      <c r="BR74" s="461">
        <f t="shared" ref="BR74:BR85" si="303">F74*BL74</f>
        <v>0</v>
      </c>
      <c r="BS74" s="461">
        <f t="shared" si="93"/>
        <v>0</v>
      </c>
      <c r="BT74" s="37"/>
      <c r="BU74" s="461">
        <f t="shared" si="94"/>
        <v>0</v>
      </c>
      <c r="BV74" s="461">
        <f t="shared" ref="BV74:BV85" si="304">G74*BL74</f>
        <v>0</v>
      </c>
      <c r="BW74" s="461">
        <f t="shared" ref="BW74:BW85" si="305">BU74-BV74</f>
        <v>0</v>
      </c>
      <c r="BX74" s="37"/>
      <c r="BY74" s="461">
        <f t="shared" si="95"/>
        <v>0</v>
      </c>
      <c r="BZ74" s="461">
        <f t="shared" ref="BZ74:BZ85" si="306">H74*BL74</f>
        <v>0</v>
      </c>
      <c r="CA74" s="461">
        <f t="shared" si="96"/>
        <v>0</v>
      </c>
      <c r="CB74" s="37"/>
      <c r="CC74" s="461">
        <f t="shared" si="97"/>
        <v>0</v>
      </c>
      <c r="CD74" s="461">
        <f t="shared" ref="CD74:CD85" si="307">I74*BL74</f>
        <v>0</v>
      </c>
      <c r="CE74" s="461">
        <f t="shared" si="98"/>
        <v>0</v>
      </c>
      <c r="CF74" s="37"/>
      <c r="CG74" s="461">
        <f t="shared" si="99"/>
        <v>0</v>
      </c>
      <c r="CH74" s="461">
        <f t="shared" si="100"/>
        <v>0</v>
      </c>
      <c r="CI74" s="461">
        <f t="shared" ref="CI74:CI85" si="308">CG74-CH74</f>
        <v>0</v>
      </c>
      <c r="CJ74" s="37"/>
      <c r="CK74" s="461">
        <f t="shared" si="101"/>
        <v>0</v>
      </c>
      <c r="CL74" s="461">
        <f t="shared" si="102"/>
        <v>0</v>
      </c>
      <c r="CM74" s="461">
        <f t="shared" si="103"/>
        <v>0</v>
      </c>
      <c r="CN74" s="37"/>
      <c r="CO74" s="461">
        <f t="shared" si="104"/>
        <v>0</v>
      </c>
      <c r="CP74" s="461">
        <f t="shared" si="105"/>
        <v>0</v>
      </c>
      <c r="CQ74" s="461">
        <f t="shared" si="106"/>
        <v>0</v>
      </c>
      <c r="CR74" s="37"/>
      <c r="CS74" s="461">
        <f t="shared" si="107"/>
        <v>0</v>
      </c>
      <c r="CT74" s="461">
        <f t="shared" ref="CT74:CT85" si="309">M74*BL74</f>
        <v>0</v>
      </c>
      <c r="CU74" s="461">
        <f t="shared" si="108"/>
        <v>0</v>
      </c>
      <c r="CV74" s="37"/>
      <c r="CW74" s="461">
        <f t="shared" si="109"/>
        <v>0</v>
      </c>
      <c r="CX74" s="461">
        <f t="shared" si="110"/>
        <v>0</v>
      </c>
      <c r="CY74" s="461">
        <f t="shared" si="111"/>
        <v>0</v>
      </c>
      <c r="CZ74" s="37"/>
      <c r="DA74" s="461">
        <f t="shared" si="112"/>
        <v>0</v>
      </c>
      <c r="DB74" s="461">
        <f t="shared" ref="DB74:DB85" si="310">O74*BL74</f>
        <v>0</v>
      </c>
      <c r="DC74" s="461">
        <f t="shared" si="113"/>
        <v>0</v>
      </c>
      <c r="DD74" s="37"/>
      <c r="DE74" s="461">
        <f t="shared" si="114"/>
        <v>0</v>
      </c>
      <c r="DF74" s="461">
        <f t="shared" si="115"/>
        <v>0</v>
      </c>
      <c r="DG74" s="461">
        <f t="shared" si="116"/>
        <v>0</v>
      </c>
      <c r="DH74" s="37"/>
      <c r="DI74" s="461">
        <f t="shared" si="90"/>
        <v>0</v>
      </c>
      <c r="DJ74" s="461">
        <f t="shared" si="91"/>
        <v>0</v>
      </c>
      <c r="DK74" s="461">
        <f t="shared" ref="DK74:DK85" si="311">DI74-DJ74</f>
        <v>0</v>
      </c>
    </row>
    <row r="75" spans="1:115" s="92" customFormat="1" ht="34.5" customHeight="1" x14ac:dyDescent="0.2">
      <c r="A75" s="28">
        <v>61</v>
      </c>
      <c r="B75" s="608" t="s">
        <v>213</v>
      </c>
      <c r="C75" s="86" t="s">
        <v>23</v>
      </c>
      <c r="D75" s="82">
        <v>1</v>
      </c>
      <c r="E75" s="87"/>
      <c r="F75" s="88"/>
      <c r="G75" s="611"/>
      <c r="H75" s="88"/>
      <c r="I75" s="88"/>
      <c r="J75" s="88"/>
      <c r="K75" s="88"/>
      <c r="L75" s="88"/>
      <c r="M75" s="88"/>
      <c r="N75" s="88"/>
      <c r="O75" s="88"/>
      <c r="P75" s="88"/>
      <c r="Q75" s="89">
        <f>SUM(E75:P75)</f>
        <v>0</v>
      </c>
      <c r="R75" s="83" t="s">
        <v>33</v>
      </c>
      <c r="S75" s="609">
        <v>800000</v>
      </c>
      <c r="T75" s="607"/>
      <c r="U75" s="275"/>
      <c r="V75" s="275"/>
      <c r="W75" s="275"/>
      <c r="X75" s="275"/>
      <c r="Y75" s="275"/>
      <c r="Z75" s="275"/>
      <c r="AA75" s="275"/>
      <c r="AB75" s="275"/>
      <c r="AC75" s="275"/>
      <c r="AD75" s="275"/>
      <c r="AE75" s="275"/>
      <c r="AF75" s="69">
        <f t="shared" si="7"/>
        <v>0</v>
      </c>
      <c r="AG75" s="461">
        <f t="shared" ref="AG75:AH77" si="312">T75*E75</f>
        <v>0</v>
      </c>
      <c r="AH75" s="461">
        <f t="shared" si="312"/>
        <v>0</v>
      </c>
      <c r="AI75" s="461">
        <f t="shared" ref="AI75:AR77" si="313">V75*G75</f>
        <v>0</v>
      </c>
      <c r="AJ75" s="461">
        <f t="shared" si="313"/>
        <v>0</v>
      </c>
      <c r="AK75" s="461">
        <f t="shared" si="313"/>
        <v>0</v>
      </c>
      <c r="AL75" s="461">
        <f t="shared" si="313"/>
        <v>0</v>
      </c>
      <c r="AM75" s="461">
        <f t="shared" si="313"/>
        <v>0</v>
      </c>
      <c r="AN75" s="461">
        <f t="shared" si="313"/>
        <v>0</v>
      </c>
      <c r="AO75" s="461">
        <f t="shared" si="313"/>
        <v>0</v>
      </c>
      <c r="AP75" s="461">
        <f t="shared" si="313"/>
        <v>0</v>
      </c>
      <c r="AQ75" s="461">
        <f t="shared" si="313"/>
        <v>0</v>
      </c>
      <c r="AR75" s="461">
        <f t="shared" si="313"/>
        <v>0</v>
      </c>
      <c r="AS75" s="462">
        <f t="shared" si="9"/>
        <v>0</v>
      </c>
      <c r="AT75" s="461">
        <f t="shared" si="170"/>
        <v>0</v>
      </c>
      <c r="AU75" s="461">
        <f t="shared" si="171"/>
        <v>0</v>
      </c>
      <c r="AV75" s="461">
        <f t="shared" si="172"/>
        <v>0</v>
      </c>
      <c r="AW75" s="461">
        <f t="shared" si="173"/>
        <v>0</v>
      </c>
      <c r="AX75" s="461">
        <f t="shared" si="174"/>
        <v>0</v>
      </c>
      <c r="AY75" s="461">
        <f t="shared" si="175"/>
        <v>0</v>
      </c>
      <c r="AZ75" s="461">
        <f t="shared" si="176"/>
        <v>0</v>
      </c>
      <c r="BA75" s="461">
        <f t="shared" si="177"/>
        <v>0</v>
      </c>
      <c r="BB75" s="461">
        <f t="shared" si="178"/>
        <v>0</v>
      </c>
      <c r="BC75" s="461">
        <f t="shared" si="179"/>
        <v>0</v>
      </c>
      <c r="BD75" s="461">
        <f t="shared" si="180"/>
        <v>0</v>
      </c>
      <c r="BE75" s="461">
        <f t="shared" si="181"/>
        <v>0</v>
      </c>
      <c r="BF75" s="461">
        <f t="shared" si="182"/>
        <v>0</v>
      </c>
      <c r="BG75" s="591">
        <f t="shared" si="23"/>
        <v>0</v>
      </c>
      <c r="BH75" s="592">
        <f t="shared" si="24"/>
        <v>800000</v>
      </c>
      <c r="BI75" s="593">
        <f t="shared" si="25"/>
        <v>800000</v>
      </c>
      <c r="BJ75" s="152">
        <f>SUM(Q75/D75)</f>
        <v>0</v>
      </c>
      <c r="BK75" s="152"/>
      <c r="BL75" s="937">
        <v>800000</v>
      </c>
      <c r="BM75" s="461">
        <f t="shared" si="301"/>
        <v>0</v>
      </c>
      <c r="BN75" s="461">
        <f t="shared" ref="BN75:BN85" si="314">E75*BL75</f>
        <v>0</v>
      </c>
      <c r="BO75" s="461">
        <f t="shared" si="302"/>
        <v>0</v>
      </c>
      <c r="BP75" s="37"/>
      <c r="BQ75" s="461">
        <f t="shared" si="92"/>
        <v>0</v>
      </c>
      <c r="BR75" s="461">
        <f t="shared" si="303"/>
        <v>0</v>
      </c>
      <c r="BS75" s="461">
        <f t="shared" si="93"/>
        <v>0</v>
      </c>
      <c r="BT75" s="37"/>
      <c r="BU75" s="461">
        <f t="shared" si="94"/>
        <v>0</v>
      </c>
      <c r="BV75" s="461">
        <f t="shared" si="304"/>
        <v>0</v>
      </c>
      <c r="BW75" s="461">
        <f t="shared" si="305"/>
        <v>0</v>
      </c>
      <c r="BX75" s="37"/>
      <c r="BY75" s="461">
        <f t="shared" si="95"/>
        <v>0</v>
      </c>
      <c r="BZ75" s="461">
        <f t="shared" si="306"/>
        <v>0</v>
      </c>
      <c r="CA75" s="461">
        <f t="shared" si="96"/>
        <v>0</v>
      </c>
      <c r="CB75" s="37"/>
      <c r="CC75" s="461">
        <f t="shared" si="97"/>
        <v>0</v>
      </c>
      <c r="CD75" s="461">
        <f t="shared" si="307"/>
        <v>0</v>
      </c>
      <c r="CE75" s="461">
        <f t="shared" si="98"/>
        <v>0</v>
      </c>
      <c r="CF75" s="37"/>
      <c r="CG75" s="461">
        <f t="shared" si="99"/>
        <v>0</v>
      </c>
      <c r="CH75" s="461">
        <f t="shared" si="100"/>
        <v>0</v>
      </c>
      <c r="CI75" s="461">
        <f t="shared" si="308"/>
        <v>0</v>
      </c>
      <c r="CJ75" s="37"/>
      <c r="CK75" s="461">
        <f t="shared" si="101"/>
        <v>0</v>
      </c>
      <c r="CL75" s="461">
        <f t="shared" si="102"/>
        <v>0</v>
      </c>
      <c r="CM75" s="461">
        <f t="shared" si="103"/>
        <v>0</v>
      </c>
      <c r="CN75" s="37"/>
      <c r="CO75" s="461">
        <f t="shared" si="104"/>
        <v>0</v>
      </c>
      <c r="CP75" s="461">
        <f t="shared" si="105"/>
        <v>0</v>
      </c>
      <c r="CQ75" s="461">
        <f t="shared" si="106"/>
        <v>0</v>
      </c>
      <c r="CR75" s="37"/>
      <c r="CS75" s="461">
        <f t="shared" si="107"/>
        <v>0</v>
      </c>
      <c r="CT75" s="461">
        <f t="shared" si="309"/>
        <v>0</v>
      </c>
      <c r="CU75" s="461">
        <f t="shared" si="108"/>
        <v>0</v>
      </c>
      <c r="CV75" s="37"/>
      <c r="CW75" s="461">
        <f t="shared" si="109"/>
        <v>0</v>
      </c>
      <c r="CX75" s="461">
        <f t="shared" si="110"/>
        <v>0</v>
      </c>
      <c r="CY75" s="461">
        <f t="shared" si="111"/>
        <v>0</v>
      </c>
      <c r="CZ75" s="37"/>
      <c r="DA75" s="461">
        <f t="shared" si="112"/>
        <v>0</v>
      </c>
      <c r="DB75" s="461">
        <f t="shared" si="310"/>
        <v>0</v>
      </c>
      <c r="DC75" s="461">
        <f t="shared" si="113"/>
        <v>0</v>
      </c>
      <c r="DD75" s="37"/>
      <c r="DE75" s="461">
        <f t="shared" si="114"/>
        <v>0</v>
      </c>
      <c r="DF75" s="461">
        <f t="shared" si="115"/>
        <v>0</v>
      </c>
      <c r="DG75" s="461">
        <f t="shared" si="116"/>
        <v>0</v>
      </c>
      <c r="DH75" s="37"/>
      <c r="DI75" s="461">
        <f t="shared" ref="DI75:DI85" si="315">SUM(BM75+BQ75+BU75+BY75+CC75+CG75+CK75+CO75+CS75+CW75+DA75+DE75)</f>
        <v>0</v>
      </c>
      <c r="DJ75" s="461">
        <f t="shared" ref="DJ75:DJ85" si="316">SUM(BN75+BR75+BV75+BZ75+CD75+CH75+CL75+CP75+CT75+CX75+DB75+DF75)</f>
        <v>0</v>
      </c>
      <c r="DK75" s="461">
        <f t="shared" si="311"/>
        <v>0</v>
      </c>
    </row>
    <row r="76" spans="1:115" s="92" customFormat="1" ht="34.5" customHeight="1" x14ac:dyDescent="0.2">
      <c r="A76" s="28">
        <f t="shared" si="297"/>
        <v>62</v>
      </c>
      <c r="B76" s="608" t="s">
        <v>214</v>
      </c>
      <c r="C76" s="86" t="s">
        <v>23</v>
      </c>
      <c r="D76" s="82">
        <v>4</v>
      </c>
      <c r="E76" s="87"/>
      <c r="F76" s="88"/>
      <c r="G76" s="611"/>
      <c r="H76" s="88"/>
      <c r="I76" s="88"/>
      <c r="J76" s="88"/>
      <c r="K76" s="88"/>
      <c r="L76" s="88"/>
      <c r="M76" s="88"/>
      <c r="N76" s="88"/>
      <c r="O76" s="88"/>
      <c r="P76" s="88"/>
      <c r="Q76" s="89">
        <f>SUM(E76:P76)</f>
        <v>0</v>
      </c>
      <c r="R76" s="83" t="s">
        <v>33</v>
      </c>
      <c r="S76" s="609">
        <v>250000</v>
      </c>
      <c r="T76" s="607"/>
      <c r="U76" s="275"/>
      <c r="V76" s="275"/>
      <c r="W76" s="275"/>
      <c r="X76" s="275"/>
      <c r="Y76" s="275"/>
      <c r="Z76" s="275"/>
      <c r="AA76" s="275"/>
      <c r="AB76" s="275"/>
      <c r="AC76" s="275"/>
      <c r="AD76" s="275"/>
      <c r="AE76" s="275"/>
      <c r="AF76" s="69">
        <f t="shared" si="7"/>
        <v>0</v>
      </c>
      <c r="AG76" s="461">
        <f t="shared" si="312"/>
        <v>0</v>
      </c>
      <c r="AH76" s="461">
        <f t="shared" si="312"/>
        <v>0</v>
      </c>
      <c r="AI76" s="461">
        <f t="shared" si="313"/>
        <v>0</v>
      </c>
      <c r="AJ76" s="461">
        <f t="shared" si="313"/>
        <v>0</v>
      </c>
      <c r="AK76" s="461">
        <f t="shared" si="313"/>
        <v>0</v>
      </c>
      <c r="AL76" s="461">
        <f t="shared" si="313"/>
        <v>0</v>
      </c>
      <c r="AM76" s="461">
        <f t="shared" si="313"/>
        <v>0</v>
      </c>
      <c r="AN76" s="461">
        <f t="shared" si="313"/>
        <v>0</v>
      </c>
      <c r="AO76" s="461">
        <f t="shared" si="313"/>
        <v>0</v>
      </c>
      <c r="AP76" s="461">
        <f t="shared" si="313"/>
        <v>0</v>
      </c>
      <c r="AQ76" s="461">
        <f t="shared" si="313"/>
        <v>0</v>
      </c>
      <c r="AR76" s="461">
        <f t="shared" si="313"/>
        <v>0</v>
      </c>
      <c r="AS76" s="462">
        <f t="shared" si="9"/>
        <v>0</v>
      </c>
      <c r="AT76" s="461">
        <f t="shared" si="170"/>
        <v>0</v>
      </c>
      <c r="AU76" s="461">
        <f t="shared" si="171"/>
        <v>0</v>
      </c>
      <c r="AV76" s="461">
        <f t="shared" si="172"/>
        <v>0</v>
      </c>
      <c r="AW76" s="461">
        <f t="shared" si="173"/>
        <v>0</v>
      </c>
      <c r="AX76" s="461">
        <f t="shared" si="174"/>
        <v>0</v>
      </c>
      <c r="AY76" s="461">
        <f t="shared" si="175"/>
        <v>0</v>
      </c>
      <c r="AZ76" s="461">
        <f t="shared" si="176"/>
        <v>0</v>
      </c>
      <c r="BA76" s="461">
        <f t="shared" si="177"/>
        <v>0</v>
      </c>
      <c r="BB76" s="461">
        <f t="shared" si="178"/>
        <v>0</v>
      </c>
      <c r="BC76" s="461">
        <f t="shared" si="179"/>
        <v>0</v>
      </c>
      <c r="BD76" s="461">
        <f t="shared" si="180"/>
        <v>0</v>
      </c>
      <c r="BE76" s="461">
        <f t="shared" si="181"/>
        <v>0</v>
      </c>
      <c r="BF76" s="461">
        <f t="shared" si="182"/>
        <v>0</v>
      </c>
      <c r="BG76" s="591">
        <f t="shared" si="23"/>
        <v>0</v>
      </c>
      <c r="BH76" s="592">
        <f t="shared" si="24"/>
        <v>1000000</v>
      </c>
      <c r="BI76" s="593">
        <f t="shared" si="25"/>
        <v>1000000</v>
      </c>
      <c r="BJ76" s="152">
        <f>SUM(Q76/D76)</f>
        <v>0</v>
      </c>
      <c r="BK76" s="152"/>
      <c r="BL76" s="937">
        <v>250000</v>
      </c>
      <c r="BM76" s="461">
        <f t="shared" si="301"/>
        <v>0</v>
      </c>
      <c r="BN76" s="461">
        <f t="shared" si="314"/>
        <v>0</v>
      </c>
      <c r="BO76" s="461">
        <f t="shared" si="302"/>
        <v>0</v>
      </c>
      <c r="BP76" s="37"/>
      <c r="BQ76" s="461">
        <f t="shared" si="92"/>
        <v>0</v>
      </c>
      <c r="BR76" s="461">
        <f t="shared" si="303"/>
        <v>0</v>
      </c>
      <c r="BS76" s="461">
        <f t="shared" si="93"/>
        <v>0</v>
      </c>
      <c r="BT76" s="37"/>
      <c r="BU76" s="461">
        <f t="shared" si="94"/>
        <v>0</v>
      </c>
      <c r="BV76" s="461">
        <f t="shared" si="304"/>
        <v>0</v>
      </c>
      <c r="BW76" s="461">
        <f t="shared" si="305"/>
        <v>0</v>
      </c>
      <c r="BX76" s="37"/>
      <c r="BY76" s="461">
        <f t="shared" si="95"/>
        <v>0</v>
      </c>
      <c r="BZ76" s="461">
        <f t="shared" si="306"/>
        <v>0</v>
      </c>
      <c r="CA76" s="461">
        <f t="shared" si="96"/>
        <v>0</v>
      </c>
      <c r="CB76" s="37"/>
      <c r="CC76" s="461">
        <f t="shared" si="97"/>
        <v>0</v>
      </c>
      <c r="CD76" s="461">
        <f t="shared" si="307"/>
        <v>0</v>
      </c>
      <c r="CE76" s="461">
        <f t="shared" si="98"/>
        <v>0</v>
      </c>
      <c r="CF76" s="37"/>
      <c r="CG76" s="461">
        <f t="shared" si="99"/>
        <v>0</v>
      </c>
      <c r="CH76" s="461">
        <f t="shared" si="100"/>
        <v>0</v>
      </c>
      <c r="CI76" s="461">
        <f t="shared" si="308"/>
        <v>0</v>
      </c>
      <c r="CJ76" s="37"/>
      <c r="CK76" s="461">
        <f t="shared" si="101"/>
        <v>0</v>
      </c>
      <c r="CL76" s="461">
        <f t="shared" si="102"/>
        <v>0</v>
      </c>
      <c r="CM76" s="461">
        <f t="shared" si="103"/>
        <v>0</v>
      </c>
      <c r="CN76" s="37"/>
      <c r="CO76" s="461">
        <f t="shared" si="104"/>
        <v>0</v>
      </c>
      <c r="CP76" s="461">
        <f t="shared" si="105"/>
        <v>0</v>
      </c>
      <c r="CQ76" s="461">
        <f t="shared" si="106"/>
        <v>0</v>
      </c>
      <c r="CR76" s="37"/>
      <c r="CS76" s="461">
        <f t="shared" si="107"/>
        <v>0</v>
      </c>
      <c r="CT76" s="461">
        <f t="shared" si="309"/>
        <v>0</v>
      </c>
      <c r="CU76" s="461">
        <f t="shared" si="108"/>
        <v>0</v>
      </c>
      <c r="CV76" s="37"/>
      <c r="CW76" s="461">
        <f t="shared" si="109"/>
        <v>0</v>
      </c>
      <c r="CX76" s="461">
        <f t="shared" si="110"/>
        <v>0</v>
      </c>
      <c r="CY76" s="461">
        <f t="shared" si="111"/>
        <v>0</v>
      </c>
      <c r="CZ76" s="37"/>
      <c r="DA76" s="461">
        <f t="shared" si="112"/>
        <v>0</v>
      </c>
      <c r="DB76" s="461">
        <f t="shared" si="310"/>
        <v>0</v>
      </c>
      <c r="DC76" s="461">
        <f t="shared" si="113"/>
        <v>0</v>
      </c>
      <c r="DD76" s="37"/>
      <c r="DE76" s="461">
        <f t="shared" si="114"/>
        <v>0</v>
      </c>
      <c r="DF76" s="461">
        <f t="shared" si="115"/>
        <v>0</v>
      </c>
      <c r="DG76" s="461">
        <f t="shared" si="116"/>
        <v>0</v>
      </c>
      <c r="DH76" s="37"/>
      <c r="DI76" s="461">
        <f t="shared" si="315"/>
        <v>0</v>
      </c>
      <c r="DJ76" s="461">
        <f t="shared" si="316"/>
        <v>0</v>
      </c>
      <c r="DK76" s="461">
        <f t="shared" si="311"/>
        <v>0</v>
      </c>
    </row>
    <row r="77" spans="1:115" s="92" customFormat="1" ht="34.5" customHeight="1" x14ac:dyDescent="0.2">
      <c r="A77" s="28">
        <f t="shared" si="297"/>
        <v>63</v>
      </c>
      <c r="B77" s="608" t="s">
        <v>215</v>
      </c>
      <c r="C77" s="86" t="s">
        <v>23</v>
      </c>
      <c r="D77" s="82">
        <v>11</v>
      </c>
      <c r="E77" s="87"/>
      <c r="F77" s="88"/>
      <c r="G77" s="611"/>
      <c r="H77" s="88"/>
      <c r="I77" s="612"/>
      <c r="J77" s="88"/>
      <c r="K77" s="88"/>
      <c r="L77" s="88"/>
      <c r="M77" s="88"/>
      <c r="N77" s="88"/>
      <c r="O77" s="88"/>
      <c r="P77" s="88"/>
      <c r="Q77" s="89">
        <f>SUM(E77:P77)</f>
        <v>0</v>
      </c>
      <c r="R77" s="83" t="s">
        <v>33</v>
      </c>
      <c r="S77" s="609">
        <v>250000</v>
      </c>
      <c r="T77" s="607"/>
      <c r="U77" s="94"/>
      <c r="V77" s="94"/>
      <c r="W77" s="94"/>
      <c r="X77" s="94"/>
      <c r="Y77" s="275"/>
      <c r="Z77" s="94"/>
      <c r="AA77" s="94"/>
      <c r="AB77" s="94"/>
      <c r="AC77" s="94"/>
      <c r="AD77" s="94"/>
      <c r="AE77" s="94"/>
      <c r="AF77" s="69">
        <f t="shared" si="7"/>
        <v>0</v>
      </c>
      <c r="AG77" s="70">
        <f t="shared" si="312"/>
        <v>0</v>
      </c>
      <c r="AH77" s="70">
        <f t="shared" si="312"/>
        <v>0</v>
      </c>
      <c r="AI77" s="70">
        <f t="shared" si="313"/>
        <v>0</v>
      </c>
      <c r="AJ77" s="70">
        <f t="shared" si="313"/>
        <v>0</v>
      </c>
      <c r="AK77" s="461">
        <f t="shared" si="313"/>
        <v>0</v>
      </c>
      <c r="AL77" s="70">
        <f t="shared" si="313"/>
        <v>0</v>
      </c>
      <c r="AM77" s="70">
        <f t="shared" si="313"/>
        <v>0</v>
      </c>
      <c r="AN77" s="70">
        <f t="shared" si="313"/>
        <v>0</v>
      </c>
      <c r="AO77" s="70">
        <f t="shared" si="313"/>
        <v>0</v>
      </c>
      <c r="AP77" s="70">
        <f t="shared" si="313"/>
        <v>0</v>
      </c>
      <c r="AQ77" s="70">
        <f t="shared" si="313"/>
        <v>0</v>
      </c>
      <c r="AR77" s="70">
        <f t="shared" si="313"/>
        <v>0</v>
      </c>
      <c r="AS77" s="71">
        <f t="shared" si="9"/>
        <v>0</v>
      </c>
      <c r="AT77" s="461">
        <f t="shared" si="170"/>
        <v>0</v>
      </c>
      <c r="AU77" s="461">
        <f t="shared" si="171"/>
        <v>0</v>
      </c>
      <c r="AV77" s="461">
        <f t="shared" si="172"/>
        <v>0</v>
      </c>
      <c r="AW77" s="461">
        <f t="shared" si="173"/>
        <v>0</v>
      </c>
      <c r="AX77" s="461">
        <f t="shared" si="174"/>
        <v>0</v>
      </c>
      <c r="AY77" s="461">
        <f t="shared" si="175"/>
        <v>0</v>
      </c>
      <c r="AZ77" s="461">
        <f t="shared" si="176"/>
        <v>0</v>
      </c>
      <c r="BA77" s="461">
        <f t="shared" si="177"/>
        <v>0</v>
      </c>
      <c r="BB77" s="461">
        <f t="shared" si="178"/>
        <v>0</v>
      </c>
      <c r="BC77" s="461">
        <f t="shared" si="179"/>
        <v>0</v>
      </c>
      <c r="BD77" s="461">
        <f t="shared" si="180"/>
        <v>0</v>
      </c>
      <c r="BE77" s="461">
        <f t="shared" si="181"/>
        <v>0</v>
      </c>
      <c r="BF77" s="461">
        <f t="shared" si="182"/>
        <v>0</v>
      </c>
      <c r="BG77" s="591">
        <f t="shared" si="23"/>
        <v>0</v>
      </c>
      <c r="BH77" s="592">
        <f t="shared" si="24"/>
        <v>2750000</v>
      </c>
      <c r="BI77" s="593">
        <f t="shared" si="25"/>
        <v>2750000</v>
      </c>
      <c r="BJ77" s="152">
        <f>SUM(Q77/D77)</f>
        <v>0</v>
      </c>
      <c r="BK77" s="152"/>
      <c r="BL77" s="937">
        <v>250000</v>
      </c>
      <c r="BM77" s="461">
        <f t="shared" si="301"/>
        <v>0</v>
      </c>
      <c r="BN77" s="461">
        <f t="shared" si="314"/>
        <v>0</v>
      </c>
      <c r="BO77" s="461">
        <f t="shared" si="302"/>
        <v>0</v>
      </c>
      <c r="BP77" s="37"/>
      <c r="BQ77" s="461">
        <f t="shared" si="92"/>
        <v>0</v>
      </c>
      <c r="BR77" s="461">
        <f t="shared" si="303"/>
        <v>0</v>
      </c>
      <c r="BS77" s="461">
        <f t="shared" si="93"/>
        <v>0</v>
      </c>
      <c r="BT77" s="37"/>
      <c r="BU77" s="461">
        <f t="shared" si="94"/>
        <v>0</v>
      </c>
      <c r="BV77" s="461">
        <f t="shared" si="304"/>
        <v>0</v>
      </c>
      <c r="BW77" s="461">
        <f t="shared" si="305"/>
        <v>0</v>
      </c>
      <c r="BX77" s="37"/>
      <c r="BY77" s="461">
        <f t="shared" si="95"/>
        <v>0</v>
      </c>
      <c r="BZ77" s="461">
        <f t="shared" si="306"/>
        <v>0</v>
      </c>
      <c r="CA77" s="461">
        <f t="shared" si="96"/>
        <v>0</v>
      </c>
      <c r="CB77" s="37"/>
      <c r="CC77" s="461">
        <f t="shared" si="97"/>
        <v>0</v>
      </c>
      <c r="CD77" s="461">
        <f t="shared" si="307"/>
        <v>0</v>
      </c>
      <c r="CE77" s="461">
        <f t="shared" si="98"/>
        <v>0</v>
      </c>
      <c r="CF77" s="37"/>
      <c r="CG77" s="461">
        <f t="shared" si="99"/>
        <v>0</v>
      </c>
      <c r="CH77" s="461">
        <f t="shared" si="100"/>
        <v>0</v>
      </c>
      <c r="CI77" s="461">
        <f t="shared" si="308"/>
        <v>0</v>
      </c>
      <c r="CJ77" s="37"/>
      <c r="CK77" s="461">
        <f t="shared" si="101"/>
        <v>0</v>
      </c>
      <c r="CL77" s="461">
        <f t="shared" si="102"/>
        <v>0</v>
      </c>
      <c r="CM77" s="461">
        <f t="shared" si="103"/>
        <v>0</v>
      </c>
      <c r="CN77" s="37"/>
      <c r="CO77" s="461">
        <f t="shared" si="104"/>
        <v>0</v>
      </c>
      <c r="CP77" s="461">
        <f t="shared" si="105"/>
        <v>0</v>
      </c>
      <c r="CQ77" s="461">
        <f t="shared" si="106"/>
        <v>0</v>
      </c>
      <c r="CR77" s="37"/>
      <c r="CS77" s="461">
        <f t="shared" si="107"/>
        <v>0</v>
      </c>
      <c r="CT77" s="461">
        <f t="shared" si="309"/>
        <v>0</v>
      </c>
      <c r="CU77" s="461">
        <f t="shared" si="108"/>
        <v>0</v>
      </c>
      <c r="CV77" s="37"/>
      <c r="CW77" s="461">
        <f t="shared" si="109"/>
        <v>0</v>
      </c>
      <c r="CX77" s="461">
        <f t="shared" si="110"/>
        <v>0</v>
      </c>
      <c r="CY77" s="461">
        <f t="shared" si="111"/>
        <v>0</v>
      </c>
      <c r="CZ77" s="37"/>
      <c r="DA77" s="461">
        <f t="shared" si="112"/>
        <v>0</v>
      </c>
      <c r="DB77" s="461">
        <f t="shared" si="310"/>
        <v>0</v>
      </c>
      <c r="DC77" s="461">
        <f t="shared" si="113"/>
        <v>0</v>
      </c>
      <c r="DD77" s="37"/>
      <c r="DE77" s="461">
        <f t="shared" si="114"/>
        <v>0</v>
      </c>
      <c r="DF77" s="461">
        <f t="shared" si="115"/>
        <v>0</v>
      </c>
      <c r="DG77" s="461">
        <f t="shared" si="116"/>
        <v>0</v>
      </c>
      <c r="DH77" s="37"/>
      <c r="DI77" s="461">
        <f t="shared" si="315"/>
        <v>0</v>
      </c>
      <c r="DJ77" s="461">
        <f t="shared" si="316"/>
        <v>0</v>
      </c>
      <c r="DK77" s="461">
        <f t="shared" si="311"/>
        <v>0</v>
      </c>
    </row>
    <row r="78" spans="1:115" s="92" customFormat="1" ht="34.5" customHeight="1" x14ac:dyDescent="0.2">
      <c r="A78" s="28"/>
      <c r="B78" s="610" t="s">
        <v>216</v>
      </c>
      <c r="C78" s="86"/>
      <c r="D78" s="82"/>
      <c r="E78" s="87"/>
      <c r="F78" s="88"/>
      <c r="G78" s="611"/>
      <c r="H78" s="88"/>
      <c r="I78" s="612"/>
      <c r="J78" s="88"/>
      <c r="K78" s="88"/>
      <c r="L78" s="88"/>
      <c r="M78" s="88"/>
      <c r="N78" s="88"/>
      <c r="O78" s="88"/>
      <c r="P78" s="88"/>
      <c r="Q78" s="89"/>
      <c r="R78" s="83"/>
      <c r="S78" s="609"/>
      <c r="T78" s="607"/>
      <c r="U78" s="94"/>
      <c r="V78" s="94"/>
      <c r="W78" s="94"/>
      <c r="X78" s="94"/>
      <c r="Y78" s="275"/>
      <c r="Z78" s="94"/>
      <c r="AA78" s="94"/>
      <c r="AB78" s="94"/>
      <c r="AC78" s="94"/>
      <c r="AD78" s="94"/>
      <c r="AE78" s="94"/>
      <c r="AF78" s="69">
        <f t="shared" si="7"/>
        <v>0</v>
      </c>
      <c r="AG78" s="70"/>
      <c r="AH78" s="70"/>
      <c r="AI78" s="70"/>
      <c r="AJ78" s="70"/>
      <c r="AK78" s="461"/>
      <c r="AL78" s="70"/>
      <c r="AM78" s="70"/>
      <c r="AN78" s="70"/>
      <c r="AO78" s="70"/>
      <c r="AP78" s="70"/>
      <c r="AQ78" s="70"/>
      <c r="AR78" s="70"/>
      <c r="AS78" s="71">
        <f t="shared" si="9"/>
        <v>0</v>
      </c>
      <c r="AT78" s="461">
        <f t="shared" si="170"/>
        <v>0</v>
      </c>
      <c r="AU78" s="461">
        <f t="shared" si="171"/>
        <v>0</v>
      </c>
      <c r="AV78" s="461">
        <f t="shared" si="172"/>
        <v>0</v>
      </c>
      <c r="AW78" s="461">
        <f t="shared" si="173"/>
        <v>0</v>
      </c>
      <c r="AX78" s="461">
        <f t="shared" si="174"/>
        <v>0</v>
      </c>
      <c r="AY78" s="461">
        <f t="shared" si="175"/>
        <v>0</v>
      </c>
      <c r="AZ78" s="461">
        <f t="shared" si="176"/>
        <v>0</v>
      </c>
      <c r="BA78" s="461">
        <f t="shared" si="177"/>
        <v>0</v>
      </c>
      <c r="BB78" s="461">
        <f t="shared" si="178"/>
        <v>0</v>
      </c>
      <c r="BC78" s="461">
        <f t="shared" si="179"/>
        <v>0</v>
      </c>
      <c r="BD78" s="461">
        <f t="shared" si="180"/>
        <v>0</v>
      </c>
      <c r="BE78" s="461">
        <f t="shared" si="181"/>
        <v>0</v>
      </c>
      <c r="BF78" s="461">
        <f t="shared" si="182"/>
        <v>0</v>
      </c>
      <c r="BG78" s="591">
        <f t="shared" si="23"/>
        <v>0</v>
      </c>
      <c r="BH78" s="592">
        <f t="shared" si="24"/>
        <v>0</v>
      </c>
      <c r="BI78" s="593">
        <f t="shared" si="25"/>
        <v>0</v>
      </c>
      <c r="BJ78" s="152"/>
      <c r="BK78" s="152"/>
      <c r="BL78" s="937"/>
      <c r="BM78" s="461">
        <f t="shared" si="301"/>
        <v>0</v>
      </c>
      <c r="BN78" s="461">
        <f t="shared" si="314"/>
        <v>0</v>
      </c>
      <c r="BO78" s="461">
        <f t="shared" si="302"/>
        <v>0</v>
      </c>
      <c r="BP78" s="37"/>
      <c r="BQ78" s="461">
        <f t="shared" ref="BQ78:BQ85" si="317">AH78-AU78</f>
        <v>0</v>
      </c>
      <c r="BR78" s="461">
        <f t="shared" si="303"/>
        <v>0</v>
      </c>
      <c r="BS78" s="461">
        <f t="shared" ref="BS78:BS85" si="318">BQ78-BR78</f>
        <v>0</v>
      </c>
      <c r="BT78" s="37"/>
      <c r="BU78" s="461">
        <f t="shared" ref="BU78:BU85" si="319">AI78-AV78</f>
        <v>0</v>
      </c>
      <c r="BV78" s="461">
        <f t="shared" si="304"/>
        <v>0</v>
      </c>
      <c r="BW78" s="461">
        <f t="shared" si="305"/>
        <v>0</v>
      </c>
      <c r="BX78" s="37"/>
      <c r="BY78" s="461">
        <f t="shared" ref="BY78:BY85" si="320">AJ78-AW78</f>
        <v>0</v>
      </c>
      <c r="BZ78" s="461">
        <f t="shared" si="306"/>
        <v>0</v>
      </c>
      <c r="CA78" s="461">
        <f t="shared" ref="CA78:CA85" si="321">BY78-BZ78</f>
        <v>0</v>
      </c>
      <c r="CB78" s="37"/>
      <c r="CC78" s="461">
        <f t="shared" ref="CC78:CC85" si="322">SUM(AK78-AX78)</f>
        <v>0</v>
      </c>
      <c r="CD78" s="461">
        <f t="shared" si="307"/>
        <v>0</v>
      </c>
      <c r="CE78" s="461">
        <f t="shared" ref="CE78:CE85" si="323">CC78-CD78</f>
        <v>0</v>
      </c>
      <c r="CF78" s="37"/>
      <c r="CG78" s="461">
        <f t="shared" ref="CG78:CG85" si="324">AL78-AY78</f>
        <v>0</v>
      </c>
      <c r="CH78" s="461">
        <f t="shared" ref="CH78:CH85" si="325">J78*BL78</f>
        <v>0</v>
      </c>
      <c r="CI78" s="461">
        <f t="shared" si="308"/>
        <v>0</v>
      </c>
      <c r="CJ78" s="37"/>
      <c r="CK78" s="461">
        <f t="shared" ref="CK78:CK85" si="326">AM78-AZ78</f>
        <v>0</v>
      </c>
      <c r="CL78" s="461">
        <f t="shared" ref="CL78:CL85" si="327">K78*BL78</f>
        <v>0</v>
      </c>
      <c r="CM78" s="461">
        <f t="shared" ref="CM78:CM85" si="328">CK78-CL78</f>
        <v>0</v>
      </c>
      <c r="CN78" s="37"/>
      <c r="CO78" s="461">
        <f t="shared" ref="CO78:CO85" si="329">AN78-BA78</f>
        <v>0</v>
      </c>
      <c r="CP78" s="461">
        <f t="shared" ref="CP78:CP85" si="330">L78*BL78</f>
        <v>0</v>
      </c>
      <c r="CQ78" s="461">
        <f t="shared" ref="CQ78:CQ85" si="331">CO78-CP78</f>
        <v>0</v>
      </c>
      <c r="CR78" s="37"/>
      <c r="CS78" s="461">
        <f t="shared" ref="CS78:CS85" si="332">AO78-BB78</f>
        <v>0</v>
      </c>
      <c r="CT78" s="461">
        <f t="shared" si="309"/>
        <v>0</v>
      </c>
      <c r="CU78" s="461">
        <f t="shared" ref="CU78:CU85" si="333">CS78-CT78</f>
        <v>0</v>
      </c>
      <c r="CV78" s="37"/>
      <c r="CW78" s="461">
        <f t="shared" ref="CW78:CW85" si="334">AP78-BC78</f>
        <v>0</v>
      </c>
      <c r="CX78" s="461">
        <f t="shared" ref="CX78:CX85" si="335">N78*BL78</f>
        <v>0</v>
      </c>
      <c r="CY78" s="461">
        <f t="shared" ref="CY78:CY85" si="336">CW78-CX78</f>
        <v>0</v>
      </c>
      <c r="CZ78" s="37"/>
      <c r="DA78" s="461">
        <f t="shared" ref="DA78:DA85" si="337">AQ78-BD78</f>
        <v>0</v>
      </c>
      <c r="DB78" s="461">
        <f t="shared" si="310"/>
        <v>0</v>
      </c>
      <c r="DC78" s="461">
        <f t="shared" ref="DC78:DC85" si="338">DA78-DB78</f>
        <v>0</v>
      </c>
      <c r="DD78" s="37"/>
      <c r="DE78" s="461">
        <f t="shared" ref="DE78:DE85" si="339">AR78-BE78</f>
        <v>0</v>
      </c>
      <c r="DF78" s="461">
        <f t="shared" ref="DF78:DF85" si="340">P78*BL78</f>
        <v>0</v>
      </c>
      <c r="DG78" s="461">
        <f t="shared" ref="DG78:DG85" si="341">DE78-DF78</f>
        <v>0</v>
      </c>
      <c r="DH78" s="37"/>
      <c r="DI78" s="461">
        <f t="shared" si="315"/>
        <v>0</v>
      </c>
      <c r="DJ78" s="461">
        <f t="shared" si="316"/>
        <v>0</v>
      </c>
      <c r="DK78" s="461">
        <f t="shared" si="311"/>
        <v>0</v>
      </c>
    </row>
    <row r="79" spans="1:115" s="1130" customFormat="1" ht="34.5" customHeight="1" x14ac:dyDescent="0.2">
      <c r="A79" s="1113">
        <v>64</v>
      </c>
      <c r="B79" s="1114" t="s">
        <v>278</v>
      </c>
      <c r="C79" s="1124" t="s">
        <v>23</v>
      </c>
      <c r="D79" s="447">
        <v>1</v>
      </c>
      <c r="E79" s="447">
        <v>1</v>
      </c>
      <c r="F79" s="612"/>
      <c r="G79" s="1125"/>
      <c r="H79" s="612"/>
      <c r="I79" s="612"/>
      <c r="J79" s="612"/>
      <c r="K79" s="612"/>
      <c r="L79" s="612"/>
      <c r="M79" s="612"/>
      <c r="N79" s="612"/>
      <c r="O79" s="612"/>
      <c r="P79" s="612"/>
      <c r="Q79" s="1126">
        <f t="shared" ref="Q79:Q85" si="342">SUM(E79:P79)</f>
        <v>1</v>
      </c>
      <c r="R79" s="986" t="s">
        <v>33</v>
      </c>
      <c r="S79" s="1116">
        <v>10000000</v>
      </c>
      <c r="T79" s="1127">
        <v>10000000</v>
      </c>
      <c r="U79" s="1127"/>
      <c r="V79" s="1127"/>
      <c r="W79" s="1128"/>
      <c r="X79" s="1128"/>
      <c r="Y79" s="1128"/>
      <c r="Z79" s="1128"/>
      <c r="AA79" s="1128"/>
      <c r="AB79" s="1128"/>
      <c r="AC79" s="1128"/>
      <c r="AD79" s="1128"/>
      <c r="AE79" s="1128"/>
      <c r="AF79" s="989">
        <f t="shared" si="7"/>
        <v>10000000</v>
      </c>
      <c r="AG79" s="990">
        <f t="shared" ref="AG79:AH81" si="343">T79*E79</f>
        <v>10000000</v>
      </c>
      <c r="AH79" s="990">
        <f t="shared" si="343"/>
        <v>0</v>
      </c>
      <c r="AI79" s="990">
        <f t="shared" ref="AI79:AR81" si="344">V79*G79</f>
        <v>0</v>
      </c>
      <c r="AJ79" s="990">
        <f t="shared" si="344"/>
        <v>0</v>
      </c>
      <c r="AK79" s="990">
        <f t="shared" si="344"/>
        <v>0</v>
      </c>
      <c r="AL79" s="990">
        <f t="shared" si="344"/>
        <v>0</v>
      </c>
      <c r="AM79" s="990">
        <f t="shared" si="344"/>
        <v>0</v>
      </c>
      <c r="AN79" s="990">
        <f t="shared" si="344"/>
        <v>0</v>
      </c>
      <c r="AO79" s="990">
        <f t="shared" si="344"/>
        <v>0</v>
      </c>
      <c r="AP79" s="990">
        <f t="shared" si="344"/>
        <v>0</v>
      </c>
      <c r="AQ79" s="990">
        <f t="shared" si="344"/>
        <v>0</v>
      </c>
      <c r="AR79" s="990">
        <f t="shared" si="344"/>
        <v>0</v>
      </c>
      <c r="AS79" s="991">
        <f t="shared" si="9"/>
        <v>10000000</v>
      </c>
      <c r="AT79" s="990">
        <f>SUM(AG79*14%)</f>
        <v>1400000.0000000002</v>
      </c>
      <c r="AU79" s="990">
        <f t="shared" si="171"/>
        <v>0</v>
      </c>
      <c r="AV79" s="990">
        <f t="shared" si="172"/>
        <v>0</v>
      </c>
      <c r="AW79" s="990">
        <f t="shared" si="173"/>
        <v>0</v>
      </c>
      <c r="AX79" s="990">
        <f t="shared" si="174"/>
        <v>0</v>
      </c>
      <c r="AY79" s="990">
        <f t="shared" si="175"/>
        <v>0</v>
      </c>
      <c r="AZ79" s="990">
        <f t="shared" si="176"/>
        <v>0</v>
      </c>
      <c r="BA79" s="990">
        <f t="shared" si="177"/>
        <v>0</v>
      </c>
      <c r="BB79" s="990">
        <f t="shared" si="178"/>
        <v>0</v>
      </c>
      <c r="BC79" s="990">
        <f t="shared" si="179"/>
        <v>0</v>
      </c>
      <c r="BD79" s="990">
        <f t="shared" si="180"/>
        <v>0</v>
      </c>
      <c r="BE79" s="990">
        <f t="shared" si="181"/>
        <v>0</v>
      </c>
      <c r="BF79" s="990">
        <f t="shared" si="182"/>
        <v>1400000.0000000002</v>
      </c>
      <c r="BG79" s="1120">
        <f t="shared" si="23"/>
        <v>0</v>
      </c>
      <c r="BH79" s="1121">
        <f t="shared" si="24"/>
        <v>10000000</v>
      </c>
      <c r="BI79" s="1122">
        <f t="shared" si="25"/>
        <v>0</v>
      </c>
      <c r="BJ79" s="1129">
        <f t="shared" ref="BJ79:BJ85" si="345">SUM(Q79/D79)</f>
        <v>1</v>
      </c>
      <c r="BK79" s="1129"/>
      <c r="BL79" s="982">
        <v>8600000</v>
      </c>
      <c r="BM79" s="990">
        <f t="shared" si="301"/>
        <v>8600000</v>
      </c>
      <c r="BN79" s="990">
        <f t="shared" si="314"/>
        <v>8600000</v>
      </c>
      <c r="BO79" s="990">
        <f t="shared" si="302"/>
        <v>0</v>
      </c>
      <c r="BP79" s="996"/>
      <c r="BQ79" s="990">
        <f t="shared" si="317"/>
        <v>0</v>
      </c>
      <c r="BR79" s="990">
        <f t="shared" si="303"/>
        <v>0</v>
      </c>
      <c r="BS79" s="990">
        <f t="shared" si="318"/>
        <v>0</v>
      </c>
      <c r="BT79" s="996"/>
      <c r="BU79" s="990">
        <f t="shared" si="319"/>
        <v>0</v>
      </c>
      <c r="BV79" s="990">
        <f t="shared" si="304"/>
        <v>0</v>
      </c>
      <c r="BW79" s="990">
        <f t="shared" si="305"/>
        <v>0</v>
      </c>
      <c r="BX79" s="996"/>
      <c r="BY79" s="990">
        <f t="shared" si="320"/>
        <v>0</v>
      </c>
      <c r="BZ79" s="990">
        <f t="shared" si="306"/>
        <v>0</v>
      </c>
      <c r="CA79" s="990">
        <f t="shared" si="321"/>
        <v>0</v>
      </c>
      <c r="CB79" s="996"/>
      <c r="CC79" s="990">
        <f t="shared" si="322"/>
        <v>0</v>
      </c>
      <c r="CD79" s="990">
        <f t="shared" si="307"/>
        <v>0</v>
      </c>
      <c r="CE79" s="990">
        <f t="shared" si="323"/>
        <v>0</v>
      </c>
      <c r="CF79" s="996"/>
      <c r="CG79" s="990">
        <f t="shared" si="324"/>
        <v>0</v>
      </c>
      <c r="CH79" s="990">
        <f t="shared" si="325"/>
        <v>0</v>
      </c>
      <c r="CI79" s="990">
        <f t="shared" si="308"/>
        <v>0</v>
      </c>
      <c r="CJ79" s="996"/>
      <c r="CK79" s="990">
        <f t="shared" si="326"/>
        <v>0</v>
      </c>
      <c r="CL79" s="990">
        <f t="shared" si="327"/>
        <v>0</v>
      </c>
      <c r="CM79" s="990">
        <f t="shared" si="328"/>
        <v>0</v>
      </c>
      <c r="CN79" s="996"/>
      <c r="CO79" s="990">
        <f t="shared" si="329"/>
        <v>0</v>
      </c>
      <c r="CP79" s="990">
        <f t="shared" si="330"/>
        <v>0</v>
      </c>
      <c r="CQ79" s="990">
        <f t="shared" si="331"/>
        <v>0</v>
      </c>
      <c r="CR79" s="996"/>
      <c r="CS79" s="990">
        <f t="shared" si="332"/>
        <v>0</v>
      </c>
      <c r="CT79" s="990">
        <f t="shared" si="309"/>
        <v>0</v>
      </c>
      <c r="CU79" s="990">
        <f t="shared" si="333"/>
        <v>0</v>
      </c>
      <c r="CV79" s="996"/>
      <c r="CW79" s="990">
        <f t="shared" si="334"/>
        <v>0</v>
      </c>
      <c r="CX79" s="990">
        <f t="shared" si="335"/>
        <v>0</v>
      </c>
      <c r="CY79" s="990">
        <f t="shared" si="336"/>
        <v>0</v>
      </c>
      <c r="CZ79" s="996"/>
      <c r="DA79" s="990">
        <f t="shared" si="337"/>
        <v>0</v>
      </c>
      <c r="DB79" s="990">
        <f t="shared" si="310"/>
        <v>0</v>
      </c>
      <c r="DC79" s="990">
        <f t="shared" si="338"/>
        <v>0</v>
      </c>
      <c r="DD79" s="996"/>
      <c r="DE79" s="990">
        <f t="shared" si="339"/>
        <v>0</v>
      </c>
      <c r="DF79" s="990">
        <f t="shared" si="340"/>
        <v>0</v>
      </c>
      <c r="DG79" s="990">
        <f t="shared" si="341"/>
        <v>0</v>
      </c>
      <c r="DH79" s="996"/>
      <c r="DI79" s="990">
        <f t="shared" si="315"/>
        <v>8600000</v>
      </c>
      <c r="DJ79" s="990">
        <f t="shared" si="316"/>
        <v>8600000</v>
      </c>
      <c r="DK79" s="990">
        <f t="shared" si="311"/>
        <v>0</v>
      </c>
    </row>
    <row r="80" spans="1:115" s="92" customFormat="1" ht="34.5" customHeight="1" x14ac:dyDescent="0.2">
      <c r="A80" s="28">
        <f t="shared" si="297"/>
        <v>65</v>
      </c>
      <c r="B80" s="608" t="s">
        <v>279</v>
      </c>
      <c r="C80" s="86" t="s">
        <v>23</v>
      </c>
      <c r="D80" s="82">
        <v>4</v>
      </c>
      <c r="E80" s="82"/>
      <c r="F80" s="88"/>
      <c r="G80" s="611"/>
      <c r="H80" s="88"/>
      <c r="I80" s="612"/>
      <c r="J80" s="88"/>
      <c r="K80" s="88"/>
      <c r="L80" s="88"/>
      <c r="M80" s="88"/>
      <c r="N80" s="88"/>
      <c r="O80" s="88"/>
      <c r="P80" s="88"/>
      <c r="Q80" s="89">
        <f t="shared" si="342"/>
        <v>0</v>
      </c>
      <c r="R80" s="83" t="s">
        <v>33</v>
      </c>
      <c r="S80" s="609">
        <v>500000</v>
      </c>
      <c r="T80" s="607"/>
      <c r="U80" s="94"/>
      <c r="V80" s="94"/>
      <c r="W80" s="94"/>
      <c r="X80" s="94"/>
      <c r="Y80" s="275"/>
      <c r="Z80" s="94"/>
      <c r="AA80" s="94"/>
      <c r="AB80" s="94"/>
      <c r="AC80" s="94"/>
      <c r="AD80" s="94"/>
      <c r="AE80" s="94"/>
      <c r="AF80" s="69">
        <f t="shared" si="7"/>
        <v>0</v>
      </c>
      <c r="AG80" s="70">
        <f t="shared" si="343"/>
        <v>0</v>
      </c>
      <c r="AH80" s="70">
        <f t="shared" si="343"/>
        <v>0</v>
      </c>
      <c r="AI80" s="70">
        <f t="shared" si="344"/>
        <v>0</v>
      </c>
      <c r="AJ80" s="70">
        <f t="shared" si="344"/>
        <v>0</v>
      </c>
      <c r="AK80" s="461">
        <f t="shared" si="344"/>
        <v>0</v>
      </c>
      <c r="AL80" s="70">
        <f t="shared" si="344"/>
        <v>0</v>
      </c>
      <c r="AM80" s="70">
        <f t="shared" si="344"/>
        <v>0</v>
      </c>
      <c r="AN80" s="70">
        <f t="shared" si="344"/>
        <v>0</v>
      </c>
      <c r="AO80" s="70">
        <f t="shared" si="344"/>
        <v>0</v>
      </c>
      <c r="AP80" s="70">
        <f t="shared" si="344"/>
        <v>0</v>
      </c>
      <c r="AQ80" s="70">
        <f t="shared" si="344"/>
        <v>0</v>
      </c>
      <c r="AR80" s="70">
        <f t="shared" si="344"/>
        <v>0</v>
      </c>
      <c r="AS80" s="71">
        <f t="shared" si="9"/>
        <v>0</v>
      </c>
      <c r="AT80" s="461">
        <f t="shared" si="170"/>
        <v>0</v>
      </c>
      <c r="AU80" s="461">
        <f t="shared" si="171"/>
        <v>0</v>
      </c>
      <c r="AV80" s="461">
        <f t="shared" si="172"/>
        <v>0</v>
      </c>
      <c r="AW80" s="461">
        <f t="shared" si="173"/>
        <v>0</v>
      </c>
      <c r="AX80" s="461">
        <f t="shared" si="174"/>
        <v>0</v>
      </c>
      <c r="AY80" s="461">
        <f t="shared" si="175"/>
        <v>0</v>
      </c>
      <c r="AZ80" s="461">
        <f t="shared" si="176"/>
        <v>0</v>
      </c>
      <c r="BA80" s="461">
        <f t="shared" si="177"/>
        <v>0</v>
      </c>
      <c r="BB80" s="461">
        <f t="shared" si="178"/>
        <v>0</v>
      </c>
      <c r="BC80" s="461">
        <f t="shared" si="179"/>
        <v>0</v>
      </c>
      <c r="BD80" s="461">
        <f t="shared" si="180"/>
        <v>0</v>
      </c>
      <c r="BE80" s="461">
        <f t="shared" si="181"/>
        <v>0</v>
      </c>
      <c r="BF80" s="461">
        <f t="shared" si="182"/>
        <v>0</v>
      </c>
      <c r="BG80" s="591">
        <f t="shared" si="23"/>
        <v>0</v>
      </c>
      <c r="BH80" s="592">
        <f t="shared" si="24"/>
        <v>2000000</v>
      </c>
      <c r="BI80" s="593">
        <f t="shared" si="25"/>
        <v>2000000</v>
      </c>
      <c r="BJ80" s="152">
        <f t="shared" si="345"/>
        <v>0</v>
      </c>
      <c r="BK80" s="152"/>
      <c r="BL80" s="937">
        <v>500000</v>
      </c>
      <c r="BM80" s="461">
        <f t="shared" si="301"/>
        <v>0</v>
      </c>
      <c r="BN80" s="461">
        <f t="shared" si="314"/>
        <v>0</v>
      </c>
      <c r="BO80" s="461">
        <f t="shared" si="302"/>
        <v>0</v>
      </c>
      <c r="BP80" s="37"/>
      <c r="BQ80" s="461">
        <f t="shared" si="317"/>
        <v>0</v>
      </c>
      <c r="BR80" s="461">
        <f t="shared" si="303"/>
        <v>0</v>
      </c>
      <c r="BS80" s="461">
        <f t="shared" si="318"/>
        <v>0</v>
      </c>
      <c r="BT80" s="37"/>
      <c r="BU80" s="461">
        <f t="shared" si="319"/>
        <v>0</v>
      </c>
      <c r="BV80" s="461">
        <f t="shared" si="304"/>
        <v>0</v>
      </c>
      <c r="BW80" s="461">
        <f t="shared" si="305"/>
        <v>0</v>
      </c>
      <c r="BX80" s="37"/>
      <c r="BY80" s="461">
        <f t="shared" si="320"/>
        <v>0</v>
      </c>
      <c r="BZ80" s="461">
        <f t="shared" si="306"/>
        <v>0</v>
      </c>
      <c r="CA80" s="461">
        <f t="shared" si="321"/>
        <v>0</v>
      </c>
      <c r="CB80" s="37"/>
      <c r="CC80" s="461">
        <f t="shared" si="322"/>
        <v>0</v>
      </c>
      <c r="CD80" s="461">
        <f t="shared" si="307"/>
        <v>0</v>
      </c>
      <c r="CE80" s="461">
        <f t="shared" si="323"/>
        <v>0</v>
      </c>
      <c r="CF80" s="37"/>
      <c r="CG80" s="461">
        <f t="shared" si="324"/>
        <v>0</v>
      </c>
      <c r="CH80" s="461">
        <f t="shared" si="325"/>
        <v>0</v>
      </c>
      <c r="CI80" s="461">
        <f t="shared" si="308"/>
        <v>0</v>
      </c>
      <c r="CJ80" s="37"/>
      <c r="CK80" s="461">
        <f t="shared" si="326"/>
        <v>0</v>
      </c>
      <c r="CL80" s="461">
        <f t="shared" si="327"/>
        <v>0</v>
      </c>
      <c r="CM80" s="461">
        <f t="shared" si="328"/>
        <v>0</v>
      </c>
      <c r="CN80" s="37"/>
      <c r="CO80" s="461">
        <f t="shared" si="329"/>
        <v>0</v>
      </c>
      <c r="CP80" s="461">
        <f t="shared" si="330"/>
        <v>0</v>
      </c>
      <c r="CQ80" s="461">
        <f t="shared" si="331"/>
        <v>0</v>
      </c>
      <c r="CR80" s="37"/>
      <c r="CS80" s="461">
        <f t="shared" si="332"/>
        <v>0</v>
      </c>
      <c r="CT80" s="461">
        <f t="shared" si="309"/>
        <v>0</v>
      </c>
      <c r="CU80" s="461">
        <f t="shared" si="333"/>
        <v>0</v>
      </c>
      <c r="CV80" s="37"/>
      <c r="CW80" s="461">
        <f t="shared" si="334"/>
        <v>0</v>
      </c>
      <c r="CX80" s="461">
        <f t="shared" si="335"/>
        <v>0</v>
      </c>
      <c r="CY80" s="461">
        <f t="shared" si="336"/>
        <v>0</v>
      </c>
      <c r="CZ80" s="37"/>
      <c r="DA80" s="461">
        <f t="shared" si="337"/>
        <v>0</v>
      </c>
      <c r="DB80" s="461">
        <f t="shared" si="310"/>
        <v>0</v>
      </c>
      <c r="DC80" s="461">
        <f t="shared" si="338"/>
        <v>0</v>
      </c>
      <c r="DD80" s="37"/>
      <c r="DE80" s="461">
        <f t="shared" si="339"/>
        <v>0</v>
      </c>
      <c r="DF80" s="461">
        <f t="shared" si="340"/>
        <v>0</v>
      </c>
      <c r="DG80" s="461">
        <f t="shared" si="341"/>
        <v>0</v>
      </c>
      <c r="DH80" s="37"/>
      <c r="DI80" s="461">
        <f t="shared" si="315"/>
        <v>0</v>
      </c>
      <c r="DJ80" s="461">
        <f t="shared" si="316"/>
        <v>0</v>
      </c>
      <c r="DK80" s="461">
        <f t="shared" si="311"/>
        <v>0</v>
      </c>
    </row>
    <row r="81" spans="1:128" s="92" customFormat="1" ht="34.5" customHeight="1" x14ac:dyDescent="0.2">
      <c r="A81" s="28">
        <f t="shared" si="297"/>
        <v>66</v>
      </c>
      <c r="B81" s="608" t="s">
        <v>145</v>
      </c>
      <c r="C81" s="86" t="s">
        <v>23</v>
      </c>
      <c r="D81" s="82">
        <v>11</v>
      </c>
      <c r="E81" s="82"/>
      <c r="F81" s="88"/>
      <c r="G81" s="611"/>
      <c r="H81" s="88"/>
      <c r="I81" s="612"/>
      <c r="J81" s="88"/>
      <c r="K81" s="88"/>
      <c r="L81" s="88"/>
      <c r="M81" s="88"/>
      <c r="N81" s="88"/>
      <c r="O81" s="88"/>
      <c r="P81" s="88"/>
      <c r="Q81" s="89">
        <f t="shared" si="342"/>
        <v>0</v>
      </c>
      <c r="R81" s="83" t="s">
        <v>33</v>
      </c>
      <c r="S81" s="609">
        <v>500000</v>
      </c>
      <c r="T81" s="607"/>
      <c r="U81" s="94"/>
      <c r="V81" s="94"/>
      <c r="W81" s="94"/>
      <c r="X81" s="94"/>
      <c r="Y81" s="275"/>
      <c r="Z81" s="96"/>
      <c r="AA81" s="609"/>
      <c r="AB81" s="94"/>
      <c r="AC81" s="94"/>
      <c r="AD81" s="94"/>
      <c r="AE81" s="94"/>
      <c r="AF81" s="69">
        <f t="shared" si="7"/>
        <v>0</v>
      </c>
      <c r="AG81" s="70">
        <f t="shared" si="343"/>
        <v>0</v>
      </c>
      <c r="AH81" s="70">
        <f t="shared" si="343"/>
        <v>0</v>
      </c>
      <c r="AI81" s="70">
        <f t="shared" si="344"/>
        <v>0</v>
      </c>
      <c r="AJ81" s="70">
        <f t="shared" si="344"/>
        <v>0</v>
      </c>
      <c r="AK81" s="461">
        <f t="shared" si="344"/>
        <v>0</v>
      </c>
      <c r="AL81" s="70">
        <f t="shared" si="344"/>
        <v>0</v>
      </c>
      <c r="AM81" s="70">
        <f t="shared" si="344"/>
        <v>0</v>
      </c>
      <c r="AN81" s="70">
        <f t="shared" si="344"/>
        <v>0</v>
      </c>
      <c r="AO81" s="70">
        <f t="shared" si="344"/>
        <v>0</v>
      </c>
      <c r="AP81" s="70">
        <f t="shared" si="344"/>
        <v>0</v>
      </c>
      <c r="AQ81" s="70">
        <f t="shared" si="344"/>
        <v>0</v>
      </c>
      <c r="AR81" s="70">
        <f t="shared" si="344"/>
        <v>0</v>
      </c>
      <c r="AS81" s="71">
        <f t="shared" si="9"/>
        <v>0</v>
      </c>
      <c r="AT81" s="461">
        <f t="shared" si="170"/>
        <v>0</v>
      </c>
      <c r="AU81" s="461">
        <f t="shared" si="171"/>
        <v>0</v>
      </c>
      <c r="AV81" s="461">
        <f t="shared" si="172"/>
        <v>0</v>
      </c>
      <c r="AW81" s="461">
        <f t="shared" si="173"/>
        <v>0</v>
      </c>
      <c r="AX81" s="461">
        <f t="shared" si="174"/>
        <v>0</v>
      </c>
      <c r="AY81" s="461">
        <f t="shared" si="175"/>
        <v>0</v>
      </c>
      <c r="AZ81" s="461">
        <f t="shared" si="176"/>
        <v>0</v>
      </c>
      <c r="BA81" s="461">
        <f t="shared" si="177"/>
        <v>0</v>
      </c>
      <c r="BB81" s="461">
        <f t="shared" si="178"/>
        <v>0</v>
      </c>
      <c r="BC81" s="461">
        <f t="shared" si="179"/>
        <v>0</v>
      </c>
      <c r="BD81" s="461">
        <f t="shared" si="180"/>
        <v>0</v>
      </c>
      <c r="BE81" s="461">
        <f t="shared" si="181"/>
        <v>0</v>
      </c>
      <c r="BF81" s="461">
        <f t="shared" si="182"/>
        <v>0</v>
      </c>
      <c r="BG81" s="591">
        <f t="shared" si="23"/>
        <v>0</v>
      </c>
      <c r="BH81" s="592">
        <f t="shared" si="24"/>
        <v>5500000</v>
      </c>
      <c r="BI81" s="593">
        <f t="shared" si="25"/>
        <v>5500000</v>
      </c>
      <c r="BJ81" s="152">
        <f t="shared" si="345"/>
        <v>0</v>
      </c>
      <c r="BK81" s="152"/>
      <c r="BL81" s="937">
        <v>500000</v>
      </c>
      <c r="BM81" s="461">
        <f t="shared" si="301"/>
        <v>0</v>
      </c>
      <c r="BN81" s="461">
        <f t="shared" si="314"/>
        <v>0</v>
      </c>
      <c r="BO81" s="461">
        <f t="shared" si="302"/>
        <v>0</v>
      </c>
      <c r="BP81" s="37"/>
      <c r="BQ81" s="461">
        <f t="shared" si="317"/>
        <v>0</v>
      </c>
      <c r="BR81" s="461">
        <f t="shared" si="303"/>
        <v>0</v>
      </c>
      <c r="BS81" s="461">
        <f t="shared" si="318"/>
        <v>0</v>
      </c>
      <c r="BT81" s="37"/>
      <c r="BU81" s="461">
        <f t="shared" si="319"/>
        <v>0</v>
      </c>
      <c r="BV81" s="461">
        <f t="shared" si="304"/>
        <v>0</v>
      </c>
      <c r="BW81" s="461">
        <f t="shared" si="305"/>
        <v>0</v>
      </c>
      <c r="BX81" s="37"/>
      <c r="BY81" s="461">
        <f t="shared" si="320"/>
        <v>0</v>
      </c>
      <c r="BZ81" s="461">
        <f t="shared" si="306"/>
        <v>0</v>
      </c>
      <c r="CA81" s="461">
        <f t="shared" si="321"/>
        <v>0</v>
      </c>
      <c r="CB81" s="37"/>
      <c r="CC81" s="461">
        <f t="shared" si="322"/>
        <v>0</v>
      </c>
      <c r="CD81" s="461">
        <f t="shared" si="307"/>
        <v>0</v>
      </c>
      <c r="CE81" s="461">
        <f t="shared" si="323"/>
        <v>0</v>
      </c>
      <c r="CF81" s="37"/>
      <c r="CG81" s="461">
        <f t="shared" si="324"/>
        <v>0</v>
      </c>
      <c r="CH81" s="461">
        <f t="shared" si="325"/>
        <v>0</v>
      </c>
      <c r="CI81" s="461">
        <f t="shared" si="308"/>
        <v>0</v>
      </c>
      <c r="CJ81" s="37"/>
      <c r="CK81" s="461">
        <f t="shared" si="326"/>
        <v>0</v>
      </c>
      <c r="CL81" s="461">
        <f t="shared" si="327"/>
        <v>0</v>
      </c>
      <c r="CM81" s="461">
        <f t="shared" si="328"/>
        <v>0</v>
      </c>
      <c r="CN81" s="37"/>
      <c r="CO81" s="461">
        <f t="shared" si="329"/>
        <v>0</v>
      </c>
      <c r="CP81" s="461">
        <f t="shared" si="330"/>
        <v>0</v>
      </c>
      <c r="CQ81" s="461">
        <f t="shared" si="331"/>
        <v>0</v>
      </c>
      <c r="CR81" s="37"/>
      <c r="CS81" s="461">
        <f t="shared" si="332"/>
        <v>0</v>
      </c>
      <c r="CT81" s="461">
        <f t="shared" si="309"/>
        <v>0</v>
      </c>
      <c r="CU81" s="461">
        <f t="shared" si="333"/>
        <v>0</v>
      </c>
      <c r="CV81" s="37"/>
      <c r="CW81" s="461">
        <f t="shared" si="334"/>
        <v>0</v>
      </c>
      <c r="CX81" s="461">
        <f t="shared" si="335"/>
        <v>0</v>
      </c>
      <c r="CY81" s="461">
        <f t="shared" si="336"/>
        <v>0</v>
      </c>
      <c r="CZ81" s="37"/>
      <c r="DA81" s="461">
        <f t="shared" si="337"/>
        <v>0</v>
      </c>
      <c r="DB81" s="461">
        <f t="shared" si="310"/>
        <v>0</v>
      </c>
      <c r="DC81" s="461">
        <f t="shared" si="338"/>
        <v>0</v>
      </c>
      <c r="DD81" s="37"/>
      <c r="DE81" s="461">
        <f t="shared" si="339"/>
        <v>0</v>
      </c>
      <c r="DF81" s="461">
        <f t="shared" si="340"/>
        <v>0</v>
      </c>
      <c r="DG81" s="461">
        <f t="shared" si="341"/>
        <v>0</v>
      </c>
      <c r="DH81" s="37"/>
      <c r="DI81" s="461">
        <f t="shared" si="315"/>
        <v>0</v>
      </c>
      <c r="DJ81" s="461">
        <f t="shared" si="316"/>
        <v>0</v>
      </c>
      <c r="DK81" s="461">
        <f t="shared" si="311"/>
        <v>0</v>
      </c>
    </row>
    <row r="82" spans="1:128" s="92" customFormat="1" ht="34.5" customHeight="1" x14ac:dyDescent="0.2">
      <c r="A82" s="28"/>
      <c r="B82" s="610" t="s">
        <v>231</v>
      </c>
      <c r="C82" s="86"/>
      <c r="D82" s="82"/>
      <c r="E82" s="87"/>
      <c r="F82" s="88"/>
      <c r="G82" s="611"/>
      <c r="H82" s="88"/>
      <c r="I82" s="612"/>
      <c r="J82" s="88"/>
      <c r="K82" s="88"/>
      <c r="L82" s="88"/>
      <c r="M82" s="88"/>
      <c r="N82" s="88"/>
      <c r="O82" s="88"/>
      <c r="P82" s="88"/>
      <c r="Q82" s="89"/>
      <c r="R82" s="83"/>
      <c r="S82" s="609"/>
      <c r="T82" s="607"/>
      <c r="U82" s="94"/>
      <c r="V82" s="94"/>
      <c r="W82" s="94"/>
      <c r="X82" s="94"/>
      <c r="Y82" s="275"/>
      <c r="Z82" s="94"/>
      <c r="AA82" s="94"/>
      <c r="AB82" s="94"/>
      <c r="AC82" s="94"/>
      <c r="AD82" s="94"/>
      <c r="AE82" s="94"/>
      <c r="AF82" s="69"/>
      <c r="AG82" s="70"/>
      <c r="AH82" s="70"/>
      <c r="AI82" s="70"/>
      <c r="AJ82" s="70"/>
      <c r="AK82" s="461"/>
      <c r="AL82" s="70"/>
      <c r="AM82" s="70"/>
      <c r="AN82" s="70"/>
      <c r="AO82" s="70"/>
      <c r="AP82" s="70"/>
      <c r="AQ82" s="70"/>
      <c r="AR82" s="70"/>
      <c r="AS82" s="71"/>
      <c r="AT82" s="461">
        <f t="shared" si="170"/>
        <v>0</v>
      </c>
      <c r="AU82" s="461">
        <f t="shared" si="171"/>
        <v>0</v>
      </c>
      <c r="AV82" s="461">
        <f t="shared" si="172"/>
        <v>0</v>
      </c>
      <c r="AW82" s="461">
        <f t="shared" si="173"/>
        <v>0</v>
      </c>
      <c r="AX82" s="461">
        <f t="shared" si="174"/>
        <v>0</v>
      </c>
      <c r="AY82" s="461">
        <f t="shared" si="175"/>
        <v>0</v>
      </c>
      <c r="AZ82" s="461">
        <f t="shared" si="176"/>
        <v>0</v>
      </c>
      <c r="BA82" s="461">
        <f t="shared" si="177"/>
        <v>0</v>
      </c>
      <c r="BB82" s="461">
        <f t="shared" si="178"/>
        <v>0</v>
      </c>
      <c r="BC82" s="461">
        <f t="shared" si="179"/>
        <v>0</v>
      </c>
      <c r="BD82" s="461">
        <f t="shared" si="180"/>
        <v>0</v>
      </c>
      <c r="BE82" s="461">
        <f t="shared" si="181"/>
        <v>0</v>
      </c>
      <c r="BF82" s="461">
        <f t="shared" si="182"/>
        <v>0</v>
      </c>
      <c r="BG82" s="591">
        <f t="shared" ref="BG82:BG85" si="346">AF82-AS82</f>
        <v>0</v>
      </c>
      <c r="BH82" s="592"/>
      <c r="BI82" s="593">
        <f t="shared" ref="BI82:BI85" si="347">BH82-AS82</f>
        <v>0</v>
      </c>
      <c r="BJ82" s="152"/>
      <c r="BK82" s="152"/>
      <c r="BL82" s="937"/>
      <c r="BM82" s="461">
        <f t="shared" si="301"/>
        <v>0</v>
      </c>
      <c r="BN82" s="461">
        <f t="shared" si="314"/>
        <v>0</v>
      </c>
      <c r="BO82" s="461">
        <f t="shared" si="302"/>
        <v>0</v>
      </c>
      <c r="BP82" s="37"/>
      <c r="BQ82" s="461">
        <f t="shared" si="317"/>
        <v>0</v>
      </c>
      <c r="BR82" s="461">
        <f t="shared" si="303"/>
        <v>0</v>
      </c>
      <c r="BS82" s="461">
        <f t="shared" si="318"/>
        <v>0</v>
      </c>
      <c r="BT82" s="37"/>
      <c r="BU82" s="461">
        <f t="shared" si="319"/>
        <v>0</v>
      </c>
      <c r="BV82" s="461">
        <f t="shared" si="304"/>
        <v>0</v>
      </c>
      <c r="BW82" s="461">
        <f t="shared" si="305"/>
        <v>0</v>
      </c>
      <c r="BX82" s="37"/>
      <c r="BY82" s="461">
        <f t="shared" si="320"/>
        <v>0</v>
      </c>
      <c r="BZ82" s="461">
        <f t="shared" si="306"/>
        <v>0</v>
      </c>
      <c r="CA82" s="461">
        <f t="shared" si="321"/>
        <v>0</v>
      </c>
      <c r="CB82" s="37"/>
      <c r="CC82" s="461">
        <f t="shared" si="322"/>
        <v>0</v>
      </c>
      <c r="CD82" s="461">
        <f t="shared" si="307"/>
        <v>0</v>
      </c>
      <c r="CE82" s="461">
        <f t="shared" si="323"/>
        <v>0</v>
      </c>
      <c r="CF82" s="37"/>
      <c r="CG82" s="461">
        <f t="shared" si="324"/>
        <v>0</v>
      </c>
      <c r="CH82" s="461">
        <f t="shared" si="325"/>
        <v>0</v>
      </c>
      <c r="CI82" s="461">
        <f t="shared" si="308"/>
        <v>0</v>
      </c>
      <c r="CJ82" s="37"/>
      <c r="CK82" s="461">
        <f t="shared" si="326"/>
        <v>0</v>
      </c>
      <c r="CL82" s="461">
        <f t="shared" si="327"/>
        <v>0</v>
      </c>
      <c r="CM82" s="461">
        <f t="shared" si="328"/>
        <v>0</v>
      </c>
      <c r="CN82" s="37"/>
      <c r="CO82" s="461">
        <f t="shared" si="329"/>
        <v>0</v>
      </c>
      <c r="CP82" s="461">
        <f t="shared" si="330"/>
        <v>0</v>
      </c>
      <c r="CQ82" s="461">
        <f t="shared" si="331"/>
        <v>0</v>
      </c>
      <c r="CR82" s="37"/>
      <c r="CS82" s="461">
        <f t="shared" si="332"/>
        <v>0</v>
      </c>
      <c r="CT82" s="461">
        <f t="shared" si="309"/>
        <v>0</v>
      </c>
      <c r="CU82" s="461">
        <f t="shared" si="333"/>
        <v>0</v>
      </c>
      <c r="CV82" s="37"/>
      <c r="CW82" s="461">
        <f t="shared" si="334"/>
        <v>0</v>
      </c>
      <c r="CX82" s="461">
        <f t="shared" si="335"/>
        <v>0</v>
      </c>
      <c r="CY82" s="461">
        <f t="shared" si="336"/>
        <v>0</v>
      </c>
      <c r="CZ82" s="37"/>
      <c r="DA82" s="461">
        <f t="shared" si="337"/>
        <v>0</v>
      </c>
      <c r="DB82" s="461">
        <f t="shared" si="310"/>
        <v>0</v>
      </c>
      <c r="DC82" s="461">
        <f t="shared" si="338"/>
        <v>0</v>
      </c>
      <c r="DD82" s="37"/>
      <c r="DE82" s="461">
        <f t="shared" si="339"/>
        <v>0</v>
      </c>
      <c r="DF82" s="461">
        <f t="shared" si="340"/>
        <v>0</v>
      </c>
      <c r="DG82" s="461">
        <f t="shared" si="341"/>
        <v>0</v>
      </c>
      <c r="DH82" s="37"/>
      <c r="DI82" s="461">
        <f t="shared" si="315"/>
        <v>0</v>
      </c>
      <c r="DJ82" s="461">
        <f t="shared" si="316"/>
        <v>0</v>
      </c>
      <c r="DK82" s="461">
        <f t="shared" si="311"/>
        <v>0</v>
      </c>
    </row>
    <row r="83" spans="1:128" s="92" customFormat="1" ht="34.5" customHeight="1" x14ac:dyDescent="0.2">
      <c r="A83" s="28">
        <v>67</v>
      </c>
      <c r="B83" s="608" t="s">
        <v>280</v>
      </c>
      <c r="C83" s="86" t="s">
        <v>23</v>
      </c>
      <c r="D83" s="82">
        <v>6</v>
      </c>
      <c r="E83" s="87"/>
      <c r="F83" s="88"/>
      <c r="G83" s="611"/>
      <c r="H83" s="88"/>
      <c r="I83" s="612"/>
      <c r="J83" s="88"/>
      <c r="K83" s="88"/>
      <c r="L83" s="88"/>
      <c r="M83" s="88"/>
      <c r="N83" s="88"/>
      <c r="O83" s="88"/>
      <c r="P83" s="88"/>
      <c r="Q83" s="89">
        <f t="shared" ref="Q83" si="348">SUM(E83:P83)</f>
        <v>0</v>
      </c>
      <c r="R83" s="83" t="s">
        <v>13</v>
      </c>
      <c r="S83" s="609">
        <v>500000</v>
      </c>
      <c r="T83" s="607"/>
      <c r="U83" s="94"/>
      <c r="V83" s="94"/>
      <c r="W83" s="94"/>
      <c r="X83" s="94"/>
      <c r="Y83" s="275"/>
      <c r="Z83" s="94"/>
      <c r="AA83" s="94"/>
      <c r="AB83" s="94"/>
      <c r="AC83" s="94"/>
      <c r="AD83" s="94"/>
      <c r="AE83" s="94"/>
      <c r="AF83" s="69">
        <f t="shared" ref="AF83" si="349">SUM(Q83*S83)</f>
        <v>0</v>
      </c>
      <c r="AG83" s="70">
        <f t="shared" ref="AG83" si="350">T83*E83</f>
        <v>0</v>
      </c>
      <c r="AH83" s="70">
        <f t="shared" ref="AH83" si="351">U83*F83</f>
        <v>0</v>
      </c>
      <c r="AI83" s="70">
        <f t="shared" ref="AI83" si="352">V83*G83</f>
        <v>0</v>
      </c>
      <c r="AJ83" s="70">
        <f t="shared" ref="AJ83" si="353">W83*H83</f>
        <v>0</v>
      </c>
      <c r="AK83" s="461">
        <f t="shared" ref="AK83" si="354">X83*I83</f>
        <v>0</v>
      </c>
      <c r="AL83" s="70">
        <f t="shared" ref="AL83" si="355">Y83*J83</f>
        <v>0</v>
      </c>
      <c r="AM83" s="70">
        <f t="shared" ref="AM83" si="356">Z83*K83</f>
        <v>0</v>
      </c>
      <c r="AN83" s="70">
        <f t="shared" ref="AN83" si="357">AA83*L83</f>
        <v>0</v>
      </c>
      <c r="AO83" s="70">
        <f t="shared" ref="AO83" si="358">AB83*M83</f>
        <v>0</v>
      </c>
      <c r="AP83" s="70">
        <f t="shared" ref="AP83" si="359">AC83*N83</f>
        <v>0</v>
      </c>
      <c r="AQ83" s="70">
        <f t="shared" ref="AQ83" si="360">AD83*O83</f>
        <v>0</v>
      </c>
      <c r="AR83" s="70">
        <f t="shared" ref="AR83" si="361">AE83*P83</f>
        <v>0</v>
      </c>
      <c r="AS83" s="71">
        <f t="shared" ref="AS83" si="362">SUM(AG83:AR83)</f>
        <v>0</v>
      </c>
      <c r="AT83" s="461">
        <f t="shared" si="170"/>
        <v>0</v>
      </c>
      <c r="AU83" s="461">
        <f t="shared" si="171"/>
        <v>0</v>
      </c>
      <c r="AV83" s="461">
        <f t="shared" si="172"/>
        <v>0</v>
      </c>
      <c r="AW83" s="461">
        <f t="shared" si="173"/>
        <v>0</v>
      </c>
      <c r="AX83" s="461">
        <f t="shared" si="174"/>
        <v>0</v>
      </c>
      <c r="AY83" s="461">
        <f t="shared" si="175"/>
        <v>0</v>
      </c>
      <c r="AZ83" s="461">
        <f t="shared" si="176"/>
        <v>0</v>
      </c>
      <c r="BA83" s="461">
        <f t="shared" si="177"/>
        <v>0</v>
      </c>
      <c r="BB83" s="461">
        <f t="shared" si="178"/>
        <v>0</v>
      </c>
      <c r="BC83" s="461">
        <f t="shared" si="179"/>
        <v>0</v>
      </c>
      <c r="BD83" s="461">
        <f t="shared" si="180"/>
        <v>0</v>
      </c>
      <c r="BE83" s="461">
        <f t="shared" si="181"/>
        <v>0</v>
      </c>
      <c r="BF83" s="461">
        <f t="shared" si="182"/>
        <v>0</v>
      </c>
      <c r="BG83" s="591">
        <f t="shared" si="346"/>
        <v>0</v>
      </c>
      <c r="BH83" s="592">
        <f t="shared" ref="BH83" si="363">S83*D83</f>
        <v>3000000</v>
      </c>
      <c r="BI83" s="593">
        <f t="shared" si="347"/>
        <v>3000000</v>
      </c>
      <c r="BJ83" s="152">
        <f t="shared" ref="BJ83" si="364">SUM(Q83/D83)</f>
        <v>0</v>
      </c>
      <c r="BK83" s="152"/>
      <c r="BL83" s="937">
        <v>500000</v>
      </c>
      <c r="BM83" s="461">
        <f t="shared" si="301"/>
        <v>0</v>
      </c>
      <c r="BN83" s="461">
        <f t="shared" si="314"/>
        <v>0</v>
      </c>
      <c r="BO83" s="461">
        <f t="shared" si="302"/>
        <v>0</v>
      </c>
      <c r="BP83" s="37"/>
      <c r="BQ83" s="461">
        <f t="shared" si="317"/>
        <v>0</v>
      </c>
      <c r="BR83" s="461">
        <f t="shared" si="303"/>
        <v>0</v>
      </c>
      <c r="BS83" s="461">
        <f t="shared" si="318"/>
        <v>0</v>
      </c>
      <c r="BT83" s="37"/>
      <c r="BU83" s="461">
        <f t="shared" si="319"/>
        <v>0</v>
      </c>
      <c r="BV83" s="461">
        <f t="shared" si="304"/>
        <v>0</v>
      </c>
      <c r="BW83" s="461">
        <f t="shared" si="305"/>
        <v>0</v>
      </c>
      <c r="BX83" s="37"/>
      <c r="BY83" s="461">
        <f t="shared" si="320"/>
        <v>0</v>
      </c>
      <c r="BZ83" s="461">
        <f t="shared" si="306"/>
        <v>0</v>
      </c>
      <c r="CA83" s="461">
        <f t="shared" si="321"/>
        <v>0</v>
      </c>
      <c r="CB83" s="37"/>
      <c r="CC83" s="461">
        <f t="shared" si="322"/>
        <v>0</v>
      </c>
      <c r="CD83" s="461">
        <f t="shared" si="307"/>
        <v>0</v>
      </c>
      <c r="CE83" s="461">
        <f t="shared" si="323"/>
        <v>0</v>
      </c>
      <c r="CF83" s="37"/>
      <c r="CG83" s="461">
        <f t="shared" si="324"/>
        <v>0</v>
      </c>
      <c r="CH83" s="461">
        <f t="shared" si="325"/>
        <v>0</v>
      </c>
      <c r="CI83" s="461">
        <f t="shared" si="308"/>
        <v>0</v>
      </c>
      <c r="CJ83" s="37"/>
      <c r="CK83" s="461">
        <f t="shared" si="326"/>
        <v>0</v>
      </c>
      <c r="CL83" s="461">
        <f t="shared" si="327"/>
        <v>0</v>
      </c>
      <c r="CM83" s="461">
        <f t="shared" si="328"/>
        <v>0</v>
      </c>
      <c r="CN83" s="37"/>
      <c r="CO83" s="461">
        <f t="shared" si="329"/>
        <v>0</v>
      </c>
      <c r="CP83" s="461">
        <f t="shared" si="330"/>
        <v>0</v>
      </c>
      <c r="CQ83" s="461">
        <f t="shared" si="331"/>
        <v>0</v>
      </c>
      <c r="CR83" s="37"/>
      <c r="CS83" s="461">
        <f t="shared" si="332"/>
        <v>0</v>
      </c>
      <c r="CT83" s="461">
        <f t="shared" si="309"/>
        <v>0</v>
      </c>
      <c r="CU83" s="461">
        <f t="shared" si="333"/>
        <v>0</v>
      </c>
      <c r="CV83" s="37"/>
      <c r="CW83" s="461">
        <f t="shared" si="334"/>
        <v>0</v>
      </c>
      <c r="CX83" s="461">
        <f t="shared" si="335"/>
        <v>0</v>
      </c>
      <c r="CY83" s="461">
        <f t="shared" si="336"/>
        <v>0</v>
      </c>
      <c r="CZ83" s="37"/>
      <c r="DA83" s="461">
        <f t="shared" si="337"/>
        <v>0</v>
      </c>
      <c r="DB83" s="461">
        <f t="shared" si="310"/>
        <v>0</v>
      </c>
      <c r="DC83" s="461">
        <f t="shared" si="338"/>
        <v>0</v>
      </c>
      <c r="DD83" s="37"/>
      <c r="DE83" s="461">
        <f t="shared" si="339"/>
        <v>0</v>
      </c>
      <c r="DF83" s="461">
        <f t="shared" si="340"/>
        <v>0</v>
      </c>
      <c r="DG83" s="461">
        <f t="shared" si="341"/>
        <v>0</v>
      </c>
      <c r="DH83" s="37"/>
      <c r="DI83" s="461">
        <f t="shared" si="315"/>
        <v>0</v>
      </c>
      <c r="DJ83" s="461">
        <f t="shared" si="316"/>
        <v>0</v>
      </c>
      <c r="DK83" s="461">
        <f t="shared" si="311"/>
        <v>0</v>
      </c>
    </row>
    <row r="84" spans="1:128" s="92" customFormat="1" ht="34.5" customHeight="1" x14ac:dyDescent="0.2">
      <c r="A84" s="28">
        <f t="shared" si="297"/>
        <v>68</v>
      </c>
      <c r="B84" s="608" t="s">
        <v>281</v>
      </c>
      <c r="C84" s="86" t="s">
        <v>23</v>
      </c>
      <c r="D84" s="613">
        <v>6</v>
      </c>
      <c r="E84" s="87"/>
      <c r="F84" s="88"/>
      <c r="G84" s="611"/>
      <c r="H84" s="88"/>
      <c r="I84" s="612"/>
      <c r="J84" s="88"/>
      <c r="K84" s="88"/>
      <c r="L84" s="88"/>
      <c r="M84" s="88"/>
      <c r="N84" s="88"/>
      <c r="O84" s="88"/>
      <c r="P84" s="88"/>
      <c r="Q84" s="89">
        <f t="shared" ref="Q84" si="365">SUM(E84:P84)</f>
        <v>0</v>
      </c>
      <c r="R84" s="83" t="s">
        <v>13</v>
      </c>
      <c r="S84" s="609">
        <v>150000</v>
      </c>
      <c r="T84" s="607"/>
      <c r="U84" s="94"/>
      <c r="V84" s="94"/>
      <c r="W84" s="94"/>
      <c r="X84" s="94"/>
      <c r="Y84" s="275"/>
      <c r="Z84" s="94"/>
      <c r="AA84" s="94"/>
      <c r="AB84" s="94"/>
      <c r="AC84" s="94"/>
      <c r="AD84" s="94"/>
      <c r="AE84" s="94"/>
      <c r="AF84" s="69">
        <f t="shared" ref="AF84" si="366">SUM(Q84*S84)</f>
        <v>0</v>
      </c>
      <c r="AG84" s="70">
        <f t="shared" ref="AG84:AG85" si="367">T84*E84</f>
        <v>0</v>
      </c>
      <c r="AH84" s="70">
        <f t="shared" ref="AH84" si="368">U84*F84</f>
        <v>0</v>
      </c>
      <c r="AI84" s="70">
        <f t="shared" ref="AI84" si="369">V84*G84</f>
        <v>0</v>
      </c>
      <c r="AJ84" s="70">
        <f t="shared" ref="AJ84" si="370">W84*H84</f>
        <v>0</v>
      </c>
      <c r="AK84" s="461">
        <f t="shared" ref="AK84" si="371">X84*I84</f>
        <v>0</v>
      </c>
      <c r="AL84" s="70">
        <f t="shared" ref="AL84" si="372">Y84*J84</f>
        <v>0</v>
      </c>
      <c r="AM84" s="70">
        <f t="shared" ref="AM84" si="373">Z84*K84</f>
        <v>0</v>
      </c>
      <c r="AN84" s="70">
        <f t="shared" ref="AN84" si="374">AA84*L84</f>
        <v>0</v>
      </c>
      <c r="AO84" s="70">
        <f t="shared" ref="AO84" si="375">AB84*M84</f>
        <v>0</v>
      </c>
      <c r="AP84" s="70">
        <f t="shared" ref="AP84" si="376">AC84*N84</f>
        <v>0</v>
      </c>
      <c r="AQ84" s="70">
        <f t="shared" ref="AQ84" si="377">AD84*O84</f>
        <v>0</v>
      </c>
      <c r="AR84" s="70">
        <f t="shared" ref="AR84" si="378">AE84*P84</f>
        <v>0</v>
      </c>
      <c r="AS84" s="71">
        <f t="shared" ref="AS84" si="379">SUM(AG84:AR84)</f>
        <v>0</v>
      </c>
      <c r="AT84" s="461">
        <f t="shared" si="170"/>
        <v>0</v>
      </c>
      <c r="AU84" s="461">
        <f t="shared" si="171"/>
        <v>0</v>
      </c>
      <c r="AV84" s="461">
        <f t="shared" si="172"/>
        <v>0</v>
      </c>
      <c r="AW84" s="461">
        <f t="shared" si="173"/>
        <v>0</v>
      </c>
      <c r="AX84" s="461">
        <f t="shared" si="174"/>
        <v>0</v>
      </c>
      <c r="AY84" s="461">
        <f t="shared" si="175"/>
        <v>0</v>
      </c>
      <c r="AZ84" s="461">
        <f t="shared" si="176"/>
        <v>0</v>
      </c>
      <c r="BA84" s="461">
        <f t="shared" si="177"/>
        <v>0</v>
      </c>
      <c r="BB84" s="461">
        <f t="shared" si="178"/>
        <v>0</v>
      </c>
      <c r="BC84" s="461">
        <f t="shared" si="179"/>
        <v>0</v>
      </c>
      <c r="BD84" s="461">
        <f t="shared" si="180"/>
        <v>0</v>
      </c>
      <c r="BE84" s="461">
        <f t="shared" si="181"/>
        <v>0</v>
      </c>
      <c r="BF84" s="461">
        <f t="shared" si="182"/>
        <v>0</v>
      </c>
      <c r="BG84" s="591">
        <f t="shared" ref="BG84" si="380">AF84-AS84</f>
        <v>0</v>
      </c>
      <c r="BH84" s="592">
        <f t="shared" ref="BH84" si="381">S84*D84</f>
        <v>900000</v>
      </c>
      <c r="BI84" s="593">
        <f t="shared" ref="BI84" si="382">BH84-AS84</f>
        <v>900000</v>
      </c>
      <c r="BJ84" s="152">
        <f t="shared" ref="BJ84" si="383">SUM(Q84/D84)</f>
        <v>0</v>
      </c>
      <c r="BK84" s="152"/>
      <c r="BL84" s="937">
        <v>150000</v>
      </c>
      <c r="BM84" s="461">
        <f t="shared" si="301"/>
        <v>0</v>
      </c>
      <c r="BN84" s="461">
        <f t="shared" si="314"/>
        <v>0</v>
      </c>
      <c r="BO84" s="461">
        <f t="shared" si="302"/>
        <v>0</v>
      </c>
      <c r="BP84" s="37"/>
      <c r="BQ84" s="461">
        <f t="shared" si="317"/>
        <v>0</v>
      </c>
      <c r="BR84" s="461">
        <f t="shared" si="303"/>
        <v>0</v>
      </c>
      <c r="BS84" s="461">
        <f t="shared" si="318"/>
        <v>0</v>
      </c>
      <c r="BT84" s="37"/>
      <c r="BU84" s="461">
        <f t="shared" si="319"/>
        <v>0</v>
      </c>
      <c r="BV84" s="461">
        <f t="shared" si="304"/>
        <v>0</v>
      </c>
      <c r="BW84" s="461">
        <f t="shared" si="305"/>
        <v>0</v>
      </c>
      <c r="BX84" s="37"/>
      <c r="BY84" s="461">
        <f t="shared" si="320"/>
        <v>0</v>
      </c>
      <c r="BZ84" s="461">
        <f t="shared" si="306"/>
        <v>0</v>
      </c>
      <c r="CA84" s="461">
        <f t="shared" si="321"/>
        <v>0</v>
      </c>
      <c r="CB84" s="37"/>
      <c r="CC84" s="461">
        <f t="shared" si="322"/>
        <v>0</v>
      </c>
      <c r="CD84" s="461">
        <f t="shared" si="307"/>
        <v>0</v>
      </c>
      <c r="CE84" s="461">
        <f t="shared" si="323"/>
        <v>0</v>
      </c>
      <c r="CF84" s="37"/>
      <c r="CG84" s="461">
        <f t="shared" si="324"/>
        <v>0</v>
      </c>
      <c r="CH84" s="461">
        <f t="shared" si="325"/>
        <v>0</v>
      </c>
      <c r="CI84" s="461">
        <f t="shared" si="308"/>
        <v>0</v>
      </c>
      <c r="CJ84" s="37"/>
      <c r="CK84" s="461">
        <f t="shared" si="326"/>
        <v>0</v>
      </c>
      <c r="CL84" s="461">
        <f t="shared" si="327"/>
        <v>0</v>
      </c>
      <c r="CM84" s="461">
        <f t="shared" si="328"/>
        <v>0</v>
      </c>
      <c r="CN84" s="37"/>
      <c r="CO84" s="461">
        <f t="shared" si="329"/>
        <v>0</v>
      </c>
      <c r="CP84" s="461">
        <f t="shared" si="330"/>
        <v>0</v>
      </c>
      <c r="CQ84" s="461">
        <f t="shared" si="331"/>
        <v>0</v>
      </c>
      <c r="CR84" s="37"/>
      <c r="CS84" s="461">
        <f t="shared" si="332"/>
        <v>0</v>
      </c>
      <c r="CT84" s="461">
        <f t="shared" si="309"/>
        <v>0</v>
      </c>
      <c r="CU84" s="461">
        <f t="shared" si="333"/>
        <v>0</v>
      </c>
      <c r="CV84" s="37"/>
      <c r="CW84" s="461">
        <f t="shared" si="334"/>
        <v>0</v>
      </c>
      <c r="CX84" s="461">
        <f t="shared" si="335"/>
        <v>0</v>
      </c>
      <c r="CY84" s="461">
        <f t="shared" si="336"/>
        <v>0</v>
      </c>
      <c r="CZ84" s="37"/>
      <c r="DA84" s="461">
        <f t="shared" si="337"/>
        <v>0</v>
      </c>
      <c r="DB84" s="461">
        <f t="shared" si="310"/>
        <v>0</v>
      </c>
      <c r="DC84" s="461">
        <f t="shared" si="338"/>
        <v>0</v>
      </c>
      <c r="DD84" s="37"/>
      <c r="DE84" s="461">
        <f t="shared" si="339"/>
        <v>0</v>
      </c>
      <c r="DF84" s="461">
        <f t="shared" si="340"/>
        <v>0</v>
      </c>
      <c r="DG84" s="461">
        <f t="shared" si="341"/>
        <v>0</v>
      </c>
      <c r="DH84" s="37"/>
      <c r="DI84" s="461">
        <f t="shared" si="315"/>
        <v>0</v>
      </c>
      <c r="DJ84" s="461">
        <f t="shared" si="316"/>
        <v>0</v>
      </c>
      <c r="DK84" s="461">
        <f t="shared" si="311"/>
        <v>0</v>
      </c>
    </row>
    <row r="85" spans="1:128" s="92" customFormat="1" ht="34.5" customHeight="1" thickBot="1" x14ac:dyDescent="0.25">
      <c r="A85" s="28">
        <f t="shared" si="297"/>
        <v>69</v>
      </c>
      <c r="B85" s="608" t="s">
        <v>373</v>
      </c>
      <c r="C85" s="86" t="s">
        <v>23</v>
      </c>
      <c r="D85" s="613">
        <v>12</v>
      </c>
      <c r="E85" s="87">
        <v>4</v>
      </c>
      <c r="F85" s="88"/>
      <c r="G85" s="611"/>
      <c r="H85" s="88"/>
      <c r="I85" s="612"/>
      <c r="J85" s="88"/>
      <c r="K85" s="88"/>
      <c r="L85" s="88"/>
      <c r="M85" s="88"/>
      <c r="N85" s="88"/>
      <c r="O85" s="88"/>
      <c r="P85" s="88"/>
      <c r="Q85" s="89">
        <f t="shared" si="342"/>
        <v>4</v>
      </c>
      <c r="R85" s="83" t="s">
        <v>13</v>
      </c>
      <c r="S85" s="609">
        <v>150000</v>
      </c>
      <c r="T85" s="607">
        <v>105000</v>
      </c>
      <c r="U85" s="94"/>
      <c r="V85" s="94"/>
      <c r="W85" s="94"/>
      <c r="X85" s="94"/>
      <c r="Y85" s="275"/>
      <c r="Z85" s="94"/>
      <c r="AA85" s="94"/>
      <c r="AB85" s="94"/>
      <c r="AC85" s="94"/>
      <c r="AD85" s="94"/>
      <c r="AE85" s="94"/>
      <c r="AF85" s="69">
        <f t="shared" si="7"/>
        <v>600000</v>
      </c>
      <c r="AG85" s="70">
        <f t="shared" si="367"/>
        <v>420000</v>
      </c>
      <c r="AH85" s="70">
        <f t="shared" ref="AH85" si="384">U85*F85</f>
        <v>0</v>
      </c>
      <c r="AI85" s="70">
        <f t="shared" ref="AI85" si="385">V85*G85</f>
        <v>0</v>
      </c>
      <c r="AJ85" s="70">
        <f t="shared" ref="AJ85" si="386">W85*H85</f>
        <v>0</v>
      </c>
      <c r="AK85" s="461">
        <f t="shared" ref="AK85" si="387">X85*I85</f>
        <v>0</v>
      </c>
      <c r="AL85" s="70">
        <f t="shared" ref="AL85" si="388">Y85*J85</f>
        <v>0</v>
      </c>
      <c r="AM85" s="70">
        <f t="shared" ref="AM85" si="389">Z85*K85</f>
        <v>0</v>
      </c>
      <c r="AN85" s="70">
        <f t="shared" ref="AN85" si="390">AA85*L85</f>
        <v>0</v>
      </c>
      <c r="AO85" s="70">
        <f t="shared" ref="AO85" si="391">AB85*M85</f>
        <v>0</v>
      </c>
      <c r="AP85" s="70">
        <f t="shared" ref="AP85" si="392">AC85*N85</f>
        <v>0</v>
      </c>
      <c r="AQ85" s="70"/>
      <c r="AR85" s="70">
        <f t="shared" ref="AR85" si="393">AE85*P85</f>
        <v>0</v>
      </c>
      <c r="AS85" s="71">
        <f t="shared" si="9"/>
        <v>420000</v>
      </c>
      <c r="AT85" s="461">
        <f>SUM(AG85*2%)</f>
        <v>8400</v>
      </c>
      <c r="AU85" s="461">
        <f t="shared" si="171"/>
        <v>0</v>
      </c>
      <c r="AV85" s="461">
        <f t="shared" si="172"/>
        <v>0</v>
      </c>
      <c r="AW85" s="461">
        <f t="shared" si="173"/>
        <v>0</v>
      </c>
      <c r="AX85" s="461">
        <f t="shared" si="174"/>
        <v>0</v>
      </c>
      <c r="AY85" s="461">
        <f t="shared" si="175"/>
        <v>0</v>
      </c>
      <c r="AZ85" s="461">
        <f t="shared" si="176"/>
        <v>0</v>
      </c>
      <c r="BA85" s="461">
        <f t="shared" si="177"/>
        <v>0</v>
      </c>
      <c r="BB85" s="461">
        <f t="shared" si="178"/>
        <v>0</v>
      </c>
      <c r="BC85" s="461">
        <f t="shared" si="179"/>
        <v>0</v>
      </c>
      <c r="BD85" s="461">
        <f t="shared" si="180"/>
        <v>0</v>
      </c>
      <c r="BE85" s="461">
        <f t="shared" si="181"/>
        <v>0</v>
      </c>
      <c r="BF85" s="461">
        <f t="shared" si="182"/>
        <v>8400</v>
      </c>
      <c r="BG85" s="591">
        <f t="shared" si="346"/>
        <v>180000</v>
      </c>
      <c r="BH85" s="592">
        <f t="shared" si="24"/>
        <v>1800000</v>
      </c>
      <c r="BI85" s="593">
        <f t="shared" si="347"/>
        <v>1380000</v>
      </c>
      <c r="BJ85" s="152">
        <f t="shared" si="345"/>
        <v>0.33333333333333331</v>
      </c>
      <c r="BK85" s="152"/>
      <c r="BL85" s="937">
        <v>100000</v>
      </c>
      <c r="BM85" s="461">
        <f t="shared" si="301"/>
        <v>411600</v>
      </c>
      <c r="BN85" s="461">
        <f t="shared" si="314"/>
        <v>400000</v>
      </c>
      <c r="BO85" s="461">
        <f t="shared" si="302"/>
        <v>11600</v>
      </c>
      <c r="BP85" s="37"/>
      <c r="BQ85" s="461">
        <f t="shared" si="317"/>
        <v>0</v>
      </c>
      <c r="BR85" s="461">
        <f t="shared" si="303"/>
        <v>0</v>
      </c>
      <c r="BS85" s="461">
        <f t="shared" si="318"/>
        <v>0</v>
      </c>
      <c r="BT85" s="37"/>
      <c r="BU85" s="461">
        <f t="shared" si="319"/>
        <v>0</v>
      </c>
      <c r="BV85" s="461">
        <f t="shared" si="304"/>
        <v>0</v>
      </c>
      <c r="BW85" s="461">
        <f t="shared" si="305"/>
        <v>0</v>
      </c>
      <c r="BX85" s="37"/>
      <c r="BY85" s="461">
        <f t="shared" si="320"/>
        <v>0</v>
      </c>
      <c r="BZ85" s="461">
        <f t="shared" si="306"/>
        <v>0</v>
      </c>
      <c r="CA85" s="461">
        <f t="shared" si="321"/>
        <v>0</v>
      </c>
      <c r="CB85" s="37"/>
      <c r="CC85" s="461">
        <f t="shared" si="322"/>
        <v>0</v>
      </c>
      <c r="CD85" s="461">
        <f t="shared" si="307"/>
        <v>0</v>
      </c>
      <c r="CE85" s="461">
        <f t="shared" si="323"/>
        <v>0</v>
      </c>
      <c r="CF85" s="37"/>
      <c r="CG85" s="461">
        <f t="shared" si="324"/>
        <v>0</v>
      </c>
      <c r="CH85" s="461">
        <f t="shared" si="325"/>
        <v>0</v>
      </c>
      <c r="CI85" s="461">
        <f t="shared" si="308"/>
        <v>0</v>
      </c>
      <c r="CJ85" s="37"/>
      <c r="CK85" s="461">
        <f t="shared" si="326"/>
        <v>0</v>
      </c>
      <c r="CL85" s="461">
        <f t="shared" si="327"/>
        <v>0</v>
      </c>
      <c r="CM85" s="461">
        <f t="shared" si="328"/>
        <v>0</v>
      </c>
      <c r="CN85" s="37"/>
      <c r="CO85" s="461">
        <f t="shared" si="329"/>
        <v>0</v>
      </c>
      <c r="CP85" s="461">
        <f t="shared" si="330"/>
        <v>0</v>
      </c>
      <c r="CQ85" s="461">
        <f t="shared" si="331"/>
        <v>0</v>
      </c>
      <c r="CR85" s="37"/>
      <c r="CS85" s="461">
        <f t="shared" si="332"/>
        <v>0</v>
      </c>
      <c r="CT85" s="461">
        <f t="shared" si="309"/>
        <v>0</v>
      </c>
      <c r="CU85" s="461">
        <f t="shared" si="333"/>
        <v>0</v>
      </c>
      <c r="CV85" s="37"/>
      <c r="CW85" s="461">
        <f t="shared" si="334"/>
        <v>0</v>
      </c>
      <c r="CX85" s="461">
        <f t="shared" si="335"/>
        <v>0</v>
      </c>
      <c r="CY85" s="461">
        <f t="shared" si="336"/>
        <v>0</v>
      </c>
      <c r="CZ85" s="37"/>
      <c r="DA85" s="461">
        <f t="shared" si="337"/>
        <v>0</v>
      </c>
      <c r="DB85" s="461">
        <f t="shared" si="310"/>
        <v>0</v>
      </c>
      <c r="DC85" s="461">
        <f t="shared" si="338"/>
        <v>0</v>
      </c>
      <c r="DD85" s="37"/>
      <c r="DE85" s="461">
        <f t="shared" si="339"/>
        <v>0</v>
      </c>
      <c r="DF85" s="461">
        <f t="shared" si="340"/>
        <v>0</v>
      </c>
      <c r="DG85" s="461">
        <f t="shared" si="341"/>
        <v>0</v>
      </c>
      <c r="DH85" s="37"/>
      <c r="DI85" s="461">
        <f t="shared" si="315"/>
        <v>411600</v>
      </c>
      <c r="DJ85" s="461">
        <f t="shared" si="316"/>
        <v>400000</v>
      </c>
      <c r="DK85" s="461">
        <f t="shared" si="311"/>
        <v>11600</v>
      </c>
    </row>
    <row r="86" spans="1:128" s="39" customFormat="1" ht="34.5" customHeight="1" thickBot="1" x14ac:dyDescent="0.25">
      <c r="A86" s="45">
        <v>1</v>
      </c>
      <c r="B86" s="45" t="s">
        <v>4</v>
      </c>
      <c r="C86" s="45"/>
      <c r="D86" s="46"/>
      <c r="E86" s="47"/>
      <c r="F86" s="47"/>
      <c r="G86" s="614"/>
      <c r="H86" s="47"/>
      <c r="I86" s="615"/>
      <c r="J86" s="47"/>
      <c r="K86" s="47"/>
      <c r="L86" s="47"/>
      <c r="M86" s="47"/>
      <c r="N86" s="47"/>
      <c r="O86" s="47"/>
      <c r="P86" s="47"/>
      <c r="Q86" s="48"/>
      <c r="R86" s="77"/>
      <c r="S86" s="102"/>
      <c r="T86" s="103"/>
      <c r="U86" s="103"/>
      <c r="V86" s="103"/>
      <c r="W86" s="103"/>
      <c r="X86" s="103"/>
      <c r="Y86" s="616"/>
      <c r="Z86" s="103"/>
      <c r="AA86" s="103"/>
      <c r="AB86" s="103"/>
      <c r="AC86" s="103"/>
      <c r="AD86" s="103"/>
      <c r="AE86" s="103"/>
      <c r="AF86" s="104">
        <f t="shared" ref="AF86:BI86" si="394">SUM(AF5:AF85)</f>
        <v>36318500</v>
      </c>
      <c r="AG86" s="917">
        <f>SUM(AG5:AG85)</f>
        <v>33821866</v>
      </c>
      <c r="AH86" s="104">
        <f t="shared" si="394"/>
        <v>0</v>
      </c>
      <c r="AI86" s="104">
        <f t="shared" si="394"/>
        <v>0</v>
      </c>
      <c r="AJ86" s="104">
        <f t="shared" si="394"/>
        <v>0</v>
      </c>
      <c r="AK86" s="104">
        <f t="shared" si="394"/>
        <v>0</v>
      </c>
      <c r="AL86" s="104">
        <f t="shared" si="394"/>
        <v>0</v>
      </c>
      <c r="AM86" s="104">
        <f t="shared" si="394"/>
        <v>0</v>
      </c>
      <c r="AN86" s="104">
        <f t="shared" si="394"/>
        <v>0</v>
      </c>
      <c r="AO86" s="104">
        <f t="shared" si="394"/>
        <v>0</v>
      </c>
      <c r="AP86" s="104">
        <f t="shared" si="394"/>
        <v>0</v>
      </c>
      <c r="AQ86" s="104">
        <f t="shared" si="394"/>
        <v>0</v>
      </c>
      <c r="AR86" s="104">
        <f t="shared" si="394"/>
        <v>0</v>
      </c>
      <c r="AS86" s="104">
        <f t="shared" si="394"/>
        <v>33821866</v>
      </c>
      <c r="AT86" s="917">
        <f>SUM(AT5:AT85)</f>
        <v>1837055.0000000002</v>
      </c>
      <c r="AU86" s="917">
        <f>SUM(AU5:AU85)</f>
        <v>0</v>
      </c>
      <c r="AV86" s="104">
        <f t="shared" si="394"/>
        <v>0</v>
      </c>
      <c r="AW86" s="104">
        <f t="shared" si="394"/>
        <v>0</v>
      </c>
      <c r="AX86" s="104">
        <f t="shared" si="394"/>
        <v>0</v>
      </c>
      <c r="AY86" s="104">
        <f t="shared" si="394"/>
        <v>0</v>
      </c>
      <c r="AZ86" s="104">
        <f t="shared" si="394"/>
        <v>0</v>
      </c>
      <c r="BA86" s="104">
        <f t="shared" si="394"/>
        <v>0</v>
      </c>
      <c r="BB86" s="104">
        <f t="shared" si="394"/>
        <v>0</v>
      </c>
      <c r="BC86" s="104">
        <f t="shared" si="394"/>
        <v>0</v>
      </c>
      <c r="BD86" s="104">
        <f t="shared" si="394"/>
        <v>0</v>
      </c>
      <c r="BE86" s="104">
        <f t="shared" si="394"/>
        <v>0</v>
      </c>
      <c r="BF86" s="104">
        <f t="shared" si="394"/>
        <v>1837055.0000000002</v>
      </c>
      <c r="BG86" s="105">
        <f t="shared" si="394"/>
        <v>2496634</v>
      </c>
      <c r="BH86" s="105">
        <f t="shared" si="394"/>
        <v>188563600</v>
      </c>
      <c r="BI86" s="105">
        <f t="shared" si="394"/>
        <v>154741734</v>
      </c>
      <c r="BJ86" s="398">
        <f>SUM(BJ5:BJ85)/67</f>
        <v>0.25495412547651347</v>
      </c>
      <c r="BK86" s="398"/>
      <c r="BL86" s="711"/>
      <c r="BM86" s="918">
        <f>SUM(BM5:BM85)</f>
        <v>31984811</v>
      </c>
      <c r="BN86" s="918">
        <f t="shared" ref="BN86:BO86" si="395">SUM(BN5:BN85)</f>
        <v>31389866</v>
      </c>
      <c r="BO86" s="918">
        <f t="shared" si="395"/>
        <v>594945</v>
      </c>
      <c r="BP86" s="50"/>
      <c r="BQ86" s="918">
        <f>SUM(BQ5:BQ85)</f>
        <v>0</v>
      </c>
      <c r="BR86" s="918">
        <f t="shared" ref="BR86" si="396">SUM(BR5:BR85)</f>
        <v>0</v>
      </c>
      <c r="BS86" s="918">
        <f t="shared" ref="BS86" si="397">SUM(BS5:BS85)</f>
        <v>0</v>
      </c>
      <c r="BT86" s="50"/>
      <c r="BU86" s="918">
        <f>SUM(BU5:BU85)</f>
        <v>0</v>
      </c>
      <c r="BV86" s="918">
        <f t="shared" ref="BV86" si="398">SUM(BV5:BV85)</f>
        <v>0</v>
      </c>
      <c r="BW86" s="918">
        <f t="shared" ref="BW86" si="399">SUM(BW5:BW85)</f>
        <v>0</v>
      </c>
      <c r="BX86" s="50"/>
      <c r="BY86" s="918">
        <f>SUM(BY5:BY85)</f>
        <v>0</v>
      </c>
      <c r="BZ86" s="918">
        <f t="shared" ref="BZ86" si="400">SUM(BZ5:BZ85)</f>
        <v>0</v>
      </c>
      <c r="CA86" s="918">
        <f t="shared" ref="CA86" si="401">SUM(CA5:CA85)</f>
        <v>0</v>
      </c>
      <c r="CB86" s="50"/>
      <c r="CC86" s="918">
        <f>SUM(CC5:CC85)</f>
        <v>0</v>
      </c>
      <c r="CD86" s="918">
        <f t="shared" ref="CD86" si="402">SUM(CD5:CD85)</f>
        <v>0</v>
      </c>
      <c r="CE86" s="918">
        <f t="shared" ref="CE86" si="403">SUM(CE5:CE85)</f>
        <v>0</v>
      </c>
      <c r="CF86" s="50"/>
      <c r="CG86" s="918">
        <f>SUM(CG5:CG85)</f>
        <v>0</v>
      </c>
      <c r="CH86" s="918">
        <f t="shared" ref="CH86" si="404">SUM(CH5:CH85)</f>
        <v>0</v>
      </c>
      <c r="CI86" s="918">
        <f t="shared" ref="CI86" si="405">SUM(CI5:CI85)</f>
        <v>0</v>
      </c>
      <c r="CJ86" s="50"/>
      <c r="CK86" s="918">
        <f>SUM(CK5:CK85)</f>
        <v>0</v>
      </c>
      <c r="CL86" s="918">
        <f t="shared" ref="CL86" si="406">SUM(CL5:CL85)</f>
        <v>0</v>
      </c>
      <c r="CM86" s="918">
        <f t="shared" ref="CM86" si="407">SUM(CM5:CM85)</f>
        <v>0</v>
      </c>
      <c r="CN86" s="50"/>
      <c r="CO86" s="918">
        <f>SUM(CO5:CO85)</f>
        <v>0</v>
      </c>
      <c r="CP86" s="918">
        <f t="shared" ref="CP86" si="408">SUM(CP5:CP85)</f>
        <v>0</v>
      </c>
      <c r="CQ86" s="918">
        <f t="shared" ref="CQ86" si="409">SUM(CQ5:CQ85)</f>
        <v>0</v>
      </c>
      <c r="CR86" s="50"/>
      <c r="CS86" s="918">
        <f>SUM(CS5:CS85)</f>
        <v>0</v>
      </c>
      <c r="CT86" s="918">
        <f t="shared" ref="CT86" si="410">SUM(CT5:CT85)</f>
        <v>0</v>
      </c>
      <c r="CU86" s="918">
        <f t="shared" ref="CU86" si="411">SUM(CU5:CU85)</f>
        <v>0</v>
      </c>
      <c r="CV86" s="50"/>
      <c r="CW86" s="918">
        <f>SUM(CW5:CW85)</f>
        <v>0</v>
      </c>
      <c r="CX86" s="918">
        <f t="shared" ref="CX86" si="412">SUM(CX5:CX85)</f>
        <v>0</v>
      </c>
      <c r="CY86" s="918">
        <f t="shared" ref="CY86" si="413">SUM(CY5:CY85)</f>
        <v>0</v>
      </c>
      <c r="CZ86" s="50"/>
      <c r="DA86" s="918">
        <f>SUM(DA5:DA85)</f>
        <v>0</v>
      </c>
      <c r="DB86" s="918">
        <f t="shared" ref="DB86" si="414">SUM(DB5:DB85)</f>
        <v>0</v>
      </c>
      <c r="DC86" s="918">
        <f t="shared" ref="DC86" si="415">SUM(DC5:DC85)</f>
        <v>0</v>
      </c>
      <c r="DD86" s="50"/>
      <c r="DE86" s="918">
        <f>SUM(DE5:DE85)</f>
        <v>0</v>
      </c>
      <c r="DF86" s="918">
        <f t="shared" ref="DF86" si="416">SUM(DF5:DF85)</f>
        <v>0</v>
      </c>
      <c r="DG86" s="918">
        <f t="shared" ref="DG86" si="417">SUM(DG5:DG85)</f>
        <v>0</v>
      </c>
      <c r="DH86" s="50"/>
      <c r="DI86" s="918">
        <f>SUM(DI5:DI85)</f>
        <v>31984811</v>
      </c>
      <c r="DJ86" s="918">
        <f t="shared" ref="DJ86" si="418">SUM(DJ5:DJ85)</f>
        <v>31389866</v>
      </c>
      <c r="DK86" s="918">
        <f t="shared" ref="DK86" si="419">SUM(DK5:DK85)</f>
        <v>594945</v>
      </c>
    </row>
    <row r="87" spans="1:128" s="20" customFormat="1" ht="34.5" customHeight="1" x14ac:dyDescent="0.2">
      <c r="A87" s="51"/>
      <c r="D87" s="51"/>
      <c r="E87" s="51"/>
      <c r="F87" s="51"/>
      <c r="G87" s="618"/>
      <c r="H87" s="51"/>
      <c r="I87" s="619"/>
      <c r="J87" s="51"/>
      <c r="K87" s="51"/>
      <c r="L87" s="51"/>
      <c r="M87" s="51"/>
      <c r="N87" s="51"/>
      <c r="O87" s="51"/>
      <c r="P87" s="51"/>
      <c r="Q87" s="51"/>
      <c r="R87" s="51"/>
      <c r="AS87" s="52"/>
      <c r="AT87" s="165"/>
      <c r="BF87" s="53"/>
      <c r="BG87" s="54">
        <f>AF86-AS86</f>
        <v>2496634</v>
      </c>
      <c r="BH87" s="55">
        <f>SUM(BI86+AS86)</f>
        <v>188563600</v>
      </c>
      <c r="BI87" s="56">
        <f>SUM(BG86)</f>
        <v>2496634</v>
      </c>
      <c r="BJ87" s="41" t="s">
        <v>35</v>
      </c>
      <c r="BK87" s="41"/>
      <c r="BL87" s="712"/>
      <c r="BM87" s="160"/>
      <c r="BN87" s="24"/>
      <c r="BO87" s="620"/>
      <c r="BP87" s="621"/>
      <c r="BQ87" s="620"/>
      <c r="BR87" s="620"/>
      <c r="BS87" s="620"/>
      <c r="BT87" s="621"/>
      <c r="BU87" s="620"/>
      <c r="BV87" s="620"/>
      <c r="BW87" s="620"/>
      <c r="BX87" s="621"/>
      <c r="BY87" s="620"/>
      <c r="BZ87" s="620"/>
      <c r="CA87" s="620"/>
      <c r="CB87" s="621"/>
      <c r="CC87" s="620"/>
      <c r="CD87" s="620"/>
      <c r="CE87" s="620"/>
      <c r="CF87" s="621"/>
      <c r="CG87" s="620"/>
      <c r="CH87" s="620"/>
      <c r="CI87" s="620"/>
      <c r="CJ87" s="621"/>
      <c r="CK87" s="620"/>
      <c r="CL87" s="620"/>
      <c r="CM87" s="620"/>
      <c r="CN87" s="621"/>
      <c r="CO87" s="620"/>
      <c r="CP87" s="620"/>
      <c r="CQ87" s="620"/>
      <c r="CR87" s="621"/>
      <c r="CS87" s="620"/>
      <c r="CT87" s="620"/>
      <c r="CU87" s="620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</row>
    <row r="88" spans="1:128" s="41" customFormat="1" ht="34.5" customHeight="1" x14ac:dyDescent="0.2">
      <c r="A88" s="154"/>
      <c r="D88" s="154"/>
      <c r="E88" s="154"/>
      <c r="F88" s="154"/>
      <c r="G88" s="160"/>
      <c r="H88" s="154"/>
      <c r="I88" s="622"/>
      <c r="J88" s="154"/>
      <c r="K88" s="154"/>
      <c r="L88" s="154"/>
      <c r="M88" s="154"/>
      <c r="N88" s="154"/>
      <c r="O88" s="154"/>
      <c r="P88" s="154"/>
      <c r="Q88" s="154"/>
      <c r="R88" s="154"/>
      <c r="AM88" s="118"/>
      <c r="AT88" s="118"/>
      <c r="AU88" s="118"/>
      <c r="AV88" s="118"/>
      <c r="AW88" s="118"/>
      <c r="AX88" s="118"/>
      <c r="AY88" s="118"/>
      <c r="AZ88" s="118"/>
      <c r="BA88" s="118"/>
      <c r="BB88" s="118"/>
      <c r="BC88" s="118"/>
      <c r="BD88" s="118"/>
      <c r="BE88" s="118"/>
      <c r="BF88" s="118"/>
      <c r="BH88" s="195"/>
      <c r="BI88" s="58">
        <f>SUM(BI86-BI87)</f>
        <v>152245100</v>
      </c>
      <c r="BJ88" s="41" t="s">
        <v>34</v>
      </c>
      <c r="BL88" s="712"/>
      <c r="BM88" s="160"/>
      <c r="BN88" s="135"/>
      <c r="BO88" s="623"/>
      <c r="BP88" s="624"/>
      <c r="BQ88" s="623"/>
      <c r="BR88" s="623"/>
      <c r="BS88" s="623"/>
      <c r="BT88" s="624"/>
      <c r="BU88" s="623"/>
      <c r="BV88" s="623"/>
      <c r="BW88" s="623"/>
      <c r="BX88" s="624"/>
      <c r="BY88" s="623"/>
      <c r="BZ88" s="623"/>
      <c r="CA88" s="623"/>
      <c r="CB88" s="624"/>
      <c r="CC88" s="623"/>
      <c r="CD88" s="623"/>
      <c r="CE88" s="623"/>
      <c r="CF88" s="624"/>
      <c r="CG88" s="623"/>
      <c r="CH88" s="623"/>
      <c r="CI88" s="623"/>
      <c r="CJ88" s="624"/>
      <c r="CK88" s="623"/>
      <c r="CL88" s="623"/>
      <c r="CM88" s="623"/>
      <c r="CN88" s="624"/>
      <c r="CO88" s="623"/>
      <c r="CP88" s="623"/>
      <c r="CQ88" s="623"/>
      <c r="CR88" s="624"/>
      <c r="CS88" s="623"/>
      <c r="CT88" s="623"/>
      <c r="CU88" s="623"/>
      <c r="CV88" s="135"/>
      <c r="CW88" s="135"/>
      <c r="CX88" s="135"/>
      <c r="CY88" s="135"/>
      <c r="CZ88" s="135"/>
      <c r="DA88" s="135"/>
      <c r="DB88" s="135"/>
      <c r="DC88" s="135"/>
      <c r="DD88" s="135"/>
      <c r="DE88" s="135"/>
      <c r="DF88" s="135"/>
      <c r="DG88" s="135"/>
    </row>
    <row r="89" spans="1:128" s="20" customFormat="1" ht="34.5" customHeight="1" x14ac:dyDescent="0.2">
      <c r="A89" s="1168" t="s">
        <v>179</v>
      </c>
      <c r="B89" s="1169"/>
      <c r="C89" s="119" t="s">
        <v>120</v>
      </c>
      <c r="D89" s="23"/>
      <c r="E89" s="23"/>
      <c r="F89" s="23"/>
      <c r="G89" s="157"/>
      <c r="H89" s="23"/>
      <c r="I89" s="585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23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3"/>
      <c r="AT89" s="131"/>
      <c r="AU89" s="276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3"/>
      <c r="BG89" s="133"/>
      <c r="BH89" s="130"/>
      <c r="BI89" s="130"/>
      <c r="BJ89" s="23"/>
      <c r="BK89" s="23"/>
      <c r="BL89" s="710"/>
      <c r="BM89" s="157"/>
      <c r="BN89" s="131"/>
      <c r="BO89" s="157"/>
      <c r="BP89" s="587"/>
      <c r="BQ89" s="157"/>
      <c r="BR89" s="588"/>
      <c r="BS89" s="157"/>
      <c r="BT89" s="587"/>
      <c r="BU89" s="157"/>
      <c r="BV89" s="588"/>
      <c r="BW89" s="157"/>
      <c r="BX89" s="587"/>
      <c r="BY89" s="157"/>
      <c r="BZ89" s="588"/>
      <c r="CA89" s="157"/>
      <c r="CB89" s="587"/>
      <c r="CC89" s="157"/>
      <c r="CD89" s="588"/>
      <c r="CE89" s="157"/>
      <c r="CF89" s="587"/>
      <c r="CG89" s="157"/>
      <c r="CH89" s="588"/>
      <c r="CI89" s="157"/>
      <c r="CJ89" s="587"/>
      <c r="CK89" s="157"/>
      <c r="CL89" s="588"/>
      <c r="CM89" s="157"/>
      <c r="CN89" s="587"/>
      <c r="CO89" s="157"/>
      <c r="CP89" s="588"/>
      <c r="CQ89" s="157"/>
      <c r="CR89" s="587"/>
      <c r="CS89" s="157"/>
      <c r="CT89" s="588"/>
      <c r="CU89" s="157"/>
      <c r="CV89" s="131"/>
      <c r="CW89" s="131"/>
      <c r="CX89" s="131"/>
      <c r="CY89" s="131"/>
      <c r="CZ89" s="133"/>
      <c r="DA89" s="133"/>
      <c r="DB89" s="133"/>
      <c r="DC89" s="130"/>
      <c r="DD89" s="134"/>
      <c r="DE89" s="133"/>
      <c r="DF89" s="133"/>
      <c r="DG89" s="24"/>
      <c r="DH89" s="24"/>
      <c r="DI89" s="24"/>
      <c r="DJ89" s="24"/>
      <c r="DK89" s="24"/>
      <c r="DL89" s="135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</row>
    <row r="90" spans="1:128" s="8" customFormat="1" ht="34.5" customHeight="1" x14ac:dyDescent="0.2">
      <c r="A90" s="1170" t="s">
        <v>9</v>
      </c>
      <c r="B90" s="1150" t="s">
        <v>10</v>
      </c>
      <c r="C90" s="1150" t="s">
        <v>21</v>
      </c>
      <c r="D90" s="1200" t="s">
        <v>11</v>
      </c>
      <c r="E90" s="1201"/>
      <c r="F90" s="1201"/>
      <c r="G90" s="1201"/>
      <c r="H90" s="1201"/>
      <c r="I90" s="1201"/>
      <c r="J90" s="1201"/>
      <c r="K90" s="1201"/>
      <c r="L90" s="1201"/>
      <c r="M90" s="1201"/>
      <c r="N90" s="1201"/>
      <c r="O90" s="1201"/>
      <c r="P90" s="1201"/>
      <c r="Q90" s="1202"/>
      <c r="R90" s="1150" t="s">
        <v>19</v>
      </c>
      <c r="S90" s="1174" t="s">
        <v>16</v>
      </c>
      <c r="T90" s="1175"/>
      <c r="U90" s="1175"/>
      <c r="V90" s="1175"/>
      <c r="W90" s="1175"/>
      <c r="X90" s="1175"/>
      <c r="Y90" s="1175"/>
      <c r="Z90" s="1175"/>
      <c r="AA90" s="1175"/>
      <c r="AB90" s="1175"/>
      <c r="AC90" s="1175"/>
      <c r="AD90" s="1175"/>
      <c r="AE90" s="1176"/>
      <c r="AF90" s="1203" t="s">
        <v>6</v>
      </c>
      <c r="AG90" s="1204"/>
      <c r="AH90" s="1204"/>
      <c r="AI90" s="1204"/>
      <c r="AJ90" s="1204"/>
      <c r="AK90" s="1204"/>
      <c r="AL90" s="1204"/>
      <c r="AM90" s="1204"/>
      <c r="AN90" s="1204"/>
      <c r="AO90" s="1204"/>
      <c r="AP90" s="1204"/>
      <c r="AQ90" s="1204"/>
      <c r="AR90" s="1204"/>
      <c r="AS90" s="1205"/>
      <c r="AT90" s="1162" t="s">
        <v>38</v>
      </c>
      <c r="AU90" s="1163"/>
      <c r="AV90" s="1163"/>
      <c r="AW90" s="1163"/>
      <c r="AX90" s="1163"/>
      <c r="AY90" s="1163"/>
      <c r="AZ90" s="1163"/>
      <c r="BA90" s="1163"/>
      <c r="BB90" s="1163"/>
      <c r="BC90" s="1163"/>
      <c r="BD90" s="1163"/>
      <c r="BE90" s="1163"/>
      <c r="BF90" s="1164"/>
      <c r="BG90" s="1150" t="s">
        <v>35</v>
      </c>
      <c r="BH90" s="1150" t="s">
        <v>208</v>
      </c>
      <c r="BI90" s="1153" t="s">
        <v>36</v>
      </c>
      <c r="BJ90" s="130"/>
      <c r="BK90" s="130"/>
      <c r="BL90" s="130"/>
      <c r="BM90" s="1149" t="s">
        <v>51</v>
      </c>
      <c r="BN90" s="1149"/>
      <c r="BO90" s="1149"/>
      <c r="BP90" s="23"/>
      <c r="BQ90" s="1149" t="s">
        <v>52</v>
      </c>
      <c r="BR90" s="1149"/>
      <c r="BS90" s="1149"/>
      <c r="BT90" s="23"/>
      <c r="BU90" s="1149" t="s">
        <v>56</v>
      </c>
      <c r="BV90" s="1149"/>
      <c r="BW90" s="1149"/>
      <c r="BX90" s="23"/>
      <c r="BY90" s="1149" t="s">
        <v>59</v>
      </c>
      <c r="BZ90" s="1149"/>
      <c r="CA90" s="1149"/>
      <c r="CB90" s="23"/>
      <c r="CC90" s="1149" t="s">
        <v>60</v>
      </c>
      <c r="CD90" s="1149"/>
      <c r="CE90" s="1149"/>
      <c r="CF90" s="23"/>
      <c r="CG90" s="1149" t="s">
        <v>61</v>
      </c>
      <c r="CH90" s="1149"/>
      <c r="CI90" s="1149"/>
      <c r="CJ90" s="23"/>
      <c r="CK90" s="1149" t="s">
        <v>204</v>
      </c>
      <c r="CL90" s="1149"/>
      <c r="CM90" s="1149"/>
      <c r="CN90" s="23"/>
      <c r="CO90" s="1149" t="s">
        <v>584</v>
      </c>
      <c r="CP90" s="1149"/>
      <c r="CQ90" s="1149"/>
      <c r="CR90" s="23"/>
      <c r="CS90" s="1149" t="s">
        <v>585</v>
      </c>
      <c r="CT90" s="1149"/>
      <c r="CU90" s="1149"/>
      <c r="CV90" s="23"/>
      <c r="CW90" s="1149" t="s">
        <v>586</v>
      </c>
      <c r="CX90" s="1149"/>
      <c r="CY90" s="1149"/>
      <c r="CZ90" s="23"/>
      <c r="DA90" s="1149" t="s">
        <v>587</v>
      </c>
      <c r="DB90" s="1149"/>
      <c r="DC90" s="1149"/>
      <c r="DD90" s="23"/>
      <c r="DE90" s="1149" t="s">
        <v>588</v>
      </c>
      <c r="DF90" s="1149"/>
      <c r="DG90" s="1149"/>
      <c r="DH90" s="23"/>
      <c r="DI90" s="1149" t="s">
        <v>12</v>
      </c>
      <c r="DJ90" s="1149"/>
      <c r="DK90" s="1149"/>
    </row>
    <row r="91" spans="1:128" s="8" customFormat="1" ht="34.5" customHeight="1" x14ac:dyDescent="0.2">
      <c r="A91" s="1171"/>
      <c r="B91" s="1151"/>
      <c r="C91" s="1151"/>
      <c r="D91" s="1156" t="s">
        <v>17</v>
      </c>
      <c r="E91" s="1158" t="s">
        <v>18</v>
      </c>
      <c r="F91" s="1159"/>
      <c r="G91" s="1159"/>
      <c r="H91" s="1159"/>
      <c r="I91" s="1159"/>
      <c r="J91" s="1159"/>
      <c r="K91" s="1159"/>
      <c r="L91" s="1159"/>
      <c r="M91" s="1159"/>
      <c r="N91" s="1159"/>
      <c r="O91" s="1159"/>
      <c r="P91" s="1159"/>
      <c r="Q91" s="1160"/>
      <c r="R91" s="1151"/>
      <c r="S91" s="1156" t="s">
        <v>17</v>
      </c>
      <c r="T91" s="1158" t="s">
        <v>18</v>
      </c>
      <c r="U91" s="1159"/>
      <c r="V91" s="1159"/>
      <c r="W91" s="1159"/>
      <c r="X91" s="1159"/>
      <c r="Y91" s="1159"/>
      <c r="Z91" s="1159"/>
      <c r="AA91" s="1159"/>
      <c r="AB91" s="1159"/>
      <c r="AC91" s="1159"/>
      <c r="AD91" s="1159"/>
      <c r="AE91" s="1160"/>
      <c r="AF91" s="1156" t="s">
        <v>17</v>
      </c>
      <c r="AG91" s="1158" t="s">
        <v>18</v>
      </c>
      <c r="AH91" s="1159"/>
      <c r="AI91" s="1159"/>
      <c r="AJ91" s="1159"/>
      <c r="AK91" s="1159"/>
      <c r="AL91" s="1159"/>
      <c r="AM91" s="1159"/>
      <c r="AN91" s="1159"/>
      <c r="AO91" s="1159"/>
      <c r="AP91" s="1159"/>
      <c r="AQ91" s="1159"/>
      <c r="AR91" s="1159"/>
      <c r="AS91" s="1160"/>
      <c r="AT91" s="1206"/>
      <c r="AU91" s="1207"/>
      <c r="AV91" s="1207"/>
      <c r="AW91" s="1207"/>
      <c r="AX91" s="1207"/>
      <c r="AY91" s="1207"/>
      <c r="AZ91" s="1207"/>
      <c r="BA91" s="1207"/>
      <c r="BB91" s="1207"/>
      <c r="BC91" s="1207"/>
      <c r="BD91" s="1207"/>
      <c r="BE91" s="1207"/>
      <c r="BF91" s="1208"/>
      <c r="BG91" s="1151"/>
      <c r="BH91" s="1151"/>
      <c r="BI91" s="1154"/>
      <c r="BJ91" s="130"/>
      <c r="BK91" s="130"/>
      <c r="BL91" s="130"/>
      <c r="BM91" s="920">
        <v>1</v>
      </c>
      <c r="BN91" s="920">
        <v>2</v>
      </c>
      <c r="BO91" s="920"/>
      <c r="BP91" s="23"/>
      <c r="BQ91" s="920">
        <v>1</v>
      </c>
      <c r="BR91" s="920">
        <v>2</v>
      </c>
      <c r="BS91" s="920"/>
      <c r="BT91" s="23"/>
      <c r="BU91" s="920">
        <v>1</v>
      </c>
      <c r="BV91" s="920">
        <v>2</v>
      </c>
      <c r="BW91" s="920"/>
      <c r="BX91" s="23"/>
      <c r="BY91" s="920">
        <v>1</v>
      </c>
      <c r="BZ91" s="920">
        <v>2</v>
      </c>
      <c r="CA91" s="920"/>
      <c r="CB91" s="23"/>
      <c r="CC91" s="920">
        <v>1</v>
      </c>
      <c r="CD91" s="920">
        <v>2</v>
      </c>
      <c r="CE91" s="920"/>
      <c r="CF91" s="23"/>
      <c r="CG91" s="920">
        <v>1</v>
      </c>
      <c r="CH91" s="920">
        <v>2</v>
      </c>
      <c r="CI91" s="920"/>
      <c r="CJ91" s="23"/>
      <c r="CK91" s="920">
        <v>1</v>
      </c>
      <c r="CL91" s="920">
        <v>2</v>
      </c>
      <c r="CM91" s="920"/>
      <c r="CN91" s="23"/>
      <c r="CO91" s="920">
        <v>1</v>
      </c>
      <c r="CP91" s="920">
        <v>2</v>
      </c>
      <c r="CQ91" s="920"/>
      <c r="CR91" s="23"/>
      <c r="CS91" s="920">
        <v>1</v>
      </c>
      <c r="CT91" s="920">
        <v>2</v>
      </c>
      <c r="CU91" s="920"/>
      <c r="CV91" s="23"/>
      <c r="CW91" s="920">
        <v>1</v>
      </c>
      <c r="CX91" s="920">
        <v>2</v>
      </c>
      <c r="CY91" s="920"/>
      <c r="CZ91" s="23"/>
      <c r="DA91" s="920">
        <v>1</v>
      </c>
      <c r="DB91" s="920">
        <v>2</v>
      </c>
      <c r="DC91" s="920"/>
      <c r="DD91" s="23"/>
      <c r="DE91" s="920">
        <v>1</v>
      </c>
      <c r="DF91" s="920">
        <v>2</v>
      </c>
      <c r="DG91" s="920"/>
      <c r="DH91" s="23"/>
      <c r="DI91" s="920">
        <v>1</v>
      </c>
      <c r="DJ91" s="920">
        <v>2</v>
      </c>
      <c r="DK91" s="920"/>
    </row>
    <row r="92" spans="1:128" s="7" customFormat="1" ht="34.5" customHeight="1" x14ac:dyDescent="0.2">
      <c r="A92" s="1172"/>
      <c r="B92" s="1199"/>
      <c r="C92" s="1152"/>
      <c r="D92" s="1209"/>
      <c r="E92" s="26">
        <v>1</v>
      </c>
      <c r="F92" s="26">
        <v>2</v>
      </c>
      <c r="G92" s="589">
        <v>3</v>
      </c>
      <c r="H92" s="26">
        <v>4</v>
      </c>
      <c r="I92" s="589">
        <v>5</v>
      </c>
      <c r="J92" s="26">
        <v>6</v>
      </c>
      <c r="K92" s="589">
        <v>7</v>
      </c>
      <c r="L92" s="26">
        <v>8</v>
      </c>
      <c r="M92" s="26">
        <v>9</v>
      </c>
      <c r="N92" s="26">
        <v>10</v>
      </c>
      <c r="O92" s="26">
        <v>11</v>
      </c>
      <c r="P92" s="26">
        <v>12</v>
      </c>
      <c r="Q92" s="26" t="s">
        <v>20</v>
      </c>
      <c r="R92" s="1152"/>
      <c r="S92" s="1157"/>
      <c r="T92" s="26">
        <v>1</v>
      </c>
      <c r="U92" s="26">
        <v>2</v>
      </c>
      <c r="V92" s="26">
        <v>3</v>
      </c>
      <c r="W92" s="26">
        <v>4</v>
      </c>
      <c r="X92" s="26">
        <v>5</v>
      </c>
      <c r="Y92" s="26">
        <v>6</v>
      </c>
      <c r="Z92" s="26">
        <v>7</v>
      </c>
      <c r="AA92" s="26">
        <v>8</v>
      </c>
      <c r="AB92" s="26">
        <v>9</v>
      </c>
      <c r="AC92" s="26">
        <v>10</v>
      </c>
      <c r="AD92" s="26">
        <v>11</v>
      </c>
      <c r="AE92" s="26">
        <v>12</v>
      </c>
      <c r="AF92" s="1157"/>
      <c r="AG92" s="26">
        <v>1</v>
      </c>
      <c r="AH92" s="26">
        <v>2</v>
      </c>
      <c r="AI92" s="26">
        <v>3</v>
      </c>
      <c r="AJ92" s="26">
        <v>4</v>
      </c>
      <c r="AK92" s="26">
        <v>5</v>
      </c>
      <c r="AL92" s="26">
        <v>6</v>
      </c>
      <c r="AM92" s="26">
        <v>7</v>
      </c>
      <c r="AN92" s="26">
        <v>8</v>
      </c>
      <c r="AO92" s="26">
        <v>9</v>
      </c>
      <c r="AP92" s="26">
        <v>10</v>
      </c>
      <c r="AQ92" s="26">
        <v>11</v>
      </c>
      <c r="AR92" s="26">
        <v>12</v>
      </c>
      <c r="AS92" s="26" t="s">
        <v>12</v>
      </c>
      <c r="AT92" s="164">
        <v>1</v>
      </c>
      <c r="AU92" s="164">
        <v>2</v>
      </c>
      <c r="AV92" s="164">
        <v>3</v>
      </c>
      <c r="AW92" s="164">
        <v>4</v>
      </c>
      <c r="AX92" s="164">
        <v>5</v>
      </c>
      <c r="AY92" s="164">
        <v>6</v>
      </c>
      <c r="AZ92" s="164">
        <v>7</v>
      </c>
      <c r="BA92" s="164">
        <v>8</v>
      </c>
      <c r="BB92" s="164">
        <v>9</v>
      </c>
      <c r="BC92" s="164">
        <v>10</v>
      </c>
      <c r="BD92" s="164">
        <v>11</v>
      </c>
      <c r="BE92" s="164">
        <v>12</v>
      </c>
      <c r="BF92" s="26" t="s">
        <v>12</v>
      </c>
      <c r="BG92" s="1152"/>
      <c r="BH92" s="1152"/>
      <c r="BI92" s="1155"/>
      <c r="BM92" s="164" t="s">
        <v>581</v>
      </c>
      <c r="BN92" s="164" t="s">
        <v>582</v>
      </c>
      <c r="BO92" s="919" t="s">
        <v>583</v>
      </c>
      <c r="BP92" s="27"/>
      <c r="BQ92" s="164" t="s">
        <v>581</v>
      </c>
      <c r="BR92" s="164" t="s">
        <v>582</v>
      </c>
      <c r="BS92" s="919" t="s">
        <v>583</v>
      </c>
      <c r="BT92" s="27"/>
      <c r="BU92" s="164" t="s">
        <v>581</v>
      </c>
      <c r="BV92" s="164" t="s">
        <v>582</v>
      </c>
      <c r="BW92" s="919" t="s">
        <v>583</v>
      </c>
      <c r="BX92" s="27"/>
      <c r="BY92" s="164" t="s">
        <v>581</v>
      </c>
      <c r="BZ92" s="164" t="s">
        <v>582</v>
      </c>
      <c r="CA92" s="919" t="s">
        <v>583</v>
      </c>
      <c r="CB92" s="27"/>
      <c r="CC92" s="164" t="s">
        <v>581</v>
      </c>
      <c r="CD92" s="164" t="s">
        <v>582</v>
      </c>
      <c r="CE92" s="919" t="s">
        <v>583</v>
      </c>
      <c r="CF92" s="27"/>
      <c r="CG92" s="164" t="s">
        <v>581</v>
      </c>
      <c r="CH92" s="164" t="s">
        <v>582</v>
      </c>
      <c r="CI92" s="919" t="s">
        <v>583</v>
      </c>
      <c r="CJ92" s="27"/>
      <c r="CK92" s="164" t="s">
        <v>581</v>
      </c>
      <c r="CL92" s="164" t="s">
        <v>582</v>
      </c>
      <c r="CM92" s="919" t="s">
        <v>583</v>
      </c>
      <c r="CN92" s="27"/>
      <c r="CO92" s="164" t="s">
        <v>581</v>
      </c>
      <c r="CP92" s="164" t="s">
        <v>582</v>
      </c>
      <c r="CQ92" s="919" t="s">
        <v>583</v>
      </c>
      <c r="CR92" s="27"/>
      <c r="CS92" s="164" t="s">
        <v>581</v>
      </c>
      <c r="CT92" s="164" t="s">
        <v>582</v>
      </c>
      <c r="CU92" s="919" t="s">
        <v>583</v>
      </c>
      <c r="CV92" s="27"/>
      <c r="CW92" s="164" t="s">
        <v>581</v>
      </c>
      <c r="CX92" s="164" t="s">
        <v>582</v>
      </c>
      <c r="CY92" s="919" t="s">
        <v>583</v>
      </c>
      <c r="CZ92" s="27"/>
      <c r="DA92" s="164" t="s">
        <v>581</v>
      </c>
      <c r="DB92" s="164" t="s">
        <v>582</v>
      </c>
      <c r="DC92" s="919" t="s">
        <v>583</v>
      </c>
      <c r="DD92" s="27"/>
      <c r="DE92" s="164" t="s">
        <v>581</v>
      </c>
      <c r="DF92" s="164" t="s">
        <v>582</v>
      </c>
      <c r="DG92" s="919" t="s">
        <v>583</v>
      </c>
      <c r="DH92" s="27"/>
      <c r="DI92" s="164" t="s">
        <v>581</v>
      </c>
      <c r="DJ92" s="164" t="s">
        <v>582</v>
      </c>
      <c r="DK92" s="919" t="s">
        <v>583</v>
      </c>
    </row>
    <row r="93" spans="1:128" s="38" customFormat="1" ht="34.5" customHeight="1" x14ac:dyDescent="0.2">
      <c r="A93" s="28"/>
      <c r="B93" s="641" t="s">
        <v>532</v>
      </c>
      <c r="C93" s="642" t="s">
        <v>489</v>
      </c>
      <c r="D93" s="384">
        <v>9</v>
      </c>
      <c r="E93" s="408">
        <v>9</v>
      </c>
      <c r="F93" s="30"/>
      <c r="G93" s="590"/>
      <c r="H93" s="30"/>
      <c r="I93" s="449"/>
      <c r="J93" s="30"/>
      <c r="K93" s="30"/>
      <c r="L93" s="30"/>
      <c r="M93" s="30"/>
      <c r="N93" s="30"/>
      <c r="O93" s="30"/>
      <c r="P93" s="30"/>
      <c r="Q93" s="31">
        <f>SUM(E93:P93)</f>
        <v>9</v>
      </c>
      <c r="R93" s="664" t="s">
        <v>26</v>
      </c>
      <c r="S93" s="640">
        <v>350000</v>
      </c>
      <c r="T93" s="415">
        <v>350000</v>
      </c>
      <c r="U93" s="410"/>
      <c r="V93" s="410"/>
      <c r="W93" s="410"/>
      <c r="X93" s="410"/>
      <c r="Y93" s="471"/>
      <c r="Z93" s="410"/>
      <c r="AA93" s="410"/>
      <c r="AB93" s="410"/>
      <c r="AC93" s="410"/>
      <c r="AD93" s="410"/>
      <c r="AE93" s="410"/>
      <c r="AF93" s="386">
        <f>Q93*T93</f>
        <v>3150000</v>
      </c>
      <c r="AG93" s="70">
        <f t="shared" ref="AG93" si="420">T93*E93</f>
        <v>3150000</v>
      </c>
      <c r="AH93" s="70">
        <f t="shared" ref="AH93" si="421">U93*F93</f>
        <v>0</v>
      </c>
      <c r="AI93" s="70">
        <f t="shared" ref="AI93" si="422">V93*G93</f>
        <v>0</v>
      </c>
      <c r="AJ93" s="70">
        <f t="shared" ref="AJ93" si="423">W93*H93</f>
        <v>0</v>
      </c>
      <c r="AK93" s="461">
        <f t="shared" ref="AK93" si="424">X93*I93</f>
        <v>0</v>
      </c>
      <c r="AL93" s="70">
        <f t="shared" ref="AL93" si="425">Y93*J93</f>
        <v>0</v>
      </c>
      <c r="AM93" s="70">
        <f t="shared" ref="AM93" si="426">Z93*K93</f>
        <v>0</v>
      </c>
      <c r="AN93" s="70">
        <f t="shared" ref="AN93" si="427">AA93*L93</f>
        <v>0</v>
      </c>
      <c r="AO93" s="70">
        <f t="shared" ref="AO93" si="428">AB93*M93</f>
        <v>0</v>
      </c>
      <c r="AP93" s="70">
        <f t="shared" ref="AP93" si="429">AC93*N93</f>
        <v>0</v>
      </c>
      <c r="AQ93" s="70">
        <f t="shared" ref="AQ93" si="430">AD93*O93</f>
        <v>0</v>
      </c>
      <c r="AR93" s="70">
        <f t="shared" ref="AR93" si="431">AE93*P93</f>
        <v>0</v>
      </c>
      <c r="AS93" s="71">
        <f>SUM(AG93:AR93)</f>
        <v>3150000</v>
      </c>
      <c r="AT93" s="70">
        <f>SUM(AG93*13.5%)</f>
        <v>425250</v>
      </c>
      <c r="AU93" s="70">
        <f t="shared" ref="AU93" si="432">SUM(AH93*14%)</f>
        <v>0</v>
      </c>
      <c r="AV93" s="70">
        <f t="shared" ref="AV93" si="433">SUM(AI93*14%)</f>
        <v>0</v>
      </c>
      <c r="AW93" s="70">
        <f t="shared" ref="AW93" si="434">SUM(AJ93*14%)</f>
        <v>0</v>
      </c>
      <c r="AX93" s="70">
        <f t="shared" ref="AX93" si="435">SUM(AK93*14%)</f>
        <v>0</v>
      </c>
      <c r="AY93" s="70">
        <f t="shared" ref="AY93" si="436">SUM(AL93*14%)</f>
        <v>0</v>
      </c>
      <c r="AZ93" s="70">
        <f t="shared" ref="AZ93" si="437">SUM(AM93*14%)</f>
        <v>0</v>
      </c>
      <c r="BA93" s="70">
        <f t="shared" ref="BA93" si="438">SUM(AN93*14%)</f>
        <v>0</v>
      </c>
      <c r="BB93" s="70">
        <f t="shared" ref="BB93" si="439">SUM(AO93*14%)</f>
        <v>0</v>
      </c>
      <c r="BC93" s="70">
        <f t="shared" ref="BC93" si="440">SUM(AP93*14%)</f>
        <v>0</v>
      </c>
      <c r="BD93" s="70">
        <f t="shared" ref="BD93" si="441">SUM(AQ93*14%)</f>
        <v>0</v>
      </c>
      <c r="BE93" s="70">
        <f t="shared" ref="BE93" si="442">SUM(AR93*14%)</f>
        <v>0</v>
      </c>
      <c r="BF93" s="72">
        <f>SUM(AT93:BE93)</f>
        <v>425250</v>
      </c>
      <c r="BG93" s="411">
        <f>AF93-AS93</f>
        <v>0</v>
      </c>
      <c r="BH93" s="412">
        <f>S93*D93</f>
        <v>3150000</v>
      </c>
      <c r="BI93" s="413">
        <f>BH93-AS93</f>
        <v>0</v>
      </c>
      <c r="BJ93" s="387">
        <f>SUM(Q93/D93)</f>
        <v>1</v>
      </c>
      <c r="BK93" s="387"/>
      <c r="BL93" s="640">
        <v>301000</v>
      </c>
      <c r="BM93" s="461">
        <f>AG93-AT93</f>
        <v>2724750</v>
      </c>
      <c r="BN93" s="461">
        <f>E93*BL93</f>
        <v>2709000</v>
      </c>
      <c r="BO93" s="461">
        <f>BM93-BN93</f>
        <v>15750</v>
      </c>
      <c r="BP93" s="37"/>
      <c r="BQ93" s="461">
        <f>AH93-AU93</f>
        <v>0</v>
      </c>
      <c r="BR93" s="461">
        <f>F93*BL93</f>
        <v>0</v>
      </c>
      <c r="BS93" s="461">
        <f>BQ93-BR93</f>
        <v>0</v>
      </c>
      <c r="BT93" s="37"/>
      <c r="BU93" s="461">
        <f>AI93-AV93</f>
        <v>0</v>
      </c>
      <c r="BV93" s="461">
        <f>G93*BL93</f>
        <v>0</v>
      </c>
      <c r="BW93" s="461">
        <f>BU93-BV93</f>
        <v>0</v>
      </c>
      <c r="BX93" s="37"/>
      <c r="BY93" s="461">
        <f>AJ93-AW93</f>
        <v>0</v>
      </c>
      <c r="BZ93" s="461">
        <f>H93*BL93</f>
        <v>0</v>
      </c>
      <c r="CA93" s="461">
        <f>BY93-BZ93</f>
        <v>0</v>
      </c>
      <c r="CB93" s="37"/>
      <c r="CC93" s="461">
        <f>SUM(AK93-AX93)</f>
        <v>0</v>
      </c>
      <c r="CD93" s="461">
        <f>I93*BL93</f>
        <v>0</v>
      </c>
      <c r="CE93" s="461">
        <f>CC93-CD93</f>
        <v>0</v>
      </c>
      <c r="CF93" s="37"/>
      <c r="CG93" s="461">
        <f>AL93-AY93</f>
        <v>0</v>
      </c>
      <c r="CH93" s="461">
        <f>J93*BL93</f>
        <v>0</v>
      </c>
      <c r="CI93" s="461">
        <f>CG93-CH93</f>
        <v>0</v>
      </c>
      <c r="CJ93" s="37"/>
      <c r="CK93" s="461">
        <f>AM93-AZ93</f>
        <v>0</v>
      </c>
      <c r="CL93" s="461">
        <f>K93*BL93</f>
        <v>0</v>
      </c>
      <c r="CM93" s="461">
        <f>CK93-CL93</f>
        <v>0</v>
      </c>
      <c r="CN93" s="37"/>
      <c r="CO93" s="461">
        <f>AN93-BA93</f>
        <v>0</v>
      </c>
      <c r="CP93" s="461">
        <f>L93*BL93</f>
        <v>0</v>
      </c>
      <c r="CQ93" s="461">
        <f>CO93-CP93</f>
        <v>0</v>
      </c>
      <c r="CR93" s="37"/>
      <c r="CS93" s="461">
        <f>AO93-BB93</f>
        <v>0</v>
      </c>
      <c r="CT93" s="461">
        <f>M93*BL93</f>
        <v>0</v>
      </c>
      <c r="CU93" s="461">
        <f>CS93-CT93</f>
        <v>0</v>
      </c>
      <c r="CV93" s="37"/>
      <c r="CW93" s="461">
        <f>AP93-BC93</f>
        <v>0</v>
      </c>
      <c r="CX93" s="461">
        <f>N93*BL93</f>
        <v>0</v>
      </c>
      <c r="CY93" s="461">
        <f>CW93-CX93</f>
        <v>0</v>
      </c>
      <c r="CZ93" s="37"/>
      <c r="DA93" s="461">
        <f>AQ93-BD93</f>
        <v>0</v>
      </c>
      <c r="DB93" s="461">
        <f>O93*BL93</f>
        <v>0</v>
      </c>
      <c r="DC93" s="461">
        <f>DA93-DB93</f>
        <v>0</v>
      </c>
      <c r="DD93" s="37"/>
      <c r="DE93" s="461">
        <f>AR93-BE93</f>
        <v>0</v>
      </c>
      <c r="DF93" s="461">
        <f>P93*BL93</f>
        <v>0</v>
      </c>
      <c r="DG93" s="461">
        <f>DE93-DF93</f>
        <v>0</v>
      </c>
      <c r="DH93" s="37"/>
      <c r="DI93" s="461">
        <f t="shared" ref="DI93:DI94" si="443">SUM(BM93+BQ93+BU93+BY93+CC93+CG93+CK93+CO93+CS93+CW93+DA93+DE93)</f>
        <v>2724750</v>
      </c>
      <c r="DJ93" s="461">
        <f t="shared" ref="DJ93:DJ94" si="444">SUM(BN93+BR93+BV93+BZ93+CD93+CH93+CL93+CP93+CT93+CX93+DB93+DF93)</f>
        <v>2709000</v>
      </c>
      <c r="DK93" s="461">
        <f>DI93-DJ93</f>
        <v>15750</v>
      </c>
    </row>
    <row r="94" spans="1:128" s="38" customFormat="1" ht="34.5" customHeight="1" thickBot="1" x14ac:dyDescent="0.25">
      <c r="A94" s="28"/>
      <c r="B94" s="641" t="s">
        <v>594</v>
      </c>
      <c r="C94" s="642" t="s">
        <v>489</v>
      </c>
      <c r="D94" s="384">
        <v>21</v>
      </c>
      <c r="E94" s="408">
        <v>20</v>
      </c>
      <c r="F94" s="30"/>
      <c r="G94" s="590"/>
      <c r="H94" s="30"/>
      <c r="I94" s="449"/>
      <c r="J94" s="30"/>
      <c r="K94" s="30"/>
      <c r="L94" s="30"/>
      <c r="M94" s="30"/>
      <c r="N94" s="30"/>
      <c r="O94" s="30"/>
      <c r="P94" s="30"/>
      <c r="Q94" s="31">
        <f>SUM(E94:P94)</f>
        <v>20</v>
      </c>
      <c r="R94" s="664" t="s">
        <v>26</v>
      </c>
      <c r="S94" s="640">
        <v>195000</v>
      </c>
      <c r="T94" s="415">
        <v>195000</v>
      </c>
      <c r="U94" s="410"/>
      <c r="V94" s="410"/>
      <c r="W94" s="410"/>
      <c r="X94" s="410"/>
      <c r="Y94" s="471"/>
      <c r="Z94" s="410"/>
      <c r="AA94" s="410"/>
      <c r="AB94" s="410"/>
      <c r="AC94" s="410"/>
      <c r="AD94" s="410"/>
      <c r="AE94" s="410"/>
      <c r="AF94" s="386">
        <f>Q94*T94</f>
        <v>3900000</v>
      </c>
      <c r="AG94" s="70">
        <f t="shared" ref="AG94" si="445">T94*E94</f>
        <v>3900000</v>
      </c>
      <c r="AH94" s="70">
        <f t="shared" ref="AH94" si="446">U94*F94</f>
        <v>0</v>
      </c>
      <c r="AI94" s="70">
        <f t="shared" ref="AI94" si="447">V94*G94</f>
        <v>0</v>
      </c>
      <c r="AJ94" s="70">
        <f t="shared" ref="AJ94" si="448">W94*H94</f>
        <v>0</v>
      </c>
      <c r="AK94" s="461">
        <f t="shared" ref="AK94" si="449">X94*I94</f>
        <v>0</v>
      </c>
      <c r="AL94" s="70">
        <f t="shared" ref="AL94" si="450">Y94*J94</f>
        <v>0</v>
      </c>
      <c r="AM94" s="70">
        <f t="shared" ref="AM94" si="451">Z94*K94</f>
        <v>0</v>
      </c>
      <c r="AN94" s="70">
        <f t="shared" ref="AN94" si="452">AA94*L94</f>
        <v>0</v>
      </c>
      <c r="AO94" s="70">
        <f t="shared" ref="AO94" si="453">AB94*M94</f>
        <v>0</v>
      </c>
      <c r="AP94" s="70">
        <f t="shared" ref="AP94" si="454">AC94*N94</f>
        <v>0</v>
      </c>
      <c r="AQ94" s="70">
        <f t="shared" ref="AQ94" si="455">AD94*O94</f>
        <v>0</v>
      </c>
      <c r="AR94" s="70">
        <f t="shared" ref="AR94" si="456">AE94*P94</f>
        <v>0</v>
      </c>
      <c r="AS94" s="71">
        <f>SUM(AG94:AR94)</f>
        <v>3900000</v>
      </c>
      <c r="AT94" s="70">
        <f>SUM(AG94*13.5%)</f>
        <v>526500</v>
      </c>
      <c r="AU94" s="70">
        <f t="shared" ref="AU94" si="457">SUM(AH94*14%)</f>
        <v>0</v>
      </c>
      <c r="AV94" s="70">
        <f t="shared" ref="AV94" si="458">SUM(AI94*14%)</f>
        <v>0</v>
      </c>
      <c r="AW94" s="70">
        <f t="shared" ref="AW94" si="459">SUM(AJ94*14%)</f>
        <v>0</v>
      </c>
      <c r="AX94" s="70">
        <f t="shared" ref="AX94" si="460">SUM(AK94*14%)</f>
        <v>0</v>
      </c>
      <c r="AY94" s="70">
        <f t="shared" ref="AY94" si="461">SUM(AL94*14%)</f>
        <v>0</v>
      </c>
      <c r="AZ94" s="70">
        <f t="shared" ref="AZ94" si="462">SUM(AM94*14%)</f>
        <v>0</v>
      </c>
      <c r="BA94" s="70">
        <f t="shared" ref="BA94" si="463">SUM(AN94*14%)</f>
        <v>0</v>
      </c>
      <c r="BB94" s="70">
        <f t="shared" ref="BB94" si="464">SUM(AO94*14%)</f>
        <v>0</v>
      </c>
      <c r="BC94" s="70">
        <f t="shared" ref="BC94" si="465">SUM(AP94*14%)</f>
        <v>0</v>
      </c>
      <c r="BD94" s="70">
        <f t="shared" ref="BD94" si="466">SUM(AQ94*14%)</f>
        <v>0</v>
      </c>
      <c r="BE94" s="70">
        <f t="shared" ref="BE94" si="467">SUM(AR94*14%)</f>
        <v>0</v>
      </c>
      <c r="BF94" s="72">
        <f>SUM(AT94:BE94)</f>
        <v>526500</v>
      </c>
      <c r="BG94" s="411">
        <f>AF94-AS94</f>
        <v>0</v>
      </c>
      <c r="BH94" s="412">
        <f>S94*D94</f>
        <v>4095000</v>
      </c>
      <c r="BI94" s="413">
        <f>BH94-AS94</f>
        <v>195000</v>
      </c>
      <c r="BJ94" s="387">
        <f>SUM(Q94/D94)</f>
        <v>0.95238095238095233</v>
      </c>
      <c r="BK94" s="387"/>
      <c r="BL94" s="640">
        <v>167000</v>
      </c>
      <c r="BM94" s="461">
        <f>AG94-AT94</f>
        <v>3373500</v>
      </c>
      <c r="BN94" s="461">
        <f>E94*BL94</f>
        <v>3340000</v>
      </c>
      <c r="BO94" s="461">
        <f>BM94-BN94</f>
        <v>33500</v>
      </c>
      <c r="BP94" s="37"/>
      <c r="BQ94" s="461">
        <f>AH94-AU94</f>
        <v>0</v>
      </c>
      <c r="BR94" s="461">
        <f>F94*BL94</f>
        <v>0</v>
      </c>
      <c r="BS94" s="461">
        <f>BQ94-BR94</f>
        <v>0</v>
      </c>
      <c r="BT94" s="37"/>
      <c r="BU94" s="461">
        <f>AI94-AV94</f>
        <v>0</v>
      </c>
      <c r="BV94" s="461">
        <f>G94*BL94</f>
        <v>0</v>
      </c>
      <c r="BW94" s="461">
        <f>BU94-BV94</f>
        <v>0</v>
      </c>
      <c r="BX94" s="37"/>
      <c r="BY94" s="461">
        <f>AJ94-AW94</f>
        <v>0</v>
      </c>
      <c r="BZ94" s="461">
        <f>H94*BL94</f>
        <v>0</v>
      </c>
      <c r="CA94" s="461">
        <f>BY94-BZ94</f>
        <v>0</v>
      </c>
      <c r="CB94" s="37"/>
      <c r="CC94" s="461">
        <f>SUM(AK94-AX94)</f>
        <v>0</v>
      </c>
      <c r="CD94" s="461">
        <f>I94*BL94</f>
        <v>0</v>
      </c>
      <c r="CE94" s="461">
        <f>CC94-CD94</f>
        <v>0</v>
      </c>
      <c r="CF94" s="37"/>
      <c r="CG94" s="461">
        <f>AL94-AY94</f>
        <v>0</v>
      </c>
      <c r="CH94" s="461">
        <f>J94*BL94</f>
        <v>0</v>
      </c>
      <c r="CI94" s="461">
        <f>CG94-CH94</f>
        <v>0</v>
      </c>
      <c r="CJ94" s="37"/>
      <c r="CK94" s="461">
        <f>AM94-AZ94</f>
        <v>0</v>
      </c>
      <c r="CL94" s="461">
        <f>K94*BL94</f>
        <v>0</v>
      </c>
      <c r="CM94" s="461">
        <f>CK94-CL94</f>
        <v>0</v>
      </c>
      <c r="CN94" s="37"/>
      <c r="CO94" s="461">
        <f>AN94-BA94</f>
        <v>0</v>
      </c>
      <c r="CP94" s="461">
        <f>L94*BL94</f>
        <v>0</v>
      </c>
      <c r="CQ94" s="461">
        <f>CO94-CP94</f>
        <v>0</v>
      </c>
      <c r="CR94" s="37"/>
      <c r="CS94" s="461">
        <f>AO94-BB94</f>
        <v>0</v>
      </c>
      <c r="CT94" s="461">
        <f>M94*BL94</f>
        <v>0</v>
      </c>
      <c r="CU94" s="461">
        <f>CS94-CT94</f>
        <v>0</v>
      </c>
      <c r="CV94" s="37"/>
      <c r="CW94" s="461">
        <f>AP94-BC94</f>
        <v>0</v>
      </c>
      <c r="CX94" s="461">
        <f>N94*BL94</f>
        <v>0</v>
      </c>
      <c r="CY94" s="461">
        <f>CW94-CX94</f>
        <v>0</v>
      </c>
      <c r="CZ94" s="37"/>
      <c r="DA94" s="461">
        <f>AQ94-BD94</f>
        <v>0</v>
      </c>
      <c r="DB94" s="461">
        <f>O94*BL94</f>
        <v>0</v>
      </c>
      <c r="DC94" s="461">
        <f>DA94-DB94</f>
        <v>0</v>
      </c>
      <c r="DD94" s="37"/>
      <c r="DE94" s="461">
        <f>AR94-BE94</f>
        <v>0</v>
      </c>
      <c r="DF94" s="461">
        <f>P94*BL94</f>
        <v>0</v>
      </c>
      <c r="DG94" s="461">
        <f>DE94-DF94</f>
        <v>0</v>
      </c>
      <c r="DH94" s="37"/>
      <c r="DI94" s="461">
        <f t="shared" si="443"/>
        <v>3373500</v>
      </c>
      <c r="DJ94" s="461">
        <f t="shared" si="444"/>
        <v>3340000</v>
      </c>
      <c r="DK94" s="461">
        <f>DI94-DJ94</f>
        <v>33500</v>
      </c>
    </row>
    <row r="95" spans="1:128" s="39" customFormat="1" ht="34.5" customHeight="1" thickBot="1" x14ac:dyDescent="0.25">
      <c r="A95" s="45">
        <v>2</v>
      </c>
      <c r="B95" s="45" t="s">
        <v>4</v>
      </c>
      <c r="C95" s="45"/>
      <c r="D95" s="46"/>
      <c r="E95" s="47"/>
      <c r="F95" s="47"/>
      <c r="G95" s="614"/>
      <c r="H95" s="47"/>
      <c r="I95" s="615"/>
      <c r="J95" s="47"/>
      <c r="K95" s="47"/>
      <c r="L95" s="47"/>
      <c r="M95" s="47"/>
      <c r="N95" s="47"/>
      <c r="O95" s="47"/>
      <c r="P95" s="47"/>
      <c r="Q95" s="48"/>
      <c r="R95" s="77"/>
      <c r="S95" s="102"/>
      <c r="T95" s="103"/>
      <c r="U95" s="103"/>
      <c r="V95" s="103"/>
      <c r="W95" s="103"/>
      <c r="X95" s="103"/>
      <c r="Y95" s="616"/>
      <c r="Z95" s="103"/>
      <c r="AA95" s="103"/>
      <c r="AB95" s="103"/>
      <c r="AC95" s="103"/>
      <c r="AD95" s="103"/>
      <c r="AE95" s="103"/>
      <c r="AF95" s="104">
        <f>SUM(AF93:AF94)</f>
        <v>7050000</v>
      </c>
      <c r="AG95" s="917">
        <f>SUM(AG93:AG94)</f>
        <v>7050000</v>
      </c>
      <c r="AH95" s="104">
        <f t="shared" ref="AH95:BG95" si="468">SUM(AH94:AH94)</f>
        <v>0</v>
      </c>
      <c r="AI95" s="104">
        <f t="shared" si="468"/>
        <v>0</v>
      </c>
      <c r="AJ95" s="104">
        <f t="shared" si="468"/>
        <v>0</v>
      </c>
      <c r="AK95" s="634">
        <f t="shared" si="468"/>
        <v>0</v>
      </c>
      <c r="AL95" s="104">
        <f t="shared" si="468"/>
        <v>0</v>
      </c>
      <c r="AM95" s="104">
        <f t="shared" si="468"/>
        <v>0</v>
      </c>
      <c r="AN95" s="104">
        <f t="shared" si="468"/>
        <v>0</v>
      </c>
      <c r="AO95" s="104">
        <f t="shared" si="468"/>
        <v>0</v>
      </c>
      <c r="AP95" s="104">
        <f t="shared" si="468"/>
        <v>0</v>
      </c>
      <c r="AQ95" s="104">
        <f t="shared" si="468"/>
        <v>0</v>
      </c>
      <c r="AR95" s="104">
        <f t="shared" si="468"/>
        <v>0</v>
      </c>
      <c r="AS95" s="104">
        <f>SUM(AS93:AS94)</f>
        <v>7050000</v>
      </c>
      <c r="AT95" s="917">
        <f>SUM(AT93:AT94)</f>
        <v>951750</v>
      </c>
      <c r="AU95" s="104">
        <f t="shared" si="468"/>
        <v>0</v>
      </c>
      <c r="AV95" s="104">
        <f t="shared" si="468"/>
        <v>0</v>
      </c>
      <c r="AW95" s="104">
        <f t="shared" si="468"/>
        <v>0</v>
      </c>
      <c r="AX95" s="104">
        <f t="shared" si="468"/>
        <v>0</v>
      </c>
      <c r="AY95" s="104">
        <f t="shared" si="468"/>
        <v>0</v>
      </c>
      <c r="AZ95" s="104">
        <f t="shared" si="468"/>
        <v>0</v>
      </c>
      <c r="BA95" s="104">
        <f t="shared" si="468"/>
        <v>0</v>
      </c>
      <c r="BB95" s="104">
        <f t="shared" si="468"/>
        <v>0</v>
      </c>
      <c r="BC95" s="104">
        <f t="shared" si="468"/>
        <v>0</v>
      </c>
      <c r="BD95" s="104">
        <f t="shared" si="468"/>
        <v>0</v>
      </c>
      <c r="BE95" s="104">
        <f t="shared" si="468"/>
        <v>0</v>
      </c>
      <c r="BF95" s="104">
        <f>SUM(BF93:BF94)</f>
        <v>951750</v>
      </c>
      <c r="BG95" s="105">
        <f t="shared" si="468"/>
        <v>0</v>
      </c>
      <c r="BH95" s="105">
        <f>SUM(BH93:BH94)</f>
        <v>7245000</v>
      </c>
      <c r="BI95" s="105">
        <f>SUM(BI93:BI94)</f>
        <v>195000</v>
      </c>
      <c r="BJ95" s="398">
        <f>SUM(BJ93:BJ94)/2</f>
        <v>0.97619047619047616</v>
      </c>
      <c r="BK95" s="398"/>
      <c r="BL95" s="711"/>
      <c r="BM95" s="918">
        <f>SUM(BM93:BM94)</f>
        <v>6098250</v>
      </c>
      <c r="BN95" s="918">
        <f>SUM(BN93:BN94)</f>
        <v>6049000</v>
      </c>
      <c r="BO95" s="918">
        <f>SUM(BO93:BO94)</f>
        <v>49250</v>
      </c>
      <c r="BP95" s="50"/>
      <c r="BQ95" s="918">
        <f>SUM(BQ93:BQ94)</f>
        <v>0</v>
      </c>
      <c r="BR95" s="918">
        <f t="shared" ref="BR95:BS95" si="469">SUM(BR93:BR94)</f>
        <v>0</v>
      </c>
      <c r="BS95" s="918">
        <f t="shared" si="469"/>
        <v>0</v>
      </c>
      <c r="BT95" s="50"/>
      <c r="BU95" s="918">
        <f>SUM(BU93:BU94)</f>
        <v>0</v>
      </c>
      <c r="BV95" s="918">
        <f t="shared" ref="BV95" si="470">SUM(BV93:BV94)</f>
        <v>0</v>
      </c>
      <c r="BW95" s="918">
        <f t="shared" ref="BW95" si="471">SUM(BW93:BW94)</f>
        <v>0</v>
      </c>
      <c r="BX95" s="50"/>
      <c r="BY95" s="918">
        <f>SUM(BY93:BY94)</f>
        <v>0</v>
      </c>
      <c r="BZ95" s="918">
        <f t="shared" ref="BZ95" si="472">SUM(BZ93:BZ94)</f>
        <v>0</v>
      </c>
      <c r="CA95" s="918">
        <f t="shared" ref="CA95" si="473">SUM(CA93:CA94)</f>
        <v>0</v>
      </c>
      <c r="CB95" s="50"/>
      <c r="CC95" s="918">
        <f>SUM(CC93:CC94)</f>
        <v>0</v>
      </c>
      <c r="CD95" s="918">
        <f t="shared" ref="CD95" si="474">SUM(CD93:CD94)</f>
        <v>0</v>
      </c>
      <c r="CE95" s="918">
        <f t="shared" ref="CE95" si="475">SUM(CE93:CE94)</f>
        <v>0</v>
      </c>
      <c r="CF95" s="50"/>
      <c r="CG95" s="918">
        <f>SUM(CG93:CG94)</f>
        <v>0</v>
      </c>
      <c r="CH95" s="918">
        <f t="shared" ref="CH95" si="476">SUM(CH93:CH94)</f>
        <v>0</v>
      </c>
      <c r="CI95" s="918">
        <f t="shared" ref="CI95" si="477">SUM(CI93:CI94)</f>
        <v>0</v>
      </c>
      <c r="CJ95" s="50"/>
      <c r="CK95" s="918">
        <f>SUM(CK93:CK94)</f>
        <v>0</v>
      </c>
      <c r="CL95" s="918">
        <f t="shared" ref="CL95" si="478">SUM(CL93:CL94)</f>
        <v>0</v>
      </c>
      <c r="CM95" s="918">
        <f t="shared" ref="CM95" si="479">SUM(CM93:CM94)</f>
        <v>0</v>
      </c>
      <c r="CN95" s="50"/>
      <c r="CO95" s="918">
        <f>SUM(CO93:CO94)</f>
        <v>0</v>
      </c>
      <c r="CP95" s="918">
        <f t="shared" ref="CP95" si="480">SUM(CP93:CP94)</f>
        <v>0</v>
      </c>
      <c r="CQ95" s="918">
        <f t="shared" ref="CQ95" si="481">SUM(CQ93:CQ94)</f>
        <v>0</v>
      </c>
      <c r="CR95" s="50"/>
      <c r="CS95" s="918">
        <f>SUM(CS93:CS94)</f>
        <v>0</v>
      </c>
      <c r="CT95" s="918">
        <f t="shared" ref="CT95" si="482">SUM(CT93:CT94)</f>
        <v>0</v>
      </c>
      <c r="CU95" s="918">
        <f t="shared" ref="CU95" si="483">SUM(CU93:CU94)</f>
        <v>0</v>
      </c>
      <c r="CV95" s="50"/>
      <c r="CW95" s="918">
        <f>SUM(CW93:CW94)</f>
        <v>0</v>
      </c>
      <c r="CX95" s="918">
        <f t="shared" ref="CX95" si="484">SUM(CX93:CX94)</f>
        <v>0</v>
      </c>
      <c r="CY95" s="918">
        <f t="shared" ref="CY95" si="485">SUM(CY93:CY94)</f>
        <v>0</v>
      </c>
      <c r="CZ95" s="50"/>
      <c r="DA95" s="918">
        <f>SUM(DA93:DA94)</f>
        <v>0</v>
      </c>
      <c r="DB95" s="918">
        <f t="shared" ref="DB95" si="486">SUM(DB93:DB94)</f>
        <v>0</v>
      </c>
      <c r="DC95" s="918">
        <f t="shared" ref="DC95" si="487">SUM(DC93:DC94)</f>
        <v>0</v>
      </c>
      <c r="DD95" s="50"/>
      <c r="DE95" s="918">
        <f>SUM(DE93:DE94)</f>
        <v>0</v>
      </c>
      <c r="DF95" s="918">
        <f t="shared" ref="DF95" si="488">SUM(DF93:DF94)</f>
        <v>0</v>
      </c>
      <c r="DG95" s="918">
        <f t="shared" ref="DG95" si="489">SUM(DG93:DG94)</f>
        <v>0</v>
      </c>
      <c r="DH95" s="50"/>
      <c r="DI95" s="918">
        <f>SUM(DI93:DI94)</f>
        <v>6098250</v>
      </c>
      <c r="DJ95" s="918">
        <f t="shared" ref="DJ95" si="490">SUM(DJ93:DJ94)</f>
        <v>6049000</v>
      </c>
      <c r="DK95" s="918">
        <f t="shared" ref="DK95" si="491">SUM(DK93:DK94)</f>
        <v>49250</v>
      </c>
    </row>
    <row r="96" spans="1:128" s="39" customFormat="1" ht="34.5" customHeight="1" x14ac:dyDescent="0.2">
      <c r="A96" s="154"/>
      <c r="B96" s="154"/>
      <c r="C96" s="154"/>
      <c r="D96" s="829"/>
      <c r="E96" s="830"/>
      <c r="F96" s="830"/>
      <c r="G96" s="831"/>
      <c r="H96" s="830"/>
      <c r="I96" s="832"/>
      <c r="J96" s="830"/>
      <c r="K96" s="830"/>
      <c r="L96" s="830"/>
      <c r="M96" s="830"/>
      <c r="N96" s="830"/>
      <c r="O96" s="830"/>
      <c r="P96" s="830"/>
      <c r="Q96" s="833"/>
      <c r="R96" s="834"/>
      <c r="S96" s="835"/>
      <c r="T96" s="836"/>
      <c r="U96" s="836"/>
      <c r="V96" s="836"/>
      <c r="W96" s="836"/>
      <c r="X96" s="836"/>
      <c r="Y96" s="837"/>
      <c r="Z96" s="836"/>
      <c r="AA96" s="836"/>
      <c r="AB96" s="836"/>
      <c r="AC96" s="836"/>
      <c r="AD96" s="836"/>
      <c r="AE96" s="836"/>
      <c r="AF96" s="838"/>
      <c r="AG96" s="838"/>
      <c r="AH96" s="838"/>
      <c r="AI96" s="838"/>
      <c r="AJ96" s="838"/>
      <c r="AK96" s="839"/>
      <c r="AL96" s="838"/>
      <c r="AM96" s="838"/>
      <c r="AN96" s="838"/>
      <c r="AO96" s="838"/>
      <c r="AP96" s="838"/>
      <c r="AQ96" s="838"/>
      <c r="AR96" s="838"/>
      <c r="AS96" s="838"/>
      <c r="AT96" s="838"/>
      <c r="AU96" s="838"/>
      <c r="AV96" s="838"/>
      <c r="AW96" s="838"/>
      <c r="AX96" s="838"/>
      <c r="AY96" s="838"/>
      <c r="AZ96" s="838"/>
      <c r="BA96" s="838"/>
      <c r="BB96" s="838"/>
      <c r="BC96" s="838"/>
      <c r="BD96" s="838"/>
      <c r="BE96" s="838"/>
      <c r="BF96" s="838"/>
      <c r="BG96" s="840"/>
      <c r="BH96" s="55">
        <f>SUM(BI95+AS95)</f>
        <v>7245000</v>
      </c>
      <c r="BI96" s="56">
        <f>SUM(BG95)</f>
        <v>0</v>
      </c>
      <c r="BJ96" s="41" t="s">
        <v>35</v>
      </c>
      <c r="BK96" s="41"/>
      <c r="BL96" s="711"/>
      <c r="BM96" s="617"/>
      <c r="BN96" s="159"/>
      <c r="BO96" s="159"/>
      <c r="BP96" s="159"/>
      <c r="BQ96" s="617"/>
      <c r="BR96" s="159"/>
      <c r="BS96" s="159"/>
      <c r="BT96" s="159"/>
      <c r="BU96" s="617"/>
      <c r="BV96" s="159"/>
      <c r="BW96" s="159"/>
      <c r="BX96" s="159"/>
      <c r="BY96" s="617"/>
      <c r="BZ96" s="159"/>
      <c r="CA96" s="159"/>
      <c r="CB96" s="159"/>
      <c r="CC96" s="617"/>
      <c r="CD96" s="159"/>
      <c r="CE96" s="159"/>
      <c r="CF96" s="159"/>
      <c r="CG96" s="617"/>
      <c r="CH96" s="159"/>
      <c r="CI96" s="159"/>
      <c r="CJ96" s="159"/>
      <c r="CK96" s="617"/>
      <c r="CL96" s="159"/>
      <c r="CM96" s="159"/>
      <c r="CN96" s="159"/>
      <c r="CO96" s="617"/>
      <c r="CP96" s="159"/>
      <c r="CQ96" s="159"/>
      <c r="CR96" s="159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</row>
    <row r="97" spans="1:125" s="39" customFormat="1" ht="34.5" customHeight="1" x14ac:dyDescent="0.2">
      <c r="A97" s="154"/>
      <c r="B97" s="154"/>
      <c r="C97" s="154"/>
      <c r="D97" s="829"/>
      <c r="E97" s="830"/>
      <c r="F97" s="830"/>
      <c r="G97" s="831"/>
      <c r="H97" s="830"/>
      <c r="I97" s="832"/>
      <c r="J97" s="830"/>
      <c r="K97" s="830"/>
      <c r="L97" s="830"/>
      <c r="M97" s="830"/>
      <c r="N97" s="830"/>
      <c r="O97" s="830"/>
      <c r="P97" s="830"/>
      <c r="Q97" s="833"/>
      <c r="R97" s="834"/>
      <c r="S97" s="835"/>
      <c r="T97" s="836"/>
      <c r="U97" s="836"/>
      <c r="V97" s="836"/>
      <c r="W97" s="836"/>
      <c r="X97" s="836"/>
      <c r="Y97" s="837"/>
      <c r="Z97" s="836"/>
      <c r="AA97" s="836"/>
      <c r="AB97" s="836"/>
      <c r="AC97" s="836"/>
      <c r="AD97" s="836"/>
      <c r="AE97" s="836"/>
      <c r="AF97" s="838"/>
      <c r="AG97" s="838"/>
      <c r="AH97" s="838"/>
      <c r="AI97" s="838"/>
      <c r="AJ97" s="838"/>
      <c r="AK97" s="839"/>
      <c r="AL97" s="838"/>
      <c r="AM97" s="838"/>
      <c r="AN97" s="838"/>
      <c r="AO97" s="838"/>
      <c r="AP97" s="838"/>
      <c r="AQ97" s="838"/>
      <c r="AR97" s="838"/>
      <c r="AS97" s="838"/>
      <c r="AT97" s="838"/>
      <c r="AU97" s="838"/>
      <c r="AV97" s="838"/>
      <c r="AW97" s="838"/>
      <c r="AX97" s="838"/>
      <c r="AY97" s="838"/>
      <c r="AZ97" s="838"/>
      <c r="BA97" s="838"/>
      <c r="BB97" s="838"/>
      <c r="BC97" s="838"/>
      <c r="BD97" s="838"/>
      <c r="BE97" s="838"/>
      <c r="BF97" s="838"/>
      <c r="BG97" s="840"/>
      <c r="BH97" s="195"/>
      <c r="BI97" s="58">
        <f>SUM(BI95-BI96)</f>
        <v>195000</v>
      </c>
      <c r="BJ97" s="41" t="s">
        <v>34</v>
      </c>
      <c r="BK97" s="41"/>
      <c r="BL97" s="711"/>
      <c r="BM97" s="617"/>
      <c r="BN97" s="159"/>
      <c r="BO97" s="159"/>
      <c r="BP97" s="159"/>
      <c r="BQ97" s="617"/>
      <c r="BR97" s="159"/>
      <c r="BS97" s="159"/>
      <c r="BT97" s="159"/>
      <c r="BU97" s="617"/>
      <c r="BV97" s="159"/>
      <c r="BW97" s="159"/>
      <c r="BX97" s="159"/>
      <c r="BY97" s="617"/>
      <c r="BZ97" s="159"/>
      <c r="CA97" s="159"/>
      <c r="CB97" s="159"/>
      <c r="CC97" s="617"/>
      <c r="CD97" s="159"/>
      <c r="CE97" s="159"/>
      <c r="CF97" s="159"/>
      <c r="CG97" s="617"/>
      <c r="CH97" s="159"/>
      <c r="CI97" s="159"/>
      <c r="CJ97" s="159"/>
      <c r="CK97" s="617"/>
      <c r="CL97" s="159"/>
      <c r="CM97" s="159"/>
      <c r="CN97" s="159"/>
      <c r="CO97" s="617"/>
      <c r="CP97" s="159"/>
      <c r="CQ97" s="159"/>
      <c r="CR97" s="159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</row>
    <row r="98" spans="1:125" s="20" customFormat="1" ht="34.5" customHeight="1" x14ac:dyDescent="0.2">
      <c r="A98" s="1168" t="s">
        <v>8</v>
      </c>
      <c r="B98" s="1169"/>
      <c r="C98" s="119" t="s">
        <v>147</v>
      </c>
      <c r="D98" s="23"/>
      <c r="E98" s="23"/>
      <c r="F98" s="23"/>
      <c r="G98" s="157"/>
      <c r="H98" s="23"/>
      <c r="I98" s="585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131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23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3"/>
      <c r="AT98" s="131"/>
      <c r="AU98" s="276"/>
      <c r="AV98" s="131"/>
      <c r="AW98" s="276"/>
      <c r="AX98" s="131"/>
      <c r="AY98" s="131"/>
      <c r="AZ98" s="276"/>
      <c r="BA98" s="131"/>
      <c r="BB98" s="131"/>
      <c r="BC98" s="131"/>
      <c r="BD98" s="131"/>
      <c r="BE98" s="276"/>
      <c r="BF98" s="625"/>
      <c r="BG98" s="133"/>
      <c r="BH98" s="626"/>
      <c r="BI98" s="627"/>
      <c r="BJ98" s="23"/>
      <c r="BK98" s="23"/>
      <c r="BL98" s="710"/>
      <c r="BM98" s="587"/>
      <c r="BN98" s="157"/>
      <c r="BO98" s="588"/>
      <c r="BP98" s="157"/>
      <c r="BQ98" s="587"/>
      <c r="BR98" s="157"/>
      <c r="BS98" s="588"/>
      <c r="BT98" s="157"/>
      <c r="BU98" s="587"/>
      <c r="BV98" s="157"/>
      <c r="BW98" s="588"/>
      <c r="BX98" s="157"/>
      <c r="BY98" s="587"/>
      <c r="BZ98" s="157"/>
      <c r="CA98" s="588"/>
      <c r="CB98" s="157"/>
      <c r="CC98" s="587"/>
      <c r="CD98" s="157"/>
      <c r="CE98" s="588"/>
      <c r="CF98" s="157"/>
      <c r="CG98" s="587"/>
      <c r="CH98" s="157"/>
      <c r="CI98" s="588"/>
      <c r="CJ98" s="157"/>
      <c r="CK98" s="587"/>
      <c r="CL98" s="157"/>
      <c r="CM98" s="588"/>
      <c r="CN98" s="157"/>
      <c r="CO98" s="587"/>
      <c r="CP98" s="157"/>
      <c r="CQ98" s="588"/>
      <c r="CR98" s="157"/>
      <c r="CS98" s="131"/>
      <c r="CT98" s="131"/>
      <c r="CU98" s="131"/>
      <c r="CV98" s="131"/>
      <c r="CW98" s="133"/>
      <c r="CX98" s="133"/>
      <c r="CY98" s="133"/>
      <c r="CZ98" s="130"/>
      <c r="DA98" s="134"/>
      <c r="DB98" s="133"/>
      <c r="DC98" s="133"/>
      <c r="DD98" s="24"/>
      <c r="DE98" s="24"/>
      <c r="DF98" s="24"/>
      <c r="DG98" s="24"/>
      <c r="DH98" s="24"/>
      <c r="DI98" s="135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</row>
    <row r="99" spans="1:125" s="8" customFormat="1" ht="34.5" customHeight="1" x14ac:dyDescent="0.2">
      <c r="A99" s="1170" t="s">
        <v>9</v>
      </c>
      <c r="B99" s="1150" t="s">
        <v>10</v>
      </c>
      <c r="C99" s="1150" t="s">
        <v>21</v>
      </c>
      <c r="D99" s="1173" t="s">
        <v>11</v>
      </c>
      <c r="E99" s="1173"/>
      <c r="F99" s="1173"/>
      <c r="G99" s="1173"/>
      <c r="H99" s="1173"/>
      <c r="I99" s="1173"/>
      <c r="J99" s="1173"/>
      <c r="K99" s="1173"/>
      <c r="L99" s="1173"/>
      <c r="M99" s="1173"/>
      <c r="N99" s="1173"/>
      <c r="O99" s="1173"/>
      <c r="P99" s="1173"/>
      <c r="Q99" s="1173"/>
      <c r="R99" s="1150" t="s">
        <v>19</v>
      </c>
      <c r="S99" s="1174" t="s">
        <v>16</v>
      </c>
      <c r="T99" s="1175"/>
      <c r="U99" s="1175"/>
      <c r="V99" s="1175"/>
      <c r="W99" s="1175"/>
      <c r="X99" s="1175"/>
      <c r="Y99" s="1175"/>
      <c r="Z99" s="1175"/>
      <c r="AA99" s="1175"/>
      <c r="AB99" s="1175"/>
      <c r="AC99" s="1175"/>
      <c r="AD99" s="1175"/>
      <c r="AE99" s="1175"/>
      <c r="AF99" s="1161" t="s">
        <v>6</v>
      </c>
      <c r="AG99" s="1161"/>
      <c r="AH99" s="1161"/>
      <c r="AI99" s="1161"/>
      <c r="AJ99" s="1161"/>
      <c r="AK99" s="1161"/>
      <c r="AL99" s="1161"/>
      <c r="AM99" s="1161"/>
      <c r="AN99" s="1161"/>
      <c r="AO99" s="1161"/>
      <c r="AP99" s="1161"/>
      <c r="AQ99" s="1161"/>
      <c r="AR99" s="1161"/>
      <c r="AS99" s="1161"/>
      <c r="AT99" s="1162" t="s">
        <v>38</v>
      </c>
      <c r="AU99" s="1163"/>
      <c r="AV99" s="1163"/>
      <c r="AW99" s="1163"/>
      <c r="AX99" s="1163"/>
      <c r="AY99" s="1163"/>
      <c r="AZ99" s="1163"/>
      <c r="BA99" s="1163"/>
      <c r="BB99" s="1163"/>
      <c r="BC99" s="1163"/>
      <c r="BD99" s="1163"/>
      <c r="BE99" s="1163"/>
      <c r="BF99" s="1164"/>
      <c r="BG99" s="1150" t="s">
        <v>35</v>
      </c>
      <c r="BH99" s="1150" t="s">
        <v>208</v>
      </c>
      <c r="BI99" s="1153" t="s">
        <v>36</v>
      </c>
      <c r="BJ99" s="130"/>
      <c r="BK99" s="130"/>
      <c r="BL99" s="130"/>
      <c r="BM99" s="1149" t="s">
        <v>51</v>
      </c>
      <c r="BN99" s="1149"/>
      <c r="BO99" s="1149"/>
      <c r="BP99" s="23"/>
      <c r="BQ99" s="1149" t="s">
        <v>52</v>
      </c>
      <c r="BR99" s="1149"/>
      <c r="BS99" s="1149"/>
      <c r="BT99" s="23"/>
      <c r="BU99" s="1149" t="s">
        <v>56</v>
      </c>
      <c r="BV99" s="1149"/>
      <c r="BW99" s="1149"/>
      <c r="BX99" s="23"/>
      <c r="BY99" s="1149" t="s">
        <v>59</v>
      </c>
      <c r="BZ99" s="1149"/>
      <c r="CA99" s="1149"/>
      <c r="CB99" s="23"/>
      <c r="CC99" s="1149" t="s">
        <v>60</v>
      </c>
      <c r="CD99" s="1149"/>
      <c r="CE99" s="1149"/>
      <c r="CF99" s="23"/>
      <c r="CG99" s="1149" t="s">
        <v>61</v>
      </c>
      <c r="CH99" s="1149"/>
      <c r="CI99" s="1149"/>
      <c r="CJ99" s="23"/>
      <c r="CK99" s="1149" t="s">
        <v>204</v>
      </c>
      <c r="CL99" s="1149"/>
      <c r="CM99" s="1149"/>
      <c r="CN99" s="23"/>
      <c r="CO99" s="1149" t="s">
        <v>584</v>
      </c>
      <c r="CP99" s="1149"/>
      <c r="CQ99" s="1149"/>
      <c r="CR99" s="23"/>
      <c r="CS99" s="1149" t="s">
        <v>585</v>
      </c>
      <c r="CT99" s="1149"/>
      <c r="CU99" s="1149"/>
      <c r="CV99" s="23"/>
      <c r="CW99" s="1149" t="s">
        <v>586</v>
      </c>
      <c r="CX99" s="1149"/>
      <c r="CY99" s="1149"/>
      <c r="CZ99" s="23"/>
      <c r="DA99" s="1149" t="s">
        <v>587</v>
      </c>
      <c r="DB99" s="1149"/>
      <c r="DC99" s="1149"/>
      <c r="DD99" s="23"/>
      <c r="DE99" s="1149" t="s">
        <v>588</v>
      </c>
      <c r="DF99" s="1149"/>
      <c r="DG99" s="1149"/>
      <c r="DH99" s="23"/>
      <c r="DI99" s="1149" t="s">
        <v>12</v>
      </c>
      <c r="DJ99" s="1149"/>
      <c r="DK99" s="1149"/>
    </row>
    <row r="100" spans="1:125" s="8" customFormat="1" ht="34.5" customHeight="1" x14ac:dyDescent="0.2">
      <c r="A100" s="1171"/>
      <c r="B100" s="1151"/>
      <c r="C100" s="1151"/>
      <c r="D100" s="1156" t="s">
        <v>17</v>
      </c>
      <c r="E100" s="1158" t="s">
        <v>18</v>
      </c>
      <c r="F100" s="1159"/>
      <c r="G100" s="1159"/>
      <c r="H100" s="1159"/>
      <c r="I100" s="1159"/>
      <c r="J100" s="1159"/>
      <c r="K100" s="1159"/>
      <c r="L100" s="1159"/>
      <c r="M100" s="1159"/>
      <c r="N100" s="1159"/>
      <c r="O100" s="1159"/>
      <c r="P100" s="1159"/>
      <c r="Q100" s="1159"/>
      <c r="R100" s="1151"/>
      <c r="S100" s="1156" t="s">
        <v>17</v>
      </c>
      <c r="T100" s="1158" t="s">
        <v>18</v>
      </c>
      <c r="U100" s="1159"/>
      <c r="V100" s="1159"/>
      <c r="W100" s="1159"/>
      <c r="X100" s="1159"/>
      <c r="Y100" s="1159"/>
      <c r="Z100" s="1159"/>
      <c r="AA100" s="1159"/>
      <c r="AB100" s="1159"/>
      <c r="AC100" s="1159"/>
      <c r="AD100" s="1159"/>
      <c r="AE100" s="1159"/>
      <c r="AF100" s="1156" t="s">
        <v>17</v>
      </c>
      <c r="AG100" s="1158" t="s">
        <v>18</v>
      </c>
      <c r="AH100" s="1159"/>
      <c r="AI100" s="1159"/>
      <c r="AJ100" s="1159"/>
      <c r="AK100" s="1159"/>
      <c r="AL100" s="1159"/>
      <c r="AM100" s="1159"/>
      <c r="AN100" s="1159"/>
      <c r="AO100" s="1159"/>
      <c r="AP100" s="1159"/>
      <c r="AQ100" s="1159"/>
      <c r="AR100" s="1159"/>
      <c r="AS100" s="1160"/>
      <c r="AT100" s="1165"/>
      <c r="AU100" s="1166"/>
      <c r="AV100" s="1166"/>
      <c r="AW100" s="1166"/>
      <c r="AX100" s="1166"/>
      <c r="AY100" s="1166"/>
      <c r="AZ100" s="1166"/>
      <c r="BA100" s="1166"/>
      <c r="BB100" s="1166"/>
      <c r="BC100" s="1166"/>
      <c r="BD100" s="1166"/>
      <c r="BE100" s="1166"/>
      <c r="BF100" s="1167"/>
      <c r="BG100" s="1151"/>
      <c r="BH100" s="1151"/>
      <c r="BI100" s="1154"/>
      <c r="BJ100" s="130"/>
      <c r="BK100" s="130"/>
      <c r="BL100" s="130"/>
      <c r="BM100" s="920">
        <v>1</v>
      </c>
      <c r="BN100" s="920">
        <v>2</v>
      </c>
      <c r="BO100" s="920"/>
      <c r="BP100" s="23"/>
      <c r="BQ100" s="920">
        <v>1</v>
      </c>
      <c r="BR100" s="920">
        <v>2</v>
      </c>
      <c r="BS100" s="920"/>
      <c r="BT100" s="23"/>
      <c r="BU100" s="920">
        <v>1</v>
      </c>
      <c r="BV100" s="920">
        <v>2</v>
      </c>
      <c r="BW100" s="920"/>
      <c r="BX100" s="23"/>
      <c r="BY100" s="920">
        <v>1</v>
      </c>
      <c r="BZ100" s="920">
        <v>2</v>
      </c>
      <c r="CA100" s="920"/>
      <c r="CB100" s="23"/>
      <c r="CC100" s="920">
        <v>1</v>
      </c>
      <c r="CD100" s="920">
        <v>2</v>
      </c>
      <c r="CE100" s="920"/>
      <c r="CF100" s="23"/>
      <c r="CG100" s="920">
        <v>1</v>
      </c>
      <c r="CH100" s="920">
        <v>2</v>
      </c>
      <c r="CI100" s="920"/>
      <c r="CJ100" s="23"/>
      <c r="CK100" s="920">
        <v>1</v>
      </c>
      <c r="CL100" s="920">
        <v>2</v>
      </c>
      <c r="CM100" s="920"/>
      <c r="CN100" s="23"/>
      <c r="CO100" s="920">
        <v>1</v>
      </c>
      <c r="CP100" s="920">
        <v>2</v>
      </c>
      <c r="CQ100" s="920"/>
      <c r="CR100" s="23"/>
      <c r="CS100" s="920">
        <v>1</v>
      </c>
      <c r="CT100" s="920">
        <v>2</v>
      </c>
      <c r="CU100" s="920"/>
      <c r="CV100" s="23"/>
      <c r="CW100" s="920">
        <v>1</v>
      </c>
      <c r="CX100" s="920">
        <v>2</v>
      </c>
      <c r="CY100" s="920"/>
      <c r="CZ100" s="23"/>
      <c r="DA100" s="920">
        <v>1</v>
      </c>
      <c r="DB100" s="920">
        <v>2</v>
      </c>
      <c r="DC100" s="920"/>
      <c r="DD100" s="23"/>
      <c r="DE100" s="920">
        <v>1</v>
      </c>
      <c r="DF100" s="920">
        <v>2</v>
      </c>
      <c r="DG100" s="920"/>
      <c r="DH100" s="23"/>
      <c r="DI100" s="920">
        <v>1</v>
      </c>
      <c r="DJ100" s="920">
        <v>2</v>
      </c>
      <c r="DK100" s="920"/>
    </row>
    <row r="101" spans="1:125" s="7" customFormat="1" ht="34.5" customHeight="1" x14ac:dyDescent="0.2">
      <c r="A101" s="1172"/>
      <c r="B101" s="1152"/>
      <c r="C101" s="1152"/>
      <c r="D101" s="1157"/>
      <c r="E101" s="26">
        <v>1</v>
      </c>
      <c r="F101" s="26">
        <v>2</v>
      </c>
      <c r="G101" s="589">
        <v>3</v>
      </c>
      <c r="H101" s="26">
        <v>4</v>
      </c>
      <c r="I101" s="589">
        <v>5</v>
      </c>
      <c r="J101" s="26">
        <v>6</v>
      </c>
      <c r="K101" s="589">
        <v>7</v>
      </c>
      <c r="L101" s="26">
        <v>8</v>
      </c>
      <c r="M101" s="589">
        <v>9</v>
      </c>
      <c r="N101" s="26">
        <v>10</v>
      </c>
      <c r="O101" s="26">
        <v>11</v>
      </c>
      <c r="P101" s="26">
        <v>12</v>
      </c>
      <c r="Q101" s="26" t="s">
        <v>20</v>
      </c>
      <c r="R101" s="1152"/>
      <c r="S101" s="1157"/>
      <c r="T101" s="26">
        <v>1</v>
      </c>
      <c r="U101" s="26">
        <v>2</v>
      </c>
      <c r="V101" s="26">
        <v>3</v>
      </c>
      <c r="W101" s="26">
        <v>4</v>
      </c>
      <c r="X101" s="26">
        <v>5</v>
      </c>
      <c r="Y101" s="26">
        <v>6</v>
      </c>
      <c r="Z101" s="26">
        <v>7</v>
      </c>
      <c r="AA101" s="26">
        <v>8</v>
      </c>
      <c r="AB101" s="26">
        <v>9</v>
      </c>
      <c r="AC101" s="26">
        <v>10</v>
      </c>
      <c r="AD101" s="26">
        <v>11</v>
      </c>
      <c r="AE101" s="26">
        <v>12</v>
      </c>
      <c r="AF101" s="1157"/>
      <c r="AG101" s="26">
        <v>1</v>
      </c>
      <c r="AH101" s="26">
        <v>2</v>
      </c>
      <c r="AI101" s="26">
        <v>3</v>
      </c>
      <c r="AJ101" s="26">
        <v>4</v>
      </c>
      <c r="AK101" s="379">
        <v>5</v>
      </c>
      <c r="AL101" s="26">
        <v>6</v>
      </c>
      <c r="AM101" s="26">
        <v>7</v>
      </c>
      <c r="AN101" s="26">
        <v>8</v>
      </c>
      <c r="AO101" s="26">
        <v>9</v>
      </c>
      <c r="AP101" s="26">
        <v>10</v>
      </c>
      <c r="AQ101" s="26">
        <v>11</v>
      </c>
      <c r="AR101" s="26">
        <v>12</v>
      </c>
      <c r="AS101" s="26" t="s">
        <v>12</v>
      </c>
      <c r="AT101" s="164">
        <v>1</v>
      </c>
      <c r="AU101" s="164">
        <v>2</v>
      </c>
      <c r="AV101" s="164">
        <v>3</v>
      </c>
      <c r="AW101" s="164">
        <v>4</v>
      </c>
      <c r="AX101" s="164">
        <v>5</v>
      </c>
      <c r="AY101" s="164">
        <v>6</v>
      </c>
      <c r="AZ101" s="164">
        <v>7</v>
      </c>
      <c r="BA101" s="164">
        <v>8</v>
      </c>
      <c r="BB101" s="164">
        <v>9</v>
      </c>
      <c r="BC101" s="164">
        <v>10</v>
      </c>
      <c r="BD101" s="164">
        <v>11</v>
      </c>
      <c r="BE101" s="164">
        <v>12</v>
      </c>
      <c r="BF101" s="26" t="s">
        <v>12</v>
      </c>
      <c r="BG101" s="1152"/>
      <c r="BH101" s="1152"/>
      <c r="BI101" s="1155"/>
      <c r="BM101" s="164" t="s">
        <v>581</v>
      </c>
      <c r="BN101" s="164" t="s">
        <v>582</v>
      </c>
      <c r="BO101" s="919" t="s">
        <v>583</v>
      </c>
      <c r="BP101" s="27"/>
      <c r="BQ101" s="164" t="s">
        <v>581</v>
      </c>
      <c r="BR101" s="164" t="s">
        <v>582</v>
      </c>
      <c r="BS101" s="919" t="s">
        <v>583</v>
      </c>
      <c r="BT101" s="27"/>
      <c r="BU101" s="164" t="s">
        <v>581</v>
      </c>
      <c r="BV101" s="164" t="s">
        <v>582</v>
      </c>
      <c r="BW101" s="919" t="s">
        <v>583</v>
      </c>
      <c r="BX101" s="27"/>
      <c r="BY101" s="164" t="s">
        <v>581</v>
      </c>
      <c r="BZ101" s="164" t="s">
        <v>582</v>
      </c>
      <c r="CA101" s="919" t="s">
        <v>583</v>
      </c>
      <c r="CB101" s="27"/>
      <c r="CC101" s="164" t="s">
        <v>581</v>
      </c>
      <c r="CD101" s="164" t="s">
        <v>582</v>
      </c>
      <c r="CE101" s="919" t="s">
        <v>583</v>
      </c>
      <c r="CF101" s="27"/>
      <c r="CG101" s="164" t="s">
        <v>581</v>
      </c>
      <c r="CH101" s="164" t="s">
        <v>582</v>
      </c>
      <c r="CI101" s="919" t="s">
        <v>583</v>
      </c>
      <c r="CJ101" s="27"/>
      <c r="CK101" s="164" t="s">
        <v>581</v>
      </c>
      <c r="CL101" s="164" t="s">
        <v>582</v>
      </c>
      <c r="CM101" s="919" t="s">
        <v>583</v>
      </c>
      <c r="CN101" s="27"/>
      <c r="CO101" s="164" t="s">
        <v>581</v>
      </c>
      <c r="CP101" s="164" t="s">
        <v>582</v>
      </c>
      <c r="CQ101" s="919" t="s">
        <v>583</v>
      </c>
      <c r="CR101" s="27"/>
      <c r="CS101" s="164" t="s">
        <v>581</v>
      </c>
      <c r="CT101" s="164" t="s">
        <v>582</v>
      </c>
      <c r="CU101" s="919" t="s">
        <v>583</v>
      </c>
      <c r="CV101" s="27"/>
      <c r="CW101" s="164" t="s">
        <v>581</v>
      </c>
      <c r="CX101" s="164" t="s">
        <v>582</v>
      </c>
      <c r="CY101" s="919" t="s">
        <v>583</v>
      </c>
      <c r="CZ101" s="27"/>
      <c r="DA101" s="164" t="s">
        <v>581</v>
      </c>
      <c r="DB101" s="164" t="s">
        <v>582</v>
      </c>
      <c r="DC101" s="919" t="s">
        <v>583</v>
      </c>
      <c r="DD101" s="27"/>
      <c r="DE101" s="164" t="s">
        <v>581</v>
      </c>
      <c r="DF101" s="164" t="s">
        <v>582</v>
      </c>
      <c r="DG101" s="919" t="s">
        <v>583</v>
      </c>
      <c r="DH101" s="27"/>
      <c r="DI101" s="164" t="s">
        <v>581</v>
      </c>
      <c r="DJ101" s="164" t="s">
        <v>582</v>
      </c>
      <c r="DK101" s="919" t="s">
        <v>583</v>
      </c>
    </row>
    <row r="102" spans="1:125" s="92" customFormat="1" ht="34.5" customHeight="1" x14ac:dyDescent="0.2">
      <c r="A102" s="85">
        <v>1</v>
      </c>
      <c r="B102" s="608" t="s">
        <v>230</v>
      </c>
      <c r="C102" s="86" t="s">
        <v>23</v>
      </c>
      <c r="D102" s="628">
        <v>3</v>
      </c>
      <c r="E102" s="87"/>
      <c r="F102" s="88"/>
      <c r="G102" s="611"/>
      <c r="H102" s="88"/>
      <c r="I102" s="612"/>
      <c r="J102" s="88"/>
      <c r="K102" s="88"/>
      <c r="L102" s="88"/>
      <c r="M102" s="88"/>
      <c r="N102" s="88"/>
      <c r="O102" s="88"/>
      <c r="P102" s="88"/>
      <c r="Q102" s="89">
        <f t="shared" ref="Q102:Q111" si="492">SUM(E102:P102)</f>
        <v>0</v>
      </c>
      <c r="R102" s="178" t="s">
        <v>146</v>
      </c>
      <c r="S102" s="176">
        <v>70000</v>
      </c>
      <c r="T102" s="629"/>
      <c r="U102" s="629"/>
      <c r="V102" s="275"/>
      <c r="W102" s="275"/>
      <c r="X102" s="275"/>
      <c r="Y102" s="275"/>
      <c r="Z102" s="275"/>
      <c r="AA102" s="275"/>
      <c r="AB102" s="275"/>
      <c r="AC102" s="275"/>
      <c r="AD102" s="275"/>
      <c r="AE102" s="275"/>
      <c r="AF102" s="69">
        <f t="shared" ref="AF102:AF111" si="493">SUM(Q102*S102)</f>
        <v>0</v>
      </c>
      <c r="AG102" s="461">
        <f t="shared" ref="AG102:AG126" si="494">T102*E102</f>
        <v>0</v>
      </c>
      <c r="AH102" s="461">
        <f t="shared" ref="AH102:AH126" si="495">U102*F102</f>
        <v>0</v>
      </c>
      <c r="AI102" s="461">
        <f t="shared" ref="AI102:AI126" si="496">V102*G102</f>
        <v>0</v>
      </c>
      <c r="AJ102" s="461">
        <f t="shared" ref="AJ102:AJ126" si="497">W102*H102</f>
        <v>0</v>
      </c>
      <c r="AK102" s="461">
        <f t="shared" ref="AK102:AK126" si="498">X102*I102</f>
        <v>0</v>
      </c>
      <c r="AL102" s="461">
        <f t="shared" ref="AL102:AL126" si="499">Y102*J102</f>
        <v>0</v>
      </c>
      <c r="AM102" s="461">
        <f t="shared" ref="AM102:AM126" si="500">Z102*K102</f>
        <v>0</v>
      </c>
      <c r="AN102" s="461">
        <f t="shared" ref="AN102:AN126" si="501">AA102*L102</f>
        <v>0</v>
      </c>
      <c r="AO102" s="461">
        <f t="shared" ref="AO102:AO126" si="502">AB102*M102</f>
        <v>0</v>
      </c>
      <c r="AP102" s="461">
        <f t="shared" ref="AP102:AP126" si="503">AC102*N102</f>
        <v>0</v>
      </c>
      <c r="AQ102" s="461">
        <f t="shared" ref="AQ102:AQ126" si="504">AD102*O102</f>
        <v>0</v>
      </c>
      <c r="AR102" s="461">
        <f t="shared" ref="AR102:AR126" si="505">AE102*P102</f>
        <v>0</v>
      </c>
      <c r="AS102" s="462">
        <f t="shared" ref="AS102:AS126" si="506">SUM(AG102:AR102)</f>
        <v>0</v>
      </c>
      <c r="AT102" s="461">
        <f t="shared" ref="AT102:AT111" si="507">SUM(AG102*14%)</f>
        <v>0</v>
      </c>
      <c r="AU102" s="461">
        <f>SUM(AH102*3%)</f>
        <v>0</v>
      </c>
      <c r="AV102" s="461">
        <f>SUM(AI102*3%)</f>
        <v>0</v>
      </c>
      <c r="AW102" s="461">
        <f t="shared" ref="AV102:BE111" si="508">SUM(AJ102*14%)</f>
        <v>0</v>
      </c>
      <c r="AX102" s="461">
        <f t="shared" si="508"/>
        <v>0</v>
      </c>
      <c r="AY102" s="461">
        <f t="shared" si="508"/>
        <v>0</v>
      </c>
      <c r="AZ102" s="461">
        <f t="shared" si="508"/>
        <v>0</v>
      </c>
      <c r="BA102" s="461">
        <f t="shared" si="508"/>
        <v>0</v>
      </c>
      <c r="BB102" s="461">
        <f t="shared" si="508"/>
        <v>0</v>
      </c>
      <c r="BC102" s="461">
        <f t="shared" si="508"/>
        <v>0</v>
      </c>
      <c r="BD102" s="461">
        <f t="shared" si="508"/>
        <v>0</v>
      </c>
      <c r="BE102" s="461">
        <f t="shared" si="508"/>
        <v>0</v>
      </c>
      <c r="BF102" s="73">
        <f t="shared" ref="BF102:BF111" si="509">SUM(AT102:BE102)</f>
        <v>0</v>
      </c>
      <c r="BG102" s="99">
        <f>AF102-AS102</f>
        <v>0</v>
      </c>
      <c r="BH102" s="100">
        <f t="shared" ref="BH102:BH126" si="510">S102*D102</f>
        <v>210000</v>
      </c>
      <c r="BI102" s="101">
        <f>BH102-AS102</f>
        <v>210000</v>
      </c>
      <c r="BJ102" s="152">
        <f t="shared" ref="BJ102:BJ111" si="511">SUM(Q102/D102)</f>
        <v>0</v>
      </c>
      <c r="BK102" s="152"/>
      <c r="BL102" s="176">
        <v>60000</v>
      </c>
      <c r="BM102" s="461">
        <f>AG102-AT102</f>
        <v>0</v>
      </c>
      <c r="BN102" s="461">
        <f>E102*BL102</f>
        <v>0</v>
      </c>
      <c r="BO102" s="461">
        <f>BM102-BN102</f>
        <v>0</v>
      </c>
      <c r="BP102" s="37"/>
      <c r="BQ102" s="461">
        <f>AH102-AU102</f>
        <v>0</v>
      </c>
      <c r="BR102" s="461">
        <f>F102*BL102</f>
        <v>0</v>
      </c>
      <c r="BS102" s="461">
        <f>BQ102-BR102</f>
        <v>0</v>
      </c>
      <c r="BT102" s="37"/>
      <c r="BU102" s="461">
        <f>AI102-AV102</f>
        <v>0</v>
      </c>
      <c r="BV102" s="461">
        <f>G102*BL102</f>
        <v>0</v>
      </c>
      <c r="BW102" s="461">
        <f>BU102-BV102</f>
        <v>0</v>
      </c>
      <c r="BX102" s="37"/>
      <c r="BY102" s="461">
        <f>AJ102-AW102</f>
        <v>0</v>
      </c>
      <c r="BZ102" s="461">
        <f>H102*BL102</f>
        <v>0</v>
      </c>
      <c r="CA102" s="461">
        <f>BY102-BZ102</f>
        <v>0</v>
      </c>
      <c r="CB102" s="37"/>
      <c r="CC102" s="461">
        <f>SUM(AK102-AX102)</f>
        <v>0</v>
      </c>
      <c r="CD102" s="461">
        <f>I102*BL102</f>
        <v>0</v>
      </c>
      <c r="CE102" s="461">
        <f>CC102-CD102</f>
        <v>0</v>
      </c>
      <c r="CF102" s="37"/>
      <c r="CG102" s="461">
        <f>AL102-AY102</f>
        <v>0</v>
      </c>
      <c r="CH102" s="461">
        <f>J102*BL102</f>
        <v>0</v>
      </c>
      <c r="CI102" s="461">
        <f>CG102-CH102</f>
        <v>0</v>
      </c>
      <c r="CJ102" s="37"/>
      <c r="CK102" s="461">
        <f>AM102-AZ102</f>
        <v>0</v>
      </c>
      <c r="CL102" s="461">
        <f>K102*BL102</f>
        <v>0</v>
      </c>
      <c r="CM102" s="461">
        <f>CK102-CL102</f>
        <v>0</v>
      </c>
      <c r="CN102" s="37"/>
      <c r="CO102" s="461">
        <f>AN102-BA102</f>
        <v>0</v>
      </c>
      <c r="CP102" s="461">
        <f>L102*BL102</f>
        <v>0</v>
      </c>
      <c r="CQ102" s="461">
        <f>CO102-CP102</f>
        <v>0</v>
      </c>
      <c r="CR102" s="37"/>
      <c r="CS102" s="461">
        <f>AO102-BB102</f>
        <v>0</v>
      </c>
      <c r="CT102" s="461">
        <f>M102*BL102</f>
        <v>0</v>
      </c>
      <c r="CU102" s="461">
        <f>CS102-CT102</f>
        <v>0</v>
      </c>
      <c r="CV102" s="37"/>
      <c r="CW102" s="461">
        <f>AP102-BC102</f>
        <v>0</v>
      </c>
      <c r="CX102" s="461">
        <f>N102*BL102</f>
        <v>0</v>
      </c>
      <c r="CY102" s="461">
        <f>CW102-CX102</f>
        <v>0</v>
      </c>
      <c r="CZ102" s="37"/>
      <c r="DA102" s="461">
        <f>AQ102-BD102</f>
        <v>0</v>
      </c>
      <c r="DB102" s="461">
        <f>O102*BL102</f>
        <v>0</v>
      </c>
      <c r="DC102" s="461">
        <f>DA102-DB102</f>
        <v>0</v>
      </c>
      <c r="DD102" s="37"/>
      <c r="DE102" s="461">
        <f>AR102-BE102</f>
        <v>0</v>
      </c>
      <c r="DF102" s="461">
        <f>P102*BL102</f>
        <v>0</v>
      </c>
      <c r="DG102" s="461">
        <f>DE102-DF102</f>
        <v>0</v>
      </c>
      <c r="DH102" s="37"/>
      <c r="DI102" s="461">
        <f t="shared" ref="DI102:DI111" si="512">SUM(BM102+BQ102+BU102+BY102+CC102+CG102+CK102+CO102+CS102+CW102+DA102+DE102)</f>
        <v>0</v>
      </c>
      <c r="DJ102" s="461">
        <f t="shared" ref="DJ102:DJ111" si="513">SUM(BN102+BR102+BV102+BZ102+CD102+CH102+CL102+CP102+CT102+CX102+DB102+DF102)</f>
        <v>0</v>
      </c>
      <c r="DK102" s="461">
        <f>DI102-DJ102</f>
        <v>0</v>
      </c>
    </row>
    <row r="103" spans="1:125" s="92" customFormat="1" ht="34.5" customHeight="1" x14ac:dyDescent="0.2">
      <c r="A103" s="85">
        <f>A102+1</f>
        <v>2</v>
      </c>
      <c r="B103" s="608" t="s">
        <v>148</v>
      </c>
      <c r="C103" s="86" t="s">
        <v>23</v>
      </c>
      <c r="D103" s="628">
        <v>2</v>
      </c>
      <c r="E103" s="87"/>
      <c r="F103" s="88"/>
      <c r="G103" s="611"/>
      <c r="H103" s="88"/>
      <c r="I103" s="612"/>
      <c r="J103" s="88"/>
      <c r="K103" s="88"/>
      <c r="L103" s="88"/>
      <c r="M103" s="88"/>
      <c r="N103" s="88"/>
      <c r="O103" s="88"/>
      <c r="P103" s="88"/>
      <c r="Q103" s="89">
        <f t="shared" si="492"/>
        <v>0</v>
      </c>
      <c r="R103" s="178" t="s">
        <v>0</v>
      </c>
      <c r="S103" s="176">
        <v>124900</v>
      </c>
      <c r="T103" s="629"/>
      <c r="U103" s="629"/>
      <c r="V103" s="275"/>
      <c r="W103" s="275"/>
      <c r="X103" s="275"/>
      <c r="Y103" s="275"/>
      <c r="Z103" s="275"/>
      <c r="AA103" s="275"/>
      <c r="AB103" s="275"/>
      <c r="AC103" s="275"/>
      <c r="AD103" s="275"/>
      <c r="AE103" s="275"/>
      <c r="AF103" s="69">
        <f t="shared" si="493"/>
        <v>0</v>
      </c>
      <c r="AG103" s="461">
        <f t="shared" si="494"/>
        <v>0</v>
      </c>
      <c r="AH103" s="461">
        <f t="shared" si="495"/>
        <v>0</v>
      </c>
      <c r="AI103" s="461">
        <f t="shared" si="496"/>
        <v>0</v>
      </c>
      <c r="AJ103" s="461">
        <f t="shared" si="497"/>
        <v>0</v>
      </c>
      <c r="AK103" s="461">
        <f t="shared" si="498"/>
        <v>0</v>
      </c>
      <c r="AL103" s="461">
        <f t="shared" si="499"/>
        <v>0</v>
      </c>
      <c r="AM103" s="461">
        <f t="shared" si="500"/>
        <v>0</v>
      </c>
      <c r="AN103" s="461">
        <f t="shared" si="501"/>
        <v>0</v>
      </c>
      <c r="AO103" s="461">
        <f t="shared" si="502"/>
        <v>0</v>
      </c>
      <c r="AP103" s="461">
        <f t="shared" si="503"/>
        <v>0</v>
      </c>
      <c r="AQ103" s="461">
        <f t="shared" si="504"/>
        <v>0</v>
      </c>
      <c r="AR103" s="461">
        <f t="shared" si="505"/>
        <v>0</v>
      </c>
      <c r="AS103" s="462">
        <f t="shared" si="506"/>
        <v>0</v>
      </c>
      <c r="AT103" s="461">
        <f t="shared" si="507"/>
        <v>0</v>
      </c>
      <c r="AU103" s="461">
        <f t="shared" ref="AU103:AU109" si="514">SUM(AH103*3%)</f>
        <v>0</v>
      </c>
      <c r="AV103" s="461">
        <f>SUM(AI103*3%)</f>
        <v>0</v>
      </c>
      <c r="AW103" s="461">
        <f t="shared" si="508"/>
        <v>0</v>
      </c>
      <c r="AX103" s="461">
        <f t="shared" si="508"/>
        <v>0</v>
      </c>
      <c r="AY103" s="461">
        <f t="shared" si="508"/>
        <v>0</v>
      </c>
      <c r="AZ103" s="461">
        <f t="shared" si="508"/>
        <v>0</v>
      </c>
      <c r="BA103" s="461">
        <f t="shared" si="508"/>
        <v>0</v>
      </c>
      <c r="BB103" s="461">
        <f t="shared" si="508"/>
        <v>0</v>
      </c>
      <c r="BC103" s="461">
        <f t="shared" si="508"/>
        <v>0</v>
      </c>
      <c r="BD103" s="461">
        <f t="shared" si="508"/>
        <v>0</v>
      </c>
      <c r="BE103" s="461">
        <f t="shared" si="508"/>
        <v>0</v>
      </c>
      <c r="BF103" s="73">
        <f t="shared" si="509"/>
        <v>0</v>
      </c>
      <c r="BG103" s="99">
        <f t="shared" ref="BG103:BG127" si="515">AF103-AS103</f>
        <v>0</v>
      </c>
      <c r="BH103" s="100">
        <f t="shared" si="510"/>
        <v>249800</v>
      </c>
      <c r="BI103" s="101">
        <f t="shared" ref="BI103:BI127" si="516">BH103-AS103</f>
        <v>249800</v>
      </c>
      <c r="BJ103" s="152">
        <f t="shared" si="511"/>
        <v>0</v>
      </c>
      <c r="BK103" s="152"/>
      <c r="BL103" s="176">
        <v>105000</v>
      </c>
      <c r="BM103" s="461">
        <f>AG103-AT103</f>
        <v>0</v>
      </c>
      <c r="BN103" s="461">
        <f>E103*BL103</f>
        <v>0</v>
      </c>
      <c r="BO103" s="461">
        <f>BM103-BN103</f>
        <v>0</v>
      </c>
      <c r="BP103" s="37"/>
      <c r="BQ103" s="461">
        <f>AH103-AU103</f>
        <v>0</v>
      </c>
      <c r="BR103" s="461">
        <f>F103*BL103</f>
        <v>0</v>
      </c>
      <c r="BS103" s="461">
        <f>BQ103-BR103</f>
        <v>0</v>
      </c>
      <c r="BT103" s="37"/>
      <c r="BU103" s="461">
        <f>AI103-AV103</f>
        <v>0</v>
      </c>
      <c r="BV103" s="461">
        <f>G103*BL103</f>
        <v>0</v>
      </c>
      <c r="BW103" s="461">
        <f>BU103-BV103</f>
        <v>0</v>
      </c>
      <c r="BX103" s="37"/>
      <c r="BY103" s="461">
        <f>AJ103-AW103</f>
        <v>0</v>
      </c>
      <c r="BZ103" s="461">
        <f>H103*BL103</f>
        <v>0</v>
      </c>
      <c r="CA103" s="461">
        <f>BY103-BZ103</f>
        <v>0</v>
      </c>
      <c r="CB103" s="37"/>
      <c r="CC103" s="461">
        <f>SUM(AK103-AX103)</f>
        <v>0</v>
      </c>
      <c r="CD103" s="461">
        <f>I103*BL103</f>
        <v>0</v>
      </c>
      <c r="CE103" s="461">
        <f>CC103-CD103</f>
        <v>0</v>
      </c>
      <c r="CF103" s="37"/>
      <c r="CG103" s="461">
        <f>AL103-AY103</f>
        <v>0</v>
      </c>
      <c r="CH103" s="461">
        <f>J103*BL103</f>
        <v>0</v>
      </c>
      <c r="CI103" s="461">
        <f>CG103-CH103</f>
        <v>0</v>
      </c>
      <c r="CJ103" s="37"/>
      <c r="CK103" s="461">
        <f>AM103-AZ103</f>
        <v>0</v>
      </c>
      <c r="CL103" s="461">
        <f>K103*BL103</f>
        <v>0</v>
      </c>
      <c r="CM103" s="461">
        <f>CK103-CL103</f>
        <v>0</v>
      </c>
      <c r="CN103" s="37"/>
      <c r="CO103" s="461">
        <f>AN103-BA103</f>
        <v>0</v>
      </c>
      <c r="CP103" s="461">
        <f>L103*BL103</f>
        <v>0</v>
      </c>
      <c r="CQ103" s="461">
        <f>CO103-CP103</f>
        <v>0</v>
      </c>
      <c r="CR103" s="37"/>
      <c r="CS103" s="461">
        <f>AO103-BB103</f>
        <v>0</v>
      </c>
      <c r="CT103" s="461">
        <f>M103*BL103</f>
        <v>0</v>
      </c>
      <c r="CU103" s="461">
        <f>CS103-CT103</f>
        <v>0</v>
      </c>
      <c r="CV103" s="37"/>
      <c r="CW103" s="461">
        <f>AP103-BC103</f>
        <v>0</v>
      </c>
      <c r="CX103" s="461">
        <f>N103*BL103</f>
        <v>0</v>
      </c>
      <c r="CY103" s="461">
        <f>CW103-CX103</f>
        <v>0</v>
      </c>
      <c r="CZ103" s="37"/>
      <c r="DA103" s="461">
        <f>AQ103-BD103</f>
        <v>0</v>
      </c>
      <c r="DB103" s="461">
        <f>O103*BL103</f>
        <v>0</v>
      </c>
      <c r="DC103" s="461">
        <f>DA103-DB103</f>
        <v>0</v>
      </c>
      <c r="DD103" s="37"/>
      <c r="DE103" s="461">
        <f>AR103-BE103</f>
        <v>0</v>
      </c>
      <c r="DF103" s="461">
        <f>P103*BL103</f>
        <v>0</v>
      </c>
      <c r="DG103" s="461">
        <f>DE103-DF103</f>
        <v>0</v>
      </c>
      <c r="DH103" s="37"/>
      <c r="DI103" s="461">
        <f t="shared" si="512"/>
        <v>0</v>
      </c>
      <c r="DJ103" s="461">
        <f t="shared" si="513"/>
        <v>0</v>
      </c>
      <c r="DK103" s="461">
        <f>DI103-DJ103</f>
        <v>0</v>
      </c>
    </row>
    <row r="104" spans="1:125" s="92" customFormat="1" ht="34.5" customHeight="1" x14ac:dyDescent="0.2">
      <c r="A104" s="85">
        <f t="shared" ref="A104:A118" si="517">A103+1</f>
        <v>3</v>
      </c>
      <c r="B104" s="608" t="s">
        <v>149</v>
      </c>
      <c r="C104" s="86" t="s">
        <v>23</v>
      </c>
      <c r="D104" s="628">
        <v>1</v>
      </c>
      <c r="E104" s="87"/>
      <c r="F104" s="88"/>
      <c r="G104" s="611"/>
      <c r="H104" s="88"/>
      <c r="I104" s="612"/>
      <c r="J104" s="88"/>
      <c r="K104" s="88"/>
      <c r="L104" s="88"/>
      <c r="M104" s="88"/>
      <c r="N104" s="88"/>
      <c r="O104" s="88"/>
      <c r="P104" s="88"/>
      <c r="Q104" s="89">
        <f t="shared" si="492"/>
        <v>0</v>
      </c>
      <c r="R104" s="178" t="s">
        <v>0</v>
      </c>
      <c r="S104" s="176">
        <v>153200</v>
      </c>
      <c r="T104" s="629"/>
      <c r="U104" s="629"/>
      <c r="V104" s="275"/>
      <c r="W104" s="176"/>
      <c r="X104" s="275"/>
      <c r="Y104" s="275"/>
      <c r="Z104" s="275"/>
      <c r="AA104" s="275"/>
      <c r="AB104" s="275"/>
      <c r="AC104" s="275"/>
      <c r="AD104" s="275"/>
      <c r="AE104" s="275"/>
      <c r="AF104" s="69">
        <f t="shared" si="493"/>
        <v>0</v>
      </c>
      <c r="AG104" s="461">
        <f t="shared" si="494"/>
        <v>0</v>
      </c>
      <c r="AH104" s="461">
        <f t="shared" si="495"/>
        <v>0</v>
      </c>
      <c r="AI104" s="461">
        <f t="shared" si="496"/>
        <v>0</v>
      </c>
      <c r="AJ104" s="461">
        <f t="shared" si="497"/>
        <v>0</v>
      </c>
      <c r="AK104" s="461">
        <f t="shared" si="498"/>
        <v>0</v>
      </c>
      <c r="AL104" s="461">
        <f t="shared" si="499"/>
        <v>0</v>
      </c>
      <c r="AM104" s="461">
        <f t="shared" si="500"/>
        <v>0</v>
      </c>
      <c r="AN104" s="461">
        <f t="shared" si="501"/>
        <v>0</v>
      </c>
      <c r="AO104" s="461">
        <f t="shared" si="502"/>
        <v>0</v>
      </c>
      <c r="AP104" s="461">
        <f t="shared" si="503"/>
        <v>0</v>
      </c>
      <c r="AQ104" s="461">
        <f t="shared" si="504"/>
        <v>0</v>
      </c>
      <c r="AR104" s="461">
        <f t="shared" si="505"/>
        <v>0</v>
      </c>
      <c r="AS104" s="462">
        <f t="shared" si="506"/>
        <v>0</v>
      </c>
      <c r="AT104" s="461">
        <f t="shared" si="507"/>
        <v>0</v>
      </c>
      <c r="AU104" s="461">
        <f t="shared" si="514"/>
        <v>0</v>
      </c>
      <c r="AV104" s="461">
        <f t="shared" si="508"/>
        <v>0</v>
      </c>
      <c r="AW104" s="461"/>
      <c r="AX104" s="461">
        <f t="shared" si="508"/>
        <v>0</v>
      </c>
      <c r="AY104" s="461">
        <f t="shared" si="508"/>
        <v>0</v>
      </c>
      <c r="AZ104" s="461">
        <f t="shared" si="508"/>
        <v>0</v>
      </c>
      <c r="BA104" s="461">
        <f t="shared" si="508"/>
        <v>0</v>
      </c>
      <c r="BB104" s="461">
        <f t="shared" si="508"/>
        <v>0</v>
      </c>
      <c r="BC104" s="461">
        <f t="shared" si="508"/>
        <v>0</v>
      </c>
      <c r="BD104" s="461">
        <f t="shared" si="508"/>
        <v>0</v>
      </c>
      <c r="BE104" s="461">
        <f t="shared" si="508"/>
        <v>0</v>
      </c>
      <c r="BF104" s="73">
        <f t="shared" si="509"/>
        <v>0</v>
      </c>
      <c r="BG104" s="99">
        <f t="shared" si="515"/>
        <v>0</v>
      </c>
      <c r="BH104" s="100">
        <f t="shared" si="510"/>
        <v>153200</v>
      </c>
      <c r="BI104" s="101">
        <f t="shared" si="516"/>
        <v>153200</v>
      </c>
      <c r="BJ104" s="152">
        <f t="shared" si="511"/>
        <v>0</v>
      </c>
      <c r="BK104" s="152"/>
      <c r="BL104" s="176">
        <v>115000</v>
      </c>
      <c r="BM104" s="461">
        <f>AG104-AT104</f>
        <v>0</v>
      </c>
      <c r="BN104" s="461">
        <f>E104*BL104</f>
        <v>0</v>
      </c>
      <c r="BO104" s="461">
        <f>BM104-BN104</f>
        <v>0</v>
      </c>
      <c r="BP104" s="37"/>
      <c r="BQ104" s="461">
        <f t="shared" ref="BQ104" si="518">AH104-AU104</f>
        <v>0</v>
      </c>
      <c r="BR104" s="461">
        <f>F104*BL104</f>
        <v>0</v>
      </c>
      <c r="BS104" s="461">
        <f t="shared" ref="BS104" si="519">BQ104-BR104</f>
        <v>0</v>
      </c>
      <c r="BT104" s="37"/>
      <c r="BU104" s="461">
        <f t="shared" ref="BU104" si="520">AI104-AV104</f>
        <v>0</v>
      </c>
      <c r="BV104" s="461">
        <f>G104*BL104</f>
        <v>0</v>
      </c>
      <c r="BW104" s="461">
        <f>BU104-BV104</f>
        <v>0</v>
      </c>
      <c r="BX104" s="37"/>
      <c r="BY104" s="461">
        <f t="shared" ref="BY104" si="521">AJ104-AW104</f>
        <v>0</v>
      </c>
      <c r="BZ104" s="461">
        <f>H104*BL104</f>
        <v>0</v>
      </c>
      <c r="CA104" s="461">
        <f t="shared" ref="CA104" si="522">BY104-BZ104</f>
        <v>0</v>
      </c>
      <c r="CB104" s="37"/>
      <c r="CC104" s="461">
        <f t="shared" ref="CC104" si="523">SUM(AK104-AX104)</f>
        <v>0</v>
      </c>
      <c r="CD104" s="461">
        <f>I104*BL104</f>
        <v>0</v>
      </c>
      <c r="CE104" s="461">
        <f t="shared" ref="CE104" si="524">CC104-CD104</f>
        <v>0</v>
      </c>
      <c r="CF104" s="37"/>
      <c r="CG104" s="461">
        <f t="shared" ref="CG104" si="525">AL104-AY104</f>
        <v>0</v>
      </c>
      <c r="CH104" s="461">
        <f t="shared" ref="CH104" si="526">J104*BL104</f>
        <v>0</v>
      </c>
      <c r="CI104" s="461">
        <f>CG104-CH104</f>
        <v>0</v>
      </c>
      <c r="CJ104" s="37"/>
      <c r="CK104" s="461">
        <f t="shared" ref="CK104" si="527">AM104-AZ104</f>
        <v>0</v>
      </c>
      <c r="CL104" s="461">
        <f t="shared" ref="CL104" si="528">K104*BL104</f>
        <v>0</v>
      </c>
      <c r="CM104" s="461">
        <f t="shared" ref="CM104" si="529">CK104-CL104</f>
        <v>0</v>
      </c>
      <c r="CN104" s="37"/>
      <c r="CO104" s="461">
        <f t="shared" ref="CO104" si="530">AN104-BA104</f>
        <v>0</v>
      </c>
      <c r="CP104" s="461">
        <f t="shared" ref="CP104" si="531">L104*BL104</f>
        <v>0</v>
      </c>
      <c r="CQ104" s="461">
        <f t="shared" ref="CQ104" si="532">CO104-CP104</f>
        <v>0</v>
      </c>
      <c r="CR104" s="37"/>
      <c r="CS104" s="461">
        <f t="shared" ref="CS104" si="533">AO104-BB104</f>
        <v>0</v>
      </c>
      <c r="CT104" s="461">
        <f>M104*BL104</f>
        <v>0</v>
      </c>
      <c r="CU104" s="461">
        <f t="shared" ref="CU104" si="534">CS104-CT104</f>
        <v>0</v>
      </c>
      <c r="CV104" s="37"/>
      <c r="CW104" s="461">
        <f t="shared" ref="CW104" si="535">AP104-BC104</f>
        <v>0</v>
      </c>
      <c r="CX104" s="461">
        <f t="shared" ref="CX104" si="536">N104*BL104</f>
        <v>0</v>
      </c>
      <c r="CY104" s="461">
        <f t="shared" ref="CY104" si="537">CW104-CX104</f>
        <v>0</v>
      </c>
      <c r="CZ104" s="37"/>
      <c r="DA104" s="461">
        <f t="shared" ref="DA104" si="538">AQ104-BD104</f>
        <v>0</v>
      </c>
      <c r="DB104" s="461">
        <f>O104*BL104</f>
        <v>0</v>
      </c>
      <c r="DC104" s="461">
        <f t="shared" ref="DC104" si="539">DA104-DB104</f>
        <v>0</v>
      </c>
      <c r="DD104" s="37"/>
      <c r="DE104" s="461">
        <f t="shared" ref="DE104" si="540">AR104-BE104</f>
        <v>0</v>
      </c>
      <c r="DF104" s="461">
        <f t="shared" ref="DF104" si="541">P104*BL104</f>
        <v>0</v>
      </c>
      <c r="DG104" s="461">
        <f t="shared" ref="DG104" si="542">DE104-DF104</f>
        <v>0</v>
      </c>
      <c r="DH104" s="37"/>
      <c r="DI104" s="461">
        <f t="shared" si="512"/>
        <v>0</v>
      </c>
      <c r="DJ104" s="461">
        <f t="shared" si="513"/>
        <v>0</v>
      </c>
      <c r="DK104" s="461">
        <f>DI104-DJ104</f>
        <v>0</v>
      </c>
    </row>
    <row r="105" spans="1:125" s="92" customFormat="1" ht="34.5" customHeight="1" x14ac:dyDescent="0.2">
      <c r="A105" s="85">
        <f t="shared" si="517"/>
        <v>4</v>
      </c>
      <c r="B105" s="608" t="s">
        <v>150</v>
      </c>
      <c r="C105" s="86" t="s">
        <v>23</v>
      </c>
      <c r="D105" s="628">
        <v>1</v>
      </c>
      <c r="E105" s="87"/>
      <c r="F105" s="88"/>
      <c r="G105" s="611"/>
      <c r="H105" s="88"/>
      <c r="I105" s="612"/>
      <c r="J105" s="88"/>
      <c r="K105" s="88"/>
      <c r="L105" s="88"/>
      <c r="M105" s="88"/>
      <c r="N105" s="88"/>
      <c r="O105" s="88"/>
      <c r="P105" s="88"/>
      <c r="Q105" s="89">
        <f t="shared" si="492"/>
        <v>0</v>
      </c>
      <c r="R105" s="178" t="s">
        <v>0</v>
      </c>
      <c r="S105" s="176">
        <v>153200</v>
      </c>
      <c r="T105" s="629"/>
      <c r="U105" s="629"/>
      <c r="V105" s="275"/>
      <c r="W105" s="176"/>
      <c r="X105" s="275"/>
      <c r="Y105" s="275"/>
      <c r="Z105" s="275"/>
      <c r="AA105" s="275"/>
      <c r="AB105" s="275"/>
      <c r="AC105" s="275"/>
      <c r="AD105" s="275"/>
      <c r="AE105" s="275"/>
      <c r="AF105" s="69">
        <f t="shared" si="493"/>
        <v>0</v>
      </c>
      <c r="AG105" s="461">
        <f t="shared" si="494"/>
        <v>0</v>
      </c>
      <c r="AH105" s="461">
        <f t="shared" si="495"/>
        <v>0</v>
      </c>
      <c r="AI105" s="461">
        <f t="shared" si="496"/>
        <v>0</v>
      </c>
      <c r="AJ105" s="461">
        <f t="shared" si="497"/>
        <v>0</v>
      </c>
      <c r="AK105" s="461">
        <f t="shared" si="498"/>
        <v>0</v>
      </c>
      <c r="AL105" s="461">
        <f t="shared" si="499"/>
        <v>0</v>
      </c>
      <c r="AM105" s="461">
        <f t="shared" si="500"/>
        <v>0</v>
      </c>
      <c r="AN105" s="461">
        <f t="shared" si="501"/>
        <v>0</v>
      </c>
      <c r="AO105" s="461">
        <f t="shared" si="502"/>
        <v>0</v>
      </c>
      <c r="AP105" s="461">
        <f t="shared" si="503"/>
        <v>0</v>
      </c>
      <c r="AQ105" s="461">
        <f t="shared" si="504"/>
        <v>0</v>
      </c>
      <c r="AR105" s="461">
        <f t="shared" si="505"/>
        <v>0</v>
      </c>
      <c r="AS105" s="462">
        <f t="shared" si="506"/>
        <v>0</v>
      </c>
      <c r="AT105" s="461">
        <f t="shared" si="507"/>
        <v>0</v>
      </c>
      <c r="AU105" s="461">
        <f t="shared" si="514"/>
        <v>0</v>
      </c>
      <c r="AV105" s="461">
        <f t="shared" si="508"/>
        <v>0</v>
      </c>
      <c r="AW105" s="461"/>
      <c r="AX105" s="461">
        <f t="shared" si="508"/>
        <v>0</v>
      </c>
      <c r="AY105" s="461">
        <f t="shared" si="508"/>
        <v>0</v>
      </c>
      <c r="AZ105" s="461">
        <f t="shared" si="508"/>
        <v>0</v>
      </c>
      <c r="BA105" s="461">
        <f t="shared" si="508"/>
        <v>0</v>
      </c>
      <c r="BB105" s="461">
        <f t="shared" si="508"/>
        <v>0</v>
      </c>
      <c r="BC105" s="461">
        <f t="shared" si="508"/>
        <v>0</v>
      </c>
      <c r="BD105" s="461">
        <f t="shared" si="508"/>
        <v>0</v>
      </c>
      <c r="BE105" s="461">
        <f t="shared" si="508"/>
        <v>0</v>
      </c>
      <c r="BF105" s="73">
        <f t="shared" si="509"/>
        <v>0</v>
      </c>
      <c r="BG105" s="99">
        <f t="shared" si="515"/>
        <v>0</v>
      </c>
      <c r="BH105" s="100">
        <f t="shared" si="510"/>
        <v>153200</v>
      </c>
      <c r="BI105" s="101">
        <f t="shared" si="516"/>
        <v>153200</v>
      </c>
      <c r="BJ105" s="152">
        <f t="shared" si="511"/>
        <v>0</v>
      </c>
      <c r="BK105" s="152"/>
      <c r="BL105" s="176">
        <v>115000</v>
      </c>
      <c r="BM105" s="461">
        <f>AG105-AT105</f>
        <v>0</v>
      </c>
      <c r="BN105" s="461">
        <f>E105*BL105</f>
        <v>0</v>
      </c>
      <c r="BO105" s="461">
        <f>BM105-BN105</f>
        <v>0</v>
      </c>
      <c r="BP105" s="37"/>
      <c r="BQ105" s="461">
        <f>AH105-AU105</f>
        <v>0</v>
      </c>
      <c r="BR105" s="461">
        <f>F105*BL105</f>
        <v>0</v>
      </c>
      <c r="BS105" s="461">
        <f>BQ105-BR105</f>
        <v>0</v>
      </c>
      <c r="BT105" s="37"/>
      <c r="BU105" s="461">
        <f>AI105-AV105</f>
        <v>0</v>
      </c>
      <c r="BV105" s="461">
        <f>G105*BL105</f>
        <v>0</v>
      </c>
      <c r="BW105" s="461">
        <f>BU105-BV105</f>
        <v>0</v>
      </c>
      <c r="BX105" s="37"/>
      <c r="BY105" s="461">
        <f>AJ105-AW105</f>
        <v>0</v>
      </c>
      <c r="BZ105" s="461">
        <f>H105*BL105</f>
        <v>0</v>
      </c>
      <c r="CA105" s="461">
        <f>BY105-BZ105</f>
        <v>0</v>
      </c>
      <c r="CB105" s="37"/>
      <c r="CC105" s="461">
        <f>SUM(AK105-AX105)</f>
        <v>0</v>
      </c>
      <c r="CD105" s="461">
        <f>I105*BL105</f>
        <v>0</v>
      </c>
      <c r="CE105" s="461">
        <f>CC105-CD105</f>
        <v>0</v>
      </c>
      <c r="CF105" s="37"/>
      <c r="CG105" s="461">
        <f>AL105-AY105</f>
        <v>0</v>
      </c>
      <c r="CH105" s="461">
        <f>J105*BL105</f>
        <v>0</v>
      </c>
      <c r="CI105" s="461">
        <f>CG105-CH105</f>
        <v>0</v>
      </c>
      <c r="CJ105" s="37"/>
      <c r="CK105" s="461">
        <f>AM105-AZ105</f>
        <v>0</v>
      </c>
      <c r="CL105" s="461">
        <f>K105*BL105</f>
        <v>0</v>
      </c>
      <c r="CM105" s="461">
        <f>CK105-CL105</f>
        <v>0</v>
      </c>
      <c r="CN105" s="37"/>
      <c r="CO105" s="461">
        <f>AN105-BA105</f>
        <v>0</v>
      </c>
      <c r="CP105" s="461">
        <f>L105*BL105</f>
        <v>0</v>
      </c>
      <c r="CQ105" s="461">
        <f>CO105-CP105</f>
        <v>0</v>
      </c>
      <c r="CR105" s="37"/>
      <c r="CS105" s="461">
        <f>AO105-BB105</f>
        <v>0</v>
      </c>
      <c r="CT105" s="461">
        <f>M105*BL105</f>
        <v>0</v>
      </c>
      <c r="CU105" s="461">
        <f>CS105-CT105</f>
        <v>0</v>
      </c>
      <c r="CV105" s="37"/>
      <c r="CW105" s="461">
        <f>AP105-BC105</f>
        <v>0</v>
      </c>
      <c r="CX105" s="461">
        <f>N105*BL105</f>
        <v>0</v>
      </c>
      <c r="CY105" s="461">
        <f>CW105-CX105</f>
        <v>0</v>
      </c>
      <c r="CZ105" s="37"/>
      <c r="DA105" s="461">
        <f>AQ105-BD105</f>
        <v>0</v>
      </c>
      <c r="DB105" s="461">
        <f>O105*BL105</f>
        <v>0</v>
      </c>
      <c r="DC105" s="461">
        <f>DA105-DB105</f>
        <v>0</v>
      </c>
      <c r="DD105" s="37"/>
      <c r="DE105" s="461">
        <f>AR105-BE105</f>
        <v>0</v>
      </c>
      <c r="DF105" s="461">
        <f>P105*BL105</f>
        <v>0</v>
      </c>
      <c r="DG105" s="461">
        <f>DE105-DF105</f>
        <v>0</v>
      </c>
      <c r="DH105" s="37"/>
      <c r="DI105" s="461">
        <f t="shared" si="512"/>
        <v>0</v>
      </c>
      <c r="DJ105" s="461">
        <f t="shared" si="513"/>
        <v>0</v>
      </c>
      <c r="DK105" s="461">
        <f>DI105-DJ105</f>
        <v>0</v>
      </c>
    </row>
    <row r="106" spans="1:125" s="92" customFormat="1" ht="34.5" customHeight="1" x14ac:dyDescent="0.2">
      <c r="A106" s="85">
        <f t="shared" si="517"/>
        <v>5</v>
      </c>
      <c r="B106" s="608" t="s">
        <v>151</v>
      </c>
      <c r="C106" s="86" t="s">
        <v>23</v>
      </c>
      <c r="D106" s="628">
        <v>1</v>
      </c>
      <c r="E106" s="87"/>
      <c r="F106" s="88"/>
      <c r="G106" s="611"/>
      <c r="H106" s="88"/>
      <c r="I106" s="612"/>
      <c r="J106" s="88"/>
      <c r="K106" s="88"/>
      <c r="L106" s="88"/>
      <c r="M106" s="88"/>
      <c r="N106" s="88"/>
      <c r="O106" s="88"/>
      <c r="P106" s="88"/>
      <c r="Q106" s="89">
        <f t="shared" si="492"/>
        <v>0</v>
      </c>
      <c r="R106" s="178" t="s">
        <v>0</v>
      </c>
      <c r="S106" s="176">
        <v>153200</v>
      </c>
      <c r="T106" s="629"/>
      <c r="U106" s="629"/>
      <c r="V106" s="275"/>
      <c r="W106" s="176"/>
      <c r="X106" s="275"/>
      <c r="Y106" s="275"/>
      <c r="Z106" s="275"/>
      <c r="AA106" s="275"/>
      <c r="AB106" s="275"/>
      <c r="AC106" s="275"/>
      <c r="AD106" s="275"/>
      <c r="AE106" s="275"/>
      <c r="AF106" s="69">
        <f t="shared" si="493"/>
        <v>0</v>
      </c>
      <c r="AG106" s="461">
        <f t="shared" si="494"/>
        <v>0</v>
      </c>
      <c r="AH106" s="461">
        <f t="shared" si="495"/>
        <v>0</v>
      </c>
      <c r="AI106" s="461">
        <f t="shared" si="496"/>
        <v>0</v>
      </c>
      <c r="AJ106" s="461">
        <f t="shared" si="497"/>
        <v>0</v>
      </c>
      <c r="AK106" s="461">
        <f t="shared" si="498"/>
        <v>0</v>
      </c>
      <c r="AL106" s="461">
        <f t="shared" si="499"/>
        <v>0</v>
      </c>
      <c r="AM106" s="461">
        <f t="shared" si="500"/>
        <v>0</v>
      </c>
      <c r="AN106" s="461">
        <f t="shared" si="501"/>
        <v>0</v>
      </c>
      <c r="AO106" s="461">
        <f t="shared" si="502"/>
        <v>0</v>
      </c>
      <c r="AP106" s="461">
        <f t="shared" si="503"/>
        <v>0</v>
      </c>
      <c r="AQ106" s="461">
        <f t="shared" si="504"/>
        <v>0</v>
      </c>
      <c r="AR106" s="461">
        <f t="shared" si="505"/>
        <v>0</v>
      </c>
      <c r="AS106" s="462">
        <f t="shared" si="506"/>
        <v>0</v>
      </c>
      <c r="AT106" s="461">
        <f t="shared" si="507"/>
        <v>0</v>
      </c>
      <c r="AU106" s="461">
        <f t="shared" si="514"/>
        <v>0</v>
      </c>
      <c r="AV106" s="461">
        <f t="shared" si="508"/>
        <v>0</v>
      </c>
      <c r="AW106" s="461"/>
      <c r="AX106" s="461">
        <f t="shared" si="508"/>
        <v>0</v>
      </c>
      <c r="AY106" s="461">
        <f t="shared" si="508"/>
        <v>0</v>
      </c>
      <c r="AZ106" s="461">
        <f t="shared" si="508"/>
        <v>0</v>
      </c>
      <c r="BA106" s="461">
        <f t="shared" si="508"/>
        <v>0</v>
      </c>
      <c r="BB106" s="461">
        <f t="shared" si="508"/>
        <v>0</v>
      </c>
      <c r="BC106" s="461">
        <f t="shared" si="508"/>
        <v>0</v>
      </c>
      <c r="BD106" s="461">
        <f t="shared" si="508"/>
        <v>0</v>
      </c>
      <c r="BE106" s="461">
        <f t="shared" si="508"/>
        <v>0</v>
      </c>
      <c r="BF106" s="73">
        <f t="shared" si="509"/>
        <v>0</v>
      </c>
      <c r="BG106" s="99">
        <f t="shared" si="515"/>
        <v>0</v>
      </c>
      <c r="BH106" s="100">
        <f t="shared" si="510"/>
        <v>153200</v>
      </c>
      <c r="BI106" s="101">
        <f t="shared" si="516"/>
        <v>153200</v>
      </c>
      <c r="BJ106" s="152">
        <f t="shared" si="511"/>
        <v>0</v>
      </c>
      <c r="BK106" s="152"/>
      <c r="BL106" s="176">
        <v>115000</v>
      </c>
      <c r="BM106" s="461">
        <f>AG106-AT106</f>
        <v>0</v>
      </c>
      <c r="BN106" s="461">
        <f>E106*BL106</f>
        <v>0</v>
      </c>
      <c r="BO106" s="461">
        <f>BM106-BN106</f>
        <v>0</v>
      </c>
      <c r="BP106" s="37"/>
      <c r="BQ106" s="461">
        <f t="shared" ref="BQ106:BQ111" si="543">AH106-AU106</f>
        <v>0</v>
      </c>
      <c r="BR106" s="461">
        <f>F106*BL106</f>
        <v>0</v>
      </c>
      <c r="BS106" s="461">
        <f t="shared" ref="BS106:BS111" si="544">BQ106-BR106</f>
        <v>0</v>
      </c>
      <c r="BT106" s="37"/>
      <c r="BU106" s="461">
        <f t="shared" ref="BU106:BU111" si="545">AI106-AV106</f>
        <v>0</v>
      </c>
      <c r="BV106" s="461">
        <f>G106*BL106</f>
        <v>0</v>
      </c>
      <c r="BW106" s="461">
        <f>BU106-BV106</f>
        <v>0</v>
      </c>
      <c r="BX106" s="37"/>
      <c r="BY106" s="461">
        <f t="shared" ref="BY106:BY111" si="546">AJ106-AW106</f>
        <v>0</v>
      </c>
      <c r="BZ106" s="461">
        <f>H106*BL106</f>
        <v>0</v>
      </c>
      <c r="CA106" s="461">
        <f t="shared" ref="CA106:CA111" si="547">BY106-BZ106</f>
        <v>0</v>
      </c>
      <c r="CB106" s="37"/>
      <c r="CC106" s="461">
        <f t="shared" ref="CC106:CC111" si="548">SUM(AK106-AX106)</f>
        <v>0</v>
      </c>
      <c r="CD106" s="461">
        <f>I106*BL106</f>
        <v>0</v>
      </c>
      <c r="CE106" s="461">
        <f t="shared" ref="CE106:CE111" si="549">CC106-CD106</f>
        <v>0</v>
      </c>
      <c r="CF106" s="37"/>
      <c r="CG106" s="461">
        <f t="shared" ref="CG106:CG111" si="550">AL106-AY106</f>
        <v>0</v>
      </c>
      <c r="CH106" s="461">
        <f t="shared" ref="CH106:CH111" si="551">J106*BL106</f>
        <v>0</v>
      </c>
      <c r="CI106" s="461">
        <f>CG106-CH106</f>
        <v>0</v>
      </c>
      <c r="CJ106" s="37"/>
      <c r="CK106" s="461">
        <f t="shared" ref="CK106:CK111" si="552">AM106-AZ106</f>
        <v>0</v>
      </c>
      <c r="CL106" s="461">
        <f t="shared" ref="CL106:CL111" si="553">K106*BL106</f>
        <v>0</v>
      </c>
      <c r="CM106" s="461">
        <f t="shared" ref="CM106:CM111" si="554">CK106-CL106</f>
        <v>0</v>
      </c>
      <c r="CN106" s="37"/>
      <c r="CO106" s="461">
        <f t="shared" ref="CO106:CO111" si="555">AN106-BA106</f>
        <v>0</v>
      </c>
      <c r="CP106" s="461">
        <f t="shared" ref="CP106:CP111" si="556">L106*BL106</f>
        <v>0</v>
      </c>
      <c r="CQ106" s="461">
        <f t="shared" ref="CQ106:CQ111" si="557">CO106-CP106</f>
        <v>0</v>
      </c>
      <c r="CR106" s="37"/>
      <c r="CS106" s="461">
        <f t="shared" ref="CS106:CS111" si="558">AO106-BB106</f>
        <v>0</v>
      </c>
      <c r="CT106" s="461">
        <f>M106*BL106</f>
        <v>0</v>
      </c>
      <c r="CU106" s="461">
        <f t="shared" ref="CU106:CU111" si="559">CS106-CT106</f>
        <v>0</v>
      </c>
      <c r="CV106" s="37"/>
      <c r="CW106" s="461">
        <f t="shared" ref="CW106:CW111" si="560">AP106-BC106</f>
        <v>0</v>
      </c>
      <c r="CX106" s="461">
        <f t="shared" ref="CX106:CX111" si="561">N106*BL106</f>
        <v>0</v>
      </c>
      <c r="CY106" s="461">
        <f t="shared" ref="CY106:CY111" si="562">CW106-CX106</f>
        <v>0</v>
      </c>
      <c r="CZ106" s="37"/>
      <c r="DA106" s="461">
        <f t="shared" ref="DA106:DA111" si="563">AQ106-BD106</f>
        <v>0</v>
      </c>
      <c r="DB106" s="461">
        <f>O106*BL106</f>
        <v>0</v>
      </c>
      <c r="DC106" s="461">
        <f t="shared" ref="DC106:DC111" si="564">DA106-DB106</f>
        <v>0</v>
      </c>
      <c r="DD106" s="37"/>
      <c r="DE106" s="461">
        <f t="shared" ref="DE106:DE111" si="565">AR106-BE106</f>
        <v>0</v>
      </c>
      <c r="DF106" s="461">
        <f t="shared" ref="DF106:DF111" si="566">P106*BL106</f>
        <v>0</v>
      </c>
      <c r="DG106" s="461">
        <f t="shared" ref="DG106:DG111" si="567">DE106-DF106</f>
        <v>0</v>
      </c>
      <c r="DH106" s="37"/>
      <c r="DI106" s="461">
        <f t="shared" si="512"/>
        <v>0</v>
      </c>
      <c r="DJ106" s="461">
        <f t="shared" si="513"/>
        <v>0</v>
      </c>
      <c r="DK106" s="461">
        <f>DI106-DJ106</f>
        <v>0</v>
      </c>
    </row>
    <row r="107" spans="1:125" s="92" customFormat="1" ht="34.5" customHeight="1" x14ac:dyDescent="0.2">
      <c r="A107" s="85">
        <f t="shared" si="517"/>
        <v>6</v>
      </c>
      <c r="B107" s="630" t="s">
        <v>282</v>
      </c>
      <c r="C107" s="86" t="s">
        <v>23</v>
      </c>
      <c r="D107" s="628">
        <v>1</v>
      </c>
      <c r="E107" s="87"/>
      <c r="F107" s="88"/>
      <c r="G107" s="87"/>
      <c r="H107" s="87"/>
      <c r="I107" s="612"/>
      <c r="J107" s="88"/>
      <c r="K107" s="88"/>
      <c r="L107" s="88"/>
      <c r="M107" s="88"/>
      <c r="N107" s="88"/>
      <c r="O107" s="88"/>
      <c r="P107" s="88"/>
      <c r="Q107" s="89">
        <f t="shared" si="492"/>
        <v>0</v>
      </c>
      <c r="R107" s="178" t="s">
        <v>13</v>
      </c>
      <c r="S107" s="176">
        <v>49500</v>
      </c>
      <c r="T107" s="629"/>
      <c r="U107" s="629"/>
      <c r="V107" s="629"/>
      <c r="W107" s="629"/>
      <c r="X107" s="275"/>
      <c r="Y107" s="275"/>
      <c r="Z107" s="275"/>
      <c r="AA107" s="275"/>
      <c r="AB107" s="275"/>
      <c r="AC107" s="275"/>
      <c r="AD107" s="275"/>
      <c r="AE107" s="275"/>
      <c r="AF107" s="69">
        <f t="shared" si="493"/>
        <v>0</v>
      </c>
      <c r="AG107" s="461">
        <f t="shared" si="494"/>
        <v>0</v>
      </c>
      <c r="AH107" s="461">
        <f t="shared" si="495"/>
        <v>0</v>
      </c>
      <c r="AI107" s="461">
        <f t="shared" si="496"/>
        <v>0</v>
      </c>
      <c r="AJ107" s="461">
        <f t="shared" si="497"/>
        <v>0</v>
      </c>
      <c r="AK107" s="461">
        <f t="shared" si="498"/>
        <v>0</v>
      </c>
      <c r="AL107" s="461">
        <f t="shared" si="499"/>
        <v>0</v>
      </c>
      <c r="AM107" s="461">
        <f t="shared" si="500"/>
        <v>0</v>
      </c>
      <c r="AN107" s="461">
        <f t="shared" si="501"/>
        <v>0</v>
      </c>
      <c r="AO107" s="461">
        <f t="shared" si="502"/>
        <v>0</v>
      </c>
      <c r="AP107" s="461">
        <f t="shared" si="503"/>
        <v>0</v>
      </c>
      <c r="AQ107" s="461">
        <f t="shared" si="504"/>
        <v>0</v>
      </c>
      <c r="AR107" s="461">
        <f t="shared" si="505"/>
        <v>0</v>
      </c>
      <c r="AS107" s="462">
        <f t="shared" si="506"/>
        <v>0</v>
      </c>
      <c r="AT107" s="461">
        <f t="shared" si="507"/>
        <v>0</v>
      </c>
      <c r="AU107" s="461">
        <f t="shared" si="514"/>
        <v>0</v>
      </c>
      <c r="AV107" s="461">
        <f>SUM(AI107*3%)</f>
        <v>0</v>
      </c>
      <c r="AW107" s="461">
        <f t="shared" si="508"/>
        <v>0</v>
      </c>
      <c r="AX107" s="461">
        <f t="shared" si="508"/>
        <v>0</v>
      </c>
      <c r="AY107" s="461">
        <f t="shared" si="508"/>
        <v>0</v>
      </c>
      <c r="AZ107" s="461">
        <f t="shared" si="508"/>
        <v>0</v>
      </c>
      <c r="BA107" s="461">
        <f t="shared" si="508"/>
        <v>0</v>
      </c>
      <c r="BB107" s="461">
        <f t="shared" si="508"/>
        <v>0</v>
      </c>
      <c r="BC107" s="461">
        <f t="shared" si="508"/>
        <v>0</v>
      </c>
      <c r="BD107" s="461">
        <f t="shared" si="508"/>
        <v>0</v>
      </c>
      <c r="BE107" s="461">
        <f t="shared" si="508"/>
        <v>0</v>
      </c>
      <c r="BF107" s="73">
        <f t="shared" si="509"/>
        <v>0</v>
      </c>
      <c r="BG107" s="99">
        <f t="shared" si="515"/>
        <v>0</v>
      </c>
      <c r="BH107" s="100">
        <f t="shared" si="510"/>
        <v>49500</v>
      </c>
      <c r="BI107" s="101">
        <f t="shared" si="516"/>
        <v>49500</v>
      </c>
      <c r="BJ107" s="152">
        <f t="shared" si="511"/>
        <v>0</v>
      </c>
      <c r="BK107" s="152"/>
      <c r="BL107" s="176">
        <v>40000</v>
      </c>
      <c r="BM107" s="461">
        <f t="shared" ref="BM107:BM111" si="568">AG107-AT107</f>
        <v>0</v>
      </c>
      <c r="BN107" s="461">
        <f t="shared" ref="BN107:BN111" si="569">E107*BL107</f>
        <v>0</v>
      </c>
      <c r="BO107" s="461">
        <f t="shared" ref="BO107:BO111" si="570">BM107-BN107</f>
        <v>0</v>
      </c>
      <c r="BP107" s="37"/>
      <c r="BQ107" s="461">
        <f t="shared" si="543"/>
        <v>0</v>
      </c>
      <c r="BR107" s="461">
        <f t="shared" ref="BR107:BR111" si="571">F107*BL107</f>
        <v>0</v>
      </c>
      <c r="BS107" s="461">
        <f t="shared" si="544"/>
        <v>0</v>
      </c>
      <c r="BT107" s="37"/>
      <c r="BU107" s="461">
        <f t="shared" si="545"/>
        <v>0</v>
      </c>
      <c r="BV107" s="461">
        <f t="shared" ref="BV107:BV111" si="572">G107*BL107</f>
        <v>0</v>
      </c>
      <c r="BW107" s="461">
        <f t="shared" ref="BW107:BW111" si="573">BU107-BV107</f>
        <v>0</v>
      </c>
      <c r="BX107" s="37"/>
      <c r="BY107" s="461">
        <f t="shared" si="546"/>
        <v>0</v>
      </c>
      <c r="BZ107" s="461">
        <f t="shared" ref="BZ107:BZ111" si="574">H107*BL107</f>
        <v>0</v>
      </c>
      <c r="CA107" s="461">
        <f t="shared" si="547"/>
        <v>0</v>
      </c>
      <c r="CB107" s="37"/>
      <c r="CC107" s="461">
        <f t="shared" si="548"/>
        <v>0</v>
      </c>
      <c r="CD107" s="461">
        <f t="shared" ref="CD107:CD111" si="575">I107*BL107</f>
        <v>0</v>
      </c>
      <c r="CE107" s="461">
        <f t="shared" si="549"/>
        <v>0</v>
      </c>
      <c r="CF107" s="37"/>
      <c r="CG107" s="461">
        <f t="shared" si="550"/>
        <v>0</v>
      </c>
      <c r="CH107" s="461">
        <f t="shared" si="551"/>
        <v>0</v>
      </c>
      <c r="CI107" s="461">
        <f t="shared" ref="CI107:CI111" si="576">CG107-CH107</f>
        <v>0</v>
      </c>
      <c r="CJ107" s="37"/>
      <c r="CK107" s="461">
        <f t="shared" si="552"/>
        <v>0</v>
      </c>
      <c r="CL107" s="461">
        <f t="shared" si="553"/>
        <v>0</v>
      </c>
      <c r="CM107" s="461">
        <f t="shared" si="554"/>
        <v>0</v>
      </c>
      <c r="CN107" s="37"/>
      <c r="CO107" s="461">
        <f t="shared" si="555"/>
        <v>0</v>
      </c>
      <c r="CP107" s="461">
        <f t="shared" si="556"/>
        <v>0</v>
      </c>
      <c r="CQ107" s="461">
        <f t="shared" si="557"/>
        <v>0</v>
      </c>
      <c r="CR107" s="37"/>
      <c r="CS107" s="461">
        <f t="shared" si="558"/>
        <v>0</v>
      </c>
      <c r="CT107" s="461">
        <f t="shared" ref="CT107:CT111" si="577">M107*BL107</f>
        <v>0</v>
      </c>
      <c r="CU107" s="461">
        <f t="shared" si="559"/>
        <v>0</v>
      </c>
      <c r="CV107" s="37"/>
      <c r="CW107" s="461">
        <f t="shared" si="560"/>
        <v>0</v>
      </c>
      <c r="CX107" s="461">
        <f t="shared" si="561"/>
        <v>0</v>
      </c>
      <c r="CY107" s="461">
        <f t="shared" si="562"/>
        <v>0</v>
      </c>
      <c r="CZ107" s="37"/>
      <c r="DA107" s="461">
        <f t="shared" si="563"/>
        <v>0</v>
      </c>
      <c r="DB107" s="461">
        <f t="shared" ref="DB107:DB111" si="578">O107*BL107</f>
        <v>0</v>
      </c>
      <c r="DC107" s="461">
        <f t="shared" si="564"/>
        <v>0</v>
      </c>
      <c r="DD107" s="37"/>
      <c r="DE107" s="461">
        <f t="shared" si="565"/>
        <v>0</v>
      </c>
      <c r="DF107" s="461">
        <f t="shared" si="566"/>
        <v>0</v>
      </c>
      <c r="DG107" s="461">
        <f t="shared" si="567"/>
        <v>0</v>
      </c>
      <c r="DH107" s="37"/>
      <c r="DI107" s="461">
        <f t="shared" si="512"/>
        <v>0</v>
      </c>
      <c r="DJ107" s="461">
        <f t="shared" si="513"/>
        <v>0</v>
      </c>
      <c r="DK107" s="461">
        <f t="shared" ref="DK107:DK111" si="579">DI107-DJ107</f>
        <v>0</v>
      </c>
    </row>
    <row r="108" spans="1:125" s="92" customFormat="1" ht="34.5" customHeight="1" x14ac:dyDescent="0.2">
      <c r="A108" s="85">
        <f t="shared" si="517"/>
        <v>7</v>
      </c>
      <c r="B108" s="608" t="s">
        <v>283</v>
      </c>
      <c r="C108" s="86" t="s">
        <v>23</v>
      </c>
      <c r="D108" s="628">
        <v>7</v>
      </c>
      <c r="E108" s="87"/>
      <c r="F108" s="88"/>
      <c r="G108" s="87"/>
      <c r="H108" s="87"/>
      <c r="I108" s="612"/>
      <c r="J108" s="88"/>
      <c r="K108" s="88"/>
      <c r="L108" s="88"/>
      <c r="M108" s="88"/>
      <c r="N108" s="88"/>
      <c r="O108" s="88"/>
      <c r="P108" s="88"/>
      <c r="Q108" s="89">
        <f t="shared" si="492"/>
        <v>0</v>
      </c>
      <c r="R108" s="178" t="s">
        <v>25</v>
      </c>
      <c r="S108" s="176">
        <v>37100</v>
      </c>
      <c r="T108" s="629"/>
      <c r="U108" s="629"/>
      <c r="V108" s="629"/>
      <c r="W108" s="629"/>
      <c r="X108" s="275"/>
      <c r="Y108" s="275"/>
      <c r="Z108" s="275"/>
      <c r="AA108" s="275"/>
      <c r="AB108" s="275"/>
      <c r="AC108" s="275"/>
      <c r="AD108" s="275"/>
      <c r="AE108" s="275"/>
      <c r="AF108" s="69">
        <f t="shared" si="493"/>
        <v>0</v>
      </c>
      <c r="AG108" s="461">
        <f t="shared" si="494"/>
        <v>0</v>
      </c>
      <c r="AH108" s="461">
        <f t="shared" si="495"/>
        <v>0</v>
      </c>
      <c r="AI108" s="461">
        <f t="shared" si="496"/>
        <v>0</v>
      </c>
      <c r="AJ108" s="461">
        <f t="shared" si="497"/>
        <v>0</v>
      </c>
      <c r="AK108" s="461">
        <f t="shared" si="498"/>
        <v>0</v>
      </c>
      <c r="AL108" s="461">
        <f t="shared" si="499"/>
        <v>0</v>
      </c>
      <c r="AM108" s="461">
        <f t="shared" si="500"/>
        <v>0</v>
      </c>
      <c r="AN108" s="461">
        <f t="shared" si="501"/>
        <v>0</v>
      </c>
      <c r="AO108" s="461">
        <f t="shared" si="502"/>
        <v>0</v>
      </c>
      <c r="AP108" s="461">
        <f t="shared" si="503"/>
        <v>0</v>
      </c>
      <c r="AQ108" s="461">
        <f t="shared" si="504"/>
        <v>0</v>
      </c>
      <c r="AR108" s="461">
        <f t="shared" si="505"/>
        <v>0</v>
      </c>
      <c r="AS108" s="462">
        <f t="shared" si="506"/>
        <v>0</v>
      </c>
      <c r="AT108" s="461">
        <f t="shared" si="507"/>
        <v>0</v>
      </c>
      <c r="AU108" s="461">
        <f t="shared" si="514"/>
        <v>0</v>
      </c>
      <c r="AV108" s="461">
        <f t="shared" ref="AV108:AV109" si="580">SUM(AI108*3%)</f>
        <v>0</v>
      </c>
      <c r="AW108" s="461">
        <f t="shared" si="508"/>
        <v>0</v>
      </c>
      <c r="AX108" s="461">
        <f t="shared" si="508"/>
        <v>0</v>
      </c>
      <c r="AY108" s="461">
        <f t="shared" si="508"/>
        <v>0</v>
      </c>
      <c r="AZ108" s="461">
        <f t="shared" si="508"/>
        <v>0</v>
      </c>
      <c r="BA108" s="461">
        <f t="shared" si="508"/>
        <v>0</v>
      </c>
      <c r="BB108" s="461">
        <f t="shared" si="508"/>
        <v>0</v>
      </c>
      <c r="BC108" s="461">
        <f t="shared" si="508"/>
        <v>0</v>
      </c>
      <c r="BD108" s="461">
        <f t="shared" si="508"/>
        <v>0</v>
      </c>
      <c r="BE108" s="461">
        <f t="shared" si="508"/>
        <v>0</v>
      </c>
      <c r="BF108" s="73">
        <f t="shared" si="509"/>
        <v>0</v>
      </c>
      <c r="BG108" s="99">
        <f t="shared" si="515"/>
        <v>0</v>
      </c>
      <c r="BH108" s="100">
        <f t="shared" si="510"/>
        <v>259700</v>
      </c>
      <c r="BI108" s="101">
        <f t="shared" si="516"/>
        <v>259700</v>
      </c>
      <c r="BJ108" s="152">
        <f t="shared" si="511"/>
        <v>0</v>
      </c>
      <c r="BK108" s="152"/>
      <c r="BL108" s="176">
        <v>35000</v>
      </c>
      <c r="BM108" s="461">
        <f t="shared" si="568"/>
        <v>0</v>
      </c>
      <c r="BN108" s="461">
        <f t="shared" si="569"/>
        <v>0</v>
      </c>
      <c r="BO108" s="461">
        <f t="shared" si="570"/>
        <v>0</v>
      </c>
      <c r="BP108" s="37"/>
      <c r="BQ108" s="461">
        <f t="shared" si="543"/>
        <v>0</v>
      </c>
      <c r="BR108" s="461">
        <f t="shared" si="571"/>
        <v>0</v>
      </c>
      <c r="BS108" s="461">
        <f t="shared" si="544"/>
        <v>0</v>
      </c>
      <c r="BT108" s="37"/>
      <c r="BU108" s="461">
        <f t="shared" si="545"/>
        <v>0</v>
      </c>
      <c r="BV108" s="461">
        <f t="shared" si="572"/>
        <v>0</v>
      </c>
      <c r="BW108" s="461">
        <f t="shared" si="573"/>
        <v>0</v>
      </c>
      <c r="BX108" s="37"/>
      <c r="BY108" s="461">
        <f t="shared" si="546"/>
        <v>0</v>
      </c>
      <c r="BZ108" s="461">
        <f t="shared" si="574"/>
        <v>0</v>
      </c>
      <c r="CA108" s="461">
        <f t="shared" si="547"/>
        <v>0</v>
      </c>
      <c r="CB108" s="37"/>
      <c r="CC108" s="461">
        <f t="shared" si="548"/>
        <v>0</v>
      </c>
      <c r="CD108" s="461">
        <f t="shared" si="575"/>
        <v>0</v>
      </c>
      <c r="CE108" s="461">
        <f t="shared" si="549"/>
        <v>0</v>
      </c>
      <c r="CF108" s="37"/>
      <c r="CG108" s="461">
        <f t="shared" si="550"/>
        <v>0</v>
      </c>
      <c r="CH108" s="461">
        <f t="shared" si="551"/>
        <v>0</v>
      </c>
      <c r="CI108" s="461">
        <f t="shared" si="576"/>
        <v>0</v>
      </c>
      <c r="CJ108" s="37"/>
      <c r="CK108" s="461">
        <f t="shared" si="552"/>
        <v>0</v>
      </c>
      <c r="CL108" s="461">
        <f t="shared" si="553"/>
        <v>0</v>
      </c>
      <c r="CM108" s="461">
        <f t="shared" si="554"/>
        <v>0</v>
      </c>
      <c r="CN108" s="37"/>
      <c r="CO108" s="461">
        <f t="shared" si="555"/>
        <v>0</v>
      </c>
      <c r="CP108" s="461">
        <f t="shared" si="556"/>
        <v>0</v>
      </c>
      <c r="CQ108" s="461">
        <f t="shared" si="557"/>
        <v>0</v>
      </c>
      <c r="CR108" s="37"/>
      <c r="CS108" s="461">
        <f t="shared" si="558"/>
        <v>0</v>
      </c>
      <c r="CT108" s="461">
        <f t="shared" si="577"/>
        <v>0</v>
      </c>
      <c r="CU108" s="461">
        <f t="shared" si="559"/>
        <v>0</v>
      </c>
      <c r="CV108" s="37"/>
      <c r="CW108" s="461">
        <f t="shared" si="560"/>
        <v>0</v>
      </c>
      <c r="CX108" s="461">
        <f t="shared" si="561"/>
        <v>0</v>
      </c>
      <c r="CY108" s="461">
        <f t="shared" si="562"/>
        <v>0</v>
      </c>
      <c r="CZ108" s="37"/>
      <c r="DA108" s="461">
        <f t="shared" si="563"/>
        <v>0</v>
      </c>
      <c r="DB108" s="461">
        <f t="shared" si="578"/>
        <v>0</v>
      </c>
      <c r="DC108" s="461">
        <f t="shared" si="564"/>
        <v>0</v>
      </c>
      <c r="DD108" s="37"/>
      <c r="DE108" s="461">
        <f t="shared" si="565"/>
        <v>0</v>
      </c>
      <c r="DF108" s="461">
        <f t="shared" si="566"/>
        <v>0</v>
      </c>
      <c r="DG108" s="461">
        <f t="shared" si="567"/>
        <v>0</v>
      </c>
      <c r="DH108" s="37"/>
      <c r="DI108" s="461">
        <f t="shared" si="512"/>
        <v>0</v>
      </c>
      <c r="DJ108" s="461">
        <f t="shared" si="513"/>
        <v>0</v>
      </c>
      <c r="DK108" s="461">
        <f t="shared" si="579"/>
        <v>0</v>
      </c>
    </row>
    <row r="109" spans="1:125" s="92" customFormat="1" ht="34.5" customHeight="1" x14ac:dyDescent="0.2">
      <c r="A109" s="85">
        <f t="shared" si="517"/>
        <v>8</v>
      </c>
      <c r="B109" s="608" t="s">
        <v>336</v>
      </c>
      <c r="C109" s="86" t="s">
        <v>23</v>
      </c>
      <c r="D109" s="628">
        <v>1</v>
      </c>
      <c r="E109" s="87"/>
      <c r="F109" s="88"/>
      <c r="G109" s="87"/>
      <c r="H109" s="87"/>
      <c r="I109" s="612"/>
      <c r="J109" s="88"/>
      <c r="K109" s="88"/>
      <c r="L109" s="88"/>
      <c r="M109" s="88"/>
      <c r="N109" s="88"/>
      <c r="O109" s="88"/>
      <c r="P109" s="88"/>
      <c r="Q109" s="89">
        <f t="shared" si="492"/>
        <v>0</v>
      </c>
      <c r="R109" s="178" t="s">
        <v>25</v>
      </c>
      <c r="S109" s="176">
        <v>18628</v>
      </c>
      <c r="T109" s="607"/>
      <c r="U109" s="607"/>
      <c r="V109" s="607"/>
      <c r="W109" s="607"/>
      <c r="X109" s="275"/>
      <c r="Y109" s="275"/>
      <c r="Z109" s="275"/>
      <c r="AA109" s="275"/>
      <c r="AB109" s="275"/>
      <c r="AC109" s="275"/>
      <c r="AD109" s="275"/>
      <c r="AE109" s="275"/>
      <c r="AF109" s="69">
        <f t="shared" si="493"/>
        <v>0</v>
      </c>
      <c r="AG109" s="461">
        <f t="shared" si="494"/>
        <v>0</v>
      </c>
      <c r="AH109" s="461">
        <f t="shared" si="495"/>
        <v>0</v>
      </c>
      <c r="AI109" s="461">
        <f t="shared" si="496"/>
        <v>0</v>
      </c>
      <c r="AJ109" s="461">
        <f t="shared" si="497"/>
        <v>0</v>
      </c>
      <c r="AK109" s="461">
        <f t="shared" si="498"/>
        <v>0</v>
      </c>
      <c r="AL109" s="461">
        <f t="shared" si="499"/>
        <v>0</v>
      </c>
      <c r="AM109" s="461">
        <f t="shared" si="500"/>
        <v>0</v>
      </c>
      <c r="AN109" s="461">
        <f t="shared" si="501"/>
        <v>0</v>
      </c>
      <c r="AO109" s="461">
        <f t="shared" si="502"/>
        <v>0</v>
      </c>
      <c r="AP109" s="461">
        <f t="shared" si="503"/>
        <v>0</v>
      </c>
      <c r="AQ109" s="461">
        <f t="shared" si="504"/>
        <v>0</v>
      </c>
      <c r="AR109" s="461">
        <f t="shared" si="505"/>
        <v>0</v>
      </c>
      <c r="AS109" s="462">
        <f t="shared" si="506"/>
        <v>0</v>
      </c>
      <c r="AT109" s="461">
        <f t="shared" si="507"/>
        <v>0</v>
      </c>
      <c r="AU109" s="461">
        <f t="shared" si="514"/>
        <v>0</v>
      </c>
      <c r="AV109" s="461">
        <f t="shared" si="580"/>
        <v>0</v>
      </c>
      <c r="AW109" s="461">
        <f t="shared" si="508"/>
        <v>0</v>
      </c>
      <c r="AX109" s="461">
        <f t="shared" si="508"/>
        <v>0</v>
      </c>
      <c r="AY109" s="461">
        <f t="shared" si="508"/>
        <v>0</v>
      </c>
      <c r="AZ109" s="461">
        <f t="shared" si="508"/>
        <v>0</v>
      </c>
      <c r="BA109" s="461">
        <f t="shared" si="508"/>
        <v>0</v>
      </c>
      <c r="BB109" s="461">
        <f t="shared" si="508"/>
        <v>0</v>
      </c>
      <c r="BC109" s="461">
        <f t="shared" si="508"/>
        <v>0</v>
      </c>
      <c r="BD109" s="461">
        <f t="shared" si="508"/>
        <v>0</v>
      </c>
      <c r="BE109" s="461">
        <f t="shared" si="508"/>
        <v>0</v>
      </c>
      <c r="BF109" s="73">
        <f t="shared" si="509"/>
        <v>0</v>
      </c>
      <c r="BG109" s="99">
        <f t="shared" si="515"/>
        <v>0</v>
      </c>
      <c r="BH109" s="100">
        <f t="shared" si="510"/>
        <v>18628</v>
      </c>
      <c r="BI109" s="101">
        <f t="shared" si="516"/>
        <v>18628</v>
      </c>
      <c r="BJ109" s="152">
        <f t="shared" si="511"/>
        <v>0</v>
      </c>
      <c r="BK109" s="152"/>
      <c r="BL109" s="176">
        <v>5000</v>
      </c>
      <c r="BM109" s="461">
        <f t="shared" si="568"/>
        <v>0</v>
      </c>
      <c r="BN109" s="461">
        <f t="shared" si="569"/>
        <v>0</v>
      </c>
      <c r="BO109" s="461">
        <f t="shared" si="570"/>
        <v>0</v>
      </c>
      <c r="BP109" s="37"/>
      <c r="BQ109" s="461">
        <f t="shared" si="543"/>
        <v>0</v>
      </c>
      <c r="BR109" s="461">
        <f t="shared" si="571"/>
        <v>0</v>
      </c>
      <c r="BS109" s="461">
        <f t="shared" si="544"/>
        <v>0</v>
      </c>
      <c r="BT109" s="37"/>
      <c r="BU109" s="461">
        <f t="shared" si="545"/>
        <v>0</v>
      </c>
      <c r="BV109" s="461">
        <f t="shared" si="572"/>
        <v>0</v>
      </c>
      <c r="BW109" s="461">
        <f t="shared" si="573"/>
        <v>0</v>
      </c>
      <c r="BX109" s="37"/>
      <c r="BY109" s="461">
        <f t="shared" si="546"/>
        <v>0</v>
      </c>
      <c r="BZ109" s="461">
        <f t="shared" si="574"/>
        <v>0</v>
      </c>
      <c r="CA109" s="461">
        <f t="shared" si="547"/>
        <v>0</v>
      </c>
      <c r="CB109" s="37"/>
      <c r="CC109" s="461">
        <f t="shared" si="548"/>
        <v>0</v>
      </c>
      <c r="CD109" s="461">
        <f t="shared" si="575"/>
        <v>0</v>
      </c>
      <c r="CE109" s="461">
        <f t="shared" si="549"/>
        <v>0</v>
      </c>
      <c r="CF109" s="37"/>
      <c r="CG109" s="461">
        <f t="shared" si="550"/>
        <v>0</v>
      </c>
      <c r="CH109" s="461">
        <f t="shared" si="551"/>
        <v>0</v>
      </c>
      <c r="CI109" s="461">
        <f t="shared" si="576"/>
        <v>0</v>
      </c>
      <c r="CJ109" s="37"/>
      <c r="CK109" s="461">
        <f t="shared" si="552"/>
        <v>0</v>
      </c>
      <c r="CL109" s="461">
        <f t="shared" si="553"/>
        <v>0</v>
      </c>
      <c r="CM109" s="461">
        <f t="shared" si="554"/>
        <v>0</v>
      </c>
      <c r="CN109" s="37"/>
      <c r="CO109" s="461">
        <f t="shared" si="555"/>
        <v>0</v>
      </c>
      <c r="CP109" s="461">
        <f t="shared" si="556"/>
        <v>0</v>
      </c>
      <c r="CQ109" s="461">
        <f t="shared" si="557"/>
        <v>0</v>
      </c>
      <c r="CR109" s="37"/>
      <c r="CS109" s="461">
        <f t="shared" si="558"/>
        <v>0</v>
      </c>
      <c r="CT109" s="461">
        <f t="shared" si="577"/>
        <v>0</v>
      </c>
      <c r="CU109" s="461">
        <f t="shared" si="559"/>
        <v>0</v>
      </c>
      <c r="CV109" s="37"/>
      <c r="CW109" s="461">
        <f t="shared" si="560"/>
        <v>0</v>
      </c>
      <c r="CX109" s="461">
        <f t="shared" si="561"/>
        <v>0</v>
      </c>
      <c r="CY109" s="461">
        <f t="shared" si="562"/>
        <v>0</v>
      </c>
      <c r="CZ109" s="37"/>
      <c r="DA109" s="461">
        <f t="shared" si="563"/>
        <v>0</v>
      </c>
      <c r="DB109" s="461">
        <f t="shared" si="578"/>
        <v>0</v>
      </c>
      <c r="DC109" s="461">
        <f t="shared" si="564"/>
        <v>0</v>
      </c>
      <c r="DD109" s="37"/>
      <c r="DE109" s="461">
        <f t="shared" si="565"/>
        <v>0</v>
      </c>
      <c r="DF109" s="461">
        <f t="shared" si="566"/>
        <v>0</v>
      </c>
      <c r="DG109" s="461">
        <f t="shared" si="567"/>
        <v>0</v>
      </c>
      <c r="DH109" s="37"/>
      <c r="DI109" s="461">
        <f t="shared" si="512"/>
        <v>0</v>
      </c>
      <c r="DJ109" s="461">
        <f t="shared" si="513"/>
        <v>0</v>
      </c>
      <c r="DK109" s="461">
        <f t="shared" si="579"/>
        <v>0</v>
      </c>
    </row>
    <row r="110" spans="1:125" s="92" customFormat="1" ht="34.5" customHeight="1" x14ac:dyDescent="0.2">
      <c r="A110" s="85"/>
      <c r="B110" s="597" t="s">
        <v>268</v>
      </c>
      <c r="C110" s="86"/>
      <c r="D110" s="628"/>
      <c r="E110" s="87"/>
      <c r="F110" s="88"/>
      <c r="G110" s="87"/>
      <c r="H110" s="87"/>
      <c r="I110" s="612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461"/>
      <c r="AJ110" s="461"/>
      <c r="AK110" s="461"/>
      <c r="AL110" s="461"/>
      <c r="AM110" s="461"/>
      <c r="AN110" s="461"/>
      <c r="AO110" s="461"/>
      <c r="AP110" s="461"/>
      <c r="AQ110" s="461"/>
      <c r="AR110" s="461"/>
      <c r="AS110" s="462"/>
      <c r="AT110" s="461"/>
      <c r="AU110" s="461"/>
      <c r="AV110" s="461"/>
      <c r="AW110" s="461"/>
      <c r="AX110" s="461"/>
      <c r="AY110" s="461"/>
      <c r="AZ110" s="461"/>
      <c r="BA110" s="461"/>
      <c r="BB110" s="461"/>
      <c r="BC110" s="461"/>
      <c r="BD110" s="461"/>
      <c r="BE110" s="461"/>
      <c r="BF110" s="73"/>
      <c r="BG110" s="99">
        <f t="shared" si="515"/>
        <v>0</v>
      </c>
      <c r="BH110" s="100"/>
      <c r="BI110" s="101">
        <f t="shared" si="516"/>
        <v>0</v>
      </c>
      <c r="BJ110" s="152"/>
      <c r="BK110" s="152"/>
      <c r="BL110" s="88"/>
      <c r="BM110" s="461">
        <f t="shared" si="568"/>
        <v>0</v>
      </c>
      <c r="BN110" s="461">
        <f t="shared" si="569"/>
        <v>0</v>
      </c>
      <c r="BO110" s="461">
        <f t="shared" si="570"/>
        <v>0</v>
      </c>
      <c r="BP110" s="37"/>
      <c r="BQ110" s="461">
        <f t="shared" si="543"/>
        <v>0</v>
      </c>
      <c r="BR110" s="461">
        <f t="shared" si="571"/>
        <v>0</v>
      </c>
      <c r="BS110" s="461">
        <f t="shared" si="544"/>
        <v>0</v>
      </c>
      <c r="BT110" s="37"/>
      <c r="BU110" s="461">
        <f t="shared" si="545"/>
        <v>0</v>
      </c>
      <c r="BV110" s="461">
        <f t="shared" si="572"/>
        <v>0</v>
      </c>
      <c r="BW110" s="461">
        <f t="shared" si="573"/>
        <v>0</v>
      </c>
      <c r="BX110" s="37"/>
      <c r="BY110" s="461">
        <f t="shared" si="546"/>
        <v>0</v>
      </c>
      <c r="BZ110" s="461">
        <f t="shared" si="574"/>
        <v>0</v>
      </c>
      <c r="CA110" s="461">
        <f t="shared" si="547"/>
        <v>0</v>
      </c>
      <c r="CB110" s="37"/>
      <c r="CC110" s="461">
        <f t="shared" si="548"/>
        <v>0</v>
      </c>
      <c r="CD110" s="461">
        <f t="shared" si="575"/>
        <v>0</v>
      </c>
      <c r="CE110" s="461">
        <f t="shared" si="549"/>
        <v>0</v>
      </c>
      <c r="CF110" s="37"/>
      <c r="CG110" s="461">
        <f t="shared" si="550"/>
        <v>0</v>
      </c>
      <c r="CH110" s="461">
        <f t="shared" si="551"/>
        <v>0</v>
      </c>
      <c r="CI110" s="461">
        <f t="shared" si="576"/>
        <v>0</v>
      </c>
      <c r="CJ110" s="37"/>
      <c r="CK110" s="461">
        <f t="shared" si="552"/>
        <v>0</v>
      </c>
      <c r="CL110" s="461">
        <f t="shared" si="553"/>
        <v>0</v>
      </c>
      <c r="CM110" s="461">
        <f t="shared" si="554"/>
        <v>0</v>
      </c>
      <c r="CN110" s="37"/>
      <c r="CO110" s="461">
        <f t="shared" si="555"/>
        <v>0</v>
      </c>
      <c r="CP110" s="461">
        <f t="shared" si="556"/>
        <v>0</v>
      </c>
      <c r="CQ110" s="461">
        <f t="shared" si="557"/>
        <v>0</v>
      </c>
      <c r="CR110" s="37"/>
      <c r="CS110" s="461">
        <f t="shared" si="558"/>
        <v>0</v>
      </c>
      <c r="CT110" s="461">
        <f t="shared" si="577"/>
        <v>0</v>
      </c>
      <c r="CU110" s="461">
        <f t="shared" si="559"/>
        <v>0</v>
      </c>
      <c r="CV110" s="37"/>
      <c r="CW110" s="461">
        <f t="shared" si="560"/>
        <v>0</v>
      </c>
      <c r="CX110" s="461">
        <f t="shared" si="561"/>
        <v>0</v>
      </c>
      <c r="CY110" s="461">
        <f t="shared" si="562"/>
        <v>0</v>
      </c>
      <c r="CZ110" s="37"/>
      <c r="DA110" s="461">
        <f t="shared" si="563"/>
        <v>0</v>
      </c>
      <c r="DB110" s="461">
        <f t="shared" si="578"/>
        <v>0</v>
      </c>
      <c r="DC110" s="461">
        <f t="shared" si="564"/>
        <v>0</v>
      </c>
      <c r="DD110" s="37"/>
      <c r="DE110" s="461">
        <f t="shared" si="565"/>
        <v>0</v>
      </c>
      <c r="DF110" s="461">
        <f t="shared" si="566"/>
        <v>0</v>
      </c>
      <c r="DG110" s="461">
        <f t="shared" si="567"/>
        <v>0</v>
      </c>
      <c r="DH110" s="37"/>
      <c r="DI110" s="461">
        <f t="shared" si="512"/>
        <v>0</v>
      </c>
      <c r="DJ110" s="461">
        <f t="shared" si="513"/>
        <v>0</v>
      </c>
      <c r="DK110" s="461">
        <f t="shared" si="579"/>
        <v>0</v>
      </c>
    </row>
    <row r="111" spans="1:125" s="92" customFormat="1" ht="34.5" customHeight="1" x14ac:dyDescent="0.2">
      <c r="A111" s="85">
        <v>11</v>
      </c>
      <c r="B111" s="426" t="s">
        <v>152</v>
      </c>
      <c r="C111" s="86" t="s">
        <v>23</v>
      </c>
      <c r="D111" s="178">
        <v>32</v>
      </c>
      <c r="E111" s="87"/>
      <c r="F111" s="88"/>
      <c r="G111" s="87"/>
      <c r="H111" s="87"/>
      <c r="I111" s="612"/>
      <c r="J111" s="88"/>
      <c r="K111" s="88"/>
      <c r="L111" s="88"/>
      <c r="M111" s="88"/>
      <c r="N111" s="88"/>
      <c r="O111" s="88"/>
      <c r="P111" s="88"/>
      <c r="Q111" s="89">
        <f t="shared" si="492"/>
        <v>0</v>
      </c>
      <c r="R111" s="83" t="s">
        <v>45</v>
      </c>
      <c r="S111" s="609">
        <v>100000</v>
      </c>
      <c r="T111" s="629"/>
      <c r="U111" s="275"/>
      <c r="V111" s="275"/>
      <c r="W111" s="275"/>
      <c r="X111" s="275"/>
      <c r="Y111" s="275"/>
      <c r="Z111" s="275"/>
      <c r="AA111" s="275"/>
      <c r="AB111" s="275"/>
      <c r="AC111" s="275"/>
      <c r="AD111" s="275"/>
      <c r="AE111" s="275"/>
      <c r="AF111" s="69">
        <f t="shared" si="493"/>
        <v>0</v>
      </c>
      <c r="AG111" s="461">
        <f t="shared" si="494"/>
        <v>0</v>
      </c>
      <c r="AH111" s="461">
        <f t="shared" si="495"/>
        <v>0</v>
      </c>
      <c r="AI111" s="461">
        <f t="shared" si="496"/>
        <v>0</v>
      </c>
      <c r="AJ111" s="461">
        <f t="shared" si="497"/>
        <v>0</v>
      </c>
      <c r="AK111" s="461">
        <f t="shared" si="498"/>
        <v>0</v>
      </c>
      <c r="AL111" s="461">
        <f t="shared" si="499"/>
        <v>0</v>
      </c>
      <c r="AM111" s="461">
        <f t="shared" si="500"/>
        <v>0</v>
      </c>
      <c r="AN111" s="461">
        <f t="shared" si="501"/>
        <v>0</v>
      </c>
      <c r="AO111" s="461">
        <f t="shared" si="502"/>
        <v>0</v>
      </c>
      <c r="AP111" s="461">
        <f t="shared" si="503"/>
        <v>0</v>
      </c>
      <c r="AQ111" s="461">
        <f t="shared" si="504"/>
        <v>0</v>
      </c>
      <c r="AR111" s="461">
        <f t="shared" si="505"/>
        <v>0</v>
      </c>
      <c r="AS111" s="462">
        <f t="shared" si="506"/>
        <v>0</v>
      </c>
      <c r="AT111" s="461">
        <f t="shared" si="507"/>
        <v>0</v>
      </c>
      <c r="AU111" s="461"/>
      <c r="AV111" s="461"/>
      <c r="AW111" s="461">
        <f t="shared" si="508"/>
        <v>0</v>
      </c>
      <c r="AX111" s="461">
        <f t="shared" si="508"/>
        <v>0</v>
      </c>
      <c r="AY111" s="461">
        <f t="shared" si="508"/>
        <v>0</v>
      </c>
      <c r="AZ111" s="461">
        <f t="shared" si="508"/>
        <v>0</v>
      </c>
      <c r="BA111" s="461">
        <f t="shared" si="508"/>
        <v>0</v>
      </c>
      <c r="BB111" s="461">
        <f t="shared" si="508"/>
        <v>0</v>
      </c>
      <c r="BC111" s="461">
        <f t="shared" si="508"/>
        <v>0</v>
      </c>
      <c r="BD111" s="461">
        <f t="shared" si="508"/>
        <v>0</v>
      </c>
      <c r="BE111" s="461">
        <f t="shared" si="508"/>
        <v>0</v>
      </c>
      <c r="BF111" s="73">
        <f t="shared" si="509"/>
        <v>0</v>
      </c>
      <c r="BG111" s="99">
        <f t="shared" si="515"/>
        <v>0</v>
      </c>
      <c r="BH111" s="100">
        <f t="shared" si="510"/>
        <v>3200000</v>
      </c>
      <c r="BI111" s="101">
        <f t="shared" si="516"/>
        <v>3200000</v>
      </c>
      <c r="BJ111" s="152">
        <f t="shared" si="511"/>
        <v>0</v>
      </c>
      <c r="BK111" s="152"/>
      <c r="BL111" s="944">
        <v>100000</v>
      </c>
      <c r="BM111" s="461">
        <f t="shared" si="568"/>
        <v>0</v>
      </c>
      <c r="BN111" s="461">
        <f t="shared" si="569"/>
        <v>0</v>
      </c>
      <c r="BO111" s="461">
        <f t="shared" si="570"/>
        <v>0</v>
      </c>
      <c r="BP111" s="37"/>
      <c r="BQ111" s="461">
        <f t="shared" si="543"/>
        <v>0</v>
      </c>
      <c r="BR111" s="461">
        <f t="shared" si="571"/>
        <v>0</v>
      </c>
      <c r="BS111" s="461">
        <f t="shared" si="544"/>
        <v>0</v>
      </c>
      <c r="BT111" s="37"/>
      <c r="BU111" s="461">
        <f t="shared" si="545"/>
        <v>0</v>
      </c>
      <c r="BV111" s="461">
        <f t="shared" si="572"/>
        <v>0</v>
      </c>
      <c r="BW111" s="461">
        <f t="shared" si="573"/>
        <v>0</v>
      </c>
      <c r="BX111" s="37"/>
      <c r="BY111" s="461">
        <f t="shared" si="546"/>
        <v>0</v>
      </c>
      <c r="BZ111" s="461">
        <f t="shared" si="574"/>
        <v>0</v>
      </c>
      <c r="CA111" s="461">
        <f t="shared" si="547"/>
        <v>0</v>
      </c>
      <c r="CB111" s="37"/>
      <c r="CC111" s="461">
        <f t="shared" si="548"/>
        <v>0</v>
      </c>
      <c r="CD111" s="461">
        <f t="shared" si="575"/>
        <v>0</v>
      </c>
      <c r="CE111" s="461">
        <f t="shared" si="549"/>
        <v>0</v>
      </c>
      <c r="CF111" s="37"/>
      <c r="CG111" s="461">
        <f t="shared" si="550"/>
        <v>0</v>
      </c>
      <c r="CH111" s="461">
        <f t="shared" si="551"/>
        <v>0</v>
      </c>
      <c r="CI111" s="461">
        <f t="shared" si="576"/>
        <v>0</v>
      </c>
      <c r="CJ111" s="37"/>
      <c r="CK111" s="461">
        <f t="shared" si="552"/>
        <v>0</v>
      </c>
      <c r="CL111" s="461">
        <f t="shared" si="553"/>
        <v>0</v>
      </c>
      <c r="CM111" s="461">
        <f t="shared" si="554"/>
        <v>0</v>
      </c>
      <c r="CN111" s="37"/>
      <c r="CO111" s="461">
        <f t="shared" si="555"/>
        <v>0</v>
      </c>
      <c r="CP111" s="461">
        <f t="shared" si="556"/>
        <v>0</v>
      </c>
      <c r="CQ111" s="461">
        <f t="shared" si="557"/>
        <v>0</v>
      </c>
      <c r="CR111" s="37"/>
      <c r="CS111" s="461">
        <f t="shared" si="558"/>
        <v>0</v>
      </c>
      <c r="CT111" s="461">
        <f t="shared" si="577"/>
        <v>0</v>
      </c>
      <c r="CU111" s="461">
        <f t="shared" si="559"/>
        <v>0</v>
      </c>
      <c r="CV111" s="37"/>
      <c r="CW111" s="461">
        <f t="shared" si="560"/>
        <v>0</v>
      </c>
      <c r="CX111" s="461">
        <f t="shared" si="561"/>
        <v>0</v>
      </c>
      <c r="CY111" s="461">
        <f t="shared" si="562"/>
        <v>0</v>
      </c>
      <c r="CZ111" s="37"/>
      <c r="DA111" s="461">
        <f t="shared" si="563"/>
        <v>0</v>
      </c>
      <c r="DB111" s="461">
        <f t="shared" si="578"/>
        <v>0</v>
      </c>
      <c r="DC111" s="461">
        <f t="shared" si="564"/>
        <v>0</v>
      </c>
      <c r="DD111" s="37"/>
      <c r="DE111" s="461">
        <f t="shared" si="565"/>
        <v>0</v>
      </c>
      <c r="DF111" s="461">
        <f t="shared" si="566"/>
        <v>0</v>
      </c>
      <c r="DG111" s="461">
        <f t="shared" si="567"/>
        <v>0</v>
      </c>
      <c r="DH111" s="37"/>
      <c r="DI111" s="461">
        <f t="shared" si="512"/>
        <v>0</v>
      </c>
      <c r="DJ111" s="461">
        <f t="shared" si="513"/>
        <v>0</v>
      </c>
      <c r="DK111" s="461">
        <f t="shared" si="579"/>
        <v>0</v>
      </c>
    </row>
    <row r="112" spans="1:125" s="92" customFormat="1" ht="34.5" customHeight="1" x14ac:dyDescent="0.2">
      <c r="A112" s="85">
        <f t="shared" si="517"/>
        <v>12</v>
      </c>
      <c r="B112" s="426" t="s">
        <v>152</v>
      </c>
      <c r="C112" s="86" t="s">
        <v>23</v>
      </c>
      <c r="D112" s="178">
        <v>3</v>
      </c>
      <c r="E112" s="87"/>
      <c r="F112" s="88"/>
      <c r="G112" s="611"/>
      <c r="H112" s="88"/>
      <c r="I112" s="88"/>
      <c r="J112" s="88"/>
      <c r="K112" s="88"/>
      <c r="L112" s="88"/>
      <c r="M112" s="88"/>
      <c r="N112" s="88"/>
      <c r="O112" s="88"/>
      <c r="P112" s="88"/>
      <c r="Q112" s="89">
        <f t="shared" ref="Q112" si="581">SUM(E112:P112)</f>
        <v>0</v>
      </c>
      <c r="R112" s="83" t="s">
        <v>45</v>
      </c>
      <c r="S112" s="546">
        <v>1802000</v>
      </c>
      <c r="T112" s="629"/>
      <c r="U112" s="275"/>
      <c r="V112" s="275"/>
      <c r="W112" s="275"/>
      <c r="X112" s="275"/>
      <c r="Y112" s="275"/>
      <c r="Z112" s="275"/>
      <c r="AA112" s="275"/>
      <c r="AB112" s="275"/>
      <c r="AC112" s="275"/>
      <c r="AD112" s="275"/>
      <c r="AE112" s="275"/>
      <c r="AF112" s="69">
        <f t="shared" ref="AF112" si="582">SUM(Q112*S112)</f>
        <v>0</v>
      </c>
      <c r="AG112" s="461">
        <f t="shared" ref="AG112" si="583">T112*E112</f>
        <v>0</v>
      </c>
      <c r="AH112" s="461">
        <f t="shared" ref="AH112" si="584">U112*F112</f>
        <v>0</v>
      </c>
      <c r="AI112" s="461">
        <f t="shared" ref="AI112" si="585">V112*G112</f>
        <v>0</v>
      </c>
      <c r="AJ112" s="461">
        <f t="shared" ref="AJ112" si="586">W112*H112</f>
        <v>0</v>
      </c>
      <c r="AK112" s="461">
        <f t="shared" ref="AK112" si="587">X112*I112</f>
        <v>0</v>
      </c>
      <c r="AL112" s="461">
        <f t="shared" ref="AL112" si="588">Y112*J112</f>
        <v>0</v>
      </c>
      <c r="AM112" s="461">
        <f t="shared" ref="AM112" si="589">Z112*K112</f>
        <v>0</v>
      </c>
      <c r="AN112" s="461">
        <f t="shared" ref="AN112" si="590">AA112*L112</f>
        <v>0</v>
      </c>
      <c r="AO112" s="461">
        <f t="shared" ref="AO112" si="591">AB112*M112</f>
        <v>0</v>
      </c>
      <c r="AP112" s="461">
        <f t="shared" ref="AP112" si="592">AC112*N112</f>
        <v>0</v>
      </c>
      <c r="AQ112" s="461">
        <f t="shared" ref="AQ112" si="593">AD112*O112</f>
        <v>0</v>
      </c>
      <c r="AR112" s="461">
        <f t="shared" ref="AR112" si="594">AE112*P112</f>
        <v>0</v>
      </c>
      <c r="AS112" s="462">
        <f t="shared" ref="AS112" si="595">SUM(AG112:AR112)</f>
        <v>0</v>
      </c>
      <c r="AT112" s="461">
        <f t="shared" ref="AT112" si="596">SUM(AG112*14%)</f>
        <v>0</v>
      </c>
      <c r="AU112" s="461"/>
      <c r="AV112" s="461"/>
      <c r="AW112" s="461">
        <f t="shared" ref="AW112" si="597">SUM(AJ112*14%)</f>
        <v>0</v>
      </c>
      <c r="AX112" s="461">
        <f t="shared" ref="AX112" si="598">SUM(AK112*14%)</f>
        <v>0</v>
      </c>
      <c r="AY112" s="461">
        <f t="shared" ref="AY112" si="599">SUM(AL112*14%)</f>
        <v>0</v>
      </c>
      <c r="AZ112" s="461">
        <f t="shared" ref="AZ112" si="600">SUM(AM112*14%)</f>
        <v>0</v>
      </c>
      <c r="BA112" s="461">
        <f t="shared" ref="BA112" si="601">SUM(AN112*14%)</f>
        <v>0</v>
      </c>
      <c r="BB112" s="461">
        <f t="shared" ref="BB112" si="602">SUM(AO112*14%)</f>
        <v>0</v>
      </c>
      <c r="BC112" s="461">
        <f t="shared" ref="BC112" si="603">SUM(AP112*14%)</f>
        <v>0</v>
      </c>
      <c r="BD112" s="461">
        <f t="shared" ref="BD112" si="604">SUM(AQ112*14%)</f>
        <v>0</v>
      </c>
      <c r="BE112" s="461">
        <f t="shared" ref="BE112" si="605">SUM(AR112*14%)</f>
        <v>0</v>
      </c>
      <c r="BF112" s="73">
        <f t="shared" ref="BF112" si="606">SUM(AT112:BE112)</f>
        <v>0</v>
      </c>
      <c r="BG112" s="99">
        <f t="shared" si="515"/>
        <v>0</v>
      </c>
      <c r="BH112" s="100">
        <f t="shared" ref="BH112" si="607">S112*D112</f>
        <v>5406000</v>
      </c>
      <c r="BI112" s="101">
        <f t="shared" si="516"/>
        <v>5406000</v>
      </c>
      <c r="BJ112" s="152">
        <f t="shared" ref="BJ112" si="608">SUM(Q112/D112)</f>
        <v>0</v>
      </c>
      <c r="BK112" s="152"/>
      <c r="BL112" s="945">
        <v>1802000</v>
      </c>
      <c r="BM112" s="461">
        <f t="shared" ref="BM112:BM127" si="609">AG112-AT112</f>
        <v>0</v>
      </c>
      <c r="BN112" s="461">
        <f t="shared" ref="BN112:BN127" si="610">E112*BL112</f>
        <v>0</v>
      </c>
      <c r="BO112" s="461">
        <f t="shared" ref="BO112:BO127" si="611">BM112-BN112</f>
        <v>0</v>
      </c>
      <c r="BP112" s="37"/>
      <c r="BQ112" s="461">
        <f t="shared" ref="BQ112:BQ127" si="612">AH112-AU112</f>
        <v>0</v>
      </c>
      <c r="BR112" s="461">
        <f t="shared" ref="BR112:BR127" si="613">F112*BL112</f>
        <v>0</v>
      </c>
      <c r="BS112" s="461">
        <f t="shared" ref="BS112:BS127" si="614">BQ112-BR112</f>
        <v>0</v>
      </c>
      <c r="BT112" s="37"/>
      <c r="BU112" s="461">
        <f t="shared" ref="BU112:BU127" si="615">AI112-AV112</f>
        <v>0</v>
      </c>
      <c r="BV112" s="461">
        <f t="shared" ref="BV112:BV127" si="616">G112*BL112</f>
        <v>0</v>
      </c>
      <c r="BW112" s="461">
        <f t="shared" ref="BW112:BW127" si="617">BU112-BV112</f>
        <v>0</v>
      </c>
      <c r="BX112" s="37"/>
      <c r="BY112" s="461">
        <f t="shared" ref="BY112:BY127" si="618">AJ112-AW112</f>
        <v>0</v>
      </c>
      <c r="BZ112" s="461">
        <f t="shared" ref="BZ112:BZ127" si="619">H112*BL112</f>
        <v>0</v>
      </c>
      <c r="CA112" s="461">
        <f t="shared" ref="CA112:CA127" si="620">BY112-BZ112</f>
        <v>0</v>
      </c>
      <c r="CB112" s="37"/>
      <c r="CC112" s="461">
        <f t="shared" ref="CC112:CC127" si="621">SUM(AK112-AX112)</f>
        <v>0</v>
      </c>
      <c r="CD112" s="461">
        <f t="shared" ref="CD112:CD127" si="622">I112*BL112</f>
        <v>0</v>
      </c>
      <c r="CE112" s="461">
        <f t="shared" ref="CE112:CE127" si="623">CC112-CD112</f>
        <v>0</v>
      </c>
      <c r="CF112" s="37"/>
      <c r="CG112" s="461">
        <f t="shared" ref="CG112:CG127" si="624">AL112-AY112</f>
        <v>0</v>
      </c>
      <c r="CH112" s="461">
        <f t="shared" ref="CH112:CH127" si="625">J112*BL112</f>
        <v>0</v>
      </c>
      <c r="CI112" s="461">
        <f t="shared" ref="CI112:CI127" si="626">CG112-CH112</f>
        <v>0</v>
      </c>
      <c r="CJ112" s="37"/>
      <c r="CK112" s="461">
        <f t="shared" ref="CK112:CK127" si="627">AM112-AZ112</f>
        <v>0</v>
      </c>
      <c r="CL112" s="461">
        <f t="shared" ref="CL112:CL127" si="628">K112*BL112</f>
        <v>0</v>
      </c>
      <c r="CM112" s="461">
        <f t="shared" ref="CM112:CM127" si="629">CK112-CL112</f>
        <v>0</v>
      </c>
      <c r="CN112" s="37"/>
      <c r="CO112" s="461">
        <f t="shared" ref="CO112:CO127" si="630">AN112-BA112</f>
        <v>0</v>
      </c>
      <c r="CP112" s="461">
        <f t="shared" ref="CP112:CP127" si="631">L112*BL112</f>
        <v>0</v>
      </c>
      <c r="CQ112" s="461">
        <f t="shared" ref="CQ112:CQ127" si="632">CO112-CP112</f>
        <v>0</v>
      </c>
      <c r="CR112" s="37"/>
      <c r="CS112" s="461">
        <f t="shared" ref="CS112:CS127" si="633">AO112-BB112</f>
        <v>0</v>
      </c>
      <c r="CT112" s="461">
        <f t="shared" ref="CT112:CT127" si="634">M112*BL112</f>
        <v>0</v>
      </c>
      <c r="CU112" s="461">
        <f t="shared" ref="CU112:CU127" si="635">CS112-CT112</f>
        <v>0</v>
      </c>
      <c r="CV112" s="37"/>
      <c r="CW112" s="461">
        <f t="shared" ref="CW112:CW127" si="636">AP112-BC112</f>
        <v>0</v>
      </c>
      <c r="CX112" s="461">
        <f t="shared" ref="CX112:CX127" si="637">N112*BL112</f>
        <v>0</v>
      </c>
      <c r="CY112" s="461">
        <f t="shared" ref="CY112:CY127" si="638">CW112-CX112</f>
        <v>0</v>
      </c>
      <c r="CZ112" s="37"/>
      <c r="DA112" s="461">
        <f t="shared" ref="DA112:DA127" si="639">AQ112-BD112</f>
        <v>0</v>
      </c>
      <c r="DB112" s="461">
        <f t="shared" ref="DB112:DB127" si="640">O112*BL112</f>
        <v>0</v>
      </c>
      <c r="DC112" s="461">
        <f t="shared" ref="DC112:DC127" si="641">DA112-DB112</f>
        <v>0</v>
      </c>
      <c r="DD112" s="37"/>
      <c r="DE112" s="461">
        <f t="shared" ref="DE112:DE127" si="642">AR112-BE112</f>
        <v>0</v>
      </c>
      <c r="DF112" s="461">
        <f t="shared" ref="DF112:DF127" si="643">P112*BL112</f>
        <v>0</v>
      </c>
      <c r="DG112" s="461">
        <f t="shared" ref="DG112:DG127" si="644">DE112-DF112</f>
        <v>0</v>
      </c>
      <c r="DH112" s="37"/>
      <c r="DI112" s="461">
        <f t="shared" ref="DI112:DI127" si="645">SUM(BM112+BQ112+BU112+BY112+CC112+CG112+CK112+CO112+CS112+CW112+DA112+DE112)</f>
        <v>0</v>
      </c>
      <c r="DJ112" s="461">
        <f t="shared" ref="DJ112:DJ127" si="646">SUM(BN112+BR112+BV112+BZ112+CD112+CH112+CL112+CP112+CT112+CX112+DB112+DF112)</f>
        <v>0</v>
      </c>
      <c r="DK112" s="461">
        <f t="shared" ref="DK112:DK127" si="647">DI112-DJ112</f>
        <v>0</v>
      </c>
    </row>
    <row r="113" spans="1:115" s="92" customFormat="1" ht="34.5" customHeight="1" x14ac:dyDescent="0.2">
      <c r="A113" s="85"/>
      <c r="B113" s="610" t="s">
        <v>153</v>
      </c>
      <c r="C113" s="86"/>
      <c r="D113" s="82"/>
      <c r="E113" s="87"/>
      <c r="F113" s="88"/>
      <c r="G113" s="611"/>
      <c r="H113" s="88"/>
      <c r="I113" s="88"/>
      <c r="J113" s="88"/>
      <c r="K113" s="88"/>
      <c r="L113" s="88"/>
      <c r="M113" s="88"/>
      <c r="N113" s="88"/>
      <c r="O113" s="88"/>
      <c r="P113" s="88"/>
      <c r="Q113" s="89"/>
      <c r="R113" s="83"/>
      <c r="S113" s="609"/>
      <c r="T113" s="629"/>
      <c r="U113" s="275"/>
      <c r="V113" s="275"/>
      <c r="W113" s="275"/>
      <c r="X113" s="275"/>
      <c r="Y113" s="275"/>
      <c r="Z113" s="275"/>
      <c r="AA113" s="275"/>
      <c r="AB113" s="275"/>
      <c r="AC113" s="275"/>
      <c r="AD113" s="275"/>
      <c r="AE113" s="275"/>
      <c r="AF113" s="95">
        <f>SUM(S113*E113)</f>
        <v>0</v>
      </c>
      <c r="AG113" s="631">
        <f t="shared" si="494"/>
        <v>0</v>
      </c>
      <c r="AH113" s="631">
        <f t="shared" si="495"/>
        <v>0</v>
      </c>
      <c r="AI113" s="631">
        <f t="shared" si="496"/>
        <v>0</v>
      </c>
      <c r="AJ113" s="631">
        <f t="shared" si="497"/>
        <v>0</v>
      </c>
      <c r="AK113" s="631">
        <f t="shared" si="498"/>
        <v>0</v>
      </c>
      <c r="AL113" s="631">
        <f t="shared" si="499"/>
        <v>0</v>
      </c>
      <c r="AM113" s="631">
        <f t="shared" si="500"/>
        <v>0</v>
      </c>
      <c r="AN113" s="631">
        <f t="shared" si="501"/>
        <v>0</v>
      </c>
      <c r="AO113" s="631">
        <f t="shared" si="502"/>
        <v>0</v>
      </c>
      <c r="AP113" s="631">
        <f t="shared" si="503"/>
        <v>0</v>
      </c>
      <c r="AQ113" s="631">
        <f t="shared" si="504"/>
        <v>0</v>
      </c>
      <c r="AR113" s="631">
        <f t="shared" si="505"/>
        <v>0</v>
      </c>
      <c r="AS113" s="632">
        <f t="shared" si="506"/>
        <v>0</v>
      </c>
      <c r="AT113" s="631">
        <f t="shared" ref="AT113:BE113" si="648">AG113*R113</f>
        <v>0</v>
      </c>
      <c r="AU113" s="631">
        <f t="shared" si="648"/>
        <v>0</v>
      </c>
      <c r="AV113" s="631">
        <f t="shared" si="648"/>
        <v>0</v>
      </c>
      <c r="AW113" s="631">
        <f t="shared" si="648"/>
        <v>0</v>
      </c>
      <c r="AX113" s="631">
        <f t="shared" si="648"/>
        <v>0</v>
      </c>
      <c r="AY113" s="631">
        <f t="shared" si="648"/>
        <v>0</v>
      </c>
      <c r="AZ113" s="631">
        <f t="shared" si="648"/>
        <v>0</v>
      </c>
      <c r="BA113" s="631">
        <f t="shared" si="648"/>
        <v>0</v>
      </c>
      <c r="BB113" s="631">
        <f t="shared" si="648"/>
        <v>0</v>
      </c>
      <c r="BC113" s="631">
        <f t="shared" si="648"/>
        <v>0</v>
      </c>
      <c r="BD113" s="631">
        <f t="shared" si="648"/>
        <v>0</v>
      </c>
      <c r="BE113" s="631">
        <f t="shared" si="648"/>
        <v>0</v>
      </c>
      <c r="BF113" s="99">
        <f>AS113*4%</f>
        <v>0</v>
      </c>
      <c r="BG113" s="99">
        <f t="shared" si="515"/>
        <v>0</v>
      </c>
      <c r="BH113" s="100">
        <f t="shared" si="510"/>
        <v>0</v>
      </c>
      <c r="BI113" s="101">
        <f t="shared" si="516"/>
        <v>0</v>
      </c>
      <c r="BJ113" s="152"/>
      <c r="BK113" s="152"/>
      <c r="BL113" s="946"/>
      <c r="BM113" s="461">
        <f t="shared" si="609"/>
        <v>0</v>
      </c>
      <c r="BN113" s="461">
        <f t="shared" si="610"/>
        <v>0</v>
      </c>
      <c r="BO113" s="461">
        <f t="shared" si="611"/>
        <v>0</v>
      </c>
      <c r="BP113" s="37"/>
      <c r="BQ113" s="461">
        <f t="shared" si="612"/>
        <v>0</v>
      </c>
      <c r="BR113" s="461">
        <f t="shared" si="613"/>
        <v>0</v>
      </c>
      <c r="BS113" s="461">
        <f t="shared" si="614"/>
        <v>0</v>
      </c>
      <c r="BT113" s="37"/>
      <c r="BU113" s="461">
        <f t="shared" si="615"/>
        <v>0</v>
      </c>
      <c r="BV113" s="461">
        <f t="shared" si="616"/>
        <v>0</v>
      </c>
      <c r="BW113" s="461">
        <f t="shared" si="617"/>
        <v>0</v>
      </c>
      <c r="BX113" s="37"/>
      <c r="BY113" s="461">
        <f t="shared" si="618"/>
        <v>0</v>
      </c>
      <c r="BZ113" s="461">
        <f t="shared" si="619"/>
        <v>0</v>
      </c>
      <c r="CA113" s="461">
        <f t="shared" si="620"/>
        <v>0</v>
      </c>
      <c r="CB113" s="37"/>
      <c r="CC113" s="461">
        <f t="shared" si="621"/>
        <v>0</v>
      </c>
      <c r="CD113" s="461">
        <f t="shared" si="622"/>
        <v>0</v>
      </c>
      <c r="CE113" s="461">
        <f t="shared" si="623"/>
        <v>0</v>
      </c>
      <c r="CF113" s="37"/>
      <c r="CG113" s="461">
        <f t="shared" si="624"/>
        <v>0</v>
      </c>
      <c r="CH113" s="461">
        <f t="shared" si="625"/>
        <v>0</v>
      </c>
      <c r="CI113" s="461">
        <f t="shared" si="626"/>
        <v>0</v>
      </c>
      <c r="CJ113" s="37"/>
      <c r="CK113" s="461">
        <f t="shared" si="627"/>
        <v>0</v>
      </c>
      <c r="CL113" s="461">
        <f t="shared" si="628"/>
        <v>0</v>
      </c>
      <c r="CM113" s="461">
        <f t="shared" si="629"/>
        <v>0</v>
      </c>
      <c r="CN113" s="37"/>
      <c r="CO113" s="461">
        <f t="shared" si="630"/>
        <v>0</v>
      </c>
      <c r="CP113" s="461">
        <f t="shared" si="631"/>
        <v>0</v>
      </c>
      <c r="CQ113" s="461">
        <f t="shared" si="632"/>
        <v>0</v>
      </c>
      <c r="CR113" s="37"/>
      <c r="CS113" s="461">
        <f t="shared" si="633"/>
        <v>0</v>
      </c>
      <c r="CT113" s="461">
        <f t="shared" si="634"/>
        <v>0</v>
      </c>
      <c r="CU113" s="461">
        <f t="shared" si="635"/>
        <v>0</v>
      </c>
      <c r="CV113" s="37"/>
      <c r="CW113" s="461">
        <f t="shared" si="636"/>
        <v>0</v>
      </c>
      <c r="CX113" s="461">
        <f t="shared" si="637"/>
        <v>0</v>
      </c>
      <c r="CY113" s="461">
        <f t="shared" si="638"/>
        <v>0</v>
      </c>
      <c r="CZ113" s="37"/>
      <c r="DA113" s="461">
        <f t="shared" si="639"/>
        <v>0</v>
      </c>
      <c r="DB113" s="461">
        <f t="shared" si="640"/>
        <v>0</v>
      </c>
      <c r="DC113" s="461">
        <f t="shared" si="641"/>
        <v>0</v>
      </c>
      <c r="DD113" s="37"/>
      <c r="DE113" s="461">
        <f t="shared" si="642"/>
        <v>0</v>
      </c>
      <c r="DF113" s="461">
        <f t="shared" si="643"/>
        <v>0</v>
      </c>
      <c r="DG113" s="461">
        <f t="shared" si="644"/>
        <v>0</v>
      </c>
      <c r="DH113" s="37"/>
      <c r="DI113" s="461">
        <f t="shared" si="645"/>
        <v>0</v>
      </c>
      <c r="DJ113" s="461">
        <f t="shared" si="646"/>
        <v>0</v>
      </c>
      <c r="DK113" s="461">
        <f t="shared" si="647"/>
        <v>0</v>
      </c>
    </row>
    <row r="114" spans="1:115" s="92" customFormat="1" ht="34.5" customHeight="1" x14ac:dyDescent="0.2">
      <c r="A114" s="85">
        <v>13</v>
      </c>
      <c r="B114" s="608" t="s">
        <v>374</v>
      </c>
      <c r="C114" s="86" t="s">
        <v>23</v>
      </c>
      <c r="D114" s="1015">
        <v>150</v>
      </c>
      <c r="E114" s="87"/>
      <c r="F114" s="88"/>
      <c r="G114" s="611"/>
      <c r="H114" s="88"/>
      <c r="I114" s="88"/>
      <c r="J114" s="88"/>
      <c r="K114" s="88"/>
      <c r="L114" s="88"/>
      <c r="M114" s="88"/>
      <c r="N114" s="88"/>
      <c r="O114" s="88"/>
      <c r="P114" s="88"/>
      <c r="Q114" s="89">
        <f>SUM(E114:P114)</f>
        <v>0</v>
      </c>
      <c r="R114" s="178" t="s">
        <v>42</v>
      </c>
      <c r="S114" s="176">
        <v>10300</v>
      </c>
      <c r="T114" s="629"/>
      <c r="U114" s="275"/>
      <c r="V114" s="275"/>
      <c r="W114" s="275"/>
      <c r="X114" s="275"/>
      <c r="Y114" s="275"/>
      <c r="Z114" s="275"/>
      <c r="AA114" s="275"/>
      <c r="AB114" s="275"/>
      <c r="AC114" s="275"/>
      <c r="AD114" s="275"/>
      <c r="AE114" s="275"/>
      <c r="AF114" s="69">
        <f>SUM(Q114*S114)</f>
        <v>0</v>
      </c>
      <c r="AG114" s="461">
        <f t="shared" si="494"/>
        <v>0</v>
      </c>
      <c r="AH114" s="461">
        <f t="shared" si="495"/>
        <v>0</v>
      </c>
      <c r="AI114" s="461">
        <f t="shared" si="496"/>
        <v>0</v>
      </c>
      <c r="AJ114" s="461">
        <f t="shared" si="497"/>
        <v>0</v>
      </c>
      <c r="AK114" s="461">
        <f t="shared" si="498"/>
        <v>0</v>
      </c>
      <c r="AL114" s="461">
        <f t="shared" si="499"/>
        <v>0</v>
      </c>
      <c r="AM114" s="461">
        <f t="shared" si="500"/>
        <v>0</v>
      </c>
      <c r="AN114" s="461">
        <f t="shared" si="501"/>
        <v>0</v>
      </c>
      <c r="AO114" s="461">
        <f t="shared" si="502"/>
        <v>0</v>
      </c>
      <c r="AP114" s="461">
        <f t="shared" si="503"/>
        <v>0</v>
      </c>
      <c r="AQ114" s="461">
        <f t="shared" si="504"/>
        <v>0</v>
      </c>
      <c r="AR114" s="461">
        <f t="shared" si="505"/>
        <v>0</v>
      </c>
      <c r="AS114" s="462">
        <f t="shared" si="506"/>
        <v>0</v>
      </c>
      <c r="AT114" s="461">
        <f>SUM(AG114*4%)</f>
        <v>0</v>
      </c>
      <c r="AU114" s="461">
        <f>SUM(AH114*14%)</f>
        <v>0</v>
      </c>
      <c r="AV114" s="461">
        <f t="shared" ref="AV114:AX117" si="649">SUM(AI114*4%)</f>
        <v>0</v>
      </c>
      <c r="AW114" s="461">
        <f t="shared" ref="AW114:BE115" si="650">SUM(AJ114*14%)</f>
        <v>0</v>
      </c>
      <c r="AX114" s="461">
        <f t="shared" si="650"/>
        <v>0</v>
      </c>
      <c r="AY114" s="461">
        <f t="shared" si="650"/>
        <v>0</v>
      </c>
      <c r="AZ114" s="461">
        <f t="shared" si="650"/>
        <v>0</v>
      </c>
      <c r="BA114" s="461">
        <f t="shared" si="650"/>
        <v>0</v>
      </c>
      <c r="BB114" s="461">
        <f t="shared" si="650"/>
        <v>0</v>
      </c>
      <c r="BC114" s="461">
        <f t="shared" si="650"/>
        <v>0</v>
      </c>
      <c r="BD114" s="461">
        <f t="shared" si="650"/>
        <v>0</v>
      </c>
      <c r="BE114" s="461">
        <f t="shared" si="650"/>
        <v>0</v>
      </c>
      <c r="BF114" s="73">
        <f>SUM(AT114:BE114)</f>
        <v>0</v>
      </c>
      <c r="BG114" s="99">
        <f t="shared" si="515"/>
        <v>0</v>
      </c>
      <c r="BH114" s="100">
        <f t="shared" si="510"/>
        <v>1545000</v>
      </c>
      <c r="BI114" s="101">
        <f t="shared" si="516"/>
        <v>1545000</v>
      </c>
      <c r="BJ114" s="152">
        <f>SUM(Q114/D114)</f>
        <v>0</v>
      </c>
      <c r="BK114" s="152"/>
      <c r="BL114" s="946">
        <v>9000</v>
      </c>
      <c r="BM114" s="461">
        <f t="shared" si="609"/>
        <v>0</v>
      </c>
      <c r="BN114" s="461">
        <f t="shared" si="610"/>
        <v>0</v>
      </c>
      <c r="BO114" s="461">
        <f t="shared" si="611"/>
        <v>0</v>
      </c>
      <c r="BP114" s="37"/>
      <c r="BQ114" s="461">
        <f t="shared" si="612"/>
        <v>0</v>
      </c>
      <c r="BR114" s="461">
        <f t="shared" si="613"/>
        <v>0</v>
      </c>
      <c r="BS114" s="461">
        <f t="shared" si="614"/>
        <v>0</v>
      </c>
      <c r="BT114" s="37"/>
      <c r="BU114" s="461">
        <f t="shared" si="615"/>
        <v>0</v>
      </c>
      <c r="BV114" s="461">
        <f t="shared" si="616"/>
        <v>0</v>
      </c>
      <c r="BW114" s="461">
        <f t="shared" si="617"/>
        <v>0</v>
      </c>
      <c r="BX114" s="37"/>
      <c r="BY114" s="461">
        <f t="shared" si="618"/>
        <v>0</v>
      </c>
      <c r="BZ114" s="461">
        <f t="shared" si="619"/>
        <v>0</v>
      </c>
      <c r="CA114" s="461">
        <f t="shared" si="620"/>
        <v>0</v>
      </c>
      <c r="CB114" s="37"/>
      <c r="CC114" s="461">
        <f t="shared" si="621"/>
        <v>0</v>
      </c>
      <c r="CD114" s="461">
        <f t="shared" si="622"/>
        <v>0</v>
      </c>
      <c r="CE114" s="461">
        <f t="shared" si="623"/>
        <v>0</v>
      </c>
      <c r="CF114" s="37"/>
      <c r="CG114" s="461">
        <f t="shared" si="624"/>
        <v>0</v>
      </c>
      <c r="CH114" s="461">
        <f t="shared" si="625"/>
        <v>0</v>
      </c>
      <c r="CI114" s="461">
        <f t="shared" si="626"/>
        <v>0</v>
      </c>
      <c r="CJ114" s="37"/>
      <c r="CK114" s="461">
        <f t="shared" si="627"/>
        <v>0</v>
      </c>
      <c r="CL114" s="461">
        <f t="shared" si="628"/>
        <v>0</v>
      </c>
      <c r="CM114" s="461">
        <f t="shared" si="629"/>
        <v>0</v>
      </c>
      <c r="CN114" s="37"/>
      <c r="CO114" s="461">
        <f t="shared" si="630"/>
        <v>0</v>
      </c>
      <c r="CP114" s="461">
        <f t="shared" si="631"/>
        <v>0</v>
      </c>
      <c r="CQ114" s="461">
        <f t="shared" si="632"/>
        <v>0</v>
      </c>
      <c r="CR114" s="37"/>
      <c r="CS114" s="461">
        <f t="shared" si="633"/>
        <v>0</v>
      </c>
      <c r="CT114" s="461">
        <f t="shared" si="634"/>
        <v>0</v>
      </c>
      <c r="CU114" s="461">
        <f t="shared" si="635"/>
        <v>0</v>
      </c>
      <c r="CV114" s="37"/>
      <c r="CW114" s="461">
        <f t="shared" si="636"/>
        <v>0</v>
      </c>
      <c r="CX114" s="461">
        <f t="shared" si="637"/>
        <v>0</v>
      </c>
      <c r="CY114" s="461">
        <f t="shared" si="638"/>
        <v>0</v>
      </c>
      <c r="CZ114" s="37"/>
      <c r="DA114" s="461">
        <f t="shared" si="639"/>
        <v>0</v>
      </c>
      <c r="DB114" s="461">
        <f t="shared" si="640"/>
        <v>0</v>
      </c>
      <c r="DC114" s="461">
        <f t="shared" si="641"/>
        <v>0</v>
      </c>
      <c r="DD114" s="37"/>
      <c r="DE114" s="461">
        <f t="shared" si="642"/>
        <v>0</v>
      </c>
      <c r="DF114" s="461">
        <f t="shared" si="643"/>
        <v>0</v>
      </c>
      <c r="DG114" s="461">
        <f t="shared" si="644"/>
        <v>0</v>
      </c>
      <c r="DH114" s="37"/>
      <c r="DI114" s="461">
        <f t="shared" si="645"/>
        <v>0</v>
      </c>
      <c r="DJ114" s="461">
        <f t="shared" si="646"/>
        <v>0</v>
      </c>
      <c r="DK114" s="461">
        <f t="shared" si="647"/>
        <v>0</v>
      </c>
    </row>
    <row r="115" spans="1:115" s="92" customFormat="1" ht="34.5" customHeight="1" x14ac:dyDescent="0.2">
      <c r="A115" s="85">
        <f t="shared" si="517"/>
        <v>14</v>
      </c>
      <c r="B115" s="608" t="s">
        <v>100</v>
      </c>
      <c r="C115" s="86" t="s">
        <v>23</v>
      </c>
      <c r="D115" s="82">
        <v>4</v>
      </c>
      <c r="E115" s="87"/>
      <c r="F115" s="88"/>
      <c r="G115" s="611"/>
      <c r="H115" s="88"/>
      <c r="I115" s="88"/>
      <c r="J115" s="88"/>
      <c r="K115" s="88"/>
      <c r="L115" s="88"/>
      <c r="M115" s="88"/>
      <c r="N115" s="88"/>
      <c r="O115" s="88"/>
      <c r="P115" s="88"/>
      <c r="Q115" s="89">
        <f>SUM(E115:P115)</f>
        <v>0</v>
      </c>
      <c r="R115" s="83" t="s">
        <v>15</v>
      </c>
      <c r="S115" s="633">
        <v>35000</v>
      </c>
      <c r="T115" s="607"/>
      <c r="U115" s="275"/>
      <c r="V115" s="275"/>
      <c r="W115" s="275"/>
      <c r="X115" s="607"/>
      <c r="Y115" s="275"/>
      <c r="Z115" s="275"/>
      <c r="AA115" s="275"/>
      <c r="AB115" s="275"/>
      <c r="AC115" s="275"/>
      <c r="AD115" s="275"/>
      <c r="AE115" s="275"/>
      <c r="AF115" s="69">
        <f>SUM(Q115*S115)</f>
        <v>0</v>
      </c>
      <c r="AG115" s="461">
        <f t="shared" ref="AG115" si="651">T115*E115</f>
        <v>0</v>
      </c>
      <c r="AH115" s="461">
        <f t="shared" ref="AH115" si="652">U115*F115</f>
        <v>0</v>
      </c>
      <c r="AI115" s="461">
        <f t="shared" ref="AI115" si="653">V115*G115</f>
        <v>0</v>
      </c>
      <c r="AJ115" s="461">
        <f t="shared" ref="AJ115" si="654">W115*H115</f>
        <v>0</v>
      </c>
      <c r="AK115" s="461">
        <f t="shared" ref="AK115" si="655">X115*I115</f>
        <v>0</v>
      </c>
      <c r="AL115" s="461">
        <f t="shared" ref="AL115" si="656">Y115*J115</f>
        <v>0</v>
      </c>
      <c r="AM115" s="461">
        <f t="shared" ref="AM115" si="657">Z115*K115</f>
        <v>0</v>
      </c>
      <c r="AN115" s="461">
        <f t="shared" ref="AN115" si="658">AA115*L115</f>
        <v>0</v>
      </c>
      <c r="AO115" s="461">
        <f t="shared" ref="AO115" si="659">AB115*M115</f>
        <v>0</v>
      </c>
      <c r="AP115" s="461">
        <f t="shared" ref="AP115" si="660">AC115*N115</f>
        <v>0</v>
      </c>
      <c r="AQ115" s="461">
        <f t="shared" ref="AQ115" si="661">AD115*O115</f>
        <v>0</v>
      </c>
      <c r="AR115" s="461">
        <f t="shared" ref="AR115" si="662">AE115*P115</f>
        <v>0</v>
      </c>
      <c r="AS115" s="462">
        <f t="shared" ref="AS115" si="663">SUM(AG115:AR115)</f>
        <v>0</v>
      </c>
      <c r="AT115" s="461">
        <f>SUM(AG115*4%)</f>
        <v>0</v>
      </c>
      <c r="AU115" s="461">
        <f>SUM(AH115*14%)</f>
        <v>0</v>
      </c>
      <c r="AV115" s="461">
        <f t="shared" ref="AV115" si="664">SUM(AI115*14%)</f>
        <v>0</v>
      </c>
      <c r="AW115" s="461">
        <f t="shared" si="650"/>
        <v>0</v>
      </c>
      <c r="AX115" s="461">
        <f>SUM(AK115*4%)</f>
        <v>0</v>
      </c>
      <c r="AY115" s="461">
        <f t="shared" si="650"/>
        <v>0</v>
      </c>
      <c r="AZ115" s="461">
        <f t="shared" si="650"/>
        <v>0</v>
      </c>
      <c r="BA115" s="461">
        <f t="shared" si="650"/>
        <v>0</v>
      </c>
      <c r="BB115" s="461">
        <f t="shared" si="650"/>
        <v>0</v>
      </c>
      <c r="BC115" s="461">
        <f t="shared" si="650"/>
        <v>0</v>
      </c>
      <c r="BD115" s="461">
        <f t="shared" si="650"/>
        <v>0</v>
      </c>
      <c r="BE115" s="461">
        <f t="shared" si="650"/>
        <v>0</v>
      </c>
      <c r="BF115" s="73">
        <f>SUM(AT115:BE115)</f>
        <v>0</v>
      </c>
      <c r="BG115" s="99">
        <f t="shared" si="515"/>
        <v>0</v>
      </c>
      <c r="BH115" s="100">
        <f t="shared" ref="BH115" si="665">S115*D115</f>
        <v>140000</v>
      </c>
      <c r="BI115" s="101">
        <f t="shared" si="516"/>
        <v>140000</v>
      </c>
      <c r="BJ115" s="152">
        <f>SUM(Q115/D115)</f>
        <v>0</v>
      </c>
      <c r="BK115" s="152"/>
      <c r="BL115" s="947">
        <v>30000</v>
      </c>
      <c r="BM115" s="461">
        <f t="shared" si="609"/>
        <v>0</v>
      </c>
      <c r="BN115" s="461">
        <f t="shared" si="610"/>
        <v>0</v>
      </c>
      <c r="BO115" s="461">
        <f t="shared" si="611"/>
        <v>0</v>
      </c>
      <c r="BP115" s="37"/>
      <c r="BQ115" s="461">
        <f t="shared" si="612"/>
        <v>0</v>
      </c>
      <c r="BR115" s="461">
        <f t="shared" si="613"/>
        <v>0</v>
      </c>
      <c r="BS115" s="461">
        <f t="shared" si="614"/>
        <v>0</v>
      </c>
      <c r="BT115" s="37"/>
      <c r="BU115" s="461">
        <f t="shared" si="615"/>
        <v>0</v>
      </c>
      <c r="BV115" s="461">
        <f t="shared" si="616"/>
        <v>0</v>
      </c>
      <c r="BW115" s="461">
        <f t="shared" si="617"/>
        <v>0</v>
      </c>
      <c r="BX115" s="37"/>
      <c r="BY115" s="461">
        <f t="shared" si="618"/>
        <v>0</v>
      </c>
      <c r="BZ115" s="461">
        <f t="shared" si="619"/>
        <v>0</v>
      </c>
      <c r="CA115" s="461">
        <f t="shared" si="620"/>
        <v>0</v>
      </c>
      <c r="CB115" s="37"/>
      <c r="CC115" s="461">
        <f t="shared" si="621"/>
        <v>0</v>
      </c>
      <c r="CD115" s="461">
        <f t="shared" si="622"/>
        <v>0</v>
      </c>
      <c r="CE115" s="461">
        <f t="shared" si="623"/>
        <v>0</v>
      </c>
      <c r="CF115" s="37"/>
      <c r="CG115" s="461">
        <f t="shared" si="624"/>
        <v>0</v>
      </c>
      <c r="CH115" s="461">
        <f t="shared" si="625"/>
        <v>0</v>
      </c>
      <c r="CI115" s="461">
        <f t="shared" si="626"/>
        <v>0</v>
      </c>
      <c r="CJ115" s="37"/>
      <c r="CK115" s="461">
        <f t="shared" si="627"/>
        <v>0</v>
      </c>
      <c r="CL115" s="461">
        <f t="shared" si="628"/>
        <v>0</v>
      </c>
      <c r="CM115" s="461">
        <f t="shared" si="629"/>
        <v>0</v>
      </c>
      <c r="CN115" s="37"/>
      <c r="CO115" s="461">
        <f t="shared" si="630"/>
        <v>0</v>
      </c>
      <c r="CP115" s="461">
        <f t="shared" si="631"/>
        <v>0</v>
      </c>
      <c r="CQ115" s="461">
        <f t="shared" si="632"/>
        <v>0</v>
      </c>
      <c r="CR115" s="37"/>
      <c r="CS115" s="461">
        <f t="shared" si="633"/>
        <v>0</v>
      </c>
      <c r="CT115" s="461">
        <f t="shared" si="634"/>
        <v>0</v>
      </c>
      <c r="CU115" s="461">
        <f t="shared" si="635"/>
        <v>0</v>
      </c>
      <c r="CV115" s="37"/>
      <c r="CW115" s="461">
        <f t="shared" si="636"/>
        <v>0</v>
      </c>
      <c r="CX115" s="461">
        <f t="shared" si="637"/>
        <v>0</v>
      </c>
      <c r="CY115" s="461">
        <f t="shared" si="638"/>
        <v>0</v>
      </c>
      <c r="CZ115" s="37"/>
      <c r="DA115" s="461">
        <f t="shared" si="639"/>
        <v>0</v>
      </c>
      <c r="DB115" s="461">
        <f t="shared" si="640"/>
        <v>0</v>
      </c>
      <c r="DC115" s="461">
        <f t="shared" si="641"/>
        <v>0</v>
      </c>
      <c r="DD115" s="37"/>
      <c r="DE115" s="461">
        <f t="shared" si="642"/>
        <v>0</v>
      </c>
      <c r="DF115" s="461">
        <f t="shared" si="643"/>
        <v>0</v>
      </c>
      <c r="DG115" s="461">
        <f t="shared" si="644"/>
        <v>0</v>
      </c>
      <c r="DH115" s="37"/>
      <c r="DI115" s="461">
        <f t="shared" si="645"/>
        <v>0</v>
      </c>
      <c r="DJ115" s="461">
        <f t="shared" si="646"/>
        <v>0</v>
      </c>
      <c r="DK115" s="461">
        <f t="shared" si="647"/>
        <v>0</v>
      </c>
    </row>
    <row r="116" spans="1:115" s="92" customFormat="1" ht="34.5" customHeight="1" x14ac:dyDescent="0.2">
      <c r="A116" s="85"/>
      <c r="B116" s="1016" t="s">
        <v>154</v>
      </c>
      <c r="C116" s="86"/>
      <c r="D116" s="82"/>
      <c r="E116" s="87"/>
      <c r="F116" s="88"/>
      <c r="G116" s="611"/>
      <c r="H116" s="88"/>
      <c r="I116" s="88"/>
      <c r="J116" s="88"/>
      <c r="K116" s="88"/>
      <c r="L116" s="88"/>
      <c r="M116" s="88"/>
      <c r="N116" s="88"/>
      <c r="O116" s="88"/>
      <c r="P116" s="88"/>
      <c r="Q116" s="89"/>
      <c r="R116" s="83"/>
      <c r="S116" s="609"/>
      <c r="T116" s="629"/>
      <c r="U116" s="275"/>
      <c r="V116" s="275"/>
      <c r="W116" s="275"/>
      <c r="X116" s="275"/>
      <c r="Y116" s="275"/>
      <c r="Z116" s="275"/>
      <c r="AA116" s="275"/>
      <c r="AB116" s="275"/>
      <c r="AC116" s="275"/>
      <c r="AD116" s="275"/>
      <c r="AE116" s="275"/>
      <c r="AF116" s="95">
        <f>SUM(S116*E116)</f>
        <v>0</v>
      </c>
      <c r="AG116" s="631">
        <f t="shared" si="494"/>
        <v>0</v>
      </c>
      <c r="AH116" s="631">
        <f t="shared" si="495"/>
        <v>0</v>
      </c>
      <c r="AI116" s="631">
        <f t="shared" si="496"/>
        <v>0</v>
      </c>
      <c r="AJ116" s="631">
        <f t="shared" si="497"/>
        <v>0</v>
      </c>
      <c r="AK116" s="631">
        <f t="shared" si="498"/>
        <v>0</v>
      </c>
      <c r="AL116" s="631">
        <f t="shared" si="499"/>
        <v>0</v>
      </c>
      <c r="AM116" s="631">
        <f t="shared" si="500"/>
        <v>0</v>
      </c>
      <c r="AN116" s="631">
        <f t="shared" si="501"/>
        <v>0</v>
      </c>
      <c r="AO116" s="631">
        <f t="shared" si="502"/>
        <v>0</v>
      </c>
      <c r="AP116" s="631">
        <f t="shared" si="503"/>
        <v>0</v>
      </c>
      <c r="AQ116" s="631">
        <f t="shared" si="504"/>
        <v>0</v>
      </c>
      <c r="AR116" s="631">
        <f t="shared" si="505"/>
        <v>0</v>
      </c>
      <c r="AS116" s="632">
        <f t="shared" si="506"/>
        <v>0</v>
      </c>
      <c r="AT116" s="631">
        <f t="shared" ref="AT116:BE116" si="666">AG116*R116</f>
        <v>0</v>
      </c>
      <c r="AU116" s="631">
        <f t="shared" si="666"/>
        <v>0</v>
      </c>
      <c r="AV116" s="631">
        <f t="shared" si="666"/>
        <v>0</v>
      </c>
      <c r="AW116" s="631">
        <f t="shared" si="666"/>
        <v>0</v>
      </c>
      <c r="AX116" s="631">
        <f t="shared" si="666"/>
        <v>0</v>
      </c>
      <c r="AY116" s="631">
        <f t="shared" si="666"/>
        <v>0</v>
      </c>
      <c r="AZ116" s="631">
        <f t="shared" si="666"/>
        <v>0</v>
      </c>
      <c r="BA116" s="631">
        <f t="shared" si="666"/>
        <v>0</v>
      </c>
      <c r="BB116" s="631">
        <f t="shared" si="666"/>
        <v>0</v>
      </c>
      <c r="BC116" s="631">
        <f t="shared" si="666"/>
        <v>0</v>
      </c>
      <c r="BD116" s="631">
        <f t="shared" si="666"/>
        <v>0</v>
      </c>
      <c r="BE116" s="631">
        <f t="shared" si="666"/>
        <v>0</v>
      </c>
      <c r="BF116" s="99">
        <f>AS116*4%</f>
        <v>0</v>
      </c>
      <c r="BG116" s="99">
        <f t="shared" si="515"/>
        <v>0</v>
      </c>
      <c r="BH116" s="100">
        <f t="shared" si="510"/>
        <v>0</v>
      </c>
      <c r="BI116" s="101">
        <f t="shared" si="516"/>
        <v>0</v>
      </c>
      <c r="BJ116" s="152"/>
      <c r="BK116" s="152"/>
      <c r="BL116" s="946"/>
      <c r="BM116" s="461">
        <f t="shared" si="609"/>
        <v>0</v>
      </c>
      <c r="BN116" s="461">
        <f t="shared" si="610"/>
        <v>0</v>
      </c>
      <c r="BO116" s="461">
        <f t="shared" si="611"/>
        <v>0</v>
      </c>
      <c r="BP116" s="37"/>
      <c r="BQ116" s="461">
        <f t="shared" si="612"/>
        <v>0</v>
      </c>
      <c r="BR116" s="461">
        <f t="shared" si="613"/>
        <v>0</v>
      </c>
      <c r="BS116" s="461">
        <f t="shared" si="614"/>
        <v>0</v>
      </c>
      <c r="BT116" s="37"/>
      <c r="BU116" s="461">
        <f t="shared" si="615"/>
        <v>0</v>
      </c>
      <c r="BV116" s="461">
        <f t="shared" si="616"/>
        <v>0</v>
      </c>
      <c r="BW116" s="461">
        <f t="shared" si="617"/>
        <v>0</v>
      </c>
      <c r="BX116" s="37"/>
      <c r="BY116" s="461">
        <f t="shared" si="618"/>
        <v>0</v>
      </c>
      <c r="BZ116" s="461">
        <f t="shared" si="619"/>
        <v>0</v>
      </c>
      <c r="CA116" s="461">
        <f t="shared" si="620"/>
        <v>0</v>
      </c>
      <c r="CB116" s="37"/>
      <c r="CC116" s="461">
        <f t="shared" si="621"/>
        <v>0</v>
      </c>
      <c r="CD116" s="461">
        <f t="shared" si="622"/>
        <v>0</v>
      </c>
      <c r="CE116" s="461">
        <f t="shared" si="623"/>
        <v>0</v>
      </c>
      <c r="CF116" s="37"/>
      <c r="CG116" s="461">
        <f t="shared" si="624"/>
        <v>0</v>
      </c>
      <c r="CH116" s="461">
        <f t="shared" si="625"/>
        <v>0</v>
      </c>
      <c r="CI116" s="461">
        <f t="shared" si="626"/>
        <v>0</v>
      </c>
      <c r="CJ116" s="37"/>
      <c r="CK116" s="461">
        <f t="shared" si="627"/>
        <v>0</v>
      </c>
      <c r="CL116" s="461">
        <f t="shared" si="628"/>
        <v>0</v>
      </c>
      <c r="CM116" s="461">
        <f t="shared" si="629"/>
        <v>0</v>
      </c>
      <c r="CN116" s="37"/>
      <c r="CO116" s="461">
        <f t="shared" si="630"/>
        <v>0</v>
      </c>
      <c r="CP116" s="461">
        <f t="shared" si="631"/>
        <v>0</v>
      </c>
      <c r="CQ116" s="461">
        <f t="shared" si="632"/>
        <v>0</v>
      </c>
      <c r="CR116" s="37"/>
      <c r="CS116" s="461">
        <f t="shared" si="633"/>
        <v>0</v>
      </c>
      <c r="CT116" s="461">
        <f t="shared" si="634"/>
        <v>0</v>
      </c>
      <c r="CU116" s="461">
        <f t="shared" si="635"/>
        <v>0</v>
      </c>
      <c r="CV116" s="37"/>
      <c r="CW116" s="461">
        <f t="shared" si="636"/>
        <v>0</v>
      </c>
      <c r="CX116" s="461">
        <f t="shared" si="637"/>
        <v>0</v>
      </c>
      <c r="CY116" s="461">
        <f t="shared" si="638"/>
        <v>0</v>
      </c>
      <c r="CZ116" s="37"/>
      <c r="DA116" s="461">
        <f t="shared" si="639"/>
        <v>0</v>
      </c>
      <c r="DB116" s="461">
        <f t="shared" si="640"/>
        <v>0</v>
      </c>
      <c r="DC116" s="461">
        <f t="shared" si="641"/>
        <v>0</v>
      </c>
      <c r="DD116" s="37"/>
      <c r="DE116" s="461">
        <f t="shared" si="642"/>
        <v>0</v>
      </c>
      <c r="DF116" s="461">
        <f t="shared" si="643"/>
        <v>0</v>
      </c>
      <c r="DG116" s="461">
        <f t="shared" si="644"/>
        <v>0</v>
      </c>
      <c r="DH116" s="37"/>
      <c r="DI116" s="461">
        <f t="shared" si="645"/>
        <v>0</v>
      </c>
      <c r="DJ116" s="461">
        <f t="shared" si="646"/>
        <v>0</v>
      </c>
      <c r="DK116" s="461">
        <f t="shared" si="647"/>
        <v>0</v>
      </c>
    </row>
    <row r="117" spans="1:115" s="92" customFormat="1" ht="34.5" customHeight="1" x14ac:dyDescent="0.2">
      <c r="A117" s="85">
        <v>14</v>
      </c>
      <c r="B117" s="608" t="s">
        <v>375</v>
      </c>
      <c r="C117" s="86" t="s">
        <v>23</v>
      </c>
      <c r="D117" s="82">
        <v>180</v>
      </c>
      <c r="E117" s="87"/>
      <c r="F117" s="88"/>
      <c r="G117" s="611"/>
      <c r="H117" s="88"/>
      <c r="I117" s="88"/>
      <c r="J117" s="88"/>
      <c r="K117" s="88"/>
      <c r="L117" s="88"/>
      <c r="M117" s="88"/>
      <c r="N117" s="88"/>
      <c r="O117" s="88"/>
      <c r="P117" s="88"/>
      <c r="Q117" s="89">
        <f>SUM(E117:P117)</f>
        <v>0</v>
      </c>
      <c r="R117" s="178" t="s">
        <v>42</v>
      </c>
      <c r="S117" s="176">
        <v>10300</v>
      </c>
      <c r="T117" s="607"/>
      <c r="U117" s="275"/>
      <c r="V117" s="275"/>
      <c r="W117" s="275"/>
      <c r="X117" s="607"/>
      <c r="Y117" s="275"/>
      <c r="Z117" s="275"/>
      <c r="AA117" s="275"/>
      <c r="AB117" s="275"/>
      <c r="AC117" s="275"/>
      <c r="AD117" s="275"/>
      <c r="AE117" s="275"/>
      <c r="AF117" s="69">
        <f>SUM(Q117*S117)</f>
        <v>0</v>
      </c>
      <c r="AG117" s="461">
        <f t="shared" si="494"/>
        <v>0</v>
      </c>
      <c r="AH117" s="461">
        <f t="shared" si="495"/>
        <v>0</v>
      </c>
      <c r="AI117" s="461">
        <f t="shared" si="496"/>
        <v>0</v>
      </c>
      <c r="AJ117" s="461">
        <f t="shared" si="497"/>
        <v>0</v>
      </c>
      <c r="AK117" s="461">
        <f t="shared" si="498"/>
        <v>0</v>
      </c>
      <c r="AL117" s="461">
        <f t="shared" si="499"/>
        <v>0</v>
      </c>
      <c r="AM117" s="461">
        <f t="shared" si="500"/>
        <v>0</v>
      </c>
      <c r="AN117" s="461">
        <f t="shared" si="501"/>
        <v>0</v>
      </c>
      <c r="AO117" s="461">
        <f t="shared" si="502"/>
        <v>0</v>
      </c>
      <c r="AP117" s="461">
        <f t="shared" si="503"/>
        <v>0</v>
      </c>
      <c r="AQ117" s="461">
        <f t="shared" si="504"/>
        <v>0</v>
      </c>
      <c r="AR117" s="461">
        <f t="shared" si="505"/>
        <v>0</v>
      </c>
      <c r="AS117" s="462">
        <f t="shared" si="506"/>
        <v>0</v>
      </c>
      <c r="AT117" s="461">
        <f>SUM(AG117*4%)</f>
        <v>0</v>
      </c>
      <c r="AU117" s="461">
        <f>SUM(AH117*4%)</f>
        <v>0</v>
      </c>
      <c r="AV117" s="461">
        <f t="shared" ref="AV117:BE118" si="667">SUM(AI117*14%)</f>
        <v>0</v>
      </c>
      <c r="AW117" s="461">
        <f t="shared" si="667"/>
        <v>0</v>
      </c>
      <c r="AX117" s="461">
        <f t="shared" si="649"/>
        <v>0</v>
      </c>
      <c r="AY117" s="461">
        <f t="shared" si="667"/>
        <v>0</v>
      </c>
      <c r="AZ117" s="461">
        <f t="shared" si="667"/>
        <v>0</v>
      </c>
      <c r="BA117" s="461">
        <f t="shared" si="667"/>
        <v>0</v>
      </c>
      <c r="BB117" s="461">
        <f t="shared" si="667"/>
        <v>0</v>
      </c>
      <c r="BC117" s="461">
        <f t="shared" si="667"/>
        <v>0</v>
      </c>
      <c r="BD117" s="461">
        <f t="shared" si="667"/>
        <v>0</v>
      </c>
      <c r="BE117" s="461">
        <f t="shared" si="667"/>
        <v>0</v>
      </c>
      <c r="BF117" s="73">
        <f>SUM(AT117:BE117)</f>
        <v>0</v>
      </c>
      <c r="BG117" s="99">
        <f t="shared" si="515"/>
        <v>0</v>
      </c>
      <c r="BH117" s="100">
        <f t="shared" si="510"/>
        <v>1854000</v>
      </c>
      <c r="BI117" s="101">
        <f t="shared" si="516"/>
        <v>1854000</v>
      </c>
      <c r="BJ117" s="152">
        <f>SUM(Q117/D117)</f>
        <v>0</v>
      </c>
      <c r="BK117" s="152"/>
      <c r="BL117" s="946">
        <v>9000</v>
      </c>
      <c r="BM117" s="461">
        <f t="shared" si="609"/>
        <v>0</v>
      </c>
      <c r="BN117" s="461">
        <f t="shared" si="610"/>
        <v>0</v>
      </c>
      <c r="BO117" s="461">
        <f t="shared" si="611"/>
        <v>0</v>
      </c>
      <c r="BP117" s="37"/>
      <c r="BQ117" s="461">
        <f t="shared" si="612"/>
        <v>0</v>
      </c>
      <c r="BR117" s="461">
        <f t="shared" si="613"/>
        <v>0</v>
      </c>
      <c r="BS117" s="461">
        <f t="shared" si="614"/>
        <v>0</v>
      </c>
      <c r="BT117" s="37"/>
      <c r="BU117" s="461">
        <f t="shared" si="615"/>
        <v>0</v>
      </c>
      <c r="BV117" s="461">
        <f t="shared" si="616"/>
        <v>0</v>
      </c>
      <c r="BW117" s="461">
        <f t="shared" si="617"/>
        <v>0</v>
      </c>
      <c r="BX117" s="37"/>
      <c r="BY117" s="461">
        <f t="shared" si="618"/>
        <v>0</v>
      </c>
      <c r="BZ117" s="461">
        <f t="shared" si="619"/>
        <v>0</v>
      </c>
      <c r="CA117" s="461">
        <f t="shared" si="620"/>
        <v>0</v>
      </c>
      <c r="CB117" s="37"/>
      <c r="CC117" s="461">
        <f t="shared" si="621"/>
        <v>0</v>
      </c>
      <c r="CD117" s="461">
        <f t="shared" si="622"/>
        <v>0</v>
      </c>
      <c r="CE117" s="461">
        <f t="shared" si="623"/>
        <v>0</v>
      </c>
      <c r="CF117" s="37"/>
      <c r="CG117" s="461">
        <f t="shared" si="624"/>
        <v>0</v>
      </c>
      <c r="CH117" s="461">
        <f t="shared" si="625"/>
        <v>0</v>
      </c>
      <c r="CI117" s="461">
        <f t="shared" si="626"/>
        <v>0</v>
      </c>
      <c r="CJ117" s="37"/>
      <c r="CK117" s="461">
        <f t="shared" si="627"/>
        <v>0</v>
      </c>
      <c r="CL117" s="461">
        <f t="shared" si="628"/>
        <v>0</v>
      </c>
      <c r="CM117" s="461">
        <f t="shared" si="629"/>
        <v>0</v>
      </c>
      <c r="CN117" s="37"/>
      <c r="CO117" s="461">
        <f t="shared" si="630"/>
        <v>0</v>
      </c>
      <c r="CP117" s="461">
        <f t="shared" si="631"/>
        <v>0</v>
      </c>
      <c r="CQ117" s="461">
        <f t="shared" si="632"/>
        <v>0</v>
      </c>
      <c r="CR117" s="37"/>
      <c r="CS117" s="461">
        <f t="shared" si="633"/>
        <v>0</v>
      </c>
      <c r="CT117" s="461">
        <f t="shared" si="634"/>
        <v>0</v>
      </c>
      <c r="CU117" s="461">
        <f t="shared" si="635"/>
        <v>0</v>
      </c>
      <c r="CV117" s="37"/>
      <c r="CW117" s="461">
        <f t="shared" si="636"/>
        <v>0</v>
      </c>
      <c r="CX117" s="461">
        <f t="shared" si="637"/>
        <v>0</v>
      </c>
      <c r="CY117" s="461">
        <f t="shared" si="638"/>
        <v>0</v>
      </c>
      <c r="CZ117" s="37"/>
      <c r="DA117" s="461">
        <f t="shared" si="639"/>
        <v>0</v>
      </c>
      <c r="DB117" s="461">
        <f t="shared" si="640"/>
        <v>0</v>
      </c>
      <c r="DC117" s="461">
        <f t="shared" si="641"/>
        <v>0</v>
      </c>
      <c r="DD117" s="37"/>
      <c r="DE117" s="461">
        <f t="shared" si="642"/>
        <v>0</v>
      </c>
      <c r="DF117" s="461">
        <f t="shared" si="643"/>
        <v>0</v>
      </c>
      <c r="DG117" s="461">
        <f t="shared" si="644"/>
        <v>0</v>
      </c>
      <c r="DH117" s="37"/>
      <c r="DI117" s="461">
        <f t="shared" si="645"/>
        <v>0</v>
      </c>
      <c r="DJ117" s="461">
        <f t="shared" si="646"/>
        <v>0</v>
      </c>
      <c r="DK117" s="461">
        <f t="shared" si="647"/>
        <v>0</v>
      </c>
    </row>
    <row r="118" spans="1:115" s="92" customFormat="1" ht="34.5" customHeight="1" x14ac:dyDescent="0.2">
      <c r="A118" s="85">
        <f t="shared" si="517"/>
        <v>15</v>
      </c>
      <c r="B118" s="608" t="s">
        <v>100</v>
      </c>
      <c r="C118" s="86" t="s">
        <v>23</v>
      </c>
      <c r="D118" s="82">
        <v>12</v>
      </c>
      <c r="E118" s="87"/>
      <c r="F118" s="88"/>
      <c r="G118" s="611"/>
      <c r="H118" s="88"/>
      <c r="I118" s="88"/>
      <c r="J118" s="88"/>
      <c r="K118" s="88"/>
      <c r="L118" s="88"/>
      <c r="M118" s="88"/>
      <c r="N118" s="88"/>
      <c r="O118" s="88"/>
      <c r="P118" s="88"/>
      <c r="Q118" s="89">
        <f>SUM(E118:P118)</f>
        <v>0</v>
      </c>
      <c r="R118" s="83" t="s">
        <v>15</v>
      </c>
      <c r="S118" s="633">
        <v>35000</v>
      </c>
      <c r="T118" s="607"/>
      <c r="U118" s="275"/>
      <c r="V118" s="275"/>
      <c r="W118" s="275"/>
      <c r="X118" s="607"/>
      <c r="Y118" s="275"/>
      <c r="Z118" s="275"/>
      <c r="AA118" s="275"/>
      <c r="AB118" s="275"/>
      <c r="AC118" s="275"/>
      <c r="AD118" s="275"/>
      <c r="AE118" s="275"/>
      <c r="AF118" s="69">
        <f>SUM(Q118*S118)</f>
        <v>0</v>
      </c>
      <c r="AG118" s="461">
        <f t="shared" si="494"/>
        <v>0</v>
      </c>
      <c r="AH118" s="461">
        <f t="shared" si="495"/>
        <v>0</v>
      </c>
      <c r="AI118" s="461">
        <f t="shared" si="496"/>
        <v>0</v>
      </c>
      <c r="AJ118" s="461">
        <f t="shared" si="497"/>
        <v>0</v>
      </c>
      <c r="AK118" s="461">
        <f t="shared" si="498"/>
        <v>0</v>
      </c>
      <c r="AL118" s="461">
        <f t="shared" si="499"/>
        <v>0</v>
      </c>
      <c r="AM118" s="461">
        <f t="shared" si="500"/>
        <v>0</v>
      </c>
      <c r="AN118" s="461">
        <f t="shared" si="501"/>
        <v>0</v>
      </c>
      <c r="AO118" s="461">
        <f t="shared" si="502"/>
        <v>0</v>
      </c>
      <c r="AP118" s="461">
        <f t="shared" si="503"/>
        <v>0</v>
      </c>
      <c r="AQ118" s="461">
        <f t="shared" si="504"/>
        <v>0</v>
      </c>
      <c r="AR118" s="461">
        <f t="shared" si="505"/>
        <v>0</v>
      </c>
      <c r="AS118" s="462">
        <f t="shared" si="506"/>
        <v>0</v>
      </c>
      <c r="AT118" s="461">
        <f>SUM(AG118*4%)</f>
        <v>0</v>
      </c>
      <c r="AU118" s="461">
        <f>SUM(AH118*14%)</f>
        <v>0</v>
      </c>
      <c r="AV118" s="461">
        <f t="shared" si="667"/>
        <v>0</v>
      </c>
      <c r="AW118" s="461">
        <f t="shared" si="667"/>
        <v>0</v>
      </c>
      <c r="AX118" s="461">
        <f>SUM(AK118*4%)</f>
        <v>0</v>
      </c>
      <c r="AY118" s="461">
        <f t="shared" si="667"/>
        <v>0</v>
      </c>
      <c r="AZ118" s="461">
        <f t="shared" si="667"/>
        <v>0</v>
      </c>
      <c r="BA118" s="461">
        <f t="shared" si="667"/>
        <v>0</v>
      </c>
      <c r="BB118" s="461">
        <f t="shared" si="667"/>
        <v>0</v>
      </c>
      <c r="BC118" s="461">
        <f t="shared" si="667"/>
        <v>0</v>
      </c>
      <c r="BD118" s="461">
        <f t="shared" si="667"/>
        <v>0</v>
      </c>
      <c r="BE118" s="461">
        <f t="shared" si="667"/>
        <v>0</v>
      </c>
      <c r="BF118" s="73">
        <f>SUM(AT118:BE118)</f>
        <v>0</v>
      </c>
      <c r="BG118" s="99">
        <f t="shared" si="515"/>
        <v>0</v>
      </c>
      <c r="BH118" s="100">
        <f t="shared" si="510"/>
        <v>420000</v>
      </c>
      <c r="BI118" s="101">
        <f t="shared" si="516"/>
        <v>420000</v>
      </c>
      <c r="BJ118" s="152">
        <f>SUM(Q118/D118)</f>
        <v>0</v>
      </c>
      <c r="BK118" s="152"/>
      <c r="BL118" s="947">
        <v>30000</v>
      </c>
      <c r="BM118" s="461">
        <f t="shared" si="609"/>
        <v>0</v>
      </c>
      <c r="BN118" s="461">
        <f t="shared" si="610"/>
        <v>0</v>
      </c>
      <c r="BO118" s="461">
        <f t="shared" si="611"/>
        <v>0</v>
      </c>
      <c r="BP118" s="37"/>
      <c r="BQ118" s="461">
        <f t="shared" si="612"/>
        <v>0</v>
      </c>
      <c r="BR118" s="461">
        <f t="shared" si="613"/>
        <v>0</v>
      </c>
      <c r="BS118" s="461">
        <f t="shared" si="614"/>
        <v>0</v>
      </c>
      <c r="BT118" s="37"/>
      <c r="BU118" s="461">
        <f t="shared" si="615"/>
        <v>0</v>
      </c>
      <c r="BV118" s="461">
        <f t="shared" si="616"/>
        <v>0</v>
      </c>
      <c r="BW118" s="461">
        <f t="shared" si="617"/>
        <v>0</v>
      </c>
      <c r="BX118" s="37"/>
      <c r="BY118" s="461">
        <f t="shared" si="618"/>
        <v>0</v>
      </c>
      <c r="BZ118" s="461">
        <f t="shared" si="619"/>
        <v>0</v>
      </c>
      <c r="CA118" s="461">
        <f t="shared" si="620"/>
        <v>0</v>
      </c>
      <c r="CB118" s="37"/>
      <c r="CC118" s="461">
        <f t="shared" si="621"/>
        <v>0</v>
      </c>
      <c r="CD118" s="461">
        <f t="shared" si="622"/>
        <v>0</v>
      </c>
      <c r="CE118" s="461">
        <f t="shared" si="623"/>
        <v>0</v>
      </c>
      <c r="CF118" s="37"/>
      <c r="CG118" s="461">
        <f t="shared" si="624"/>
        <v>0</v>
      </c>
      <c r="CH118" s="461">
        <f t="shared" si="625"/>
        <v>0</v>
      </c>
      <c r="CI118" s="461">
        <f t="shared" si="626"/>
        <v>0</v>
      </c>
      <c r="CJ118" s="37"/>
      <c r="CK118" s="461">
        <f t="shared" si="627"/>
        <v>0</v>
      </c>
      <c r="CL118" s="461">
        <f t="shared" si="628"/>
        <v>0</v>
      </c>
      <c r="CM118" s="461">
        <f t="shared" si="629"/>
        <v>0</v>
      </c>
      <c r="CN118" s="37"/>
      <c r="CO118" s="461">
        <f t="shared" si="630"/>
        <v>0</v>
      </c>
      <c r="CP118" s="461">
        <f t="shared" si="631"/>
        <v>0</v>
      </c>
      <c r="CQ118" s="461">
        <f t="shared" si="632"/>
        <v>0</v>
      </c>
      <c r="CR118" s="37"/>
      <c r="CS118" s="461">
        <f t="shared" si="633"/>
        <v>0</v>
      </c>
      <c r="CT118" s="461">
        <f t="shared" si="634"/>
        <v>0</v>
      </c>
      <c r="CU118" s="461">
        <f t="shared" si="635"/>
        <v>0</v>
      </c>
      <c r="CV118" s="37"/>
      <c r="CW118" s="461">
        <f t="shared" si="636"/>
        <v>0</v>
      </c>
      <c r="CX118" s="461">
        <f t="shared" si="637"/>
        <v>0</v>
      </c>
      <c r="CY118" s="461">
        <f t="shared" si="638"/>
        <v>0</v>
      </c>
      <c r="CZ118" s="37"/>
      <c r="DA118" s="461">
        <f t="shared" si="639"/>
        <v>0</v>
      </c>
      <c r="DB118" s="461">
        <f t="shared" si="640"/>
        <v>0</v>
      </c>
      <c r="DC118" s="461">
        <f t="shared" si="641"/>
        <v>0</v>
      </c>
      <c r="DD118" s="37"/>
      <c r="DE118" s="461">
        <f t="shared" si="642"/>
        <v>0</v>
      </c>
      <c r="DF118" s="461">
        <f t="shared" si="643"/>
        <v>0</v>
      </c>
      <c r="DG118" s="461">
        <f t="shared" si="644"/>
        <v>0</v>
      </c>
      <c r="DH118" s="37"/>
      <c r="DI118" s="461">
        <f t="shared" si="645"/>
        <v>0</v>
      </c>
      <c r="DJ118" s="461">
        <f t="shared" si="646"/>
        <v>0</v>
      </c>
      <c r="DK118" s="461">
        <f t="shared" si="647"/>
        <v>0</v>
      </c>
    </row>
    <row r="119" spans="1:115" s="92" customFormat="1" ht="34.5" customHeight="1" x14ac:dyDescent="0.2">
      <c r="A119" s="85"/>
      <c r="B119" s="610" t="s">
        <v>155</v>
      </c>
      <c r="C119" s="86"/>
      <c r="D119" s="82"/>
      <c r="E119" s="87"/>
      <c r="F119" s="88"/>
      <c r="G119" s="611"/>
      <c r="H119" s="88"/>
      <c r="I119" s="88"/>
      <c r="J119" s="88"/>
      <c r="K119" s="88"/>
      <c r="L119" s="88"/>
      <c r="M119" s="88"/>
      <c r="N119" s="88"/>
      <c r="O119" s="88"/>
      <c r="P119" s="88"/>
      <c r="Q119" s="89"/>
      <c r="R119" s="83"/>
      <c r="S119" s="609"/>
      <c r="T119" s="607"/>
      <c r="U119" s="275"/>
      <c r="V119" s="275"/>
      <c r="W119" s="275"/>
      <c r="X119" s="275"/>
      <c r="Y119" s="275"/>
      <c r="Z119" s="275"/>
      <c r="AA119" s="275"/>
      <c r="AB119" s="275"/>
      <c r="AC119" s="275"/>
      <c r="AD119" s="275"/>
      <c r="AE119" s="275"/>
      <c r="AF119" s="69">
        <f t="shared" ref="AF119:AF126" si="668">SUM(Q119*S119)</f>
        <v>0</v>
      </c>
      <c r="AG119" s="631">
        <f t="shared" si="494"/>
        <v>0</v>
      </c>
      <c r="AH119" s="631">
        <f t="shared" si="495"/>
        <v>0</v>
      </c>
      <c r="AI119" s="631">
        <f t="shared" si="496"/>
        <v>0</v>
      </c>
      <c r="AJ119" s="631">
        <f t="shared" si="497"/>
        <v>0</v>
      </c>
      <c r="AK119" s="631">
        <f t="shared" si="498"/>
        <v>0</v>
      </c>
      <c r="AL119" s="631">
        <f t="shared" si="499"/>
        <v>0</v>
      </c>
      <c r="AM119" s="631">
        <f t="shared" si="500"/>
        <v>0</v>
      </c>
      <c r="AN119" s="631">
        <f t="shared" si="501"/>
        <v>0</v>
      </c>
      <c r="AO119" s="631">
        <f t="shared" si="502"/>
        <v>0</v>
      </c>
      <c r="AP119" s="631">
        <f t="shared" si="503"/>
        <v>0</v>
      </c>
      <c r="AQ119" s="631">
        <f t="shared" si="504"/>
        <v>0</v>
      </c>
      <c r="AR119" s="631">
        <f t="shared" si="505"/>
        <v>0</v>
      </c>
      <c r="AS119" s="632">
        <f t="shared" si="506"/>
        <v>0</v>
      </c>
      <c r="AT119" s="631">
        <f t="shared" ref="AT119:BE119" si="669">AG119*R119</f>
        <v>0</v>
      </c>
      <c r="AU119" s="631">
        <f t="shared" si="669"/>
        <v>0</v>
      </c>
      <c r="AV119" s="631">
        <f t="shared" si="669"/>
        <v>0</v>
      </c>
      <c r="AW119" s="631">
        <f t="shared" si="669"/>
        <v>0</v>
      </c>
      <c r="AX119" s="631">
        <f t="shared" si="669"/>
        <v>0</v>
      </c>
      <c r="AY119" s="631">
        <f t="shared" si="669"/>
        <v>0</v>
      </c>
      <c r="AZ119" s="631">
        <f t="shared" si="669"/>
        <v>0</v>
      </c>
      <c r="BA119" s="631">
        <f t="shared" si="669"/>
        <v>0</v>
      </c>
      <c r="BB119" s="631">
        <f t="shared" si="669"/>
        <v>0</v>
      </c>
      <c r="BC119" s="631">
        <f t="shared" si="669"/>
        <v>0</v>
      </c>
      <c r="BD119" s="631">
        <f t="shared" si="669"/>
        <v>0</v>
      </c>
      <c r="BE119" s="631">
        <f t="shared" si="669"/>
        <v>0</v>
      </c>
      <c r="BF119" s="99">
        <f>AS119*14%</f>
        <v>0</v>
      </c>
      <c r="BG119" s="99">
        <f t="shared" si="515"/>
        <v>0</v>
      </c>
      <c r="BH119" s="100">
        <f t="shared" si="510"/>
        <v>0</v>
      </c>
      <c r="BI119" s="101">
        <f t="shared" si="516"/>
        <v>0</v>
      </c>
      <c r="BJ119" s="152"/>
      <c r="BK119" s="152"/>
      <c r="BL119" s="946"/>
      <c r="BM119" s="461">
        <f t="shared" si="609"/>
        <v>0</v>
      </c>
      <c r="BN119" s="461">
        <f t="shared" si="610"/>
        <v>0</v>
      </c>
      <c r="BO119" s="461">
        <f t="shared" si="611"/>
        <v>0</v>
      </c>
      <c r="BP119" s="37"/>
      <c r="BQ119" s="461">
        <f t="shared" si="612"/>
        <v>0</v>
      </c>
      <c r="BR119" s="461">
        <f t="shared" si="613"/>
        <v>0</v>
      </c>
      <c r="BS119" s="461">
        <f t="shared" si="614"/>
        <v>0</v>
      </c>
      <c r="BT119" s="37"/>
      <c r="BU119" s="461">
        <f t="shared" si="615"/>
        <v>0</v>
      </c>
      <c r="BV119" s="461">
        <f t="shared" si="616"/>
        <v>0</v>
      </c>
      <c r="BW119" s="461">
        <f t="shared" si="617"/>
        <v>0</v>
      </c>
      <c r="BX119" s="37"/>
      <c r="BY119" s="461">
        <f t="shared" si="618"/>
        <v>0</v>
      </c>
      <c r="BZ119" s="461">
        <f t="shared" si="619"/>
        <v>0</v>
      </c>
      <c r="CA119" s="461">
        <f t="shared" si="620"/>
        <v>0</v>
      </c>
      <c r="CB119" s="37"/>
      <c r="CC119" s="461">
        <f t="shared" si="621"/>
        <v>0</v>
      </c>
      <c r="CD119" s="461">
        <f t="shared" si="622"/>
        <v>0</v>
      </c>
      <c r="CE119" s="461">
        <f t="shared" si="623"/>
        <v>0</v>
      </c>
      <c r="CF119" s="37"/>
      <c r="CG119" s="461">
        <f t="shared" si="624"/>
        <v>0</v>
      </c>
      <c r="CH119" s="461">
        <f t="shared" si="625"/>
        <v>0</v>
      </c>
      <c r="CI119" s="461">
        <f t="shared" si="626"/>
        <v>0</v>
      </c>
      <c r="CJ119" s="37"/>
      <c r="CK119" s="461">
        <f t="shared" si="627"/>
        <v>0</v>
      </c>
      <c r="CL119" s="461">
        <f t="shared" si="628"/>
        <v>0</v>
      </c>
      <c r="CM119" s="461">
        <f t="shared" si="629"/>
        <v>0</v>
      </c>
      <c r="CN119" s="37"/>
      <c r="CO119" s="461">
        <f t="shared" si="630"/>
        <v>0</v>
      </c>
      <c r="CP119" s="461">
        <f t="shared" si="631"/>
        <v>0</v>
      </c>
      <c r="CQ119" s="461">
        <f t="shared" si="632"/>
        <v>0</v>
      </c>
      <c r="CR119" s="37"/>
      <c r="CS119" s="461">
        <f t="shared" si="633"/>
        <v>0</v>
      </c>
      <c r="CT119" s="461">
        <f t="shared" si="634"/>
        <v>0</v>
      </c>
      <c r="CU119" s="461">
        <f t="shared" si="635"/>
        <v>0</v>
      </c>
      <c r="CV119" s="37"/>
      <c r="CW119" s="461">
        <f t="shared" si="636"/>
        <v>0</v>
      </c>
      <c r="CX119" s="461">
        <f t="shared" si="637"/>
        <v>0</v>
      </c>
      <c r="CY119" s="461">
        <f t="shared" si="638"/>
        <v>0</v>
      </c>
      <c r="CZ119" s="37"/>
      <c r="DA119" s="461">
        <f t="shared" si="639"/>
        <v>0</v>
      </c>
      <c r="DB119" s="461">
        <f t="shared" si="640"/>
        <v>0</v>
      </c>
      <c r="DC119" s="461">
        <f t="shared" si="641"/>
        <v>0</v>
      </c>
      <c r="DD119" s="37"/>
      <c r="DE119" s="461">
        <f t="shared" si="642"/>
        <v>0</v>
      </c>
      <c r="DF119" s="461">
        <f t="shared" si="643"/>
        <v>0</v>
      </c>
      <c r="DG119" s="461">
        <f t="shared" si="644"/>
        <v>0</v>
      </c>
      <c r="DH119" s="37"/>
      <c r="DI119" s="461">
        <f t="shared" si="645"/>
        <v>0</v>
      </c>
      <c r="DJ119" s="461">
        <f t="shared" si="646"/>
        <v>0</v>
      </c>
      <c r="DK119" s="461">
        <f t="shared" si="647"/>
        <v>0</v>
      </c>
    </row>
    <row r="120" spans="1:115" s="92" customFormat="1" ht="34.5" customHeight="1" x14ac:dyDescent="0.2">
      <c r="A120" s="85">
        <v>16</v>
      </c>
      <c r="B120" s="1017" t="s">
        <v>156</v>
      </c>
      <c r="C120" s="86" t="s">
        <v>23</v>
      </c>
      <c r="D120" s="82">
        <v>90</v>
      </c>
      <c r="E120" s="87"/>
      <c r="F120" s="88"/>
      <c r="G120" s="611"/>
      <c r="H120" s="88"/>
      <c r="I120" s="88"/>
      <c r="J120" s="88"/>
      <c r="K120" s="88"/>
      <c r="L120" s="88"/>
      <c r="M120" s="88"/>
      <c r="N120" s="88"/>
      <c r="O120" s="88"/>
      <c r="P120" s="88"/>
      <c r="Q120" s="89">
        <f>SUM(E120:P120)</f>
        <v>0</v>
      </c>
      <c r="R120" s="172" t="s">
        <v>28</v>
      </c>
      <c r="S120" s="176">
        <v>10300</v>
      </c>
      <c r="T120" s="607"/>
      <c r="U120" s="275"/>
      <c r="V120" s="275"/>
      <c r="W120" s="275"/>
      <c r="X120" s="275"/>
      <c r="Y120" s="275"/>
      <c r="Z120" s="275"/>
      <c r="AA120" s="275"/>
      <c r="AB120" s="275"/>
      <c r="AC120" s="275"/>
      <c r="AD120" s="275"/>
      <c r="AE120" s="275"/>
      <c r="AF120" s="69">
        <f t="shared" si="668"/>
        <v>0</v>
      </c>
      <c r="AG120" s="461">
        <f t="shared" si="494"/>
        <v>0</v>
      </c>
      <c r="AH120" s="461">
        <f t="shared" si="495"/>
        <v>0</v>
      </c>
      <c r="AI120" s="461">
        <f t="shared" si="496"/>
        <v>0</v>
      </c>
      <c r="AJ120" s="461">
        <f t="shared" si="497"/>
        <v>0</v>
      </c>
      <c r="AK120" s="461">
        <f t="shared" si="498"/>
        <v>0</v>
      </c>
      <c r="AL120" s="461">
        <f t="shared" si="499"/>
        <v>0</v>
      </c>
      <c r="AM120" s="461">
        <f t="shared" si="500"/>
        <v>0</v>
      </c>
      <c r="AN120" s="461">
        <f t="shared" si="501"/>
        <v>0</v>
      </c>
      <c r="AO120" s="461">
        <f t="shared" si="502"/>
        <v>0</v>
      </c>
      <c r="AP120" s="461">
        <f t="shared" si="503"/>
        <v>0</v>
      </c>
      <c r="AQ120" s="461">
        <f t="shared" si="504"/>
        <v>0</v>
      </c>
      <c r="AR120" s="461">
        <f t="shared" si="505"/>
        <v>0</v>
      </c>
      <c r="AS120" s="462">
        <f t="shared" si="506"/>
        <v>0</v>
      </c>
      <c r="AT120" s="461">
        <f>SUM(AG120*14%)</f>
        <v>0</v>
      </c>
      <c r="AU120" s="461">
        <f>SUM(AH120*14%)</f>
        <v>0</v>
      </c>
      <c r="AV120" s="461">
        <f>SUM(AI120*4%)</f>
        <v>0</v>
      </c>
      <c r="AW120" s="461">
        <f>SUM(AJ120*4%)</f>
        <v>0</v>
      </c>
      <c r="AX120" s="461">
        <f>SUM(AK120*4%)</f>
        <v>0</v>
      </c>
      <c r="AY120" s="461">
        <f t="shared" ref="AY120:BE120" si="670">SUM(AL120*14%)</f>
        <v>0</v>
      </c>
      <c r="AZ120" s="461">
        <f t="shared" si="670"/>
        <v>0</v>
      </c>
      <c r="BA120" s="461">
        <f t="shared" si="670"/>
        <v>0</v>
      </c>
      <c r="BB120" s="461">
        <f t="shared" si="670"/>
        <v>0</v>
      </c>
      <c r="BC120" s="461">
        <f t="shared" si="670"/>
        <v>0</v>
      </c>
      <c r="BD120" s="461">
        <f t="shared" si="670"/>
        <v>0</v>
      </c>
      <c r="BE120" s="461">
        <f t="shared" si="670"/>
        <v>0</v>
      </c>
      <c r="BF120" s="73">
        <f>SUM(AT120:BE120)</f>
        <v>0</v>
      </c>
      <c r="BG120" s="99">
        <f t="shared" si="515"/>
        <v>0</v>
      </c>
      <c r="BH120" s="100">
        <f t="shared" si="510"/>
        <v>927000</v>
      </c>
      <c r="BI120" s="101">
        <f t="shared" si="516"/>
        <v>927000</v>
      </c>
      <c r="BJ120" s="152">
        <f>SUM(Q120/D120)</f>
        <v>0</v>
      </c>
      <c r="BK120" s="152"/>
      <c r="BL120" s="946">
        <v>9000</v>
      </c>
      <c r="BM120" s="461">
        <f t="shared" si="609"/>
        <v>0</v>
      </c>
      <c r="BN120" s="461">
        <f t="shared" si="610"/>
        <v>0</v>
      </c>
      <c r="BO120" s="461">
        <f t="shared" si="611"/>
        <v>0</v>
      </c>
      <c r="BP120" s="37"/>
      <c r="BQ120" s="461">
        <f t="shared" si="612"/>
        <v>0</v>
      </c>
      <c r="BR120" s="461">
        <f t="shared" si="613"/>
        <v>0</v>
      </c>
      <c r="BS120" s="461">
        <f t="shared" si="614"/>
        <v>0</v>
      </c>
      <c r="BT120" s="37"/>
      <c r="BU120" s="461">
        <f t="shared" si="615"/>
        <v>0</v>
      </c>
      <c r="BV120" s="461">
        <f t="shared" si="616"/>
        <v>0</v>
      </c>
      <c r="BW120" s="461">
        <f t="shared" si="617"/>
        <v>0</v>
      </c>
      <c r="BX120" s="37"/>
      <c r="BY120" s="461">
        <f t="shared" si="618"/>
        <v>0</v>
      </c>
      <c r="BZ120" s="461">
        <f t="shared" si="619"/>
        <v>0</v>
      </c>
      <c r="CA120" s="461">
        <f t="shared" si="620"/>
        <v>0</v>
      </c>
      <c r="CB120" s="37"/>
      <c r="CC120" s="461">
        <f t="shared" si="621"/>
        <v>0</v>
      </c>
      <c r="CD120" s="461">
        <f t="shared" si="622"/>
        <v>0</v>
      </c>
      <c r="CE120" s="461">
        <f t="shared" si="623"/>
        <v>0</v>
      </c>
      <c r="CF120" s="37"/>
      <c r="CG120" s="461">
        <f t="shared" si="624"/>
        <v>0</v>
      </c>
      <c r="CH120" s="461">
        <f t="shared" si="625"/>
        <v>0</v>
      </c>
      <c r="CI120" s="461">
        <f t="shared" si="626"/>
        <v>0</v>
      </c>
      <c r="CJ120" s="37"/>
      <c r="CK120" s="461">
        <f t="shared" si="627"/>
        <v>0</v>
      </c>
      <c r="CL120" s="461">
        <f t="shared" si="628"/>
        <v>0</v>
      </c>
      <c r="CM120" s="461">
        <f t="shared" si="629"/>
        <v>0</v>
      </c>
      <c r="CN120" s="37"/>
      <c r="CO120" s="461">
        <f t="shared" si="630"/>
        <v>0</v>
      </c>
      <c r="CP120" s="461">
        <f t="shared" si="631"/>
        <v>0</v>
      </c>
      <c r="CQ120" s="461">
        <f t="shared" si="632"/>
        <v>0</v>
      </c>
      <c r="CR120" s="37"/>
      <c r="CS120" s="461">
        <f t="shared" si="633"/>
        <v>0</v>
      </c>
      <c r="CT120" s="461">
        <f t="shared" si="634"/>
        <v>0</v>
      </c>
      <c r="CU120" s="461">
        <f t="shared" si="635"/>
        <v>0</v>
      </c>
      <c r="CV120" s="37"/>
      <c r="CW120" s="461">
        <f t="shared" si="636"/>
        <v>0</v>
      </c>
      <c r="CX120" s="461">
        <f t="shared" si="637"/>
        <v>0</v>
      </c>
      <c r="CY120" s="461">
        <f t="shared" si="638"/>
        <v>0</v>
      </c>
      <c r="CZ120" s="37"/>
      <c r="DA120" s="461">
        <f t="shared" si="639"/>
        <v>0</v>
      </c>
      <c r="DB120" s="461">
        <f t="shared" si="640"/>
        <v>0</v>
      </c>
      <c r="DC120" s="461">
        <f t="shared" si="641"/>
        <v>0</v>
      </c>
      <c r="DD120" s="37"/>
      <c r="DE120" s="461">
        <f t="shared" si="642"/>
        <v>0</v>
      </c>
      <c r="DF120" s="461">
        <f t="shared" si="643"/>
        <v>0</v>
      </c>
      <c r="DG120" s="461">
        <f t="shared" si="644"/>
        <v>0</v>
      </c>
      <c r="DH120" s="37"/>
      <c r="DI120" s="461">
        <f t="shared" si="645"/>
        <v>0</v>
      </c>
      <c r="DJ120" s="461">
        <f t="shared" si="646"/>
        <v>0</v>
      </c>
      <c r="DK120" s="461">
        <f t="shared" si="647"/>
        <v>0</v>
      </c>
    </row>
    <row r="121" spans="1:115" s="92" customFormat="1" ht="34.5" customHeight="1" x14ac:dyDescent="0.2">
      <c r="A121" s="85"/>
      <c r="B121" s="610" t="s">
        <v>157</v>
      </c>
      <c r="C121" s="86" t="s">
        <v>23</v>
      </c>
      <c r="D121" s="82"/>
      <c r="E121" s="87"/>
      <c r="F121" s="88"/>
      <c r="G121" s="611"/>
      <c r="H121" s="88"/>
      <c r="I121" s="88"/>
      <c r="J121" s="88"/>
      <c r="K121" s="88"/>
      <c r="L121" s="88"/>
      <c r="M121" s="88"/>
      <c r="N121" s="88"/>
      <c r="O121" s="88"/>
      <c r="P121" s="88"/>
      <c r="Q121" s="89"/>
      <c r="R121" s="83"/>
      <c r="S121" s="609"/>
      <c r="T121" s="607"/>
      <c r="U121" s="275"/>
      <c r="V121" s="275"/>
      <c r="W121" s="275"/>
      <c r="X121" s="275"/>
      <c r="Y121" s="275"/>
      <c r="Z121" s="275"/>
      <c r="AA121" s="275"/>
      <c r="AB121" s="275"/>
      <c r="AC121" s="275"/>
      <c r="AD121" s="275"/>
      <c r="AE121" s="275"/>
      <c r="AF121" s="69">
        <f t="shared" si="668"/>
        <v>0</v>
      </c>
      <c r="AG121" s="631">
        <f t="shared" si="494"/>
        <v>0</v>
      </c>
      <c r="AH121" s="631">
        <f t="shared" si="495"/>
        <v>0</v>
      </c>
      <c r="AI121" s="631">
        <f t="shared" si="496"/>
        <v>0</v>
      </c>
      <c r="AJ121" s="631">
        <f t="shared" si="497"/>
        <v>0</v>
      </c>
      <c r="AK121" s="631">
        <f t="shared" si="498"/>
        <v>0</v>
      </c>
      <c r="AL121" s="631">
        <f t="shared" si="499"/>
        <v>0</v>
      </c>
      <c r="AM121" s="631">
        <f t="shared" si="500"/>
        <v>0</v>
      </c>
      <c r="AN121" s="631">
        <f t="shared" si="501"/>
        <v>0</v>
      </c>
      <c r="AO121" s="631">
        <f t="shared" si="502"/>
        <v>0</v>
      </c>
      <c r="AP121" s="631">
        <f t="shared" si="503"/>
        <v>0</v>
      </c>
      <c r="AQ121" s="631">
        <f t="shared" si="504"/>
        <v>0</v>
      </c>
      <c r="AR121" s="631">
        <f t="shared" si="505"/>
        <v>0</v>
      </c>
      <c r="AS121" s="632">
        <f t="shared" si="506"/>
        <v>0</v>
      </c>
      <c r="AT121" s="631">
        <f t="shared" ref="AT121:BE121" si="671">AG121*R121</f>
        <v>0</v>
      </c>
      <c r="AU121" s="631">
        <f t="shared" si="671"/>
        <v>0</v>
      </c>
      <c r="AV121" s="631">
        <f t="shared" si="671"/>
        <v>0</v>
      </c>
      <c r="AW121" s="631">
        <f t="shared" si="671"/>
        <v>0</v>
      </c>
      <c r="AX121" s="631">
        <f t="shared" si="671"/>
        <v>0</v>
      </c>
      <c r="AY121" s="631">
        <f t="shared" si="671"/>
        <v>0</v>
      </c>
      <c r="AZ121" s="631">
        <f t="shared" si="671"/>
        <v>0</v>
      </c>
      <c r="BA121" s="631">
        <f t="shared" si="671"/>
        <v>0</v>
      </c>
      <c r="BB121" s="631">
        <f t="shared" si="671"/>
        <v>0</v>
      </c>
      <c r="BC121" s="631">
        <f t="shared" si="671"/>
        <v>0</v>
      </c>
      <c r="BD121" s="631">
        <f t="shared" si="671"/>
        <v>0</v>
      </c>
      <c r="BE121" s="631">
        <f t="shared" si="671"/>
        <v>0</v>
      </c>
      <c r="BF121" s="99">
        <f>AS121*14%</f>
        <v>0</v>
      </c>
      <c r="BG121" s="99">
        <f t="shared" si="515"/>
        <v>0</v>
      </c>
      <c r="BH121" s="100">
        <f t="shared" si="510"/>
        <v>0</v>
      </c>
      <c r="BI121" s="101">
        <f t="shared" si="516"/>
        <v>0</v>
      </c>
      <c r="BJ121" s="152"/>
      <c r="BK121" s="152"/>
      <c r="BL121" s="946"/>
      <c r="BM121" s="461">
        <f t="shared" si="609"/>
        <v>0</v>
      </c>
      <c r="BN121" s="461">
        <f t="shared" si="610"/>
        <v>0</v>
      </c>
      <c r="BO121" s="461">
        <f t="shared" si="611"/>
        <v>0</v>
      </c>
      <c r="BP121" s="37"/>
      <c r="BQ121" s="461">
        <f t="shared" si="612"/>
        <v>0</v>
      </c>
      <c r="BR121" s="461">
        <f t="shared" si="613"/>
        <v>0</v>
      </c>
      <c r="BS121" s="461">
        <f t="shared" si="614"/>
        <v>0</v>
      </c>
      <c r="BT121" s="37"/>
      <c r="BU121" s="461">
        <f t="shared" si="615"/>
        <v>0</v>
      </c>
      <c r="BV121" s="461">
        <f t="shared" si="616"/>
        <v>0</v>
      </c>
      <c r="BW121" s="461">
        <f t="shared" si="617"/>
        <v>0</v>
      </c>
      <c r="BX121" s="37"/>
      <c r="BY121" s="461">
        <f t="shared" si="618"/>
        <v>0</v>
      </c>
      <c r="BZ121" s="461">
        <f t="shared" si="619"/>
        <v>0</v>
      </c>
      <c r="CA121" s="461">
        <f t="shared" si="620"/>
        <v>0</v>
      </c>
      <c r="CB121" s="37"/>
      <c r="CC121" s="461">
        <f t="shared" si="621"/>
        <v>0</v>
      </c>
      <c r="CD121" s="461">
        <f t="shared" si="622"/>
        <v>0</v>
      </c>
      <c r="CE121" s="461">
        <f t="shared" si="623"/>
        <v>0</v>
      </c>
      <c r="CF121" s="37"/>
      <c r="CG121" s="461">
        <f t="shared" si="624"/>
        <v>0</v>
      </c>
      <c r="CH121" s="461">
        <f t="shared" si="625"/>
        <v>0</v>
      </c>
      <c r="CI121" s="461">
        <f t="shared" si="626"/>
        <v>0</v>
      </c>
      <c r="CJ121" s="37"/>
      <c r="CK121" s="461">
        <f t="shared" si="627"/>
        <v>0</v>
      </c>
      <c r="CL121" s="461">
        <f t="shared" si="628"/>
        <v>0</v>
      </c>
      <c r="CM121" s="461">
        <f t="shared" si="629"/>
        <v>0</v>
      </c>
      <c r="CN121" s="37"/>
      <c r="CO121" s="461">
        <f t="shared" si="630"/>
        <v>0</v>
      </c>
      <c r="CP121" s="461">
        <f t="shared" si="631"/>
        <v>0</v>
      </c>
      <c r="CQ121" s="461">
        <f t="shared" si="632"/>
        <v>0</v>
      </c>
      <c r="CR121" s="37"/>
      <c r="CS121" s="461">
        <f t="shared" si="633"/>
        <v>0</v>
      </c>
      <c r="CT121" s="461">
        <f t="shared" si="634"/>
        <v>0</v>
      </c>
      <c r="CU121" s="461">
        <f t="shared" si="635"/>
        <v>0</v>
      </c>
      <c r="CV121" s="37"/>
      <c r="CW121" s="461">
        <f t="shared" si="636"/>
        <v>0</v>
      </c>
      <c r="CX121" s="461">
        <f t="shared" si="637"/>
        <v>0</v>
      </c>
      <c r="CY121" s="461">
        <f t="shared" si="638"/>
        <v>0</v>
      </c>
      <c r="CZ121" s="37"/>
      <c r="DA121" s="461">
        <f t="shared" si="639"/>
        <v>0</v>
      </c>
      <c r="DB121" s="461">
        <f t="shared" si="640"/>
        <v>0</v>
      </c>
      <c r="DC121" s="461">
        <f t="shared" si="641"/>
        <v>0</v>
      </c>
      <c r="DD121" s="37"/>
      <c r="DE121" s="461">
        <f t="shared" si="642"/>
        <v>0</v>
      </c>
      <c r="DF121" s="461">
        <f t="shared" si="643"/>
        <v>0</v>
      </c>
      <c r="DG121" s="461">
        <f t="shared" si="644"/>
        <v>0</v>
      </c>
      <c r="DH121" s="37"/>
      <c r="DI121" s="461">
        <f t="shared" si="645"/>
        <v>0</v>
      </c>
      <c r="DJ121" s="461">
        <f t="shared" si="646"/>
        <v>0</v>
      </c>
      <c r="DK121" s="461">
        <f t="shared" si="647"/>
        <v>0</v>
      </c>
    </row>
    <row r="122" spans="1:115" s="92" customFormat="1" ht="34.5" customHeight="1" x14ac:dyDescent="0.2">
      <c r="A122" s="85">
        <v>17</v>
      </c>
      <c r="B122" s="608" t="s">
        <v>71</v>
      </c>
      <c r="C122" s="86" t="s">
        <v>23</v>
      </c>
      <c r="D122" s="82">
        <v>9</v>
      </c>
      <c r="E122" s="87"/>
      <c r="F122" s="88"/>
      <c r="G122" s="611"/>
      <c r="H122" s="88"/>
      <c r="I122" s="88"/>
      <c r="J122" s="88"/>
      <c r="K122" s="88"/>
      <c r="L122" s="88"/>
      <c r="M122" s="88"/>
      <c r="N122" s="88"/>
      <c r="O122" s="88"/>
      <c r="P122" s="88"/>
      <c r="Q122" s="89">
        <f>SUM(E122:P122)</f>
        <v>0</v>
      </c>
      <c r="R122" s="172" t="s">
        <v>28</v>
      </c>
      <c r="S122" s="176">
        <v>10300</v>
      </c>
      <c r="T122" s="607"/>
      <c r="U122" s="275"/>
      <c r="V122" s="275"/>
      <c r="W122" s="275"/>
      <c r="X122" s="275"/>
      <c r="Y122" s="275"/>
      <c r="Z122" s="275"/>
      <c r="AA122" s="275"/>
      <c r="AB122" s="275"/>
      <c r="AC122" s="275"/>
      <c r="AD122" s="275"/>
      <c r="AE122" s="275"/>
      <c r="AF122" s="69">
        <f t="shared" si="668"/>
        <v>0</v>
      </c>
      <c r="AG122" s="461">
        <f t="shared" si="494"/>
        <v>0</v>
      </c>
      <c r="AH122" s="461">
        <f t="shared" si="495"/>
        <v>0</v>
      </c>
      <c r="AI122" s="461">
        <f t="shared" si="496"/>
        <v>0</v>
      </c>
      <c r="AJ122" s="461">
        <f t="shared" si="497"/>
        <v>0</v>
      </c>
      <c r="AK122" s="461">
        <f t="shared" si="498"/>
        <v>0</v>
      </c>
      <c r="AL122" s="461">
        <f t="shared" si="499"/>
        <v>0</v>
      </c>
      <c r="AM122" s="461">
        <f t="shared" si="500"/>
        <v>0</v>
      </c>
      <c r="AN122" s="461">
        <f t="shared" si="501"/>
        <v>0</v>
      </c>
      <c r="AO122" s="461">
        <f t="shared" si="502"/>
        <v>0</v>
      </c>
      <c r="AP122" s="461">
        <f t="shared" si="503"/>
        <v>0</v>
      </c>
      <c r="AQ122" s="461">
        <f t="shared" si="504"/>
        <v>0</v>
      </c>
      <c r="AR122" s="461">
        <f t="shared" si="505"/>
        <v>0</v>
      </c>
      <c r="AS122" s="462">
        <f t="shared" si="506"/>
        <v>0</v>
      </c>
      <c r="AT122" s="461">
        <f>SUM(AG122*14%)</f>
        <v>0</v>
      </c>
      <c r="AU122" s="461">
        <f>SUM(AH122*14%)</f>
        <v>0</v>
      </c>
      <c r="AV122" s="461">
        <f t="shared" ref="AV122:BE122" si="672">SUM(AI122*14%)</f>
        <v>0</v>
      </c>
      <c r="AW122" s="461">
        <f t="shared" si="672"/>
        <v>0</v>
      </c>
      <c r="AX122" s="461">
        <f t="shared" si="672"/>
        <v>0</v>
      </c>
      <c r="AY122" s="461">
        <f>SUM(AL122*4%)</f>
        <v>0</v>
      </c>
      <c r="AZ122" s="461">
        <f t="shared" si="672"/>
        <v>0</v>
      </c>
      <c r="BA122" s="461">
        <f t="shared" si="672"/>
        <v>0</v>
      </c>
      <c r="BB122" s="461">
        <f t="shared" si="672"/>
        <v>0</v>
      </c>
      <c r="BC122" s="461">
        <f t="shared" si="672"/>
        <v>0</v>
      </c>
      <c r="BD122" s="461">
        <f t="shared" si="672"/>
        <v>0</v>
      </c>
      <c r="BE122" s="461">
        <f t="shared" si="672"/>
        <v>0</v>
      </c>
      <c r="BF122" s="73">
        <f>SUM(AT122:BE122)</f>
        <v>0</v>
      </c>
      <c r="BG122" s="99">
        <f t="shared" si="515"/>
        <v>0</v>
      </c>
      <c r="BH122" s="100">
        <f t="shared" si="510"/>
        <v>92700</v>
      </c>
      <c r="BI122" s="101">
        <f t="shared" si="516"/>
        <v>92700</v>
      </c>
      <c r="BJ122" s="152">
        <f>SUM(Q122/D122)</f>
        <v>0</v>
      </c>
      <c r="BK122" s="152"/>
      <c r="BL122" s="946">
        <v>9000</v>
      </c>
      <c r="BM122" s="461">
        <f t="shared" si="609"/>
        <v>0</v>
      </c>
      <c r="BN122" s="461">
        <f t="shared" si="610"/>
        <v>0</v>
      </c>
      <c r="BO122" s="461">
        <f t="shared" si="611"/>
        <v>0</v>
      </c>
      <c r="BP122" s="37"/>
      <c r="BQ122" s="461">
        <f t="shared" si="612"/>
        <v>0</v>
      </c>
      <c r="BR122" s="461">
        <f t="shared" si="613"/>
        <v>0</v>
      </c>
      <c r="BS122" s="461">
        <f t="shared" si="614"/>
        <v>0</v>
      </c>
      <c r="BT122" s="37"/>
      <c r="BU122" s="461">
        <f t="shared" si="615"/>
        <v>0</v>
      </c>
      <c r="BV122" s="461">
        <f t="shared" si="616"/>
        <v>0</v>
      </c>
      <c r="BW122" s="461">
        <f t="shared" si="617"/>
        <v>0</v>
      </c>
      <c r="BX122" s="37"/>
      <c r="BY122" s="461">
        <f t="shared" si="618"/>
        <v>0</v>
      </c>
      <c r="BZ122" s="461">
        <f t="shared" si="619"/>
        <v>0</v>
      </c>
      <c r="CA122" s="461">
        <f t="shared" si="620"/>
        <v>0</v>
      </c>
      <c r="CB122" s="37"/>
      <c r="CC122" s="461">
        <f t="shared" si="621"/>
        <v>0</v>
      </c>
      <c r="CD122" s="461">
        <f t="shared" si="622"/>
        <v>0</v>
      </c>
      <c r="CE122" s="461">
        <f t="shared" si="623"/>
        <v>0</v>
      </c>
      <c r="CF122" s="37"/>
      <c r="CG122" s="461">
        <f t="shared" si="624"/>
        <v>0</v>
      </c>
      <c r="CH122" s="461">
        <f t="shared" si="625"/>
        <v>0</v>
      </c>
      <c r="CI122" s="461">
        <f t="shared" si="626"/>
        <v>0</v>
      </c>
      <c r="CJ122" s="37"/>
      <c r="CK122" s="461">
        <f t="shared" si="627"/>
        <v>0</v>
      </c>
      <c r="CL122" s="461">
        <f t="shared" si="628"/>
        <v>0</v>
      </c>
      <c r="CM122" s="461">
        <f t="shared" si="629"/>
        <v>0</v>
      </c>
      <c r="CN122" s="37"/>
      <c r="CO122" s="461">
        <f t="shared" si="630"/>
        <v>0</v>
      </c>
      <c r="CP122" s="461">
        <f t="shared" si="631"/>
        <v>0</v>
      </c>
      <c r="CQ122" s="461">
        <f t="shared" si="632"/>
        <v>0</v>
      </c>
      <c r="CR122" s="37"/>
      <c r="CS122" s="461">
        <f t="shared" si="633"/>
        <v>0</v>
      </c>
      <c r="CT122" s="461">
        <f t="shared" si="634"/>
        <v>0</v>
      </c>
      <c r="CU122" s="461">
        <f t="shared" si="635"/>
        <v>0</v>
      </c>
      <c r="CV122" s="37"/>
      <c r="CW122" s="461">
        <f t="shared" si="636"/>
        <v>0</v>
      </c>
      <c r="CX122" s="461">
        <f t="shared" si="637"/>
        <v>0</v>
      </c>
      <c r="CY122" s="461">
        <f t="shared" si="638"/>
        <v>0</v>
      </c>
      <c r="CZ122" s="37"/>
      <c r="DA122" s="461">
        <f t="shared" si="639"/>
        <v>0</v>
      </c>
      <c r="DB122" s="461">
        <f t="shared" si="640"/>
        <v>0</v>
      </c>
      <c r="DC122" s="461">
        <f t="shared" si="641"/>
        <v>0</v>
      </c>
      <c r="DD122" s="37"/>
      <c r="DE122" s="461">
        <f t="shared" si="642"/>
        <v>0</v>
      </c>
      <c r="DF122" s="461">
        <f t="shared" si="643"/>
        <v>0</v>
      </c>
      <c r="DG122" s="461">
        <f t="shared" si="644"/>
        <v>0</v>
      </c>
      <c r="DH122" s="37"/>
      <c r="DI122" s="461">
        <f t="shared" si="645"/>
        <v>0</v>
      </c>
      <c r="DJ122" s="461">
        <f t="shared" si="646"/>
        <v>0</v>
      </c>
      <c r="DK122" s="461">
        <f t="shared" si="647"/>
        <v>0</v>
      </c>
    </row>
    <row r="123" spans="1:115" s="92" customFormat="1" ht="34.5" customHeight="1" x14ac:dyDescent="0.2">
      <c r="A123" s="85"/>
      <c r="B123" s="610" t="s">
        <v>158</v>
      </c>
      <c r="C123" s="86"/>
      <c r="D123" s="82"/>
      <c r="E123" s="87"/>
      <c r="F123" s="88"/>
      <c r="G123" s="611"/>
      <c r="H123" s="88"/>
      <c r="I123" s="88"/>
      <c r="J123" s="88"/>
      <c r="K123" s="88"/>
      <c r="L123" s="88"/>
      <c r="M123" s="88"/>
      <c r="N123" s="88"/>
      <c r="O123" s="88"/>
      <c r="P123" s="88"/>
      <c r="Q123" s="89"/>
      <c r="R123" s="83"/>
      <c r="S123" s="609"/>
      <c r="T123" s="607"/>
      <c r="U123" s="275"/>
      <c r="V123" s="275"/>
      <c r="W123" s="275"/>
      <c r="X123" s="275"/>
      <c r="Y123" s="275"/>
      <c r="Z123" s="275"/>
      <c r="AA123" s="275"/>
      <c r="AB123" s="275"/>
      <c r="AC123" s="275"/>
      <c r="AD123" s="275"/>
      <c r="AE123" s="275"/>
      <c r="AF123" s="69">
        <f t="shared" si="668"/>
        <v>0</v>
      </c>
      <c r="AG123" s="631">
        <f t="shared" si="494"/>
        <v>0</v>
      </c>
      <c r="AH123" s="631">
        <f t="shared" si="495"/>
        <v>0</v>
      </c>
      <c r="AI123" s="631">
        <f t="shared" si="496"/>
        <v>0</v>
      </c>
      <c r="AJ123" s="631">
        <f t="shared" si="497"/>
        <v>0</v>
      </c>
      <c r="AK123" s="631">
        <f t="shared" si="498"/>
        <v>0</v>
      </c>
      <c r="AL123" s="631">
        <f t="shared" si="499"/>
        <v>0</v>
      </c>
      <c r="AM123" s="631">
        <f t="shared" si="500"/>
        <v>0</v>
      </c>
      <c r="AN123" s="631">
        <f t="shared" si="501"/>
        <v>0</v>
      </c>
      <c r="AO123" s="631">
        <f t="shared" si="502"/>
        <v>0</v>
      </c>
      <c r="AP123" s="631">
        <f t="shared" si="503"/>
        <v>0</v>
      </c>
      <c r="AQ123" s="631">
        <f t="shared" si="504"/>
        <v>0</v>
      </c>
      <c r="AR123" s="631">
        <f t="shared" si="505"/>
        <v>0</v>
      </c>
      <c r="AS123" s="632">
        <f t="shared" si="506"/>
        <v>0</v>
      </c>
      <c r="AT123" s="631">
        <f t="shared" ref="AT123:BE123" si="673">AG123*R123</f>
        <v>0</v>
      </c>
      <c r="AU123" s="631">
        <f t="shared" si="673"/>
        <v>0</v>
      </c>
      <c r="AV123" s="631">
        <f t="shared" si="673"/>
        <v>0</v>
      </c>
      <c r="AW123" s="631">
        <f t="shared" si="673"/>
        <v>0</v>
      </c>
      <c r="AX123" s="631">
        <f t="shared" si="673"/>
        <v>0</v>
      </c>
      <c r="AY123" s="631">
        <f t="shared" si="673"/>
        <v>0</v>
      </c>
      <c r="AZ123" s="631">
        <f t="shared" si="673"/>
        <v>0</v>
      </c>
      <c r="BA123" s="631">
        <f t="shared" si="673"/>
        <v>0</v>
      </c>
      <c r="BB123" s="631">
        <f t="shared" si="673"/>
        <v>0</v>
      </c>
      <c r="BC123" s="631">
        <f t="shared" si="673"/>
        <v>0</v>
      </c>
      <c r="BD123" s="631">
        <f t="shared" si="673"/>
        <v>0</v>
      </c>
      <c r="BE123" s="631">
        <f t="shared" si="673"/>
        <v>0</v>
      </c>
      <c r="BF123" s="99">
        <f>AS123*14%</f>
        <v>0</v>
      </c>
      <c r="BG123" s="99">
        <f t="shared" si="515"/>
        <v>0</v>
      </c>
      <c r="BH123" s="100">
        <f t="shared" si="510"/>
        <v>0</v>
      </c>
      <c r="BI123" s="101">
        <f t="shared" si="516"/>
        <v>0</v>
      </c>
      <c r="BJ123" s="152"/>
      <c r="BK123" s="152"/>
      <c r="BL123" s="946"/>
      <c r="BM123" s="461">
        <f t="shared" si="609"/>
        <v>0</v>
      </c>
      <c r="BN123" s="461">
        <f t="shared" si="610"/>
        <v>0</v>
      </c>
      <c r="BO123" s="461">
        <f t="shared" si="611"/>
        <v>0</v>
      </c>
      <c r="BP123" s="37"/>
      <c r="BQ123" s="461">
        <f t="shared" si="612"/>
        <v>0</v>
      </c>
      <c r="BR123" s="461">
        <f t="shared" si="613"/>
        <v>0</v>
      </c>
      <c r="BS123" s="461">
        <f t="shared" si="614"/>
        <v>0</v>
      </c>
      <c r="BT123" s="37"/>
      <c r="BU123" s="461">
        <f t="shared" si="615"/>
        <v>0</v>
      </c>
      <c r="BV123" s="461">
        <f t="shared" si="616"/>
        <v>0</v>
      </c>
      <c r="BW123" s="461">
        <f t="shared" si="617"/>
        <v>0</v>
      </c>
      <c r="BX123" s="37"/>
      <c r="BY123" s="461">
        <f t="shared" si="618"/>
        <v>0</v>
      </c>
      <c r="BZ123" s="461">
        <f t="shared" si="619"/>
        <v>0</v>
      </c>
      <c r="CA123" s="461">
        <f t="shared" si="620"/>
        <v>0</v>
      </c>
      <c r="CB123" s="37"/>
      <c r="CC123" s="461">
        <f t="shared" si="621"/>
        <v>0</v>
      </c>
      <c r="CD123" s="461">
        <f t="shared" si="622"/>
        <v>0</v>
      </c>
      <c r="CE123" s="461">
        <f t="shared" si="623"/>
        <v>0</v>
      </c>
      <c r="CF123" s="37"/>
      <c r="CG123" s="461">
        <f t="shared" si="624"/>
        <v>0</v>
      </c>
      <c r="CH123" s="461">
        <f t="shared" si="625"/>
        <v>0</v>
      </c>
      <c r="CI123" s="461">
        <f t="shared" si="626"/>
        <v>0</v>
      </c>
      <c r="CJ123" s="37"/>
      <c r="CK123" s="461">
        <f t="shared" si="627"/>
        <v>0</v>
      </c>
      <c r="CL123" s="461">
        <f t="shared" si="628"/>
        <v>0</v>
      </c>
      <c r="CM123" s="461">
        <f t="shared" si="629"/>
        <v>0</v>
      </c>
      <c r="CN123" s="37"/>
      <c r="CO123" s="461">
        <f t="shared" si="630"/>
        <v>0</v>
      </c>
      <c r="CP123" s="461">
        <f t="shared" si="631"/>
        <v>0</v>
      </c>
      <c r="CQ123" s="461">
        <f t="shared" si="632"/>
        <v>0</v>
      </c>
      <c r="CR123" s="37"/>
      <c r="CS123" s="461">
        <f t="shared" si="633"/>
        <v>0</v>
      </c>
      <c r="CT123" s="461">
        <f t="shared" si="634"/>
        <v>0</v>
      </c>
      <c r="CU123" s="461">
        <f t="shared" si="635"/>
        <v>0</v>
      </c>
      <c r="CV123" s="37"/>
      <c r="CW123" s="461">
        <f t="shared" si="636"/>
        <v>0</v>
      </c>
      <c r="CX123" s="461">
        <f t="shared" si="637"/>
        <v>0</v>
      </c>
      <c r="CY123" s="461">
        <f t="shared" si="638"/>
        <v>0</v>
      </c>
      <c r="CZ123" s="37"/>
      <c r="DA123" s="461">
        <f t="shared" si="639"/>
        <v>0</v>
      </c>
      <c r="DB123" s="461">
        <f t="shared" si="640"/>
        <v>0</v>
      </c>
      <c r="DC123" s="461">
        <f t="shared" si="641"/>
        <v>0</v>
      </c>
      <c r="DD123" s="37"/>
      <c r="DE123" s="461">
        <f t="shared" si="642"/>
        <v>0</v>
      </c>
      <c r="DF123" s="461">
        <f t="shared" si="643"/>
        <v>0</v>
      </c>
      <c r="DG123" s="461">
        <f t="shared" si="644"/>
        <v>0</v>
      </c>
      <c r="DH123" s="37"/>
      <c r="DI123" s="461">
        <f t="shared" si="645"/>
        <v>0</v>
      </c>
      <c r="DJ123" s="461">
        <f t="shared" si="646"/>
        <v>0</v>
      </c>
      <c r="DK123" s="461">
        <f t="shared" si="647"/>
        <v>0</v>
      </c>
    </row>
    <row r="124" spans="1:115" s="92" customFormat="1" ht="34.5" customHeight="1" x14ac:dyDescent="0.2">
      <c r="A124" s="85">
        <v>18</v>
      </c>
      <c r="B124" s="608" t="s">
        <v>284</v>
      </c>
      <c r="C124" s="86" t="s">
        <v>23</v>
      </c>
      <c r="D124" s="82">
        <f>4*9</f>
        <v>36</v>
      </c>
      <c r="E124" s="87"/>
      <c r="F124" s="88"/>
      <c r="G124" s="611"/>
      <c r="H124" s="88"/>
      <c r="I124" s="88"/>
      <c r="J124" s="88"/>
      <c r="K124" s="88"/>
      <c r="L124" s="88"/>
      <c r="M124" s="88"/>
      <c r="N124" s="88"/>
      <c r="O124" s="88"/>
      <c r="P124" s="88"/>
      <c r="Q124" s="89">
        <f>SUM(E124:P124)</f>
        <v>0</v>
      </c>
      <c r="R124" s="83" t="s">
        <v>28</v>
      </c>
      <c r="S124" s="176">
        <v>10300</v>
      </c>
      <c r="T124" s="607"/>
      <c r="U124" s="275"/>
      <c r="V124" s="275"/>
      <c r="W124" s="275"/>
      <c r="X124" s="275"/>
      <c r="Y124" s="275"/>
      <c r="Z124" s="275"/>
      <c r="AA124" s="275"/>
      <c r="AB124" s="275"/>
      <c r="AC124" s="275"/>
      <c r="AD124" s="275"/>
      <c r="AE124" s="275"/>
      <c r="AF124" s="69">
        <f t="shared" si="668"/>
        <v>0</v>
      </c>
      <c r="AG124" s="461">
        <f t="shared" si="494"/>
        <v>0</v>
      </c>
      <c r="AH124" s="461">
        <f t="shared" si="495"/>
        <v>0</v>
      </c>
      <c r="AI124" s="461">
        <f t="shared" si="496"/>
        <v>0</v>
      </c>
      <c r="AJ124" s="461">
        <f t="shared" si="497"/>
        <v>0</v>
      </c>
      <c r="AK124" s="461">
        <f t="shared" si="498"/>
        <v>0</v>
      </c>
      <c r="AL124" s="461">
        <f t="shared" si="499"/>
        <v>0</v>
      </c>
      <c r="AM124" s="461">
        <f t="shared" si="500"/>
        <v>0</v>
      </c>
      <c r="AN124" s="461">
        <f t="shared" si="501"/>
        <v>0</v>
      </c>
      <c r="AO124" s="461">
        <f t="shared" si="502"/>
        <v>0</v>
      </c>
      <c r="AP124" s="461">
        <f t="shared" si="503"/>
        <v>0</v>
      </c>
      <c r="AQ124" s="461">
        <f t="shared" si="504"/>
        <v>0</v>
      </c>
      <c r="AR124" s="461">
        <f t="shared" si="505"/>
        <v>0</v>
      </c>
      <c r="AS124" s="462">
        <f t="shared" si="506"/>
        <v>0</v>
      </c>
      <c r="AT124" s="461">
        <f>SUM(AG124*14%)</f>
        <v>0</v>
      </c>
      <c r="AU124" s="461">
        <f>SUM(AH124*14%)</f>
        <v>0</v>
      </c>
      <c r="AV124" s="461">
        <f t="shared" ref="AV124:BE124" si="674">SUM(AI124*14%)</f>
        <v>0</v>
      </c>
      <c r="AW124" s="461">
        <f>SUM(AJ124*4%)</f>
        <v>0</v>
      </c>
      <c r="AX124" s="461">
        <f>SUM(AK124*4%)</f>
        <v>0</v>
      </c>
      <c r="AY124" s="461">
        <f t="shared" si="674"/>
        <v>0</v>
      </c>
      <c r="AZ124" s="461">
        <f t="shared" si="674"/>
        <v>0</v>
      </c>
      <c r="BA124" s="461">
        <f t="shared" si="674"/>
        <v>0</v>
      </c>
      <c r="BB124" s="461">
        <f t="shared" si="674"/>
        <v>0</v>
      </c>
      <c r="BC124" s="461">
        <f t="shared" si="674"/>
        <v>0</v>
      </c>
      <c r="BD124" s="461">
        <f t="shared" si="674"/>
        <v>0</v>
      </c>
      <c r="BE124" s="461">
        <f t="shared" si="674"/>
        <v>0</v>
      </c>
      <c r="BF124" s="73">
        <f>SUM(AT124:BE124)</f>
        <v>0</v>
      </c>
      <c r="BG124" s="99">
        <f t="shared" si="515"/>
        <v>0</v>
      </c>
      <c r="BH124" s="100">
        <f t="shared" si="510"/>
        <v>370800</v>
      </c>
      <c r="BI124" s="101">
        <f t="shared" si="516"/>
        <v>370800</v>
      </c>
      <c r="BJ124" s="152">
        <f>SUM(Q124/D124)</f>
        <v>0</v>
      </c>
      <c r="BK124" s="152"/>
      <c r="BL124" s="946">
        <v>9000</v>
      </c>
      <c r="BM124" s="461">
        <f t="shared" si="609"/>
        <v>0</v>
      </c>
      <c r="BN124" s="461">
        <f t="shared" si="610"/>
        <v>0</v>
      </c>
      <c r="BO124" s="461">
        <f t="shared" si="611"/>
        <v>0</v>
      </c>
      <c r="BP124" s="37"/>
      <c r="BQ124" s="461">
        <f t="shared" si="612"/>
        <v>0</v>
      </c>
      <c r="BR124" s="461">
        <f t="shared" si="613"/>
        <v>0</v>
      </c>
      <c r="BS124" s="461">
        <f t="shared" si="614"/>
        <v>0</v>
      </c>
      <c r="BT124" s="37"/>
      <c r="BU124" s="461">
        <f t="shared" si="615"/>
        <v>0</v>
      </c>
      <c r="BV124" s="461">
        <f t="shared" si="616"/>
        <v>0</v>
      </c>
      <c r="BW124" s="461">
        <f t="shared" si="617"/>
        <v>0</v>
      </c>
      <c r="BX124" s="37"/>
      <c r="BY124" s="461">
        <f t="shared" si="618"/>
        <v>0</v>
      </c>
      <c r="BZ124" s="461">
        <f t="shared" si="619"/>
        <v>0</v>
      </c>
      <c r="CA124" s="461">
        <f t="shared" si="620"/>
        <v>0</v>
      </c>
      <c r="CB124" s="37"/>
      <c r="CC124" s="461">
        <f t="shared" si="621"/>
        <v>0</v>
      </c>
      <c r="CD124" s="461">
        <f t="shared" si="622"/>
        <v>0</v>
      </c>
      <c r="CE124" s="461">
        <f t="shared" si="623"/>
        <v>0</v>
      </c>
      <c r="CF124" s="37"/>
      <c r="CG124" s="461">
        <f t="shared" si="624"/>
        <v>0</v>
      </c>
      <c r="CH124" s="461">
        <f t="shared" si="625"/>
        <v>0</v>
      </c>
      <c r="CI124" s="461">
        <f t="shared" si="626"/>
        <v>0</v>
      </c>
      <c r="CJ124" s="37"/>
      <c r="CK124" s="461">
        <f t="shared" si="627"/>
        <v>0</v>
      </c>
      <c r="CL124" s="461">
        <f t="shared" si="628"/>
        <v>0</v>
      </c>
      <c r="CM124" s="461">
        <f t="shared" si="629"/>
        <v>0</v>
      </c>
      <c r="CN124" s="37"/>
      <c r="CO124" s="461">
        <f t="shared" si="630"/>
        <v>0</v>
      </c>
      <c r="CP124" s="461">
        <f t="shared" si="631"/>
        <v>0</v>
      </c>
      <c r="CQ124" s="461">
        <f t="shared" si="632"/>
        <v>0</v>
      </c>
      <c r="CR124" s="37"/>
      <c r="CS124" s="461">
        <f t="shared" si="633"/>
        <v>0</v>
      </c>
      <c r="CT124" s="461">
        <f t="shared" si="634"/>
        <v>0</v>
      </c>
      <c r="CU124" s="461">
        <f t="shared" si="635"/>
        <v>0</v>
      </c>
      <c r="CV124" s="37"/>
      <c r="CW124" s="461">
        <f t="shared" si="636"/>
        <v>0</v>
      </c>
      <c r="CX124" s="461">
        <f t="shared" si="637"/>
        <v>0</v>
      </c>
      <c r="CY124" s="461">
        <f t="shared" si="638"/>
        <v>0</v>
      </c>
      <c r="CZ124" s="37"/>
      <c r="DA124" s="461">
        <f t="shared" si="639"/>
        <v>0</v>
      </c>
      <c r="DB124" s="461">
        <f t="shared" si="640"/>
        <v>0</v>
      </c>
      <c r="DC124" s="461">
        <f t="shared" si="641"/>
        <v>0</v>
      </c>
      <c r="DD124" s="37"/>
      <c r="DE124" s="461">
        <f t="shared" si="642"/>
        <v>0</v>
      </c>
      <c r="DF124" s="461">
        <f t="shared" si="643"/>
        <v>0</v>
      </c>
      <c r="DG124" s="461">
        <f t="shared" si="644"/>
        <v>0</v>
      </c>
      <c r="DH124" s="37"/>
      <c r="DI124" s="461">
        <f t="shared" si="645"/>
        <v>0</v>
      </c>
      <c r="DJ124" s="461">
        <f t="shared" si="646"/>
        <v>0</v>
      </c>
      <c r="DK124" s="461">
        <f t="shared" si="647"/>
        <v>0</v>
      </c>
    </row>
    <row r="125" spans="1:115" s="92" customFormat="1" ht="34.5" customHeight="1" x14ac:dyDescent="0.2">
      <c r="A125" s="85"/>
      <c r="B125" s="610" t="s">
        <v>159</v>
      </c>
      <c r="C125" s="86"/>
      <c r="D125" s="82"/>
      <c r="E125" s="87"/>
      <c r="F125" s="88"/>
      <c r="G125" s="611"/>
      <c r="H125" s="88"/>
      <c r="I125" s="88"/>
      <c r="J125" s="88"/>
      <c r="K125" s="88"/>
      <c r="L125" s="88"/>
      <c r="M125" s="88"/>
      <c r="N125" s="88"/>
      <c r="O125" s="88"/>
      <c r="P125" s="88"/>
      <c r="Q125" s="89"/>
      <c r="R125" s="83"/>
      <c r="S125" s="609"/>
      <c r="T125" s="629"/>
      <c r="U125" s="275"/>
      <c r="V125" s="275"/>
      <c r="W125" s="275"/>
      <c r="X125" s="275"/>
      <c r="Y125" s="275"/>
      <c r="Z125" s="275"/>
      <c r="AA125" s="275"/>
      <c r="AB125" s="275"/>
      <c r="AC125" s="275"/>
      <c r="AD125" s="275"/>
      <c r="AE125" s="275"/>
      <c r="AF125" s="69">
        <f t="shared" si="668"/>
        <v>0</v>
      </c>
      <c r="AG125" s="631">
        <f t="shared" si="494"/>
        <v>0</v>
      </c>
      <c r="AH125" s="631">
        <f t="shared" si="495"/>
        <v>0</v>
      </c>
      <c r="AI125" s="631">
        <f t="shared" si="496"/>
        <v>0</v>
      </c>
      <c r="AJ125" s="631">
        <f t="shared" si="497"/>
        <v>0</v>
      </c>
      <c r="AK125" s="631">
        <f t="shared" si="498"/>
        <v>0</v>
      </c>
      <c r="AL125" s="631">
        <f t="shared" si="499"/>
        <v>0</v>
      </c>
      <c r="AM125" s="631">
        <f t="shared" si="500"/>
        <v>0</v>
      </c>
      <c r="AN125" s="631">
        <f t="shared" si="501"/>
        <v>0</v>
      </c>
      <c r="AO125" s="631">
        <f t="shared" si="502"/>
        <v>0</v>
      </c>
      <c r="AP125" s="631">
        <f t="shared" si="503"/>
        <v>0</v>
      </c>
      <c r="AQ125" s="631">
        <f t="shared" si="504"/>
        <v>0</v>
      </c>
      <c r="AR125" s="631">
        <f t="shared" si="505"/>
        <v>0</v>
      </c>
      <c r="AS125" s="632">
        <f t="shared" si="506"/>
        <v>0</v>
      </c>
      <c r="AT125" s="631">
        <f t="shared" ref="AT125:BE125" si="675">AG125*R125</f>
        <v>0</v>
      </c>
      <c r="AU125" s="631">
        <f t="shared" si="675"/>
        <v>0</v>
      </c>
      <c r="AV125" s="631">
        <f t="shared" si="675"/>
        <v>0</v>
      </c>
      <c r="AW125" s="631">
        <f t="shared" si="675"/>
        <v>0</v>
      </c>
      <c r="AX125" s="631">
        <f t="shared" si="675"/>
        <v>0</v>
      </c>
      <c r="AY125" s="631">
        <f t="shared" si="675"/>
        <v>0</v>
      </c>
      <c r="AZ125" s="631">
        <f t="shared" si="675"/>
        <v>0</v>
      </c>
      <c r="BA125" s="631">
        <f t="shared" si="675"/>
        <v>0</v>
      </c>
      <c r="BB125" s="631">
        <f t="shared" si="675"/>
        <v>0</v>
      </c>
      <c r="BC125" s="631">
        <f t="shared" si="675"/>
        <v>0</v>
      </c>
      <c r="BD125" s="631">
        <f t="shared" si="675"/>
        <v>0</v>
      </c>
      <c r="BE125" s="631">
        <f t="shared" si="675"/>
        <v>0</v>
      </c>
      <c r="BF125" s="99">
        <f>AS125*4%</f>
        <v>0</v>
      </c>
      <c r="BG125" s="99">
        <f t="shared" si="515"/>
        <v>0</v>
      </c>
      <c r="BH125" s="100">
        <f t="shared" si="510"/>
        <v>0</v>
      </c>
      <c r="BI125" s="101">
        <f t="shared" si="516"/>
        <v>0</v>
      </c>
      <c r="BJ125" s="152"/>
      <c r="BK125" s="152"/>
      <c r="BL125" s="946"/>
      <c r="BM125" s="461">
        <f t="shared" si="609"/>
        <v>0</v>
      </c>
      <c r="BN125" s="461">
        <f t="shared" si="610"/>
        <v>0</v>
      </c>
      <c r="BO125" s="461">
        <f t="shared" si="611"/>
        <v>0</v>
      </c>
      <c r="BP125" s="37"/>
      <c r="BQ125" s="461">
        <f t="shared" si="612"/>
        <v>0</v>
      </c>
      <c r="BR125" s="461">
        <f t="shared" si="613"/>
        <v>0</v>
      </c>
      <c r="BS125" s="461">
        <f t="shared" si="614"/>
        <v>0</v>
      </c>
      <c r="BT125" s="37"/>
      <c r="BU125" s="461">
        <f t="shared" si="615"/>
        <v>0</v>
      </c>
      <c r="BV125" s="461">
        <f t="shared" si="616"/>
        <v>0</v>
      </c>
      <c r="BW125" s="461">
        <f t="shared" si="617"/>
        <v>0</v>
      </c>
      <c r="BX125" s="37"/>
      <c r="BY125" s="461">
        <f t="shared" si="618"/>
        <v>0</v>
      </c>
      <c r="BZ125" s="461">
        <f t="shared" si="619"/>
        <v>0</v>
      </c>
      <c r="CA125" s="461">
        <f t="shared" si="620"/>
        <v>0</v>
      </c>
      <c r="CB125" s="37"/>
      <c r="CC125" s="461">
        <f t="shared" si="621"/>
        <v>0</v>
      </c>
      <c r="CD125" s="461">
        <f t="shared" si="622"/>
        <v>0</v>
      </c>
      <c r="CE125" s="461">
        <f t="shared" si="623"/>
        <v>0</v>
      </c>
      <c r="CF125" s="37"/>
      <c r="CG125" s="461">
        <f t="shared" si="624"/>
        <v>0</v>
      </c>
      <c r="CH125" s="461">
        <f t="shared" si="625"/>
        <v>0</v>
      </c>
      <c r="CI125" s="461">
        <f t="shared" si="626"/>
        <v>0</v>
      </c>
      <c r="CJ125" s="37"/>
      <c r="CK125" s="461">
        <f t="shared" si="627"/>
        <v>0</v>
      </c>
      <c r="CL125" s="461">
        <f t="shared" si="628"/>
        <v>0</v>
      </c>
      <c r="CM125" s="461">
        <f t="shared" si="629"/>
        <v>0</v>
      </c>
      <c r="CN125" s="37"/>
      <c r="CO125" s="461">
        <f t="shared" si="630"/>
        <v>0</v>
      </c>
      <c r="CP125" s="461">
        <f t="shared" si="631"/>
        <v>0</v>
      </c>
      <c r="CQ125" s="461">
        <f t="shared" si="632"/>
        <v>0</v>
      </c>
      <c r="CR125" s="37"/>
      <c r="CS125" s="461">
        <f t="shared" si="633"/>
        <v>0</v>
      </c>
      <c r="CT125" s="461">
        <f t="shared" si="634"/>
        <v>0</v>
      </c>
      <c r="CU125" s="461">
        <f t="shared" si="635"/>
        <v>0</v>
      </c>
      <c r="CV125" s="37"/>
      <c r="CW125" s="461">
        <f t="shared" si="636"/>
        <v>0</v>
      </c>
      <c r="CX125" s="461">
        <f t="shared" si="637"/>
        <v>0</v>
      </c>
      <c r="CY125" s="461">
        <f t="shared" si="638"/>
        <v>0</v>
      </c>
      <c r="CZ125" s="37"/>
      <c r="DA125" s="461">
        <f t="shared" si="639"/>
        <v>0</v>
      </c>
      <c r="DB125" s="461">
        <f t="shared" si="640"/>
        <v>0</v>
      </c>
      <c r="DC125" s="461">
        <f t="shared" si="641"/>
        <v>0</v>
      </c>
      <c r="DD125" s="37"/>
      <c r="DE125" s="461">
        <f t="shared" si="642"/>
        <v>0</v>
      </c>
      <c r="DF125" s="461">
        <f t="shared" si="643"/>
        <v>0</v>
      </c>
      <c r="DG125" s="461">
        <f t="shared" si="644"/>
        <v>0</v>
      </c>
      <c r="DH125" s="37"/>
      <c r="DI125" s="461">
        <f t="shared" si="645"/>
        <v>0</v>
      </c>
      <c r="DJ125" s="461">
        <f t="shared" si="646"/>
        <v>0</v>
      </c>
      <c r="DK125" s="461">
        <f t="shared" si="647"/>
        <v>0</v>
      </c>
    </row>
    <row r="126" spans="1:115" s="92" customFormat="1" ht="34.5" customHeight="1" x14ac:dyDescent="0.2">
      <c r="A126" s="85">
        <v>19</v>
      </c>
      <c r="B126" s="608" t="s">
        <v>71</v>
      </c>
      <c r="C126" s="86" t="s">
        <v>23</v>
      </c>
      <c r="D126" s="82">
        <v>30</v>
      </c>
      <c r="E126" s="87"/>
      <c r="F126" s="88"/>
      <c r="G126" s="611"/>
      <c r="H126" s="88"/>
      <c r="I126" s="88"/>
      <c r="J126" s="88"/>
      <c r="K126" s="88"/>
      <c r="L126" s="88"/>
      <c r="M126" s="88"/>
      <c r="N126" s="88"/>
      <c r="O126" s="88"/>
      <c r="P126" s="88"/>
      <c r="Q126" s="89">
        <f>SUM(E126:P126)</f>
        <v>0</v>
      </c>
      <c r="R126" s="83" t="s">
        <v>28</v>
      </c>
      <c r="S126" s="609">
        <v>10300</v>
      </c>
      <c r="T126" s="629"/>
      <c r="U126" s="275"/>
      <c r="V126" s="275"/>
      <c r="W126" s="275"/>
      <c r="X126" s="275"/>
      <c r="Y126" s="275"/>
      <c r="Z126" s="275"/>
      <c r="AA126" s="275"/>
      <c r="AB126" s="275"/>
      <c r="AC126" s="275"/>
      <c r="AD126" s="275"/>
      <c r="AE126" s="275"/>
      <c r="AF126" s="69">
        <f t="shared" si="668"/>
        <v>0</v>
      </c>
      <c r="AG126" s="461">
        <f t="shared" si="494"/>
        <v>0</v>
      </c>
      <c r="AH126" s="461">
        <f t="shared" si="495"/>
        <v>0</v>
      </c>
      <c r="AI126" s="461">
        <f t="shared" si="496"/>
        <v>0</v>
      </c>
      <c r="AJ126" s="461">
        <f t="shared" si="497"/>
        <v>0</v>
      </c>
      <c r="AK126" s="461">
        <f t="shared" si="498"/>
        <v>0</v>
      </c>
      <c r="AL126" s="461">
        <f t="shared" si="499"/>
        <v>0</v>
      </c>
      <c r="AM126" s="461">
        <f t="shared" si="500"/>
        <v>0</v>
      </c>
      <c r="AN126" s="461">
        <f t="shared" si="501"/>
        <v>0</v>
      </c>
      <c r="AO126" s="461">
        <f t="shared" si="502"/>
        <v>0</v>
      </c>
      <c r="AP126" s="461">
        <f t="shared" si="503"/>
        <v>0</v>
      </c>
      <c r="AQ126" s="461">
        <f t="shared" si="504"/>
        <v>0</v>
      </c>
      <c r="AR126" s="461">
        <f t="shared" si="505"/>
        <v>0</v>
      </c>
      <c r="AS126" s="462">
        <f t="shared" si="506"/>
        <v>0</v>
      </c>
      <c r="AT126" s="461">
        <f>SUM(AG126*14%)</f>
        <v>0</v>
      </c>
      <c r="AU126" s="461">
        <f>SUM(AH126*14%)</f>
        <v>0</v>
      </c>
      <c r="AV126" s="461">
        <f t="shared" ref="AV126:BE126" si="676">SUM(AI126*14%)</f>
        <v>0</v>
      </c>
      <c r="AW126" s="461">
        <f t="shared" si="676"/>
        <v>0</v>
      </c>
      <c r="AX126" s="461">
        <f t="shared" si="676"/>
        <v>0</v>
      </c>
      <c r="AY126" s="461">
        <f>SUM(AL126*4%)</f>
        <v>0</v>
      </c>
      <c r="AZ126" s="461">
        <f t="shared" si="676"/>
        <v>0</v>
      </c>
      <c r="BA126" s="461">
        <f t="shared" si="676"/>
        <v>0</v>
      </c>
      <c r="BB126" s="461">
        <f t="shared" si="676"/>
        <v>0</v>
      </c>
      <c r="BC126" s="461">
        <f t="shared" si="676"/>
        <v>0</v>
      </c>
      <c r="BD126" s="461">
        <f t="shared" si="676"/>
        <v>0</v>
      </c>
      <c r="BE126" s="461">
        <f t="shared" si="676"/>
        <v>0</v>
      </c>
      <c r="BF126" s="73">
        <f>SUM(AT126:BE126)</f>
        <v>0</v>
      </c>
      <c r="BG126" s="99">
        <f t="shared" si="515"/>
        <v>0</v>
      </c>
      <c r="BH126" s="100">
        <f t="shared" si="510"/>
        <v>309000</v>
      </c>
      <c r="BI126" s="101">
        <f t="shared" si="516"/>
        <v>309000</v>
      </c>
      <c r="BJ126" s="152">
        <f>SUM(Q126/D126)</f>
        <v>0</v>
      </c>
      <c r="BK126" s="152"/>
      <c r="BL126" s="946">
        <v>9000</v>
      </c>
      <c r="BM126" s="461">
        <f t="shared" si="609"/>
        <v>0</v>
      </c>
      <c r="BN126" s="461">
        <f t="shared" si="610"/>
        <v>0</v>
      </c>
      <c r="BO126" s="461">
        <f t="shared" si="611"/>
        <v>0</v>
      </c>
      <c r="BP126" s="37"/>
      <c r="BQ126" s="461">
        <f t="shared" si="612"/>
        <v>0</v>
      </c>
      <c r="BR126" s="461">
        <f t="shared" si="613"/>
        <v>0</v>
      </c>
      <c r="BS126" s="461">
        <f t="shared" si="614"/>
        <v>0</v>
      </c>
      <c r="BT126" s="37"/>
      <c r="BU126" s="461">
        <f t="shared" si="615"/>
        <v>0</v>
      </c>
      <c r="BV126" s="461">
        <f t="shared" si="616"/>
        <v>0</v>
      </c>
      <c r="BW126" s="461">
        <f t="shared" si="617"/>
        <v>0</v>
      </c>
      <c r="BX126" s="37"/>
      <c r="BY126" s="461">
        <f t="shared" si="618"/>
        <v>0</v>
      </c>
      <c r="BZ126" s="461">
        <f t="shared" si="619"/>
        <v>0</v>
      </c>
      <c r="CA126" s="461">
        <f t="shared" si="620"/>
        <v>0</v>
      </c>
      <c r="CB126" s="37"/>
      <c r="CC126" s="461">
        <f t="shared" si="621"/>
        <v>0</v>
      </c>
      <c r="CD126" s="461">
        <f t="shared" si="622"/>
        <v>0</v>
      </c>
      <c r="CE126" s="461">
        <f t="shared" si="623"/>
        <v>0</v>
      </c>
      <c r="CF126" s="37"/>
      <c r="CG126" s="461">
        <f t="shared" si="624"/>
        <v>0</v>
      </c>
      <c r="CH126" s="461">
        <f t="shared" si="625"/>
        <v>0</v>
      </c>
      <c r="CI126" s="461">
        <f t="shared" si="626"/>
        <v>0</v>
      </c>
      <c r="CJ126" s="37"/>
      <c r="CK126" s="461">
        <f t="shared" si="627"/>
        <v>0</v>
      </c>
      <c r="CL126" s="461">
        <f t="shared" si="628"/>
        <v>0</v>
      </c>
      <c r="CM126" s="461">
        <f t="shared" si="629"/>
        <v>0</v>
      </c>
      <c r="CN126" s="37"/>
      <c r="CO126" s="461">
        <f t="shared" si="630"/>
        <v>0</v>
      </c>
      <c r="CP126" s="461">
        <f t="shared" si="631"/>
        <v>0</v>
      </c>
      <c r="CQ126" s="461">
        <f t="shared" si="632"/>
        <v>0</v>
      </c>
      <c r="CR126" s="37"/>
      <c r="CS126" s="461">
        <f t="shared" si="633"/>
        <v>0</v>
      </c>
      <c r="CT126" s="461">
        <f t="shared" si="634"/>
        <v>0</v>
      </c>
      <c r="CU126" s="461">
        <f t="shared" si="635"/>
        <v>0</v>
      </c>
      <c r="CV126" s="37"/>
      <c r="CW126" s="461">
        <f t="shared" si="636"/>
        <v>0</v>
      </c>
      <c r="CX126" s="461">
        <f t="shared" si="637"/>
        <v>0</v>
      </c>
      <c r="CY126" s="461">
        <f t="shared" si="638"/>
        <v>0</v>
      </c>
      <c r="CZ126" s="37"/>
      <c r="DA126" s="461">
        <f t="shared" si="639"/>
        <v>0</v>
      </c>
      <c r="DB126" s="461">
        <f t="shared" si="640"/>
        <v>0</v>
      </c>
      <c r="DC126" s="461">
        <f t="shared" si="641"/>
        <v>0</v>
      </c>
      <c r="DD126" s="37"/>
      <c r="DE126" s="461">
        <f t="shared" si="642"/>
        <v>0</v>
      </c>
      <c r="DF126" s="461">
        <f t="shared" si="643"/>
        <v>0</v>
      </c>
      <c r="DG126" s="461">
        <f t="shared" si="644"/>
        <v>0</v>
      </c>
      <c r="DH126" s="37"/>
      <c r="DI126" s="461">
        <f t="shared" si="645"/>
        <v>0</v>
      </c>
      <c r="DJ126" s="461">
        <f t="shared" si="646"/>
        <v>0</v>
      </c>
      <c r="DK126" s="461">
        <f t="shared" si="647"/>
        <v>0</v>
      </c>
    </row>
    <row r="127" spans="1:115" s="92" customFormat="1" ht="34.5" customHeight="1" thickBot="1" x14ac:dyDescent="0.25">
      <c r="A127" s="85">
        <v>20</v>
      </c>
      <c r="B127" s="608" t="s">
        <v>100</v>
      </c>
      <c r="C127" s="86" t="s">
        <v>23</v>
      </c>
      <c r="D127" s="82">
        <v>2</v>
      </c>
      <c r="E127" s="87"/>
      <c r="F127" s="88"/>
      <c r="G127" s="611"/>
      <c r="H127" s="88"/>
      <c r="I127" s="88"/>
      <c r="J127" s="88"/>
      <c r="K127" s="88"/>
      <c r="L127" s="88"/>
      <c r="M127" s="88"/>
      <c r="N127" s="88"/>
      <c r="O127" s="88"/>
      <c r="P127" s="88"/>
      <c r="Q127" s="89">
        <f>SUM(E127:P127)</f>
        <v>0</v>
      </c>
      <c r="R127" s="83" t="s">
        <v>15</v>
      </c>
      <c r="S127" s="633">
        <v>35000</v>
      </c>
      <c r="T127" s="607"/>
      <c r="U127" s="275"/>
      <c r="V127" s="275"/>
      <c r="W127" s="275"/>
      <c r="X127" s="607"/>
      <c r="Y127" s="275"/>
      <c r="Z127" s="275"/>
      <c r="AA127" s="275"/>
      <c r="AB127" s="275"/>
      <c r="AC127" s="275"/>
      <c r="AD127" s="275"/>
      <c r="AE127" s="275"/>
      <c r="AF127" s="69">
        <f>SUM(Q127*S127)</f>
        <v>0</v>
      </c>
      <c r="AG127" s="461">
        <f t="shared" ref="AG127" si="677">T127*E127</f>
        <v>0</v>
      </c>
      <c r="AH127" s="461">
        <f t="shared" ref="AH127" si="678">U127*F127</f>
        <v>0</v>
      </c>
      <c r="AI127" s="461">
        <f t="shared" ref="AI127" si="679">V127*G127</f>
        <v>0</v>
      </c>
      <c r="AJ127" s="461">
        <f t="shared" ref="AJ127" si="680">W127*H127</f>
        <v>0</v>
      </c>
      <c r="AK127" s="461">
        <f t="shared" ref="AK127" si="681">X127*I127</f>
        <v>0</v>
      </c>
      <c r="AL127" s="461">
        <f t="shared" ref="AL127" si="682">Y127*J127</f>
        <v>0</v>
      </c>
      <c r="AM127" s="461">
        <f t="shared" ref="AM127" si="683">Z127*K127</f>
        <v>0</v>
      </c>
      <c r="AN127" s="461">
        <f t="shared" ref="AN127" si="684">AA127*L127</f>
        <v>0</v>
      </c>
      <c r="AO127" s="461">
        <f t="shared" ref="AO127" si="685">AB127*M127</f>
        <v>0</v>
      </c>
      <c r="AP127" s="461">
        <f t="shared" ref="AP127" si="686">AC127*N127</f>
        <v>0</v>
      </c>
      <c r="AQ127" s="461">
        <f t="shared" ref="AQ127" si="687">AD127*O127</f>
        <v>0</v>
      </c>
      <c r="AR127" s="461">
        <f t="shared" ref="AR127" si="688">AE127*P127</f>
        <v>0</v>
      </c>
      <c r="AS127" s="462">
        <f t="shared" ref="AS127" si="689">SUM(AG127:AR127)</f>
        <v>0</v>
      </c>
      <c r="AT127" s="461">
        <f>SUM(AG127*4%)</f>
        <v>0</v>
      </c>
      <c r="AU127" s="461">
        <f>SUM(AH127*14%)</f>
        <v>0</v>
      </c>
      <c r="AV127" s="461">
        <f t="shared" ref="AV127" si="690">SUM(AI127*14%)</f>
        <v>0</v>
      </c>
      <c r="AW127" s="461">
        <f t="shared" ref="AW127" si="691">SUM(AJ127*14%)</f>
        <v>0</v>
      </c>
      <c r="AX127" s="461">
        <f>SUM(AK127*4%)</f>
        <v>0</v>
      </c>
      <c r="AY127" s="461">
        <f t="shared" ref="AY127" si="692">SUM(AL127*14%)</f>
        <v>0</v>
      </c>
      <c r="AZ127" s="461">
        <f t="shared" ref="AZ127" si="693">SUM(AM127*14%)</f>
        <v>0</v>
      </c>
      <c r="BA127" s="461">
        <f t="shared" ref="BA127" si="694">SUM(AN127*14%)</f>
        <v>0</v>
      </c>
      <c r="BB127" s="461">
        <f t="shared" ref="BB127" si="695">SUM(AO127*14%)</f>
        <v>0</v>
      </c>
      <c r="BC127" s="461">
        <f t="shared" ref="BC127" si="696">SUM(AP127*14%)</f>
        <v>0</v>
      </c>
      <c r="BD127" s="461">
        <f t="shared" ref="BD127" si="697">SUM(AQ127*14%)</f>
        <v>0</v>
      </c>
      <c r="BE127" s="461">
        <f t="shared" ref="BE127" si="698">SUM(AR127*14%)</f>
        <v>0</v>
      </c>
      <c r="BF127" s="73">
        <f>SUM(AT127:BE127)</f>
        <v>0</v>
      </c>
      <c r="BG127" s="99">
        <f t="shared" si="515"/>
        <v>0</v>
      </c>
      <c r="BH127" s="100">
        <f t="shared" ref="BH127" si="699">S127*D127</f>
        <v>70000</v>
      </c>
      <c r="BI127" s="101">
        <f t="shared" si="516"/>
        <v>70000</v>
      </c>
      <c r="BJ127" s="152">
        <f>SUM(Q127/D127)</f>
        <v>0</v>
      </c>
      <c r="BK127" s="152"/>
      <c r="BL127" s="947">
        <v>30000</v>
      </c>
      <c r="BM127" s="461">
        <f t="shared" si="609"/>
        <v>0</v>
      </c>
      <c r="BN127" s="461">
        <f t="shared" si="610"/>
        <v>0</v>
      </c>
      <c r="BO127" s="461">
        <f t="shared" si="611"/>
        <v>0</v>
      </c>
      <c r="BP127" s="37"/>
      <c r="BQ127" s="461">
        <f t="shared" si="612"/>
        <v>0</v>
      </c>
      <c r="BR127" s="461">
        <f t="shared" si="613"/>
        <v>0</v>
      </c>
      <c r="BS127" s="461">
        <f t="shared" si="614"/>
        <v>0</v>
      </c>
      <c r="BT127" s="37"/>
      <c r="BU127" s="461">
        <f t="shared" si="615"/>
        <v>0</v>
      </c>
      <c r="BV127" s="461">
        <f t="shared" si="616"/>
        <v>0</v>
      </c>
      <c r="BW127" s="461">
        <f t="shared" si="617"/>
        <v>0</v>
      </c>
      <c r="BX127" s="37"/>
      <c r="BY127" s="461">
        <f t="shared" si="618"/>
        <v>0</v>
      </c>
      <c r="BZ127" s="461">
        <f t="shared" si="619"/>
        <v>0</v>
      </c>
      <c r="CA127" s="461">
        <f t="shared" si="620"/>
        <v>0</v>
      </c>
      <c r="CB127" s="37"/>
      <c r="CC127" s="461">
        <f t="shared" si="621"/>
        <v>0</v>
      </c>
      <c r="CD127" s="461">
        <f t="shared" si="622"/>
        <v>0</v>
      </c>
      <c r="CE127" s="461">
        <f t="shared" si="623"/>
        <v>0</v>
      </c>
      <c r="CF127" s="37"/>
      <c r="CG127" s="461">
        <f t="shared" si="624"/>
        <v>0</v>
      </c>
      <c r="CH127" s="461">
        <f t="shared" si="625"/>
        <v>0</v>
      </c>
      <c r="CI127" s="461">
        <f t="shared" si="626"/>
        <v>0</v>
      </c>
      <c r="CJ127" s="37"/>
      <c r="CK127" s="461">
        <f t="shared" si="627"/>
        <v>0</v>
      </c>
      <c r="CL127" s="461">
        <f t="shared" si="628"/>
        <v>0</v>
      </c>
      <c r="CM127" s="461">
        <f t="shared" si="629"/>
        <v>0</v>
      </c>
      <c r="CN127" s="37"/>
      <c r="CO127" s="461">
        <f t="shared" si="630"/>
        <v>0</v>
      </c>
      <c r="CP127" s="461">
        <f t="shared" si="631"/>
        <v>0</v>
      </c>
      <c r="CQ127" s="461">
        <f t="shared" si="632"/>
        <v>0</v>
      </c>
      <c r="CR127" s="37"/>
      <c r="CS127" s="461">
        <f t="shared" si="633"/>
        <v>0</v>
      </c>
      <c r="CT127" s="461">
        <f t="shared" si="634"/>
        <v>0</v>
      </c>
      <c r="CU127" s="461">
        <f t="shared" si="635"/>
        <v>0</v>
      </c>
      <c r="CV127" s="37"/>
      <c r="CW127" s="461">
        <f t="shared" si="636"/>
        <v>0</v>
      </c>
      <c r="CX127" s="461">
        <f t="shared" si="637"/>
        <v>0</v>
      </c>
      <c r="CY127" s="461">
        <f t="shared" si="638"/>
        <v>0</v>
      </c>
      <c r="CZ127" s="37"/>
      <c r="DA127" s="461">
        <f t="shared" si="639"/>
        <v>0</v>
      </c>
      <c r="DB127" s="461">
        <f t="shared" si="640"/>
        <v>0</v>
      </c>
      <c r="DC127" s="461">
        <f t="shared" si="641"/>
        <v>0</v>
      </c>
      <c r="DD127" s="37"/>
      <c r="DE127" s="461">
        <f t="shared" si="642"/>
        <v>0</v>
      </c>
      <c r="DF127" s="461">
        <f t="shared" si="643"/>
        <v>0</v>
      </c>
      <c r="DG127" s="461">
        <f t="shared" si="644"/>
        <v>0</v>
      </c>
      <c r="DH127" s="37"/>
      <c r="DI127" s="461">
        <f t="shared" si="645"/>
        <v>0</v>
      </c>
      <c r="DJ127" s="461">
        <f t="shared" si="646"/>
        <v>0</v>
      </c>
      <c r="DK127" s="461">
        <f t="shared" si="647"/>
        <v>0</v>
      </c>
    </row>
    <row r="128" spans="1:115" s="39" customFormat="1" ht="34.5" customHeight="1" thickBot="1" x14ac:dyDescent="0.25">
      <c r="A128" s="45">
        <v>3</v>
      </c>
      <c r="B128" s="45" t="s">
        <v>4</v>
      </c>
      <c r="C128" s="45"/>
      <c r="D128" s="46"/>
      <c r="E128" s="47"/>
      <c r="F128" s="47"/>
      <c r="G128" s="614"/>
      <c r="H128" s="47"/>
      <c r="I128" s="615"/>
      <c r="J128" s="47"/>
      <c r="K128" s="47"/>
      <c r="L128" s="47"/>
      <c r="M128" s="47"/>
      <c r="N128" s="47"/>
      <c r="O128" s="47"/>
      <c r="P128" s="47"/>
      <c r="Q128" s="48"/>
      <c r="R128" s="77"/>
      <c r="S128" s="102"/>
      <c r="T128" s="103"/>
      <c r="U128" s="103"/>
      <c r="V128" s="103"/>
      <c r="W128" s="103"/>
      <c r="X128" s="103"/>
      <c r="Y128" s="616"/>
      <c r="Z128" s="103"/>
      <c r="AA128" s="103"/>
      <c r="AB128" s="103"/>
      <c r="AC128" s="103"/>
      <c r="AD128" s="103"/>
      <c r="AE128" s="103"/>
      <c r="AF128" s="104">
        <f t="shared" ref="AF128:BI128" si="700">SUM(AF102:AF127)</f>
        <v>0</v>
      </c>
      <c r="AG128" s="104">
        <f t="shared" si="700"/>
        <v>0</v>
      </c>
      <c r="AH128" s="104">
        <f t="shared" si="700"/>
        <v>0</v>
      </c>
      <c r="AI128" s="104">
        <f t="shared" si="700"/>
        <v>0</v>
      </c>
      <c r="AJ128" s="104">
        <f t="shared" si="700"/>
        <v>0</v>
      </c>
      <c r="AK128" s="634">
        <f t="shared" si="700"/>
        <v>0</v>
      </c>
      <c r="AL128" s="104">
        <f t="shared" si="700"/>
        <v>0</v>
      </c>
      <c r="AM128" s="104">
        <f t="shared" si="700"/>
        <v>0</v>
      </c>
      <c r="AN128" s="104">
        <f t="shared" si="700"/>
        <v>0</v>
      </c>
      <c r="AO128" s="104">
        <f t="shared" si="700"/>
        <v>0</v>
      </c>
      <c r="AP128" s="104">
        <f t="shared" si="700"/>
        <v>0</v>
      </c>
      <c r="AQ128" s="104">
        <f t="shared" si="700"/>
        <v>0</v>
      </c>
      <c r="AR128" s="104">
        <f t="shared" si="700"/>
        <v>0</v>
      </c>
      <c r="AS128" s="104">
        <f t="shared" si="700"/>
        <v>0</v>
      </c>
      <c r="AT128" s="104">
        <f t="shared" si="700"/>
        <v>0</v>
      </c>
      <c r="AU128" s="104">
        <f t="shared" si="700"/>
        <v>0</v>
      </c>
      <c r="AV128" s="104">
        <f t="shared" si="700"/>
        <v>0</v>
      </c>
      <c r="AW128" s="104">
        <f t="shared" si="700"/>
        <v>0</v>
      </c>
      <c r="AX128" s="104">
        <f t="shared" si="700"/>
        <v>0</v>
      </c>
      <c r="AY128" s="104">
        <f t="shared" si="700"/>
        <v>0</v>
      </c>
      <c r="AZ128" s="104">
        <f t="shared" si="700"/>
        <v>0</v>
      </c>
      <c r="BA128" s="104">
        <f t="shared" si="700"/>
        <v>0</v>
      </c>
      <c r="BB128" s="104">
        <f t="shared" si="700"/>
        <v>0</v>
      </c>
      <c r="BC128" s="104">
        <f t="shared" si="700"/>
        <v>0</v>
      </c>
      <c r="BD128" s="104">
        <f t="shared" si="700"/>
        <v>0</v>
      </c>
      <c r="BE128" s="104">
        <f t="shared" si="700"/>
        <v>0</v>
      </c>
      <c r="BF128" s="104">
        <f t="shared" si="700"/>
        <v>0</v>
      </c>
      <c r="BG128" s="105">
        <f t="shared" si="700"/>
        <v>0</v>
      </c>
      <c r="BH128" s="105">
        <f t="shared" si="700"/>
        <v>15581728</v>
      </c>
      <c r="BI128" s="105">
        <f t="shared" si="700"/>
        <v>15581728</v>
      </c>
      <c r="BJ128" s="398">
        <f>SUM(BJ102:BJ127)/22</f>
        <v>0</v>
      </c>
      <c r="BK128" s="398"/>
      <c r="BL128" s="713"/>
      <c r="BM128" s="918">
        <f>SUM(BM102:BM127)</f>
        <v>0</v>
      </c>
      <c r="BN128" s="918">
        <f t="shared" ref="BN128:BO128" si="701">SUM(BN102:BN127)</f>
        <v>0</v>
      </c>
      <c r="BO128" s="918">
        <f t="shared" si="701"/>
        <v>0</v>
      </c>
      <c r="BP128" s="50"/>
      <c r="BQ128" s="918">
        <f>SUM(BQ102:BQ127)</f>
        <v>0</v>
      </c>
      <c r="BR128" s="918">
        <f t="shared" ref="BR128:BS128" si="702">SUM(BR102:BR127)</f>
        <v>0</v>
      </c>
      <c r="BS128" s="918">
        <f t="shared" si="702"/>
        <v>0</v>
      </c>
      <c r="BT128" s="50"/>
      <c r="BU128" s="918">
        <f>SUM(BU102:BU127)</f>
        <v>0</v>
      </c>
      <c r="BV128" s="918">
        <f>SUM(BV102:BV127)</f>
        <v>0</v>
      </c>
      <c r="BW128" s="918">
        <f>SUM(BW102:BW127)</f>
        <v>0</v>
      </c>
      <c r="BX128" s="50"/>
      <c r="BY128" s="918">
        <f>SUM(BY102:BY127)</f>
        <v>0</v>
      </c>
      <c r="BZ128" s="918">
        <f t="shared" ref="BZ128:CA128" si="703">SUM(BZ102:BZ127)</f>
        <v>0</v>
      </c>
      <c r="CA128" s="918">
        <f t="shared" si="703"/>
        <v>0</v>
      </c>
      <c r="CB128" s="50"/>
      <c r="CC128" s="918">
        <f>SUM(CC102:CC127)</f>
        <v>0</v>
      </c>
      <c r="CD128" s="918">
        <f t="shared" ref="CD128:CE128" si="704">SUM(CD102:CD127)</f>
        <v>0</v>
      </c>
      <c r="CE128" s="918">
        <f t="shared" si="704"/>
        <v>0</v>
      </c>
      <c r="CF128" s="50"/>
      <c r="CG128" s="918">
        <f>SUM(CG102:CG127)</f>
        <v>0</v>
      </c>
      <c r="CH128" s="918">
        <f t="shared" ref="CH128:CI128" si="705">SUM(CH102:CH127)</f>
        <v>0</v>
      </c>
      <c r="CI128" s="918">
        <f t="shared" si="705"/>
        <v>0</v>
      </c>
      <c r="CJ128" s="50"/>
      <c r="CK128" s="918">
        <f>SUM(CK102:CK127)</f>
        <v>0</v>
      </c>
      <c r="CL128" s="918">
        <f t="shared" ref="CL128:CM128" si="706">SUM(CL102:CL127)</f>
        <v>0</v>
      </c>
      <c r="CM128" s="918">
        <f t="shared" si="706"/>
        <v>0</v>
      </c>
      <c r="CN128" s="50"/>
      <c r="CO128" s="918">
        <f>SUM(CO102:CO127)</f>
        <v>0</v>
      </c>
      <c r="CP128" s="918">
        <f t="shared" ref="CP128:CQ128" si="707">SUM(CP102:CP127)</f>
        <v>0</v>
      </c>
      <c r="CQ128" s="918">
        <f t="shared" si="707"/>
        <v>0</v>
      </c>
      <c r="CR128" s="50"/>
      <c r="CS128" s="918">
        <f>SUM(CS102:CS127)</f>
        <v>0</v>
      </c>
      <c r="CT128" s="918">
        <f t="shared" ref="CT128:CU128" si="708">SUM(CT102:CT127)</f>
        <v>0</v>
      </c>
      <c r="CU128" s="918">
        <f t="shared" si="708"/>
        <v>0</v>
      </c>
      <c r="CV128" s="50"/>
      <c r="CW128" s="918">
        <f>SUM(CW102:CW127)</f>
        <v>0</v>
      </c>
      <c r="CX128" s="918">
        <f t="shared" ref="CX128:CY128" si="709">SUM(CX102:CX127)</f>
        <v>0</v>
      </c>
      <c r="CY128" s="918">
        <f t="shared" si="709"/>
        <v>0</v>
      </c>
      <c r="CZ128" s="50"/>
      <c r="DA128" s="918">
        <f>SUM(DA102:DA127)</f>
        <v>0</v>
      </c>
      <c r="DB128" s="918">
        <f t="shared" ref="DB128:DC128" si="710">SUM(DB102:DB127)</f>
        <v>0</v>
      </c>
      <c r="DC128" s="918">
        <f t="shared" si="710"/>
        <v>0</v>
      </c>
      <c r="DD128" s="50"/>
      <c r="DE128" s="918">
        <f>SUM(DE102:DE127)</f>
        <v>0</v>
      </c>
      <c r="DF128" s="918">
        <f t="shared" ref="DF128:DG128" si="711">SUM(DF102:DF127)</f>
        <v>0</v>
      </c>
      <c r="DG128" s="918">
        <f t="shared" si="711"/>
        <v>0</v>
      </c>
      <c r="DH128" s="50"/>
      <c r="DI128" s="918">
        <f>SUM(DI102:DI127)</f>
        <v>0</v>
      </c>
      <c r="DJ128" s="918">
        <f t="shared" ref="DJ128:DK128" si="712">SUM(DJ102:DJ127)</f>
        <v>0</v>
      </c>
      <c r="DK128" s="918">
        <f t="shared" si="712"/>
        <v>0</v>
      </c>
    </row>
    <row r="129" spans="1:125" s="20" customFormat="1" ht="34.5" customHeight="1" x14ac:dyDescent="0.2">
      <c r="A129" s="51"/>
      <c r="D129" s="51"/>
      <c r="E129" s="51"/>
      <c r="F129" s="51"/>
      <c r="G129" s="618"/>
      <c r="H129" s="51"/>
      <c r="I129" s="619"/>
      <c r="J129" s="51"/>
      <c r="K129" s="51"/>
      <c r="L129" s="51"/>
      <c r="M129" s="51"/>
      <c r="N129" s="51"/>
      <c r="O129" s="51"/>
      <c r="P129" s="51"/>
      <c r="Q129" s="51"/>
      <c r="R129" s="51"/>
      <c r="AS129" s="52"/>
      <c r="BF129" s="53">
        <f>SUM(AS128+BF128)</f>
        <v>0</v>
      </c>
      <c r="BG129" s="54">
        <f>AF128-AS128</f>
        <v>0</v>
      </c>
      <c r="BH129" s="55">
        <f>SUM(BI128+AS128)</f>
        <v>15581728</v>
      </c>
      <c r="BI129" s="56">
        <f>SUM(BG128)</f>
        <v>0</v>
      </c>
      <c r="BJ129" s="41" t="s">
        <v>35</v>
      </c>
      <c r="BK129" s="41"/>
      <c r="BL129" s="712"/>
      <c r="BM129" s="621"/>
      <c r="BN129" s="620"/>
      <c r="BO129" s="620"/>
      <c r="BP129" s="620"/>
      <c r="BQ129" s="621"/>
      <c r="BR129" s="620"/>
      <c r="BS129" s="620"/>
      <c r="BT129" s="620"/>
      <c r="BU129" s="621"/>
      <c r="BV129" s="620"/>
      <c r="BW129" s="620"/>
      <c r="BX129" s="620"/>
      <c r="BY129" s="621"/>
      <c r="BZ129" s="620"/>
      <c r="CA129" s="620"/>
      <c r="CB129" s="620"/>
      <c r="CC129" s="621"/>
      <c r="CD129" s="620"/>
      <c r="CE129" s="620"/>
      <c r="CF129" s="620"/>
      <c r="CG129" s="621"/>
      <c r="CH129" s="620"/>
      <c r="CI129" s="620"/>
      <c r="CJ129" s="620"/>
      <c r="CK129" s="621"/>
      <c r="CL129" s="620"/>
      <c r="CM129" s="620"/>
      <c r="CN129" s="620"/>
      <c r="CO129" s="621"/>
      <c r="CP129" s="620"/>
      <c r="CQ129" s="620"/>
      <c r="CR129" s="620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</row>
    <row r="130" spans="1:125" s="20" customFormat="1" ht="34.5" customHeight="1" x14ac:dyDescent="0.2">
      <c r="A130" s="51"/>
      <c r="D130" s="51"/>
      <c r="E130" s="51"/>
      <c r="F130" s="51"/>
      <c r="G130" s="618"/>
      <c r="H130" s="51"/>
      <c r="I130" s="619"/>
      <c r="J130" s="51"/>
      <c r="K130" s="51"/>
      <c r="L130" s="51"/>
      <c r="M130" s="51"/>
      <c r="N130" s="51"/>
      <c r="O130" s="51"/>
      <c r="P130" s="51"/>
      <c r="Q130" s="51"/>
      <c r="R130" s="51"/>
      <c r="AS130" s="41"/>
      <c r="AT130" s="118">
        <f>SUM(AG128+AT128)</f>
        <v>0</v>
      </c>
      <c r="AU130" s="118">
        <f t="shared" ref="AU130" si="713">SUM(AH128+AU128)</f>
        <v>0</v>
      </c>
      <c r="AV130" s="118">
        <f t="shared" ref="AV130" si="714">SUM(AI128+AV128)</f>
        <v>0</v>
      </c>
      <c r="AW130" s="118">
        <f t="shared" ref="AW130" si="715">SUM(AJ128+AW128)</f>
        <v>0</v>
      </c>
      <c r="AX130" s="118">
        <f t="shared" ref="AX130" si="716">SUM(AK128+AX128)</f>
        <v>0</v>
      </c>
      <c r="AY130" s="118">
        <f t="shared" ref="AY130" si="717">SUM(AL128+AY128)</f>
        <v>0</v>
      </c>
      <c r="AZ130" s="118">
        <f t="shared" ref="AZ130" si="718">SUM(AM128+AZ128)</f>
        <v>0</v>
      </c>
      <c r="BA130" s="118">
        <f t="shared" ref="BA130" si="719">SUM(AN128+BA128)</f>
        <v>0</v>
      </c>
      <c r="BB130" s="118">
        <f t="shared" ref="BB130" si="720">SUM(AO128+BB128)</f>
        <v>0</v>
      </c>
      <c r="BC130" s="118">
        <f t="shared" ref="BC130" si="721">SUM(AP128+BC128)</f>
        <v>0</v>
      </c>
      <c r="BD130" s="118">
        <f t="shared" ref="BD130" si="722">SUM(AQ128+BD128)</f>
        <v>0</v>
      </c>
      <c r="BE130" s="118">
        <f t="shared" ref="BE130" si="723">SUM(AR128+BE128)</f>
        <v>0</v>
      </c>
      <c r="BF130" s="118">
        <f>SUM(AT130:BE130)</f>
        <v>0</v>
      </c>
      <c r="BG130" s="41"/>
      <c r="BH130" s="57"/>
      <c r="BI130" s="58">
        <f>SUM(BI128-BI129)</f>
        <v>15581728</v>
      </c>
      <c r="BJ130" s="41" t="s">
        <v>34</v>
      </c>
      <c r="BK130" s="41"/>
      <c r="BL130" s="712"/>
      <c r="BM130" s="621"/>
      <c r="BN130" s="620"/>
      <c r="BO130" s="620"/>
      <c r="BP130" s="620"/>
      <c r="BQ130" s="621"/>
      <c r="BR130" s="620"/>
      <c r="BS130" s="620"/>
      <c r="BT130" s="620"/>
      <c r="BU130" s="621"/>
      <c r="BV130" s="620"/>
      <c r="BW130" s="620"/>
      <c r="BX130" s="620"/>
      <c r="BY130" s="621"/>
      <c r="BZ130" s="620"/>
      <c r="CA130" s="620"/>
      <c r="CB130" s="620"/>
      <c r="CC130" s="621"/>
      <c r="CD130" s="620"/>
      <c r="CE130" s="620"/>
      <c r="CF130" s="620"/>
      <c r="CG130" s="621"/>
      <c r="CH130" s="620"/>
      <c r="CI130" s="620"/>
      <c r="CJ130" s="620"/>
      <c r="CK130" s="621"/>
      <c r="CL130" s="620"/>
      <c r="CM130" s="620"/>
      <c r="CN130" s="620"/>
      <c r="CO130" s="621"/>
      <c r="CP130" s="620"/>
      <c r="CQ130" s="620"/>
      <c r="CR130" s="620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</row>
    <row r="131" spans="1:125" s="20" customFormat="1" ht="34.5" customHeight="1" x14ac:dyDescent="0.2">
      <c r="A131" s="1168" t="s">
        <v>8</v>
      </c>
      <c r="B131" s="1169"/>
      <c r="C131" s="119" t="s">
        <v>114</v>
      </c>
      <c r="D131" s="23"/>
      <c r="E131" s="23"/>
      <c r="F131" s="23"/>
      <c r="G131" s="157"/>
      <c r="H131" s="23"/>
      <c r="I131" s="585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23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3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3"/>
      <c r="BG131" s="133"/>
      <c r="BH131" s="130"/>
      <c r="BI131" s="134"/>
      <c r="BJ131" s="23"/>
      <c r="BK131" s="23"/>
      <c r="BL131" s="710"/>
      <c r="BM131" s="587"/>
      <c r="BN131" s="157"/>
      <c r="BO131" s="588"/>
      <c r="BP131" s="157"/>
      <c r="BQ131" s="587"/>
      <c r="BR131" s="157"/>
      <c r="BS131" s="588"/>
      <c r="BT131" s="157"/>
      <c r="BU131" s="587"/>
      <c r="BV131" s="157"/>
      <c r="BW131" s="588"/>
      <c r="BX131" s="157"/>
      <c r="BY131" s="587"/>
      <c r="BZ131" s="157"/>
      <c r="CA131" s="588"/>
      <c r="CB131" s="157"/>
      <c r="CC131" s="587"/>
      <c r="CD131" s="157"/>
      <c r="CE131" s="588"/>
      <c r="CF131" s="157"/>
      <c r="CG131" s="587"/>
      <c r="CH131" s="157"/>
      <c r="CI131" s="588"/>
      <c r="CJ131" s="157"/>
      <c r="CK131" s="587"/>
      <c r="CL131" s="157"/>
      <c r="CM131" s="588"/>
      <c r="CN131" s="157"/>
      <c r="CO131" s="587"/>
      <c r="CP131" s="157"/>
      <c r="CQ131" s="588"/>
      <c r="CR131" s="157"/>
      <c r="CS131" s="131"/>
      <c r="CT131" s="131"/>
      <c r="CU131" s="131"/>
      <c r="CV131" s="131"/>
      <c r="CW131" s="133"/>
      <c r="CX131" s="133"/>
      <c r="CY131" s="133"/>
      <c r="CZ131" s="130"/>
      <c r="DA131" s="134"/>
      <c r="DB131" s="133"/>
      <c r="DC131" s="133"/>
      <c r="DD131" s="24"/>
      <c r="DE131" s="24"/>
      <c r="DF131" s="24"/>
      <c r="DG131" s="24"/>
      <c r="DH131" s="24"/>
      <c r="DI131" s="135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</row>
    <row r="132" spans="1:125" s="8" customFormat="1" ht="34.5" customHeight="1" x14ac:dyDescent="0.2">
      <c r="A132" s="1170" t="s">
        <v>9</v>
      </c>
      <c r="B132" s="1150" t="s">
        <v>10</v>
      </c>
      <c r="C132" s="1150" t="s">
        <v>21</v>
      </c>
      <c r="D132" s="1173" t="s">
        <v>11</v>
      </c>
      <c r="E132" s="1173"/>
      <c r="F132" s="1173"/>
      <c r="G132" s="1173"/>
      <c r="H132" s="1173"/>
      <c r="I132" s="1173"/>
      <c r="J132" s="1173"/>
      <c r="K132" s="1173"/>
      <c r="L132" s="1173"/>
      <c r="M132" s="1173"/>
      <c r="N132" s="1173"/>
      <c r="O132" s="1173"/>
      <c r="P132" s="1173"/>
      <c r="Q132" s="1173"/>
      <c r="R132" s="1150" t="s">
        <v>19</v>
      </c>
      <c r="S132" s="1174" t="s">
        <v>16</v>
      </c>
      <c r="T132" s="1175"/>
      <c r="U132" s="1175"/>
      <c r="V132" s="1175"/>
      <c r="W132" s="1175"/>
      <c r="X132" s="1175"/>
      <c r="Y132" s="1175"/>
      <c r="Z132" s="1175"/>
      <c r="AA132" s="1175"/>
      <c r="AB132" s="1175"/>
      <c r="AC132" s="1175"/>
      <c r="AD132" s="1175"/>
      <c r="AE132" s="1175"/>
      <c r="AF132" s="1161" t="s">
        <v>6</v>
      </c>
      <c r="AG132" s="1161"/>
      <c r="AH132" s="1161"/>
      <c r="AI132" s="1161"/>
      <c r="AJ132" s="1161"/>
      <c r="AK132" s="1161"/>
      <c r="AL132" s="1161"/>
      <c r="AM132" s="1161"/>
      <c r="AN132" s="1161"/>
      <c r="AO132" s="1161"/>
      <c r="AP132" s="1161"/>
      <c r="AQ132" s="1161"/>
      <c r="AR132" s="1161"/>
      <c r="AS132" s="1161"/>
      <c r="AT132" s="1162" t="s">
        <v>38</v>
      </c>
      <c r="AU132" s="1163"/>
      <c r="AV132" s="1163"/>
      <c r="AW132" s="1163"/>
      <c r="AX132" s="1163"/>
      <c r="AY132" s="1163"/>
      <c r="AZ132" s="1163"/>
      <c r="BA132" s="1163"/>
      <c r="BB132" s="1163"/>
      <c r="BC132" s="1163"/>
      <c r="BD132" s="1163"/>
      <c r="BE132" s="1163"/>
      <c r="BF132" s="1164"/>
      <c r="BG132" s="1150" t="s">
        <v>35</v>
      </c>
      <c r="BH132" s="1150" t="s">
        <v>208</v>
      </c>
      <c r="BI132" s="1153" t="s">
        <v>36</v>
      </c>
      <c r="BJ132" s="130"/>
      <c r="BK132" s="130"/>
      <c r="BL132" s="130"/>
      <c r="BM132" s="1149" t="s">
        <v>51</v>
      </c>
      <c r="BN132" s="1149"/>
      <c r="BO132" s="1149"/>
      <c r="BP132" s="23"/>
      <c r="BQ132" s="1149" t="s">
        <v>52</v>
      </c>
      <c r="BR132" s="1149"/>
      <c r="BS132" s="1149"/>
      <c r="BT132" s="23"/>
      <c r="BU132" s="1149" t="s">
        <v>56</v>
      </c>
      <c r="BV132" s="1149"/>
      <c r="BW132" s="1149"/>
      <c r="BX132" s="23"/>
      <c r="BY132" s="1149" t="s">
        <v>59</v>
      </c>
      <c r="BZ132" s="1149"/>
      <c r="CA132" s="1149"/>
      <c r="CB132" s="23"/>
      <c r="CC132" s="1149" t="s">
        <v>60</v>
      </c>
      <c r="CD132" s="1149"/>
      <c r="CE132" s="1149"/>
      <c r="CF132" s="23"/>
      <c r="CG132" s="1149" t="s">
        <v>61</v>
      </c>
      <c r="CH132" s="1149"/>
      <c r="CI132" s="1149"/>
      <c r="CJ132" s="23"/>
      <c r="CK132" s="1149" t="s">
        <v>204</v>
      </c>
      <c r="CL132" s="1149"/>
      <c r="CM132" s="1149"/>
      <c r="CN132" s="23"/>
      <c r="CO132" s="1149" t="s">
        <v>584</v>
      </c>
      <c r="CP132" s="1149"/>
      <c r="CQ132" s="1149"/>
      <c r="CR132" s="23"/>
      <c r="CS132" s="1149" t="s">
        <v>585</v>
      </c>
      <c r="CT132" s="1149"/>
      <c r="CU132" s="1149"/>
      <c r="CV132" s="23"/>
      <c r="CW132" s="1149" t="s">
        <v>586</v>
      </c>
      <c r="CX132" s="1149"/>
      <c r="CY132" s="1149"/>
      <c r="CZ132" s="23"/>
      <c r="DA132" s="1149" t="s">
        <v>587</v>
      </c>
      <c r="DB132" s="1149"/>
      <c r="DC132" s="1149"/>
      <c r="DD132" s="23"/>
      <c r="DE132" s="1149" t="s">
        <v>588</v>
      </c>
      <c r="DF132" s="1149"/>
      <c r="DG132" s="1149"/>
      <c r="DH132" s="23"/>
      <c r="DI132" s="1149" t="s">
        <v>12</v>
      </c>
      <c r="DJ132" s="1149"/>
      <c r="DK132" s="1149"/>
    </row>
    <row r="133" spans="1:125" s="8" customFormat="1" ht="34.5" customHeight="1" x14ac:dyDescent="0.2">
      <c r="A133" s="1171"/>
      <c r="B133" s="1151"/>
      <c r="C133" s="1151"/>
      <c r="D133" s="1156" t="s">
        <v>17</v>
      </c>
      <c r="E133" s="1158" t="s">
        <v>18</v>
      </c>
      <c r="F133" s="1159"/>
      <c r="G133" s="1159"/>
      <c r="H133" s="1159"/>
      <c r="I133" s="1159"/>
      <c r="J133" s="1159"/>
      <c r="K133" s="1159"/>
      <c r="L133" s="1159"/>
      <c r="M133" s="1159"/>
      <c r="N133" s="1159"/>
      <c r="O133" s="1159"/>
      <c r="P133" s="1159"/>
      <c r="Q133" s="1159"/>
      <c r="R133" s="1151"/>
      <c r="S133" s="1156" t="s">
        <v>17</v>
      </c>
      <c r="T133" s="1158" t="s">
        <v>18</v>
      </c>
      <c r="U133" s="1159"/>
      <c r="V133" s="1159"/>
      <c r="W133" s="1159"/>
      <c r="X133" s="1159"/>
      <c r="Y133" s="1159"/>
      <c r="Z133" s="1159"/>
      <c r="AA133" s="1159"/>
      <c r="AB133" s="1159"/>
      <c r="AC133" s="1159"/>
      <c r="AD133" s="1159"/>
      <c r="AE133" s="1159"/>
      <c r="AF133" s="1156" t="s">
        <v>17</v>
      </c>
      <c r="AG133" s="1158" t="s">
        <v>18</v>
      </c>
      <c r="AH133" s="1159"/>
      <c r="AI133" s="1159"/>
      <c r="AJ133" s="1159"/>
      <c r="AK133" s="1159"/>
      <c r="AL133" s="1159"/>
      <c r="AM133" s="1159"/>
      <c r="AN133" s="1159"/>
      <c r="AO133" s="1159"/>
      <c r="AP133" s="1159"/>
      <c r="AQ133" s="1159"/>
      <c r="AR133" s="1159"/>
      <c r="AS133" s="1160"/>
      <c r="AT133" s="1165"/>
      <c r="AU133" s="1166"/>
      <c r="AV133" s="1166"/>
      <c r="AW133" s="1166"/>
      <c r="AX133" s="1166"/>
      <c r="AY133" s="1166"/>
      <c r="AZ133" s="1166"/>
      <c r="BA133" s="1166"/>
      <c r="BB133" s="1166"/>
      <c r="BC133" s="1166"/>
      <c r="BD133" s="1166"/>
      <c r="BE133" s="1166"/>
      <c r="BF133" s="1167"/>
      <c r="BG133" s="1151"/>
      <c r="BH133" s="1151"/>
      <c r="BI133" s="1154"/>
      <c r="BJ133" s="130"/>
      <c r="BK133" s="130"/>
      <c r="BL133" s="130"/>
      <c r="BM133" s="920">
        <v>1</v>
      </c>
      <c r="BN133" s="920">
        <v>2</v>
      </c>
      <c r="BO133" s="920"/>
      <c r="BP133" s="23"/>
      <c r="BQ133" s="920">
        <v>1</v>
      </c>
      <c r="BR133" s="920">
        <v>2</v>
      </c>
      <c r="BS133" s="920"/>
      <c r="BT133" s="23"/>
      <c r="BU133" s="920">
        <v>1</v>
      </c>
      <c r="BV133" s="920">
        <v>2</v>
      </c>
      <c r="BW133" s="920"/>
      <c r="BX133" s="23"/>
      <c r="BY133" s="920">
        <v>1</v>
      </c>
      <c r="BZ133" s="920">
        <v>2</v>
      </c>
      <c r="CA133" s="920"/>
      <c r="CB133" s="23"/>
      <c r="CC133" s="920">
        <v>1</v>
      </c>
      <c r="CD133" s="920">
        <v>2</v>
      </c>
      <c r="CE133" s="920"/>
      <c r="CF133" s="23"/>
      <c r="CG133" s="920">
        <v>1</v>
      </c>
      <c r="CH133" s="920">
        <v>2</v>
      </c>
      <c r="CI133" s="920"/>
      <c r="CJ133" s="23"/>
      <c r="CK133" s="920">
        <v>1</v>
      </c>
      <c r="CL133" s="920">
        <v>2</v>
      </c>
      <c r="CM133" s="920"/>
      <c r="CN133" s="23"/>
      <c r="CO133" s="920">
        <v>1</v>
      </c>
      <c r="CP133" s="920">
        <v>2</v>
      </c>
      <c r="CQ133" s="920"/>
      <c r="CR133" s="23"/>
      <c r="CS133" s="920">
        <v>1</v>
      </c>
      <c r="CT133" s="920">
        <v>2</v>
      </c>
      <c r="CU133" s="920"/>
      <c r="CV133" s="23"/>
      <c r="CW133" s="920">
        <v>1</v>
      </c>
      <c r="CX133" s="920">
        <v>2</v>
      </c>
      <c r="CY133" s="920"/>
      <c r="CZ133" s="23"/>
      <c r="DA133" s="920">
        <v>1</v>
      </c>
      <c r="DB133" s="920">
        <v>2</v>
      </c>
      <c r="DC133" s="920"/>
      <c r="DD133" s="23"/>
      <c r="DE133" s="920">
        <v>1</v>
      </c>
      <c r="DF133" s="920">
        <v>2</v>
      </c>
      <c r="DG133" s="920"/>
      <c r="DH133" s="23"/>
      <c r="DI133" s="920">
        <v>1</v>
      </c>
      <c r="DJ133" s="920">
        <v>2</v>
      </c>
      <c r="DK133" s="920"/>
    </row>
    <row r="134" spans="1:125" s="7" customFormat="1" ht="34.5" customHeight="1" x14ac:dyDescent="0.2">
      <c r="A134" s="1172"/>
      <c r="B134" s="1152"/>
      <c r="C134" s="1152"/>
      <c r="D134" s="1157"/>
      <c r="E134" s="26">
        <v>1</v>
      </c>
      <c r="F134" s="26">
        <v>2</v>
      </c>
      <c r="G134" s="589">
        <v>3</v>
      </c>
      <c r="H134" s="26">
        <v>4</v>
      </c>
      <c r="I134" s="26">
        <v>5</v>
      </c>
      <c r="J134" s="26">
        <v>6</v>
      </c>
      <c r="K134" s="26">
        <v>7</v>
      </c>
      <c r="L134" s="26">
        <v>8</v>
      </c>
      <c r="M134" s="26">
        <v>9</v>
      </c>
      <c r="N134" s="26">
        <v>10</v>
      </c>
      <c r="O134" s="26">
        <v>11</v>
      </c>
      <c r="P134" s="26">
        <v>12</v>
      </c>
      <c r="Q134" s="26" t="s">
        <v>20</v>
      </c>
      <c r="R134" s="1152"/>
      <c r="S134" s="1157"/>
      <c r="T134" s="26">
        <v>1</v>
      </c>
      <c r="U134" s="26">
        <v>2</v>
      </c>
      <c r="V134" s="26">
        <v>3</v>
      </c>
      <c r="W134" s="26">
        <v>4</v>
      </c>
      <c r="X134" s="26">
        <v>5</v>
      </c>
      <c r="Y134" s="26">
        <v>6</v>
      </c>
      <c r="Z134" s="26">
        <v>7</v>
      </c>
      <c r="AA134" s="26">
        <v>8</v>
      </c>
      <c r="AB134" s="26">
        <v>9</v>
      </c>
      <c r="AC134" s="26">
        <v>10</v>
      </c>
      <c r="AD134" s="26">
        <v>11</v>
      </c>
      <c r="AE134" s="26">
        <v>12</v>
      </c>
      <c r="AF134" s="1157"/>
      <c r="AG134" s="26">
        <v>1</v>
      </c>
      <c r="AH134" s="26">
        <v>2</v>
      </c>
      <c r="AI134" s="26">
        <v>3</v>
      </c>
      <c r="AJ134" s="26">
        <v>4</v>
      </c>
      <c r="AK134" s="26">
        <v>5</v>
      </c>
      <c r="AL134" s="26">
        <v>6</v>
      </c>
      <c r="AM134" s="26">
        <v>7</v>
      </c>
      <c r="AN134" s="26">
        <v>8</v>
      </c>
      <c r="AO134" s="26">
        <v>9</v>
      </c>
      <c r="AP134" s="26">
        <v>10</v>
      </c>
      <c r="AQ134" s="26">
        <v>11</v>
      </c>
      <c r="AR134" s="26">
        <v>12</v>
      </c>
      <c r="AS134" s="26" t="s">
        <v>12</v>
      </c>
      <c r="AT134" s="164">
        <v>1</v>
      </c>
      <c r="AU134" s="164">
        <v>2</v>
      </c>
      <c r="AV134" s="164">
        <v>3</v>
      </c>
      <c r="AW134" s="164">
        <v>4</v>
      </c>
      <c r="AX134" s="164">
        <v>5</v>
      </c>
      <c r="AY134" s="164">
        <v>6</v>
      </c>
      <c r="AZ134" s="164">
        <v>7</v>
      </c>
      <c r="BA134" s="164">
        <v>8</v>
      </c>
      <c r="BB134" s="164">
        <v>9</v>
      </c>
      <c r="BC134" s="164">
        <v>10</v>
      </c>
      <c r="BD134" s="164">
        <v>11</v>
      </c>
      <c r="BE134" s="164">
        <v>12</v>
      </c>
      <c r="BF134" s="26" t="s">
        <v>12</v>
      </c>
      <c r="BG134" s="1152"/>
      <c r="BH134" s="1152"/>
      <c r="BI134" s="1155"/>
      <c r="BM134" s="164" t="s">
        <v>581</v>
      </c>
      <c r="BN134" s="164" t="s">
        <v>582</v>
      </c>
      <c r="BO134" s="919" t="s">
        <v>583</v>
      </c>
      <c r="BP134" s="27"/>
      <c r="BQ134" s="164" t="s">
        <v>581</v>
      </c>
      <c r="BR134" s="164" t="s">
        <v>582</v>
      </c>
      <c r="BS134" s="919" t="s">
        <v>583</v>
      </c>
      <c r="BT134" s="27"/>
      <c r="BU134" s="164" t="s">
        <v>581</v>
      </c>
      <c r="BV134" s="164" t="s">
        <v>582</v>
      </c>
      <c r="BW134" s="919" t="s">
        <v>583</v>
      </c>
      <c r="BX134" s="27"/>
      <c r="BY134" s="164" t="s">
        <v>581</v>
      </c>
      <c r="BZ134" s="164" t="s">
        <v>582</v>
      </c>
      <c r="CA134" s="919" t="s">
        <v>583</v>
      </c>
      <c r="CB134" s="27"/>
      <c r="CC134" s="164" t="s">
        <v>581</v>
      </c>
      <c r="CD134" s="164" t="s">
        <v>582</v>
      </c>
      <c r="CE134" s="919" t="s">
        <v>583</v>
      </c>
      <c r="CF134" s="27"/>
      <c r="CG134" s="164" t="s">
        <v>581</v>
      </c>
      <c r="CH134" s="164" t="s">
        <v>582</v>
      </c>
      <c r="CI134" s="919" t="s">
        <v>583</v>
      </c>
      <c r="CJ134" s="27"/>
      <c r="CK134" s="164" t="s">
        <v>581</v>
      </c>
      <c r="CL134" s="164" t="s">
        <v>582</v>
      </c>
      <c r="CM134" s="919" t="s">
        <v>583</v>
      </c>
      <c r="CN134" s="27"/>
      <c r="CO134" s="164" t="s">
        <v>581</v>
      </c>
      <c r="CP134" s="164" t="s">
        <v>582</v>
      </c>
      <c r="CQ134" s="919" t="s">
        <v>583</v>
      </c>
      <c r="CR134" s="27"/>
      <c r="CS134" s="164" t="s">
        <v>581</v>
      </c>
      <c r="CT134" s="164" t="s">
        <v>582</v>
      </c>
      <c r="CU134" s="919" t="s">
        <v>583</v>
      </c>
      <c r="CV134" s="27"/>
      <c r="CW134" s="164" t="s">
        <v>581</v>
      </c>
      <c r="CX134" s="164" t="s">
        <v>582</v>
      </c>
      <c r="CY134" s="919" t="s">
        <v>583</v>
      </c>
      <c r="CZ134" s="27"/>
      <c r="DA134" s="164" t="s">
        <v>581</v>
      </c>
      <c r="DB134" s="164" t="s">
        <v>582</v>
      </c>
      <c r="DC134" s="919" t="s">
        <v>583</v>
      </c>
      <c r="DD134" s="27"/>
      <c r="DE134" s="164" t="s">
        <v>581</v>
      </c>
      <c r="DF134" s="164" t="s">
        <v>582</v>
      </c>
      <c r="DG134" s="919" t="s">
        <v>583</v>
      </c>
      <c r="DH134" s="27"/>
      <c r="DI134" s="164" t="s">
        <v>581</v>
      </c>
      <c r="DJ134" s="164" t="s">
        <v>582</v>
      </c>
      <c r="DK134" s="919" t="s">
        <v>583</v>
      </c>
    </row>
    <row r="135" spans="1:125" s="92" customFormat="1" ht="34.5" customHeight="1" thickBot="1" x14ac:dyDescent="0.25">
      <c r="A135" s="85"/>
      <c r="B135" s="182" t="s">
        <v>219</v>
      </c>
      <c r="C135" s="86" t="s">
        <v>23</v>
      </c>
      <c r="D135" s="82">
        <v>108</v>
      </c>
      <c r="E135" s="82">
        <f>3*9</f>
        <v>27</v>
      </c>
      <c r="F135" s="82"/>
      <c r="G135" s="611"/>
      <c r="H135" s="88"/>
      <c r="I135" s="88"/>
      <c r="J135" s="88"/>
      <c r="K135" s="88"/>
      <c r="L135" s="88"/>
      <c r="M135" s="88"/>
      <c r="N135" s="88"/>
      <c r="O135" s="88"/>
      <c r="P135" s="88"/>
      <c r="Q135" s="89">
        <f>SUM(E135:P135)</f>
        <v>27</v>
      </c>
      <c r="R135" s="172" t="s">
        <v>96</v>
      </c>
      <c r="S135" s="636">
        <v>1100000</v>
      </c>
      <c r="T135" s="635">
        <v>1100000</v>
      </c>
      <c r="U135" s="635"/>
      <c r="V135" s="635"/>
      <c r="W135" s="635"/>
      <c r="X135" s="635"/>
      <c r="Y135" s="635"/>
      <c r="Z135" s="635"/>
      <c r="AA135" s="635"/>
      <c r="AB135" s="635"/>
      <c r="AC135" s="635"/>
      <c r="AD135" s="635"/>
      <c r="AE135" s="635"/>
      <c r="AF135" s="69">
        <f>SUM(Q135*S135)</f>
        <v>29700000</v>
      </c>
      <c r="AG135" s="70">
        <f>T135*E135</f>
        <v>29700000</v>
      </c>
      <c r="AH135" s="70">
        <f>U135*F135</f>
        <v>0</v>
      </c>
      <c r="AI135" s="70">
        <f>V135*G135</f>
        <v>0</v>
      </c>
      <c r="AJ135" s="70">
        <f t="shared" ref="AJ135:AR135" si="724">W135*H135</f>
        <v>0</v>
      </c>
      <c r="AK135" s="461">
        <f t="shared" si="724"/>
        <v>0</v>
      </c>
      <c r="AL135" s="70">
        <f t="shared" si="724"/>
        <v>0</v>
      </c>
      <c r="AM135" s="70">
        <f t="shared" si="724"/>
        <v>0</v>
      </c>
      <c r="AN135" s="70">
        <f t="shared" si="724"/>
        <v>0</v>
      </c>
      <c r="AO135" s="70">
        <f t="shared" si="724"/>
        <v>0</v>
      </c>
      <c r="AP135" s="70">
        <f t="shared" si="724"/>
        <v>0</v>
      </c>
      <c r="AQ135" s="70">
        <f t="shared" si="724"/>
        <v>0</v>
      </c>
      <c r="AR135" s="70">
        <f t="shared" si="724"/>
        <v>0</v>
      </c>
      <c r="AS135" s="71">
        <f>SUM(AG135:AR135)</f>
        <v>29700000</v>
      </c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  <c r="BE135" s="70"/>
      <c r="BF135" s="72">
        <f>SUM(AT135:BE135)</f>
        <v>0</v>
      </c>
      <c r="BG135" s="99">
        <f>AF135-AS135</f>
        <v>0</v>
      </c>
      <c r="BH135" s="100">
        <f>S135*D135</f>
        <v>118800000</v>
      </c>
      <c r="BI135" s="101">
        <f>BH135-AS135</f>
        <v>89100000</v>
      </c>
      <c r="BJ135" s="152">
        <f>SUM(Q135/D135)</f>
        <v>0.25</v>
      </c>
      <c r="BK135" s="152"/>
      <c r="BL135" s="461">
        <v>1100000</v>
      </c>
      <c r="BM135" s="461">
        <f>AG135-AT135</f>
        <v>29700000</v>
      </c>
      <c r="BN135" s="461">
        <f>E135*BL135</f>
        <v>29700000</v>
      </c>
      <c r="BO135" s="461">
        <f>BM135-BN135</f>
        <v>0</v>
      </c>
      <c r="BP135" s="37"/>
      <c r="BQ135" s="461">
        <f>AH135-AU135</f>
        <v>0</v>
      </c>
      <c r="BR135" s="461">
        <f>F135*BL135</f>
        <v>0</v>
      </c>
      <c r="BS135" s="461">
        <f>BQ135-BR135</f>
        <v>0</v>
      </c>
      <c r="BT135" s="37"/>
      <c r="BU135" s="461">
        <f>AI135-AV135</f>
        <v>0</v>
      </c>
      <c r="BV135" s="461">
        <f>G135*BL135</f>
        <v>0</v>
      </c>
      <c r="BW135" s="461">
        <f>BU135-BV135</f>
        <v>0</v>
      </c>
      <c r="BX135" s="37"/>
      <c r="BY135" s="461">
        <f>AJ135-AW135</f>
        <v>0</v>
      </c>
      <c r="BZ135" s="461">
        <f>H135*BL135</f>
        <v>0</v>
      </c>
      <c r="CA135" s="461">
        <f>BY135-BZ135</f>
        <v>0</v>
      </c>
      <c r="CB135" s="37"/>
      <c r="CC135" s="461">
        <f>SUM(AK135-AX135)</f>
        <v>0</v>
      </c>
      <c r="CD135" s="461">
        <f>I135*BL135</f>
        <v>0</v>
      </c>
      <c r="CE135" s="461">
        <f>CC135-CD135</f>
        <v>0</v>
      </c>
      <c r="CF135" s="37"/>
      <c r="CG135" s="461">
        <f>AL135-AY135</f>
        <v>0</v>
      </c>
      <c r="CH135" s="461">
        <f>J135*BL135</f>
        <v>0</v>
      </c>
      <c r="CI135" s="461">
        <f>CG135-CH135</f>
        <v>0</v>
      </c>
      <c r="CJ135" s="37"/>
      <c r="CK135" s="461">
        <f>AM135-AZ135</f>
        <v>0</v>
      </c>
      <c r="CL135" s="461">
        <f>K135*BL135</f>
        <v>0</v>
      </c>
      <c r="CM135" s="461">
        <f>CK135-CL135</f>
        <v>0</v>
      </c>
      <c r="CN135" s="37"/>
      <c r="CO135" s="461">
        <f>AN135-BA135</f>
        <v>0</v>
      </c>
      <c r="CP135" s="461">
        <f>L135*BL135</f>
        <v>0</v>
      </c>
      <c r="CQ135" s="461">
        <f>CO135-CP135</f>
        <v>0</v>
      </c>
      <c r="CR135" s="37"/>
      <c r="CS135" s="461">
        <f>AO135-BB135</f>
        <v>0</v>
      </c>
      <c r="CT135" s="461">
        <f>M135*BL135</f>
        <v>0</v>
      </c>
      <c r="CU135" s="461">
        <f>CS135-CT135</f>
        <v>0</v>
      </c>
      <c r="CV135" s="37"/>
      <c r="CW135" s="461">
        <f>AP135-BC135</f>
        <v>0</v>
      </c>
      <c r="CX135" s="461">
        <f>N135*BL135</f>
        <v>0</v>
      </c>
      <c r="CY135" s="461">
        <f>CW135-CX135</f>
        <v>0</v>
      </c>
      <c r="CZ135" s="37"/>
      <c r="DA135" s="461">
        <f>AQ135-BD135</f>
        <v>0</v>
      </c>
      <c r="DB135" s="461">
        <f>O135*BL135</f>
        <v>0</v>
      </c>
      <c r="DC135" s="461">
        <f>DA135-DB135</f>
        <v>0</v>
      </c>
      <c r="DD135" s="37"/>
      <c r="DE135" s="461">
        <f>AR135-BE135</f>
        <v>0</v>
      </c>
      <c r="DF135" s="461">
        <f>P135*BL135</f>
        <v>0</v>
      </c>
      <c r="DG135" s="461">
        <f>DE135-DF135</f>
        <v>0</v>
      </c>
      <c r="DH135" s="37"/>
      <c r="DI135" s="461">
        <f t="shared" ref="DI135" si="725">SUM(BM135+BQ135+BU135+BY135+CC135+CG135+CK135+CO135+CS135+CW135+DA135+DE135)</f>
        <v>29700000</v>
      </c>
      <c r="DJ135" s="461">
        <f t="shared" ref="DJ135" si="726">SUM(BN135+BR135+BV135+BZ135+CD135+CH135+CL135+CP135+CT135+CX135+DB135+DF135)</f>
        <v>29700000</v>
      </c>
      <c r="DK135" s="461">
        <f>DI135-DJ135</f>
        <v>0</v>
      </c>
    </row>
    <row r="136" spans="1:125" s="39" customFormat="1" ht="34.5" customHeight="1" thickBot="1" x14ac:dyDescent="0.25">
      <c r="A136" s="45">
        <v>4</v>
      </c>
      <c r="B136" s="45" t="s">
        <v>4</v>
      </c>
      <c r="C136" s="45"/>
      <c r="D136" s="46"/>
      <c r="E136" s="47"/>
      <c r="F136" s="47"/>
      <c r="G136" s="614"/>
      <c r="H136" s="47"/>
      <c r="I136" s="615"/>
      <c r="J136" s="47"/>
      <c r="K136" s="47"/>
      <c r="L136" s="47"/>
      <c r="M136" s="47"/>
      <c r="N136" s="47"/>
      <c r="O136" s="47"/>
      <c r="P136" s="47"/>
      <c r="Q136" s="48"/>
      <c r="R136" s="77"/>
      <c r="S136" s="102"/>
      <c r="T136" s="103"/>
      <c r="U136" s="103"/>
      <c r="V136" s="103"/>
      <c r="W136" s="103"/>
      <c r="X136" s="103"/>
      <c r="Y136" s="616"/>
      <c r="Z136" s="103"/>
      <c r="AA136" s="103"/>
      <c r="AB136" s="103"/>
      <c r="AC136" s="103"/>
      <c r="AD136" s="103"/>
      <c r="AE136" s="103"/>
      <c r="AF136" s="104">
        <f>SUM(AF135:AF135)</f>
        <v>29700000</v>
      </c>
      <c r="AG136" s="917">
        <f>SUM(AG135:AG135)</f>
        <v>29700000</v>
      </c>
      <c r="AH136" s="104">
        <f>SUM(AH135:AH135)</f>
        <v>0</v>
      </c>
      <c r="AI136" s="104">
        <f>SUM(AI135:AI135)</f>
        <v>0</v>
      </c>
      <c r="AJ136" s="104">
        <f t="shared" ref="AJ136:AR136" si="727">SUM(AJ135:AJ135)</f>
        <v>0</v>
      </c>
      <c r="AK136" s="634">
        <f t="shared" si="727"/>
        <v>0</v>
      </c>
      <c r="AL136" s="104">
        <f t="shared" si="727"/>
        <v>0</v>
      </c>
      <c r="AM136" s="104">
        <f t="shared" si="727"/>
        <v>0</v>
      </c>
      <c r="AN136" s="104">
        <f t="shared" si="727"/>
        <v>0</v>
      </c>
      <c r="AO136" s="104">
        <f t="shared" si="727"/>
        <v>0</v>
      </c>
      <c r="AP136" s="104">
        <f t="shared" si="727"/>
        <v>0</v>
      </c>
      <c r="AQ136" s="104">
        <f t="shared" si="727"/>
        <v>0</v>
      </c>
      <c r="AR136" s="104">
        <f t="shared" si="727"/>
        <v>0</v>
      </c>
      <c r="AS136" s="104">
        <f>SUM(AS135:AS135)</f>
        <v>29700000</v>
      </c>
      <c r="AT136" s="104">
        <f>SUM(AT135:AT135)</f>
        <v>0</v>
      </c>
      <c r="AU136" s="104">
        <f>SUM(AU135:AU135)</f>
        <v>0</v>
      </c>
      <c r="AV136" s="104">
        <f>SUM(AV135:AV135)</f>
        <v>0</v>
      </c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>
        <f>SUM(BF135:BF135)</f>
        <v>0</v>
      </c>
      <c r="BG136" s="105">
        <f>SUM(BG135)</f>
        <v>0</v>
      </c>
      <c r="BH136" s="105">
        <f t="shared" ref="BH136:BI136" si="728">SUM(BH135)</f>
        <v>118800000</v>
      </c>
      <c r="BI136" s="105">
        <f t="shared" si="728"/>
        <v>89100000</v>
      </c>
      <c r="BJ136" s="398">
        <f>SUM(BJ135)</f>
        <v>0.25</v>
      </c>
      <c r="BK136" s="398"/>
      <c r="BL136" s="711"/>
      <c r="BM136" s="918">
        <f>SUM(BM135)</f>
        <v>29700000</v>
      </c>
      <c r="BN136" s="918">
        <f t="shared" ref="BN136:BO136" si="729">SUM(BN135)</f>
        <v>29700000</v>
      </c>
      <c r="BO136" s="918">
        <f t="shared" si="729"/>
        <v>0</v>
      </c>
      <c r="BP136" s="50"/>
      <c r="BQ136" s="918">
        <f>SUM(BQ135)</f>
        <v>0</v>
      </c>
      <c r="BR136" s="918">
        <f t="shared" ref="BR136" si="730">SUM(BR135)</f>
        <v>0</v>
      </c>
      <c r="BS136" s="918">
        <f t="shared" ref="BS136" si="731">SUM(BS135)</f>
        <v>0</v>
      </c>
      <c r="BT136" s="50"/>
      <c r="BU136" s="918">
        <f>SUM(BU135)</f>
        <v>0</v>
      </c>
      <c r="BV136" s="918">
        <f t="shared" ref="BV136" si="732">SUM(BV135)</f>
        <v>0</v>
      </c>
      <c r="BW136" s="918">
        <f t="shared" ref="BW136" si="733">SUM(BW135)</f>
        <v>0</v>
      </c>
      <c r="BX136" s="50"/>
      <c r="BY136" s="918">
        <f>SUM(BY135)</f>
        <v>0</v>
      </c>
      <c r="BZ136" s="918">
        <f t="shared" ref="BZ136" si="734">SUM(BZ135)</f>
        <v>0</v>
      </c>
      <c r="CA136" s="918">
        <f t="shared" ref="CA136" si="735">SUM(CA135)</f>
        <v>0</v>
      </c>
      <c r="CB136" s="50"/>
      <c r="CC136" s="918">
        <f>SUM(CC135)</f>
        <v>0</v>
      </c>
      <c r="CD136" s="918">
        <f t="shared" ref="CD136" si="736">SUM(CD135)</f>
        <v>0</v>
      </c>
      <c r="CE136" s="918">
        <f t="shared" ref="CE136" si="737">SUM(CE135)</f>
        <v>0</v>
      </c>
      <c r="CF136" s="50"/>
      <c r="CG136" s="918">
        <f>SUM(CG135)</f>
        <v>0</v>
      </c>
      <c r="CH136" s="918">
        <f t="shared" ref="CH136" si="738">SUM(CH135)</f>
        <v>0</v>
      </c>
      <c r="CI136" s="918">
        <f t="shared" ref="CI136" si="739">SUM(CI135)</f>
        <v>0</v>
      </c>
      <c r="CJ136" s="50"/>
      <c r="CK136" s="918">
        <f>SUM(CK135)</f>
        <v>0</v>
      </c>
      <c r="CL136" s="918">
        <f t="shared" ref="CL136" si="740">SUM(CL135)</f>
        <v>0</v>
      </c>
      <c r="CM136" s="918">
        <f t="shared" ref="CM136" si="741">SUM(CM135)</f>
        <v>0</v>
      </c>
      <c r="CN136" s="50"/>
      <c r="CO136" s="918">
        <f>SUM(CO135)</f>
        <v>0</v>
      </c>
      <c r="CP136" s="918">
        <f t="shared" ref="CP136" si="742">SUM(CP135)</f>
        <v>0</v>
      </c>
      <c r="CQ136" s="918">
        <f t="shared" ref="CQ136" si="743">SUM(CQ135)</f>
        <v>0</v>
      </c>
      <c r="CR136" s="50"/>
      <c r="CS136" s="918">
        <f>SUM(CS135)</f>
        <v>0</v>
      </c>
      <c r="CT136" s="918">
        <f t="shared" ref="CT136" si="744">SUM(CT135)</f>
        <v>0</v>
      </c>
      <c r="CU136" s="918">
        <f t="shared" ref="CU136" si="745">SUM(CU135)</f>
        <v>0</v>
      </c>
      <c r="CV136" s="50"/>
      <c r="CW136" s="918">
        <f>SUM(CW135)</f>
        <v>0</v>
      </c>
      <c r="CX136" s="918">
        <f t="shared" ref="CX136" si="746">SUM(CX135)</f>
        <v>0</v>
      </c>
      <c r="CY136" s="918">
        <f t="shared" ref="CY136" si="747">SUM(CY135)</f>
        <v>0</v>
      </c>
      <c r="CZ136" s="50"/>
      <c r="DA136" s="918">
        <f>SUM(DA135)</f>
        <v>0</v>
      </c>
      <c r="DB136" s="918">
        <f t="shared" ref="DB136" si="748">SUM(DB135)</f>
        <v>0</v>
      </c>
      <c r="DC136" s="918">
        <f t="shared" ref="DC136" si="749">SUM(DC135)</f>
        <v>0</v>
      </c>
      <c r="DD136" s="50"/>
      <c r="DE136" s="918">
        <f>SUM(DE135)</f>
        <v>0</v>
      </c>
      <c r="DF136" s="918">
        <f t="shared" ref="DF136" si="750">SUM(DF135)</f>
        <v>0</v>
      </c>
      <c r="DG136" s="918">
        <f t="shared" ref="DG136" si="751">SUM(DG135)</f>
        <v>0</v>
      </c>
      <c r="DH136" s="50"/>
      <c r="DI136" s="918">
        <f>SUM(DI135)</f>
        <v>29700000</v>
      </c>
      <c r="DJ136" s="918">
        <f t="shared" ref="DJ136" si="752">SUM(DJ135)</f>
        <v>29700000</v>
      </c>
      <c r="DK136" s="918">
        <f t="shared" ref="DK136" si="753">SUM(DK135)</f>
        <v>0</v>
      </c>
    </row>
    <row r="137" spans="1:125" s="20" customFormat="1" ht="34.5" customHeight="1" x14ac:dyDescent="0.2">
      <c r="A137" s="51"/>
      <c r="D137" s="51"/>
      <c r="E137" s="51"/>
      <c r="F137" s="51"/>
      <c r="G137" s="618"/>
      <c r="H137" s="51"/>
      <c r="I137" s="619"/>
      <c r="J137" s="51"/>
      <c r="K137" s="51"/>
      <c r="L137" s="51"/>
      <c r="M137" s="51"/>
      <c r="N137" s="51"/>
      <c r="O137" s="51"/>
      <c r="P137" s="51"/>
      <c r="Q137" s="51"/>
      <c r="R137" s="51"/>
      <c r="AS137" s="52"/>
      <c r="BF137" s="53"/>
      <c r="BG137" s="54">
        <f>AF136-AS136</f>
        <v>0</v>
      </c>
      <c r="BH137" s="55">
        <f>SUM(BI136+AS136)</f>
        <v>118800000</v>
      </c>
      <c r="BI137" s="56">
        <f>SUM(BG136)</f>
        <v>0</v>
      </c>
      <c r="BJ137" s="41" t="s">
        <v>35</v>
      </c>
      <c r="BK137" s="41"/>
      <c r="BL137" s="712"/>
      <c r="BM137" s="621"/>
      <c r="BN137" s="620"/>
      <c r="BO137" s="620"/>
      <c r="BP137" s="620"/>
      <c r="BQ137" s="621"/>
      <c r="BR137" s="620"/>
      <c r="BS137" s="620"/>
      <c r="BT137" s="620"/>
      <c r="BU137" s="621"/>
      <c r="BV137" s="620"/>
      <c r="BW137" s="620"/>
      <c r="BX137" s="620"/>
      <c r="BY137" s="621"/>
      <c r="BZ137" s="620"/>
      <c r="CA137" s="620"/>
      <c r="CB137" s="620"/>
      <c r="CC137" s="621"/>
      <c r="CD137" s="620"/>
      <c r="CE137" s="620"/>
      <c r="CF137" s="620"/>
      <c r="CG137" s="621"/>
      <c r="CH137" s="620"/>
      <c r="CI137" s="620"/>
      <c r="CJ137" s="620"/>
      <c r="CK137" s="621"/>
      <c r="CL137" s="620"/>
      <c r="CM137" s="620"/>
      <c r="CN137" s="620"/>
      <c r="CO137" s="621"/>
      <c r="CP137" s="620"/>
      <c r="CQ137" s="620"/>
      <c r="CR137" s="620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</row>
    <row r="138" spans="1:125" s="20" customFormat="1" ht="34.5" customHeight="1" x14ac:dyDescent="0.2">
      <c r="A138" s="51"/>
      <c r="D138" s="51"/>
      <c r="E138" s="51"/>
      <c r="F138" s="51"/>
      <c r="G138" s="618"/>
      <c r="H138" s="51"/>
      <c r="I138" s="619"/>
      <c r="J138" s="51"/>
      <c r="K138" s="51"/>
      <c r="L138" s="51"/>
      <c r="M138" s="51"/>
      <c r="N138" s="51"/>
      <c r="O138" s="51"/>
      <c r="P138" s="51"/>
      <c r="Q138" s="51"/>
      <c r="R138" s="51"/>
      <c r="AS138" s="41"/>
      <c r="AT138" s="118"/>
      <c r="AU138" s="118"/>
      <c r="AV138" s="118"/>
      <c r="AW138" s="118"/>
      <c r="AX138" s="118"/>
      <c r="AY138" s="118"/>
      <c r="AZ138" s="118"/>
      <c r="BA138" s="118"/>
      <c r="BB138" s="118"/>
      <c r="BC138" s="118"/>
      <c r="BD138" s="118"/>
      <c r="BE138" s="118"/>
      <c r="BF138" s="118"/>
      <c r="BG138" s="41"/>
      <c r="BH138" s="57"/>
      <c r="BI138" s="58">
        <f>SUM(BI136-BI137)</f>
        <v>89100000</v>
      </c>
      <c r="BJ138" s="41" t="s">
        <v>34</v>
      </c>
      <c r="BK138" s="41"/>
      <c r="BL138" s="712"/>
      <c r="BM138" s="621"/>
      <c r="BN138" s="620"/>
      <c r="BO138" s="620"/>
      <c r="BP138" s="620"/>
      <c r="BQ138" s="621"/>
      <c r="BR138" s="620"/>
      <c r="BS138" s="620"/>
      <c r="BT138" s="620"/>
      <c r="BU138" s="621"/>
      <c r="BV138" s="620"/>
      <c r="BW138" s="620"/>
      <c r="BX138" s="620"/>
      <c r="BY138" s="621"/>
      <c r="BZ138" s="620"/>
      <c r="CA138" s="620"/>
      <c r="CB138" s="620"/>
      <c r="CC138" s="621"/>
      <c r="CD138" s="620"/>
      <c r="CE138" s="620"/>
      <c r="CF138" s="620"/>
      <c r="CG138" s="621"/>
      <c r="CH138" s="620"/>
      <c r="CI138" s="620"/>
      <c r="CJ138" s="620"/>
      <c r="CK138" s="621"/>
      <c r="CL138" s="620"/>
      <c r="CM138" s="620"/>
      <c r="CN138" s="620"/>
      <c r="CO138" s="621"/>
      <c r="CP138" s="620"/>
      <c r="CQ138" s="620"/>
      <c r="CR138" s="620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</row>
    <row r="139" spans="1:125" s="20" customFormat="1" ht="34.5" customHeight="1" x14ac:dyDescent="0.2">
      <c r="A139" s="1168" t="s">
        <v>8</v>
      </c>
      <c r="B139" s="1169"/>
      <c r="C139" s="119" t="s">
        <v>115</v>
      </c>
      <c r="D139" s="23"/>
      <c r="E139" s="23"/>
      <c r="F139" s="23"/>
      <c r="G139" s="157"/>
      <c r="H139" s="23"/>
      <c r="I139" s="585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23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3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3"/>
      <c r="BG139" s="133"/>
      <c r="BH139" s="130"/>
      <c r="BI139" s="134"/>
      <c r="BJ139" s="23"/>
      <c r="BK139" s="23"/>
      <c r="BL139" s="710"/>
      <c r="BM139" s="587"/>
      <c r="BN139" s="157"/>
      <c r="BO139" s="588"/>
      <c r="BP139" s="157"/>
      <c r="BQ139" s="587"/>
      <c r="BR139" s="157"/>
      <c r="BS139" s="588"/>
      <c r="BT139" s="157"/>
      <c r="BU139" s="587"/>
      <c r="BV139" s="157"/>
      <c r="BW139" s="588"/>
      <c r="BX139" s="157"/>
      <c r="BY139" s="587"/>
      <c r="BZ139" s="157"/>
      <c r="CA139" s="588"/>
      <c r="CB139" s="157"/>
      <c r="CC139" s="587"/>
      <c r="CD139" s="157"/>
      <c r="CE139" s="588"/>
      <c r="CF139" s="157"/>
      <c r="CG139" s="587"/>
      <c r="CH139" s="157"/>
      <c r="CI139" s="588"/>
      <c r="CJ139" s="157"/>
      <c r="CK139" s="587"/>
      <c r="CL139" s="157"/>
      <c r="CM139" s="588"/>
      <c r="CN139" s="157"/>
      <c r="CO139" s="587"/>
      <c r="CP139" s="157"/>
      <c r="CQ139" s="588"/>
      <c r="CR139" s="157"/>
      <c r="CS139" s="131"/>
      <c r="CT139" s="131"/>
      <c r="CU139" s="131"/>
      <c r="CV139" s="131"/>
      <c r="CW139" s="133"/>
      <c r="CX139" s="133"/>
      <c r="CY139" s="133"/>
      <c r="CZ139" s="130"/>
      <c r="DA139" s="134"/>
      <c r="DB139" s="133"/>
      <c r="DC139" s="133"/>
      <c r="DD139" s="24"/>
      <c r="DE139" s="24"/>
      <c r="DF139" s="24"/>
      <c r="DG139" s="24"/>
      <c r="DH139" s="24"/>
      <c r="DI139" s="135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</row>
    <row r="140" spans="1:125" s="8" customFormat="1" ht="34.5" customHeight="1" x14ac:dyDescent="0.2">
      <c r="A140" s="1170" t="s">
        <v>9</v>
      </c>
      <c r="B140" s="1150" t="s">
        <v>10</v>
      </c>
      <c r="C140" s="1150" t="s">
        <v>21</v>
      </c>
      <c r="D140" s="1173" t="s">
        <v>11</v>
      </c>
      <c r="E140" s="1173"/>
      <c r="F140" s="1173"/>
      <c r="G140" s="1173"/>
      <c r="H140" s="1173"/>
      <c r="I140" s="1173"/>
      <c r="J140" s="1173"/>
      <c r="K140" s="1173"/>
      <c r="L140" s="1173"/>
      <c r="M140" s="1173"/>
      <c r="N140" s="1173"/>
      <c r="O140" s="1173"/>
      <c r="P140" s="1173"/>
      <c r="Q140" s="1173"/>
      <c r="R140" s="1150" t="s">
        <v>19</v>
      </c>
      <c r="S140" s="1174" t="s">
        <v>16</v>
      </c>
      <c r="T140" s="1175"/>
      <c r="U140" s="1175"/>
      <c r="V140" s="1175"/>
      <c r="W140" s="1175"/>
      <c r="X140" s="1175"/>
      <c r="Y140" s="1175"/>
      <c r="Z140" s="1175"/>
      <c r="AA140" s="1175"/>
      <c r="AB140" s="1175"/>
      <c r="AC140" s="1175"/>
      <c r="AD140" s="1175"/>
      <c r="AE140" s="1175"/>
      <c r="AF140" s="1161" t="s">
        <v>6</v>
      </c>
      <c r="AG140" s="1161"/>
      <c r="AH140" s="1161"/>
      <c r="AI140" s="1161"/>
      <c r="AJ140" s="1161"/>
      <c r="AK140" s="1161"/>
      <c r="AL140" s="1161"/>
      <c r="AM140" s="1161"/>
      <c r="AN140" s="1161"/>
      <c r="AO140" s="1161"/>
      <c r="AP140" s="1161"/>
      <c r="AQ140" s="1161"/>
      <c r="AR140" s="1161"/>
      <c r="AS140" s="1161"/>
      <c r="AT140" s="1162" t="s">
        <v>38</v>
      </c>
      <c r="AU140" s="1163"/>
      <c r="AV140" s="1163"/>
      <c r="AW140" s="1163"/>
      <c r="AX140" s="1163"/>
      <c r="AY140" s="1163"/>
      <c r="AZ140" s="1163"/>
      <c r="BA140" s="1163"/>
      <c r="BB140" s="1163"/>
      <c r="BC140" s="1163"/>
      <c r="BD140" s="1163"/>
      <c r="BE140" s="1163"/>
      <c r="BF140" s="1164"/>
      <c r="BG140" s="1150" t="s">
        <v>35</v>
      </c>
      <c r="BH140" s="1150" t="s">
        <v>208</v>
      </c>
      <c r="BI140" s="1153" t="s">
        <v>36</v>
      </c>
      <c r="BJ140" s="130"/>
      <c r="BK140" s="130"/>
      <c r="BL140" s="130"/>
      <c r="BM140" s="1149" t="s">
        <v>51</v>
      </c>
      <c r="BN140" s="1149"/>
      <c r="BO140" s="1149"/>
      <c r="BP140" s="23"/>
      <c r="BQ140" s="1149" t="s">
        <v>52</v>
      </c>
      <c r="BR140" s="1149"/>
      <c r="BS140" s="1149"/>
      <c r="BT140" s="23"/>
      <c r="BU140" s="1149" t="s">
        <v>56</v>
      </c>
      <c r="BV140" s="1149"/>
      <c r="BW140" s="1149"/>
      <c r="BX140" s="23"/>
      <c r="BY140" s="1149" t="s">
        <v>59</v>
      </c>
      <c r="BZ140" s="1149"/>
      <c r="CA140" s="1149"/>
      <c r="CB140" s="23"/>
      <c r="CC140" s="1149" t="s">
        <v>60</v>
      </c>
      <c r="CD140" s="1149"/>
      <c r="CE140" s="1149"/>
      <c r="CF140" s="23"/>
      <c r="CG140" s="1149" t="s">
        <v>61</v>
      </c>
      <c r="CH140" s="1149"/>
      <c r="CI140" s="1149"/>
      <c r="CJ140" s="23"/>
      <c r="CK140" s="1149" t="s">
        <v>204</v>
      </c>
      <c r="CL140" s="1149"/>
      <c r="CM140" s="1149"/>
      <c r="CN140" s="23"/>
      <c r="CO140" s="1149" t="s">
        <v>584</v>
      </c>
      <c r="CP140" s="1149"/>
      <c r="CQ140" s="1149"/>
      <c r="CR140" s="23"/>
      <c r="CS140" s="1149" t="s">
        <v>585</v>
      </c>
      <c r="CT140" s="1149"/>
      <c r="CU140" s="1149"/>
      <c r="CV140" s="23"/>
      <c r="CW140" s="1149" t="s">
        <v>586</v>
      </c>
      <c r="CX140" s="1149"/>
      <c r="CY140" s="1149"/>
      <c r="CZ140" s="23"/>
      <c r="DA140" s="1149" t="s">
        <v>587</v>
      </c>
      <c r="DB140" s="1149"/>
      <c r="DC140" s="1149"/>
      <c r="DD140" s="23"/>
      <c r="DE140" s="1149" t="s">
        <v>588</v>
      </c>
      <c r="DF140" s="1149"/>
      <c r="DG140" s="1149"/>
      <c r="DH140" s="23"/>
      <c r="DI140" s="1149" t="s">
        <v>12</v>
      </c>
      <c r="DJ140" s="1149"/>
      <c r="DK140" s="1149"/>
    </row>
    <row r="141" spans="1:125" s="8" customFormat="1" ht="34.5" customHeight="1" x14ac:dyDescent="0.2">
      <c r="A141" s="1171"/>
      <c r="B141" s="1151"/>
      <c r="C141" s="1151"/>
      <c r="D141" s="1156" t="s">
        <v>17</v>
      </c>
      <c r="E141" s="1158" t="s">
        <v>18</v>
      </c>
      <c r="F141" s="1159"/>
      <c r="G141" s="1159"/>
      <c r="H141" s="1159"/>
      <c r="I141" s="1159"/>
      <c r="J141" s="1159"/>
      <c r="K141" s="1159"/>
      <c r="L141" s="1159"/>
      <c r="M141" s="1159"/>
      <c r="N141" s="1159"/>
      <c r="O141" s="1159"/>
      <c r="P141" s="1159"/>
      <c r="Q141" s="1159"/>
      <c r="R141" s="1151"/>
      <c r="S141" s="1156" t="s">
        <v>17</v>
      </c>
      <c r="T141" s="1158" t="s">
        <v>18</v>
      </c>
      <c r="U141" s="1159"/>
      <c r="V141" s="1159"/>
      <c r="W141" s="1159"/>
      <c r="X141" s="1159"/>
      <c r="Y141" s="1159"/>
      <c r="Z141" s="1159"/>
      <c r="AA141" s="1159"/>
      <c r="AB141" s="1159"/>
      <c r="AC141" s="1159"/>
      <c r="AD141" s="1159"/>
      <c r="AE141" s="1159"/>
      <c r="AF141" s="1156" t="s">
        <v>17</v>
      </c>
      <c r="AG141" s="1158" t="s">
        <v>18</v>
      </c>
      <c r="AH141" s="1159"/>
      <c r="AI141" s="1159"/>
      <c r="AJ141" s="1159"/>
      <c r="AK141" s="1159"/>
      <c r="AL141" s="1159"/>
      <c r="AM141" s="1159"/>
      <c r="AN141" s="1159"/>
      <c r="AO141" s="1159"/>
      <c r="AP141" s="1159"/>
      <c r="AQ141" s="1159"/>
      <c r="AR141" s="1159"/>
      <c r="AS141" s="1160"/>
      <c r="AT141" s="1165"/>
      <c r="AU141" s="1166"/>
      <c r="AV141" s="1166"/>
      <c r="AW141" s="1166"/>
      <c r="AX141" s="1166"/>
      <c r="AY141" s="1166"/>
      <c r="AZ141" s="1166"/>
      <c r="BA141" s="1166"/>
      <c r="BB141" s="1166"/>
      <c r="BC141" s="1166"/>
      <c r="BD141" s="1166"/>
      <c r="BE141" s="1166"/>
      <c r="BF141" s="1167"/>
      <c r="BG141" s="1151"/>
      <c r="BH141" s="1151"/>
      <c r="BI141" s="1154"/>
      <c r="BJ141" s="130"/>
      <c r="BK141" s="130"/>
      <c r="BL141" s="130"/>
      <c r="BM141" s="920">
        <v>1</v>
      </c>
      <c r="BN141" s="920">
        <v>2</v>
      </c>
      <c r="BO141" s="920"/>
      <c r="BP141" s="23"/>
      <c r="BQ141" s="920">
        <v>1</v>
      </c>
      <c r="BR141" s="920">
        <v>2</v>
      </c>
      <c r="BS141" s="920"/>
      <c r="BT141" s="23"/>
      <c r="BU141" s="920">
        <v>1</v>
      </c>
      <c r="BV141" s="920">
        <v>2</v>
      </c>
      <c r="BW141" s="920"/>
      <c r="BX141" s="23"/>
      <c r="BY141" s="920">
        <v>1</v>
      </c>
      <c r="BZ141" s="920">
        <v>2</v>
      </c>
      <c r="CA141" s="920"/>
      <c r="CB141" s="23"/>
      <c r="CC141" s="920">
        <v>1</v>
      </c>
      <c r="CD141" s="920">
        <v>2</v>
      </c>
      <c r="CE141" s="920"/>
      <c r="CF141" s="23"/>
      <c r="CG141" s="920">
        <v>1</v>
      </c>
      <c r="CH141" s="920">
        <v>2</v>
      </c>
      <c r="CI141" s="920"/>
      <c r="CJ141" s="23"/>
      <c r="CK141" s="920">
        <v>1</v>
      </c>
      <c r="CL141" s="920">
        <v>2</v>
      </c>
      <c r="CM141" s="920"/>
      <c r="CN141" s="23"/>
      <c r="CO141" s="920">
        <v>1</v>
      </c>
      <c r="CP141" s="920">
        <v>2</v>
      </c>
      <c r="CQ141" s="920"/>
      <c r="CR141" s="23"/>
      <c r="CS141" s="920">
        <v>1</v>
      </c>
      <c r="CT141" s="920">
        <v>2</v>
      </c>
      <c r="CU141" s="920"/>
      <c r="CV141" s="23"/>
      <c r="CW141" s="920">
        <v>1</v>
      </c>
      <c r="CX141" s="920">
        <v>2</v>
      </c>
      <c r="CY141" s="920"/>
      <c r="CZ141" s="23"/>
      <c r="DA141" s="920">
        <v>1</v>
      </c>
      <c r="DB141" s="920">
        <v>2</v>
      </c>
      <c r="DC141" s="920"/>
      <c r="DD141" s="23"/>
      <c r="DE141" s="920">
        <v>1</v>
      </c>
      <c r="DF141" s="920">
        <v>2</v>
      </c>
      <c r="DG141" s="920"/>
      <c r="DH141" s="23"/>
      <c r="DI141" s="920">
        <v>1</v>
      </c>
      <c r="DJ141" s="920">
        <v>2</v>
      </c>
      <c r="DK141" s="920"/>
    </row>
    <row r="142" spans="1:125" s="7" customFormat="1" ht="34.5" customHeight="1" x14ac:dyDescent="0.2">
      <c r="A142" s="1172"/>
      <c r="B142" s="1152"/>
      <c r="C142" s="1152"/>
      <c r="D142" s="1157"/>
      <c r="E142" s="26">
        <v>1</v>
      </c>
      <c r="F142" s="26">
        <v>2</v>
      </c>
      <c r="G142" s="589">
        <v>3</v>
      </c>
      <c r="H142" s="26">
        <v>4</v>
      </c>
      <c r="I142" s="589">
        <v>5</v>
      </c>
      <c r="J142" s="26">
        <v>6</v>
      </c>
      <c r="K142" s="589">
        <v>7</v>
      </c>
      <c r="L142" s="26">
        <v>8</v>
      </c>
      <c r="M142" s="589">
        <v>9</v>
      </c>
      <c r="N142" s="26">
        <v>10</v>
      </c>
      <c r="O142" s="589">
        <v>11</v>
      </c>
      <c r="P142" s="26">
        <v>12</v>
      </c>
      <c r="Q142" s="26" t="s">
        <v>20</v>
      </c>
      <c r="R142" s="1152"/>
      <c r="S142" s="1157"/>
      <c r="T142" s="26">
        <v>1</v>
      </c>
      <c r="U142" s="26">
        <v>2</v>
      </c>
      <c r="V142" s="26">
        <v>3</v>
      </c>
      <c r="W142" s="26">
        <v>4</v>
      </c>
      <c r="X142" s="26">
        <v>5</v>
      </c>
      <c r="Y142" s="26">
        <v>6</v>
      </c>
      <c r="Z142" s="26">
        <v>7</v>
      </c>
      <c r="AA142" s="26">
        <v>8</v>
      </c>
      <c r="AB142" s="26">
        <v>9</v>
      </c>
      <c r="AC142" s="26">
        <v>10</v>
      </c>
      <c r="AD142" s="26">
        <v>11</v>
      </c>
      <c r="AE142" s="26">
        <v>12</v>
      </c>
      <c r="AF142" s="1157"/>
      <c r="AG142" s="26">
        <v>1</v>
      </c>
      <c r="AH142" s="26">
        <v>2</v>
      </c>
      <c r="AI142" s="26">
        <v>3</v>
      </c>
      <c r="AJ142" s="26">
        <v>4</v>
      </c>
      <c r="AK142" s="26">
        <v>5</v>
      </c>
      <c r="AL142" s="26">
        <v>6</v>
      </c>
      <c r="AM142" s="26">
        <v>7</v>
      </c>
      <c r="AN142" s="26">
        <v>8</v>
      </c>
      <c r="AO142" s="26">
        <v>9</v>
      </c>
      <c r="AP142" s="26">
        <v>10</v>
      </c>
      <c r="AQ142" s="26">
        <v>11</v>
      </c>
      <c r="AR142" s="26">
        <v>12</v>
      </c>
      <c r="AS142" s="26" t="s">
        <v>12</v>
      </c>
      <c r="AT142" s="164">
        <v>1</v>
      </c>
      <c r="AU142" s="164">
        <v>2</v>
      </c>
      <c r="AV142" s="164">
        <v>3</v>
      </c>
      <c r="AW142" s="164">
        <v>4</v>
      </c>
      <c r="AX142" s="164">
        <v>5</v>
      </c>
      <c r="AY142" s="164">
        <v>6</v>
      </c>
      <c r="AZ142" s="164">
        <v>7</v>
      </c>
      <c r="BA142" s="164">
        <v>8</v>
      </c>
      <c r="BB142" s="164">
        <v>9</v>
      </c>
      <c r="BC142" s="164">
        <v>10</v>
      </c>
      <c r="BD142" s="164">
        <v>11</v>
      </c>
      <c r="BE142" s="164">
        <v>12</v>
      </c>
      <c r="BF142" s="26" t="s">
        <v>12</v>
      </c>
      <c r="BG142" s="1152"/>
      <c r="BH142" s="1152"/>
      <c r="BI142" s="1155"/>
      <c r="BM142" s="164" t="s">
        <v>581</v>
      </c>
      <c r="BN142" s="164" t="s">
        <v>582</v>
      </c>
      <c r="BO142" s="919" t="s">
        <v>583</v>
      </c>
      <c r="BP142" s="27"/>
      <c r="BQ142" s="164" t="s">
        <v>581</v>
      </c>
      <c r="BR142" s="164" t="s">
        <v>582</v>
      </c>
      <c r="BS142" s="919" t="s">
        <v>583</v>
      </c>
      <c r="BT142" s="27"/>
      <c r="BU142" s="164" t="s">
        <v>581</v>
      </c>
      <c r="BV142" s="164" t="s">
        <v>582</v>
      </c>
      <c r="BW142" s="919" t="s">
        <v>583</v>
      </c>
      <c r="BX142" s="27"/>
      <c r="BY142" s="164" t="s">
        <v>581</v>
      </c>
      <c r="BZ142" s="164" t="s">
        <v>582</v>
      </c>
      <c r="CA142" s="919" t="s">
        <v>583</v>
      </c>
      <c r="CB142" s="27"/>
      <c r="CC142" s="164" t="s">
        <v>581</v>
      </c>
      <c r="CD142" s="164" t="s">
        <v>582</v>
      </c>
      <c r="CE142" s="919" t="s">
        <v>583</v>
      </c>
      <c r="CF142" s="27"/>
      <c r="CG142" s="164" t="s">
        <v>581</v>
      </c>
      <c r="CH142" s="164" t="s">
        <v>582</v>
      </c>
      <c r="CI142" s="919" t="s">
        <v>583</v>
      </c>
      <c r="CJ142" s="27"/>
      <c r="CK142" s="164" t="s">
        <v>581</v>
      </c>
      <c r="CL142" s="164" t="s">
        <v>582</v>
      </c>
      <c r="CM142" s="919" t="s">
        <v>583</v>
      </c>
      <c r="CN142" s="27"/>
      <c r="CO142" s="164" t="s">
        <v>581</v>
      </c>
      <c r="CP142" s="164" t="s">
        <v>582</v>
      </c>
      <c r="CQ142" s="919" t="s">
        <v>583</v>
      </c>
      <c r="CR142" s="27"/>
      <c r="CS142" s="164" t="s">
        <v>581</v>
      </c>
      <c r="CT142" s="164" t="s">
        <v>582</v>
      </c>
      <c r="CU142" s="919" t="s">
        <v>583</v>
      </c>
      <c r="CV142" s="27"/>
      <c r="CW142" s="164" t="s">
        <v>581</v>
      </c>
      <c r="CX142" s="164" t="s">
        <v>582</v>
      </c>
      <c r="CY142" s="919" t="s">
        <v>583</v>
      </c>
      <c r="CZ142" s="27"/>
      <c r="DA142" s="164" t="s">
        <v>581</v>
      </c>
      <c r="DB142" s="164" t="s">
        <v>582</v>
      </c>
      <c r="DC142" s="919" t="s">
        <v>583</v>
      </c>
      <c r="DD142" s="27"/>
      <c r="DE142" s="164" t="s">
        <v>581</v>
      </c>
      <c r="DF142" s="164" t="s">
        <v>582</v>
      </c>
      <c r="DG142" s="919" t="s">
        <v>583</v>
      </c>
      <c r="DH142" s="27"/>
      <c r="DI142" s="164" t="s">
        <v>581</v>
      </c>
      <c r="DJ142" s="164" t="s">
        <v>582</v>
      </c>
      <c r="DK142" s="919" t="s">
        <v>583</v>
      </c>
    </row>
    <row r="143" spans="1:125" s="92" customFormat="1" ht="34.5" customHeight="1" thickBot="1" x14ac:dyDescent="0.25">
      <c r="A143" s="85"/>
      <c r="B143" s="182" t="s">
        <v>220</v>
      </c>
      <c r="C143" s="86" t="s">
        <v>23</v>
      </c>
      <c r="D143" s="82">
        <v>108</v>
      </c>
      <c r="E143" s="82"/>
      <c r="F143" s="82"/>
      <c r="G143" s="611"/>
      <c r="H143" s="611"/>
      <c r="I143" s="611"/>
      <c r="J143" s="88"/>
      <c r="K143" s="88"/>
      <c r="L143" s="88"/>
      <c r="M143" s="88"/>
      <c r="N143" s="88"/>
      <c r="O143" s="88"/>
      <c r="P143" s="88"/>
      <c r="Q143" s="89">
        <f>SUM(E143:P143)</f>
        <v>0</v>
      </c>
      <c r="R143" s="172" t="s">
        <v>96</v>
      </c>
      <c r="S143" s="636">
        <v>10800</v>
      </c>
      <c r="T143" s="173"/>
      <c r="U143" s="173"/>
      <c r="V143" s="173"/>
      <c r="W143" s="173"/>
      <c r="X143" s="173"/>
      <c r="Y143" s="629"/>
      <c r="Z143" s="173"/>
      <c r="AA143" s="173"/>
      <c r="AB143" s="173"/>
      <c r="AC143" s="173"/>
      <c r="AD143" s="173"/>
      <c r="AE143" s="173"/>
      <c r="AF143" s="69">
        <f>SUM(Q143*S143)</f>
        <v>0</v>
      </c>
      <c r="AG143" s="70">
        <f t="shared" ref="AG143:AR143" si="754">T143*E143</f>
        <v>0</v>
      </c>
      <c r="AH143" s="70">
        <f t="shared" si="754"/>
        <v>0</v>
      </c>
      <c r="AI143" s="70">
        <f t="shared" si="754"/>
        <v>0</v>
      </c>
      <c r="AJ143" s="70">
        <f t="shared" si="754"/>
        <v>0</v>
      </c>
      <c r="AK143" s="461">
        <f t="shared" si="754"/>
        <v>0</v>
      </c>
      <c r="AL143" s="70">
        <f t="shared" si="754"/>
        <v>0</v>
      </c>
      <c r="AM143" s="70">
        <f t="shared" si="754"/>
        <v>0</v>
      </c>
      <c r="AN143" s="70">
        <f t="shared" si="754"/>
        <v>0</v>
      </c>
      <c r="AO143" s="70">
        <f t="shared" si="754"/>
        <v>0</v>
      </c>
      <c r="AP143" s="70">
        <f t="shared" si="754"/>
        <v>0</v>
      </c>
      <c r="AQ143" s="70">
        <f t="shared" si="754"/>
        <v>0</v>
      </c>
      <c r="AR143" s="70">
        <f t="shared" si="754"/>
        <v>0</v>
      </c>
      <c r="AS143" s="71">
        <f>SUM(AG143:AR143)</f>
        <v>0</v>
      </c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2">
        <f>SUM(AT143:BE143)</f>
        <v>0</v>
      </c>
      <c r="BG143" s="99">
        <f>AF143-AS143</f>
        <v>0</v>
      </c>
      <c r="BH143" s="100">
        <f>S143*D143</f>
        <v>1166400</v>
      </c>
      <c r="BI143" s="101">
        <f>BH143-AS143</f>
        <v>1166400</v>
      </c>
      <c r="BJ143" s="152">
        <f>SUM(Q143/D143)</f>
        <v>0</v>
      </c>
      <c r="BK143" s="152"/>
      <c r="BL143" s="636">
        <v>10800</v>
      </c>
      <c r="BM143" s="461">
        <f>AG143-AT143</f>
        <v>0</v>
      </c>
      <c r="BN143" s="461">
        <f>E143*BL143</f>
        <v>0</v>
      </c>
      <c r="BO143" s="461">
        <f>BM143-BN143</f>
        <v>0</v>
      </c>
      <c r="BP143" s="37"/>
      <c r="BQ143" s="461">
        <f>AH143-AU143</f>
        <v>0</v>
      </c>
      <c r="BR143" s="461">
        <f>F143*BL143</f>
        <v>0</v>
      </c>
      <c r="BS143" s="461">
        <f>BQ143-BR143</f>
        <v>0</v>
      </c>
      <c r="BT143" s="37"/>
      <c r="BU143" s="461">
        <f>AI143-AV143</f>
        <v>0</v>
      </c>
      <c r="BV143" s="461">
        <f>G143*BL143</f>
        <v>0</v>
      </c>
      <c r="BW143" s="461">
        <f>BU143-BV143</f>
        <v>0</v>
      </c>
      <c r="BX143" s="37"/>
      <c r="BY143" s="461">
        <f>AJ143-AW143</f>
        <v>0</v>
      </c>
      <c r="BZ143" s="461">
        <f>H143*BL143</f>
        <v>0</v>
      </c>
      <c r="CA143" s="461">
        <f>BY143-BZ143</f>
        <v>0</v>
      </c>
      <c r="CB143" s="37"/>
      <c r="CC143" s="461">
        <f>SUM(AK143-AX143)</f>
        <v>0</v>
      </c>
      <c r="CD143" s="461">
        <f>I143*BL143</f>
        <v>0</v>
      </c>
      <c r="CE143" s="461">
        <f>CC143-CD143</f>
        <v>0</v>
      </c>
      <c r="CF143" s="37"/>
      <c r="CG143" s="461">
        <f>AL143-AY143</f>
        <v>0</v>
      </c>
      <c r="CH143" s="461">
        <f>J143*BL143</f>
        <v>0</v>
      </c>
      <c r="CI143" s="461">
        <f>CG143-CH143</f>
        <v>0</v>
      </c>
      <c r="CJ143" s="37"/>
      <c r="CK143" s="461">
        <f>AM143-AZ143</f>
        <v>0</v>
      </c>
      <c r="CL143" s="461">
        <f>K143*BL143</f>
        <v>0</v>
      </c>
      <c r="CM143" s="461">
        <f>CK143-CL143</f>
        <v>0</v>
      </c>
      <c r="CN143" s="37"/>
      <c r="CO143" s="461">
        <f>AN143-BA143</f>
        <v>0</v>
      </c>
      <c r="CP143" s="461">
        <f>L143*BL143</f>
        <v>0</v>
      </c>
      <c r="CQ143" s="461">
        <f>CO143-CP143</f>
        <v>0</v>
      </c>
      <c r="CR143" s="37"/>
      <c r="CS143" s="461">
        <f>AO143-BB143</f>
        <v>0</v>
      </c>
      <c r="CT143" s="461">
        <f>M143*BL143</f>
        <v>0</v>
      </c>
      <c r="CU143" s="461">
        <f>CS143-CT143</f>
        <v>0</v>
      </c>
      <c r="CV143" s="37"/>
      <c r="CW143" s="461">
        <f>AP143-BC143</f>
        <v>0</v>
      </c>
      <c r="CX143" s="461">
        <f>N143*BL143</f>
        <v>0</v>
      </c>
      <c r="CY143" s="461">
        <f>CW143-CX143</f>
        <v>0</v>
      </c>
      <c r="CZ143" s="37"/>
      <c r="DA143" s="461">
        <f>AQ143-BD143</f>
        <v>0</v>
      </c>
      <c r="DB143" s="461">
        <f>O143*BL143</f>
        <v>0</v>
      </c>
      <c r="DC143" s="461">
        <f>DA143-DB143</f>
        <v>0</v>
      </c>
      <c r="DD143" s="37"/>
      <c r="DE143" s="461">
        <f>AR143-BE143</f>
        <v>0</v>
      </c>
      <c r="DF143" s="461">
        <f>P143*BL143</f>
        <v>0</v>
      </c>
      <c r="DG143" s="461">
        <f>DE143-DF143</f>
        <v>0</v>
      </c>
      <c r="DH143" s="37"/>
      <c r="DI143" s="461">
        <f t="shared" ref="DI143" si="755">SUM(BM143+BQ143+BU143+BY143+CC143+CG143+CK143+CO143+CS143+CW143+DA143+DE143)</f>
        <v>0</v>
      </c>
      <c r="DJ143" s="461">
        <f t="shared" ref="DJ143" si="756">SUM(BN143+BR143+BV143+BZ143+CD143+CH143+CL143+CP143+CT143+CX143+DB143+DF143)</f>
        <v>0</v>
      </c>
      <c r="DK143" s="461">
        <f>DI143-DJ143</f>
        <v>0</v>
      </c>
    </row>
    <row r="144" spans="1:125" s="39" customFormat="1" ht="34.5" customHeight="1" thickBot="1" x14ac:dyDescent="0.25">
      <c r="A144" s="45">
        <v>5</v>
      </c>
      <c r="B144" s="45" t="s">
        <v>4</v>
      </c>
      <c r="C144" s="45"/>
      <c r="D144" s="46"/>
      <c r="E144" s="47"/>
      <c r="F144" s="47"/>
      <c r="G144" s="614"/>
      <c r="H144" s="47"/>
      <c r="I144" s="615"/>
      <c r="J144" s="47"/>
      <c r="K144" s="47"/>
      <c r="L144" s="47"/>
      <c r="M144" s="47"/>
      <c r="N144" s="47"/>
      <c r="O144" s="47"/>
      <c r="P144" s="47"/>
      <c r="Q144" s="48"/>
      <c r="R144" s="77"/>
      <c r="S144" s="102"/>
      <c r="T144" s="103"/>
      <c r="U144" s="103"/>
      <c r="V144" s="103"/>
      <c r="W144" s="103"/>
      <c r="X144" s="103"/>
      <c r="Y144" s="616"/>
      <c r="Z144" s="103"/>
      <c r="AA144" s="103"/>
      <c r="AB144" s="103"/>
      <c r="AC144" s="103"/>
      <c r="AD144" s="103"/>
      <c r="AE144" s="103"/>
      <c r="AF144" s="104">
        <f>SUM(AF143:AF143)</f>
        <v>0</v>
      </c>
      <c r="AG144" s="104">
        <f>SUM(AG143:AG143)</f>
        <v>0</v>
      </c>
      <c r="AH144" s="104">
        <f>SUM(AH143:AH143)</f>
        <v>0</v>
      </c>
      <c r="AI144" s="104">
        <f>SUM(AI143:AI143)</f>
        <v>0</v>
      </c>
      <c r="AJ144" s="104">
        <f t="shared" ref="AJ144:AR144" si="757">SUM(AJ143:AJ143)</f>
        <v>0</v>
      </c>
      <c r="AK144" s="634">
        <f t="shared" si="757"/>
        <v>0</v>
      </c>
      <c r="AL144" s="104">
        <f t="shared" si="757"/>
        <v>0</v>
      </c>
      <c r="AM144" s="104">
        <f t="shared" si="757"/>
        <v>0</v>
      </c>
      <c r="AN144" s="104">
        <f t="shared" si="757"/>
        <v>0</v>
      </c>
      <c r="AO144" s="104">
        <f t="shared" si="757"/>
        <v>0</v>
      </c>
      <c r="AP144" s="104">
        <f t="shared" si="757"/>
        <v>0</v>
      </c>
      <c r="AQ144" s="104">
        <f t="shared" si="757"/>
        <v>0</v>
      </c>
      <c r="AR144" s="104">
        <f t="shared" si="757"/>
        <v>0</v>
      </c>
      <c r="AS144" s="104">
        <f>SUM(AS143:AS143)</f>
        <v>0</v>
      </c>
      <c r="AT144" s="104">
        <f>SUM(AT143:AT143)</f>
        <v>0</v>
      </c>
      <c r="AU144" s="104">
        <f>SUM(AU143:AU143)</f>
        <v>0</v>
      </c>
      <c r="AV144" s="104">
        <f>SUM(AV143:AV143)</f>
        <v>0</v>
      </c>
      <c r="AW144" s="104">
        <f t="shared" ref="AW144:BE144" si="758">SUM(AW143:AW143)</f>
        <v>0</v>
      </c>
      <c r="AX144" s="104">
        <f t="shared" si="758"/>
        <v>0</v>
      </c>
      <c r="AY144" s="104">
        <f t="shared" si="758"/>
        <v>0</v>
      </c>
      <c r="AZ144" s="104">
        <f t="shared" si="758"/>
        <v>0</v>
      </c>
      <c r="BA144" s="104">
        <f t="shared" si="758"/>
        <v>0</v>
      </c>
      <c r="BB144" s="104">
        <f t="shared" si="758"/>
        <v>0</v>
      </c>
      <c r="BC144" s="104">
        <f t="shared" si="758"/>
        <v>0</v>
      </c>
      <c r="BD144" s="104">
        <f t="shared" si="758"/>
        <v>0</v>
      </c>
      <c r="BE144" s="104">
        <f t="shared" si="758"/>
        <v>0</v>
      </c>
      <c r="BF144" s="104">
        <f>SUM(BF143:BF143)</f>
        <v>0</v>
      </c>
      <c r="BG144" s="105">
        <f>SUM(BG143)</f>
        <v>0</v>
      </c>
      <c r="BH144" s="105">
        <f t="shared" ref="BH144:BI144" si="759">SUM(BH143)</f>
        <v>1166400</v>
      </c>
      <c r="BI144" s="105">
        <f t="shared" si="759"/>
        <v>1166400</v>
      </c>
      <c r="BJ144" s="398">
        <f>SUM(BJ143)</f>
        <v>0</v>
      </c>
      <c r="BK144" s="398"/>
      <c r="BL144" s="711"/>
      <c r="BM144" s="918">
        <f>SUM(BM143)</f>
        <v>0</v>
      </c>
      <c r="BN144" s="918">
        <f t="shared" ref="BN144" si="760">SUM(BN143)</f>
        <v>0</v>
      </c>
      <c r="BO144" s="918">
        <f t="shared" ref="BO144" si="761">SUM(BO143)</f>
        <v>0</v>
      </c>
      <c r="BP144" s="50"/>
      <c r="BQ144" s="918">
        <f>SUM(BQ143)</f>
        <v>0</v>
      </c>
      <c r="BR144" s="918">
        <f t="shared" ref="BR144" si="762">SUM(BR143)</f>
        <v>0</v>
      </c>
      <c r="BS144" s="918">
        <f t="shared" ref="BS144" si="763">SUM(BS143)</f>
        <v>0</v>
      </c>
      <c r="BT144" s="50"/>
      <c r="BU144" s="918">
        <f>SUM(BU143)</f>
        <v>0</v>
      </c>
      <c r="BV144" s="918">
        <f t="shared" ref="BV144" si="764">SUM(BV143)</f>
        <v>0</v>
      </c>
      <c r="BW144" s="918">
        <f t="shared" ref="BW144" si="765">SUM(BW143)</f>
        <v>0</v>
      </c>
      <c r="BX144" s="50"/>
      <c r="BY144" s="918">
        <f>SUM(BY143)</f>
        <v>0</v>
      </c>
      <c r="BZ144" s="918">
        <f t="shared" ref="BZ144" si="766">SUM(BZ143)</f>
        <v>0</v>
      </c>
      <c r="CA144" s="918">
        <f t="shared" ref="CA144" si="767">SUM(CA143)</f>
        <v>0</v>
      </c>
      <c r="CB144" s="50"/>
      <c r="CC144" s="918">
        <f>SUM(CC143)</f>
        <v>0</v>
      </c>
      <c r="CD144" s="918">
        <f t="shared" ref="CD144" si="768">SUM(CD143)</f>
        <v>0</v>
      </c>
      <c r="CE144" s="918">
        <f t="shared" ref="CE144" si="769">SUM(CE143)</f>
        <v>0</v>
      </c>
      <c r="CF144" s="50"/>
      <c r="CG144" s="918">
        <f>SUM(CG143)</f>
        <v>0</v>
      </c>
      <c r="CH144" s="918">
        <f t="shared" ref="CH144" si="770">SUM(CH143)</f>
        <v>0</v>
      </c>
      <c r="CI144" s="918">
        <f t="shared" ref="CI144" si="771">SUM(CI143)</f>
        <v>0</v>
      </c>
      <c r="CJ144" s="50"/>
      <c r="CK144" s="918">
        <f>SUM(CK143)</f>
        <v>0</v>
      </c>
      <c r="CL144" s="918">
        <f t="shared" ref="CL144" si="772">SUM(CL143)</f>
        <v>0</v>
      </c>
      <c r="CM144" s="918">
        <f t="shared" ref="CM144" si="773">SUM(CM143)</f>
        <v>0</v>
      </c>
      <c r="CN144" s="50"/>
      <c r="CO144" s="918">
        <f>SUM(CO143)</f>
        <v>0</v>
      </c>
      <c r="CP144" s="918">
        <f t="shared" ref="CP144" si="774">SUM(CP143)</f>
        <v>0</v>
      </c>
      <c r="CQ144" s="918">
        <f t="shared" ref="CQ144" si="775">SUM(CQ143)</f>
        <v>0</v>
      </c>
      <c r="CR144" s="50"/>
      <c r="CS144" s="918">
        <f>SUM(CS143)</f>
        <v>0</v>
      </c>
      <c r="CT144" s="918">
        <f t="shared" ref="CT144" si="776">SUM(CT143)</f>
        <v>0</v>
      </c>
      <c r="CU144" s="918">
        <f t="shared" ref="CU144" si="777">SUM(CU143)</f>
        <v>0</v>
      </c>
      <c r="CV144" s="50"/>
      <c r="CW144" s="918">
        <f>SUM(CW143)</f>
        <v>0</v>
      </c>
      <c r="CX144" s="918">
        <f t="shared" ref="CX144" si="778">SUM(CX143)</f>
        <v>0</v>
      </c>
      <c r="CY144" s="918">
        <f t="shared" ref="CY144" si="779">SUM(CY143)</f>
        <v>0</v>
      </c>
      <c r="CZ144" s="50"/>
      <c r="DA144" s="918">
        <f>SUM(DA143)</f>
        <v>0</v>
      </c>
      <c r="DB144" s="918">
        <f t="shared" ref="DB144" si="780">SUM(DB143)</f>
        <v>0</v>
      </c>
      <c r="DC144" s="918">
        <f t="shared" ref="DC144" si="781">SUM(DC143)</f>
        <v>0</v>
      </c>
      <c r="DD144" s="50"/>
      <c r="DE144" s="918">
        <f>SUM(DE143)</f>
        <v>0</v>
      </c>
      <c r="DF144" s="918">
        <f t="shared" ref="DF144" si="782">SUM(DF143)</f>
        <v>0</v>
      </c>
      <c r="DG144" s="918">
        <f t="shared" ref="DG144" si="783">SUM(DG143)</f>
        <v>0</v>
      </c>
      <c r="DH144" s="50"/>
      <c r="DI144" s="918">
        <f>SUM(DI143)</f>
        <v>0</v>
      </c>
      <c r="DJ144" s="918">
        <f t="shared" ref="DJ144" si="784">SUM(DJ143)</f>
        <v>0</v>
      </c>
      <c r="DK144" s="918">
        <f t="shared" ref="DK144" si="785">SUM(DK143)</f>
        <v>0</v>
      </c>
    </row>
    <row r="145" spans="1:125" s="20" customFormat="1" ht="34.5" customHeight="1" x14ac:dyDescent="0.2">
      <c r="A145" s="51"/>
      <c r="D145" s="51"/>
      <c r="E145" s="51"/>
      <c r="F145" s="51"/>
      <c r="G145" s="618"/>
      <c r="H145" s="51"/>
      <c r="I145" s="619"/>
      <c r="J145" s="51"/>
      <c r="K145" s="51"/>
      <c r="L145" s="51"/>
      <c r="M145" s="51"/>
      <c r="N145" s="51"/>
      <c r="O145" s="51"/>
      <c r="P145" s="51"/>
      <c r="Q145" s="51"/>
      <c r="R145" s="51"/>
      <c r="AS145" s="52"/>
      <c r="BF145" s="53"/>
      <c r="BG145" s="54">
        <f>AF144-AS144</f>
        <v>0</v>
      </c>
      <c r="BH145" s="55">
        <f>SUM(BI144+AS144)</f>
        <v>1166400</v>
      </c>
      <c r="BI145" s="56">
        <f>SUM(BG144)</f>
        <v>0</v>
      </c>
      <c r="BJ145" s="41" t="s">
        <v>35</v>
      </c>
      <c r="BK145" s="41"/>
      <c r="BL145" s="712"/>
      <c r="BM145" s="621"/>
      <c r="BN145" s="620"/>
      <c r="BO145" s="620"/>
      <c r="BP145" s="620"/>
      <c r="BQ145" s="621"/>
      <c r="BR145" s="620"/>
      <c r="BS145" s="620"/>
      <c r="BT145" s="620"/>
      <c r="BU145" s="621"/>
      <c r="BV145" s="620"/>
      <c r="BW145" s="620"/>
      <c r="BX145" s="620"/>
      <c r="BY145" s="621"/>
      <c r="BZ145" s="620"/>
      <c r="CA145" s="620"/>
      <c r="CB145" s="620"/>
      <c r="CC145" s="621"/>
      <c r="CD145" s="620"/>
      <c r="CE145" s="620"/>
      <c r="CF145" s="620"/>
      <c r="CG145" s="621"/>
      <c r="CH145" s="620"/>
      <c r="CI145" s="620"/>
      <c r="CJ145" s="620"/>
      <c r="CK145" s="621"/>
      <c r="CL145" s="620"/>
      <c r="CM145" s="620"/>
      <c r="CN145" s="620"/>
      <c r="CO145" s="621"/>
      <c r="CP145" s="620"/>
      <c r="CQ145" s="620"/>
      <c r="CR145" s="620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</row>
    <row r="146" spans="1:125" s="20" customFormat="1" ht="34.5" customHeight="1" x14ac:dyDescent="0.2">
      <c r="A146" s="51"/>
      <c r="D146" s="51"/>
      <c r="E146" s="51"/>
      <c r="F146" s="51"/>
      <c r="G146" s="618"/>
      <c r="H146" s="51"/>
      <c r="I146" s="619"/>
      <c r="J146" s="51"/>
      <c r="K146" s="51"/>
      <c r="L146" s="51"/>
      <c r="M146" s="51"/>
      <c r="N146" s="51"/>
      <c r="O146" s="51"/>
      <c r="P146" s="51"/>
      <c r="Q146" s="51"/>
      <c r="R146" s="51"/>
      <c r="AS146" s="41"/>
      <c r="AT146" s="118"/>
      <c r="AU146" s="118"/>
      <c r="AV146" s="118"/>
      <c r="AW146" s="118"/>
      <c r="AX146" s="118"/>
      <c r="AY146" s="118"/>
      <c r="AZ146" s="118"/>
      <c r="BA146" s="118"/>
      <c r="BB146" s="118"/>
      <c r="BC146" s="118"/>
      <c r="BD146" s="118"/>
      <c r="BE146" s="118"/>
      <c r="BF146" s="118"/>
      <c r="BG146" s="41"/>
      <c r="BH146" s="57"/>
      <c r="BI146" s="58">
        <f>SUM(BI144-BI145)</f>
        <v>1166400</v>
      </c>
      <c r="BJ146" s="41" t="s">
        <v>34</v>
      </c>
      <c r="BK146" s="41"/>
      <c r="BL146" s="712"/>
      <c r="BM146" s="621"/>
      <c r="BN146" s="620"/>
      <c r="BO146" s="620"/>
      <c r="BP146" s="620"/>
      <c r="BQ146" s="621"/>
      <c r="BR146" s="620"/>
      <c r="BS146" s="620"/>
      <c r="BT146" s="620"/>
      <c r="BU146" s="621"/>
      <c r="BV146" s="620"/>
      <c r="BW146" s="620"/>
      <c r="BX146" s="620"/>
      <c r="BY146" s="621"/>
      <c r="BZ146" s="620"/>
      <c r="CA146" s="620"/>
      <c r="CB146" s="620"/>
      <c r="CC146" s="621"/>
      <c r="CD146" s="620"/>
      <c r="CE146" s="620"/>
      <c r="CF146" s="620"/>
      <c r="CG146" s="621"/>
      <c r="CH146" s="620"/>
      <c r="CI146" s="620"/>
      <c r="CJ146" s="620"/>
      <c r="CK146" s="621"/>
      <c r="CL146" s="620"/>
      <c r="CM146" s="620"/>
      <c r="CN146" s="620"/>
      <c r="CO146" s="621"/>
      <c r="CP146" s="620"/>
      <c r="CQ146" s="620"/>
      <c r="CR146" s="620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</row>
    <row r="147" spans="1:125" s="20" customFormat="1" ht="34.5" customHeight="1" x14ac:dyDescent="0.2">
      <c r="A147" s="1168" t="s">
        <v>8</v>
      </c>
      <c r="B147" s="1169"/>
      <c r="C147" s="119" t="s">
        <v>116</v>
      </c>
      <c r="D147" s="23"/>
      <c r="E147" s="23"/>
      <c r="F147" s="23"/>
      <c r="G147" s="157"/>
      <c r="H147" s="23"/>
      <c r="I147" s="585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23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3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3"/>
      <c r="BG147" s="133"/>
      <c r="BH147" s="130"/>
      <c r="BI147" s="134"/>
      <c r="BJ147" s="23"/>
      <c r="BK147" s="23"/>
      <c r="BL147" s="710"/>
      <c r="BM147" s="587"/>
      <c r="BN147" s="157"/>
      <c r="BO147" s="588"/>
      <c r="BP147" s="157"/>
      <c r="BQ147" s="587"/>
      <c r="BR147" s="157"/>
      <c r="BS147" s="588"/>
      <c r="BT147" s="157"/>
      <c r="BU147" s="587"/>
      <c r="BV147" s="157"/>
      <c r="BW147" s="588"/>
      <c r="BX147" s="157"/>
      <c r="BY147" s="587"/>
      <c r="BZ147" s="157"/>
      <c r="CA147" s="588"/>
      <c r="CB147" s="157"/>
      <c r="CC147" s="587"/>
      <c r="CD147" s="157"/>
      <c r="CE147" s="588"/>
      <c r="CF147" s="157"/>
      <c r="CG147" s="587"/>
      <c r="CH147" s="157"/>
      <c r="CI147" s="588"/>
      <c r="CJ147" s="157"/>
      <c r="CK147" s="587"/>
      <c r="CL147" s="157"/>
      <c r="CM147" s="588"/>
      <c r="CN147" s="157"/>
      <c r="CO147" s="587"/>
      <c r="CP147" s="157"/>
      <c r="CQ147" s="588"/>
      <c r="CR147" s="157"/>
      <c r="CS147" s="131"/>
      <c r="CT147" s="131"/>
      <c r="CU147" s="131"/>
      <c r="CV147" s="131"/>
      <c r="CW147" s="133"/>
      <c r="CX147" s="133"/>
      <c r="CY147" s="133"/>
      <c r="CZ147" s="130"/>
      <c r="DA147" s="134"/>
      <c r="DB147" s="133"/>
      <c r="DC147" s="133"/>
      <c r="DD147" s="24"/>
      <c r="DE147" s="24"/>
      <c r="DF147" s="24"/>
      <c r="DG147" s="24"/>
      <c r="DH147" s="24"/>
      <c r="DI147" s="135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</row>
    <row r="148" spans="1:125" s="8" customFormat="1" ht="34.5" customHeight="1" x14ac:dyDescent="0.2">
      <c r="A148" s="1170" t="s">
        <v>9</v>
      </c>
      <c r="B148" s="1150" t="s">
        <v>10</v>
      </c>
      <c r="C148" s="1150" t="s">
        <v>21</v>
      </c>
      <c r="D148" s="1173" t="s">
        <v>11</v>
      </c>
      <c r="E148" s="1173"/>
      <c r="F148" s="1173"/>
      <c r="G148" s="1173"/>
      <c r="H148" s="1173"/>
      <c r="I148" s="1173"/>
      <c r="J148" s="1173"/>
      <c r="K148" s="1173"/>
      <c r="L148" s="1173"/>
      <c r="M148" s="1173"/>
      <c r="N148" s="1173"/>
      <c r="O148" s="1173"/>
      <c r="P148" s="1173"/>
      <c r="Q148" s="1173"/>
      <c r="R148" s="1150" t="s">
        <v>19</v>
      </c>
      <c r="S148" s="1174" t="s">
        <v>16</v>
      </c>
      <c r="T148" s="1175"/>
      <c r="U148" s="1175"/>
      <c r="V148" s="1175"/>
      <c r="W148" s="1175"/>
      <c r="X148" s="1175"/>
      <c r="Y148" s="1175"/>
      <c r="Z148" s="1175"/>
      <c r="AA148" s="1175"/>
      <c r="AB148" s="1175"/>
      <c r="AC148" s="1175"/>
      <c r="AD148" s="1175"/>
      <c r="AE148" s="1175"/>
      <c r="AF148" s="1161" t="s">
        <v>6</v>
      </c>
      <c r="AG148" s="1161"/>
      <c r="AH148" s="1161"/>
      <c r="AI148" s="1161"/>
      <c r="AJ148" s="1161"/>
      <c r="AK148" s="1161"/>
      <c r="AL148" s="1161"/>
      <c r="AM148" s="1161"/>
      <c r="AN148" s="1161"/>
      <c r="AO148" s="1161"/>
      <c r="AP148" s="1161"/>
      <c r="AQ148" s="1161"/>
      <c r="AR148" s="1161"/>
      <c r="AS148" s="1161"/>
      <c r="AT148" s="1162" t="s">
        <v>38</v>
      </c>
      <c r="AU148" s="1163"/>
      <c r="AV148" s="1163"/>
      <c r="AW148" s="1163"/>
      <c r="AX148" s="1163"/>
      <c r="AY148" s="1163"/>
      <c r="AZ148" s="1163"/>
      <c r="BA148" s="1163"/>
      <c r="BB148" s="1163"/>
      <c r="BC148" s="1163"/>
      <c r="BD148" s="1163"/>
      <c r="BE148" s="1163"/>
      <c r="BF148" s="1164"/>
      <c r="BG148" s="1150" t="s">
        <v>35</v>
      </c>
      <c r="BH148" s="1150" t="s">
        <v>208</v>
      </c>
      <c r="BI148" s="1153" t="s">
        <v>36</v>
      </c>
      <c r="BJ148" s="130"/>
      <c r="BK148" s="130"/>
      <c r="BL148" s="130"/>
      <c r="BM148" s="1149" t="s">
        <v>51</v>
      </c>
      <c r="BN148" s="1149"/>
      <c r="BO148" s="1149"/>
      <c r="BP148" s="23"/>
      <c r="BQ148" s="1149" t="s">
        <v>52</v>
      </c>
      <c r="BR148" s="1149"/>
      <c r="BS148" s="1149"/>
      <c r="BT148" s="23"/>
      <c r="BU148" s="1149" t="s">
        <v>56</v>
      </c>
      <c r="BV148" s="1149"/>
      <c r="BW148" s="1149"/>
      <c r="BX148" s="23"/>
      <c r="BY148" s="1149" t="s">
        <v>59</v>
      </c>
      <c r="BZ148" s="1149"/>
      <c r="CA148" s="1149"/>
      <c r="CB148" s="23"/>
      <c r="CC148" s="1149" t="s">
        <v>60</v>
      </c>
      <c r="CD148" s="1149"/>
      <c r="CE148" s="1149"/>
      <c r="CF148" s="23"/>
      <c r="CG148" s="1149" t="s">
        <v>61</v>
      </c>
      <c r="CH148" s="1149"/>
      <c r="CI148" s="1149"/>
      <c r="CJ148" s="23"/>
      <c r="CK148" s="1149" t="s">
        <v>204</v>
      </c>
      <c r="CL148" s="1149"/>
      <c r="CM148" s="1149"/>
      <c r="CN148" s="23"/>
      <c r="CO148" s="1149" t="s">
        <v>584</v>
      </c>
      <c r="CP148" s="1149"/>
      <c r="CQ148" s="1149"/>
      <c r="CR148" s="23"/>
      <c r="CS148" s="1149" t="s">
        <v>585</v>
      </c>
      <c r="CT148" s="1149"/>
      <c r="CU148" s="1149"/>
      <c r="CV148" s="23"/>
      <c r="CW148" s="1149" t="s">
        <v>586</v>
      </c>
      <c r="CX148" s="1149"/>
      <c r="CY148" s="1149"/>
      <c r="CZ148" s="23"/>
      <c r="DA148" s="1149" t="s">
        <v>587</v>
      </c>
      <c r="DB148" s="1149"/>
      <c r="DC148" s="1149"/>
      <c r="DD148" s="23"/>
      <c r="DE148" s="1149" t="s">
        <v>588</v>
      </c>
      <c r="DF148" s="1149"/>
      <c r="DG148" s="1149"/>
      <c r="DH148" s="23"/>
      <c r="DI148" s="1149" t="s">
        <v>12</v>
      </c>
      <c r="DJ148" s="1149"/>
      <c r="DK148" s="1149"/>
    </row>
    <row r="149" spans="1:125" s="8" customFormat="1" ht="34.5" customHeight="1" x14ac:dyDescent="0.2">
      <c r="A149" s="1171"/>
      <c r="B149" s="1151"/>
      <c r="C149" s="1151"/>
      <c r="D149" s="1156" t="s">
        <v>17</v>
      </c>
      <c r="E149" s="1158" t="s">
        <v>18</v>
      </c>
      <c r="F149" s="1159"/>
      <c r="G149" s="1159"/>
      <c r="H149" s="1159"/>
      <c r="I149" s="1159"/>
      <c r="J149" s="1159"/>
      <c r="K149" s="1159"/>
      <c r="L149" s="1159"/>
      <c r="M149" s="1159"/>
      <c r="N149" s="1159"/>
      <c r="O149" s="1159"/>
      <c r="P149" s="1159"/>
      <c r="Q149" s="1159"/>
      <c r="R149" s="1151"/>
      <c r="S149" s="1156" t="s">
        <v>17</v>
      </c>
      <c r="T149" s="1158" t="s">
        <v>18</v>
      </c>
      <c r="U149" s="1159"/>
      <c r="V149" s="1159"/>
      <c r="W149" s="1159"/>
      <c r="X149" s="1159"/>
      <c r="Y149" s="1159"/>
      <c r="Z149" s="1159"/>
      <c r="AA149" s="1159"/>
      <c r="AB149" s="1159"/>
      <c r="AC149" s="1159"/>
      <c r="AD149" s="1159"/>
      <c r="AE149" s="1159"/>
      <c r="AF149" s="1156" t="s">
        <v>17</v>
      </c>
      <c r="AG149" s="1158" t="s">
        <v>18</v>
      </c>
      <c r="AH149" s="1159"/>
      <c r="AI149" s="1159"/>
      <c r="AJ149" s="1159"/>
      <c r="AK149" s="1159"/>
      <c r="AL149" s="1159"/>
      <c r="AM149" s="1159"/>
      <c r="AN149" s="1159"/>
      <c r="AO149" s="1159"/>
      <c r="AP149" s="1159"/>
      <c r="AQ149" s="1159"/>
      <c r="AR149" s="1159"/>
      <c r="AS149" s="1160"/>
      <c r="AT149" s="1165"/>
      <c r="AU149" s="1166"/>
      <c r="AV149" s="1166"/>
      <c r="AW149" s="1166"/>
      <c r="AX149" s="1166"/>
      <c r="AY149" s="1166"/>
      <c r="AZ149" s="1166"/>
      <c r="BA149" s="1166"/>
      <c r="BB149" s="1166"/>
      <c r="BC149" s="1166"/>
      <c r="BD149" s="1166"/>
      <c r="BE149" s="1166"/>
      <c r="BF149" s="1167"/>
      <c r="BG149" s="1151"/>
      <c r="BH149" s="1151"/>
      <c r="BI149" s="1154"/>
      <c r="BJ149" s="130"/>
      <c r="BK149" s="130"/>
      <c r="BL149" s="130"/>
      <c r="BM149" s="920">
        <v>1</v>
      </c>
      <c r="BN149" s="920">
        <v>2</v>
      </c>
      <c r="BO149" s="920"/>
      <c r="BP149" s="23"/>
      <c r="BQ149" s="920">
        <v>1</v>
      </c>
      <c r="BR149" s="920">
        <v>2</v>
      </c>
      <c r="BS149" s="920"/>
      <c r="BT149" s="23"/>
      <c r="BU149" s="920">
        <v>1</v>
      </c>
      <c r="BV149" s="920">
        <v>2</v>
      </c>
      <c r="BW149" s="920"/>
      <c r="BX149" s="23"/>
      <c r="BY149" s="920">
        <v>1</v>
      </c>
      <c r="BZ149" s="920">
        <v>2</v>
      </c>
      <c r="CA149" s="920"/>
      <c r="CB149" s="23"/>
      <c r="CC149" s="920">
        <v>1</v>
      </c>
      <c r="CD149" s="920">
        <v>2</v>
      </c>
      <c r="CE149" s="920"/>
      <c r="CF149" s="23"/>
      <c r="CG149" s="920">
        <v>1</v>
      </c>
      <c r="CH149" s="920">
        <v>2</v>
      </c>
      <c r="CI149" s="920"/>
      <c r="CJ149" s="23"/>
      <c r="CK149" s="920">
        <v>1</v>
      </c>
      <c r="CL149" s="920">
        <v>2</v>
      </c>
      <c r="CM149" s="920"/>
      <c r="CN149" s="23"/>
      <c r="CO149" s="920">
        <v>1</v>
      </c>
      <c r="CP149" s="920">
        <v>2</v>
      </c>
      <c r="CQ149" s="920"/>
      <c r="CR149" s="23"/>
      <c r="CS149" s="920">
        <v>1</v>
      </c>
      <c r="CT149" s="920">
        <v>2</v>
      </c>
      <c r="CU149" s="920"/>
      <c r="CV149" s="23"/>
      <c r="CW149" s="920">
        <v>1</v>
      </c>
      <c r="CX149" s="920">
        <v>2</v>
      </c>
      <c r="CY149" s="920"/>
      <c r="CZ149" s="23"/>
      <c r="DA149" s="920">
        <v>1</v>
      </c>
      <c r="DB149" s="920">
        <v>2</v>
      </c>
      <c r="DC149" s="920"/>
      <c r="DD149" s="23"/>
      <c r="DE149" s="920">
        <v>1</v>
      </c>
      <c r="DF149" s="920">
        <v>2</v>
      </c>
      <c r="DG149" s="920"/>
      <c r="DH149" s="23"/>
      <c r="DI149" s="920">
        <v>1</v>
      </c>
      <c r="DJ149" s="920">
        <v>2</v>
      </c>
      <c r="DK149" s="920"/>
    </row>
    <row r="150" spans="1:125" s="7" customFormat="1" ht="34.5" customHeight="1" x14ac:dyDescent="0.2">
      <c r="A150" s="1172"/>
      <c r="B150" s="1152"/>
      <c r="C150" s="1152"/>
      <c r="D150" s="1157"/>
      <c r="E150" s="26">
        <v>1</v>
      </c>
      <c r="F150" s="26">
        <v>2</v>
      </c>
      <c r="G150" s="589">
        <v>3</v>
      </c>
      <c r="H150" s="26">
        <v>4</v>
      </c>
      <c r="I150" s="589">
        <v>5</v>
      </c>
      <c r="J150" s="26">
        <v>6</v>
      </c>
      <c r="K150" s="589">
        <v>7</v>
      </c>
      <c r="L150" s="26">
        <v>8</v>
      </c>
      <c r="M150" s="26">
        <v>9</v>
      </c>
      <c r="N150" s="26">
        <v>10</v>
      </c>
      <c r="O150" s="26">
        <v>11</v>
      </c>
      <c r="P150" s="26">
        <v>12</v>
      </c>
      <c r="Q150" s="26" t="s">
        <v>20</v>
      </c>
      <c r="R150" s="1152"/>
      <c r="S150" s="1157"/>
      <c r="T150" s="26">
        <v>1</v>
      </c>
      <c r="U150" s="26">
        <v>2</v>
      </c>
      <c r="V150" s="26">
        <v>3</v>
      </c>
      <c r="W150" s="26">
        <v>4</v>
      </c>
      <c r="X150" s="26">
        <v>5</v>
      </c>
      <c r="Y150" s="26">
        <v>6</v>
      </c>
      <c r="Z150" s="26">
        <v>7</v>
      </c>
      <c r="AA150" s="26">
        <v>8</v>
      </c>
      <c r="AB150" s="26">
        <v>9</v>
      </c>
      <c r="AC150" s="26">
        <v>10</v>
      </c>
      <c r="AD150" s="26">
        <v>11</v>
      </c>
      <c r="AE150" s="26">
        <v>12</v>
      </c>
      <c r="AF150" s="1157"/>
      <c r="AG150" s="26">
        <v>1</v>
      </c>
      <c r="AH150" s="26">
        <v>2</v>
      </c>
      <c r="AI150" s="26">
        <v>3</v>
      </c>
      <c r="AJ150" s="26">
        <v>4</v>
      </c>
      <c r="AK150" s="379">
        <v>5</v>
      </c>
      <c r="AL150" s="26">
        <v>6</v>
      </c>
      <c r="AM150" s="26">
        <v>7</v>
      </c>
      <c r="AN150" s="26">
        <v>8</v>
      </c>
      <c r="AO150" s="26">
        <v>9</v>
      </c>
      <c r="AP150" s="26">
        <v>10</v>
      </c>
      <c r="AQ150" s="26">
        <v>11</v>
      </c>
      <c r="AR150" s="26">
        <v>12</v>
      </c>
      <c r="AS150" s="26" t="s">
        <v>12</v>
      </c>
      <c r="AT150" s="164">
        <v>1</v>
      </c>
      <c r="AU150" s="164">
        <v>2</v>
      </c>
      <c r="AV150" s="164">
        <v>3</v>
      </c>
      <c r="AW150" s="164"/>
      <c r="AX150" s="164"/>
      <c r="AY150" s="164"/>
      <c r="AZ150" s="164"/>
      <c r="BA150" s="164"/>
      <c r="BB150" s="164"/>
      <c r="BC150" s="164"/>
      <c r="BD150" s="164"/>
      <c r="BE150" s="164"/>
      <c r="BF150" s="26" t="s">
        <v>12</v>
      </c>
      <c r="BG150" s="1152"/>
      <c r="BH150" s="1152"/>
      <c r="BI150" s="1155"/>
      <c r="BM150" s="164" t="s">
        <v>581</v>
      </c>
      <c r="BN150" s="164" t="s">
        <v>582</v>
      </c>
      <c r="BO150" s="919" t="s">
        <v>583</v>
      </c>
      <c r="BP150" s="27"/>
      <c r="BQ150" s="164" t="s">
        <v>581</v>
      </c>
      <c r="BR150" s="164" t="s">
        <v>582</v>
      </c>
      <c r="BS150" s="919" t="s">
        <v>583</v>
      </c>
      <c r="BT150" s="27"/>
      <c r="BU150" s="164" t="s">
        <v>581</v>
      </c>
      <c r="BV150" s="164" t="s">
        <v>582</v>
      </c>
      <c r="BW150" s="919" t="s">
        <v>583</v>
      </c>
      <c r="BX150" s="27"/>
      <c r="BY150" s="164" t="s">
        <v>581</v>
      </c>
      <c r="BZ150" s="164" t="s">
        <v>582</v>
      </c>
      <c r="CA150" s="919" t="s">
        <v>583</v>
      </c>
      <c r="CB150" s="27"/>
      <c r="CC150" s="164" t="s">
        <v>581</v>
      </c>
      <c r="CD150" s="164" t="s">
        <v>582</v>
      </c>
      <c r="CE150" s="919" t="s">
        <v>583</v>
      </c>
      <c r="CF150" s="27"/>
      <c r="CG150" s="164" t="s">
        <v>581</v>
      </c>
      <c r="CH150" s="164" t="s">
        <v>582</v>
      </c>
      <c r="CI150" s="919" t="s">
        <v>583</v>
      </c>
      <c r="CJ150" s="27"/>
      <c r="CK150" s="164" t="s">
        <v>581</v>
      </c>
      <c r="CL150" s="164" t="s">
        <v>582</v>
      </c>
      <c r="CM150" s="919" t="s">
        <v>583</v>
      </c>
      <c r="CN150" s="27"/>
      <c r="CO150" s="164" t="s">
        <v>581</v>
      </c>
      <c r="CP150" s="164" t="s">
        <v>582</v>
      </c>
      <c r="CQ150" s="919" t="s">
        <v>583</v>
      </c>
      <c r="CR150" s="27"/>
      <c r="CS150" s="164" t="s">
        <v>581</v>
      </c>
      <c r="CT150" s="164" t="s">
        <v>582</v>
      </c>
      <c r="CU150" s="919" t="s">
        <v>583</v>
      </c>
      <c r="CV150" s="27"/>
      <c r="CW150" s="164" t="s">
        <v>581</v>
      </c>
      <c r="CX150" s="164" t="s">
        <v>582</v>
      </c>
      <c r="CY150" s="919" t="s">
        <v>583</v>
      </c>
      <c r="CZ150" s="27"/>
      <c r="DA150" s="164" t="s">
        <v>581</v>
      </c>
      <c r="DB150" s="164" t="s">
        <v>582</v>
      </c>
      <c r="DC150" s="919" t="s">
        <v>583</v>
      </c>
      <c r="DD150" s="27"/>
      <c r="DE150" s="164" t="s">
        <v>581</v>
      </c>
      <c r="DF150" s="164" t="s">
        <v>582</v>
      </c>
      <c r="DG150" s="919" t="s">
        <v>583</v>
      </c>
      <c r="DH150" s="27"/>
      <c r="DI150" s="164" t="s">
        <v>581</v>
      </c>
      <c r="DJ150" s="164" t="s">
        <v>582</v>
      </c>
      <c r="DK150" s="919" t="s">
        <v>583</v>
      </c>
    </row>
    <row r="151" spans="1:125" s="92" customFormat="1" ht="34.5" customHeight="1" thickBot="1" x14ac:dyDescent="0.25">
      <c r="A151" s="85"/>
      <c r="B151" s="182" t="s">
        <v>183</v>
      </c>
      <c r="C151" s="86" t="s">
        <v>23</v>
      </c>
      <c r="D151" s="82">
        <v>144</v>
      </c>
      <c r="E151" s="87"/>
      <c r="F151" s="88"/>
      <c r="G151" s="611"/>
      <c r="H151" s="611"/>
      <c r="I151" s="611"/>
      <c r="J151" s="611"/>
      <c r="K151" s="88"/>
      <c r="L151" s="88"/>
      <c r="M151" s="88"/>
      <c r="N151" s="88"/>
      <c r="O151" s="88"/>
      <c r="P151" s="88"/>
      <c r="Q151" s="89">
        <f>SUM(E151:P151)</f>
        <v>0</v>
      </c>
      <c r="R151" s="172" t="s">
        <v>96</v>
      </c>
      <c r="S151" s="636">
        <v>10800</v>
      </c>
      <c r="T151" s="636"/>
      <c r="U151" s="636"/>
      <c r="V151" s="636"/>
      <c r="W151" s="636"/>
      <c r="X151" s="636"/>
      <c r="Y151" s="635"/>
      <c r="Z151" s="173"/>
      <c r="AA151" s="173"/>
      <c r="AB151" s="173"/>
      <c r="AC151" s="173"/>
      <c r="AD151" s="173"/>
      <c r="AE151" s="173"/>
      <c r="AF151" s="69">
        <f>SUM(Q151*S151)</f>
        <v>0</v>
      </c>
      <c r="AG151" s="70">
        <f t="shared" ref="AG151:AR151" si="786">T151*E151</f>
        <v>0</v>
      </c>
      <c r="AH151" s="70">
        <f t="shared" si="786"/>
        <v>0</v>
      </c>
      <c r="AI151" s="70">
        <f t="shared" si="786"/>
        <v>0</v>
      </c>
      <c r="AJ151" s="70">
        <f t="shared" si="786"/>
        <v>0</v>
      </c>
      <c r="AK151" s="461">
        <f t="shared" si="786"/>
        <v>0</v>
      </c>
      <c r="AL151" s="70">
        <f t="shared" si="786"/>
        <v>0</v>
      </c>
      <c r="AM151" s="70">
        <f t="shared" si="786"/>
        <v>0</v>
      </c>
      <c r="AN151" s="70">
        <f t="shared" si="786"/>
        <v>0</v>
      </c>
      <c r="AO151" s="70">
        <f t="shared" si="786"/>
        <v>0</v>
      </c>
      <c r="AP151" s="70">
        <f t="shared" si="786"/>
        <v>0</v>
      </c>
      <c r="AQ151" s="70">
        <f t="shared" si="786"/>
        <v>0</v>
      </c>
      <c r="AR151" s="70">
        <f t="shared" si="786"/>
        <v>0</v>
      </c>
      <c r="AS151" s="71">
        <f>SUM(AG151:AR151)</f>
        <v>0</v>
      </c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2">
        <f>SUM(AT151:BE151)</f>
        <v>0</v>
      </c>
      <c r="BG151" s="99">
        <f>AF151-AS151</f>
        <v>0</v>
      </c>
      <c r="BH151" s="100">
        <f>S151*D151</f>
        <v>1555200</v>
      </c>
      <c r="BI151" s="101">
        <f>BH151-AS151</f>
        <v>1555200</v>
      </c>
      <c r="BJ151" s="152">
        <f>SUM(Q151/D151)</f>
        <v>0</v>
      </c>
      <c r="BK151" s="152"/>
      <c r="BL151" s="636">
        <v>10800</v>
      </c>
      <c r="BM151" s="461">
        <f>AG151-AT151</f>
        <v>0</v>
      </c>
      <c r="BN151" s="461">
        <f>E151*BL151</f>
        <v>0</v>
      </c>
      <c r="BO151" s="461">
        <f>BM151-BN151</f>
        <v>0</v>
      </c>
      <c r="BP151" s="37"/>
      <c r="BQ151" s="461">
        <f>AH151-AU151</f>
        <v>0</v>
      </c>
      <c r="BR151" s="461">
        <f>F151*BL151</f>
        <v>0</v>
      </c>
      <c r="BS151" s="461">
        <f>BQ151-BR151</f>
        <v>0</v>
      </c>
      <c r="BT151" s="37"/>
      <c r="BU151" s="461">
        <f>AI151-AV151</f>
        <v>0</v>
      </c>
      <c r="BV151" s="461">
        <f>G151*BL151</f>
        <v>0</v>
      </c>
      <c r="BW151" s="461">
        <f>BU151-BV151</f>
        <v>0</v>
      </c>
      <c r="BX151" s="37"/>
      <c r="BY151" s="461">
        <f>AJ151-AW151</f>
        <v>0</v>
      </c>
      <c r="BZ151" s="461">
        <f>H151*BL151</f>
        <v>0</v>
      </c>
      <c r="CA151" s="461">
        <f>BY151-BZ151</f>
        <v>0</v>
      </c>
      <c r="CB151" s="37"/>
      <c r="CC151" s="461">
        <f>SUM(AK151-AX151)</f>
        <v>0</v>
      </c>
      <c r="CD151" s="461">
        <f>I151*BL151</f>
        <v>0</v>
      </c>
      <c r="CE151" s="461">
        <f>CC151-CD151</f>
        <v>0</v>
      </c>
      <c r="CF151" s="37"/>
      <c r="CG151" s="461">
        <f>AL151-AY151</f>
        <v>0</v>
      </c>
      <c r="CH151" s="461">
        <f>J151*BL151</f>
        <v>0</v>
      </c>
      <c r="CI151" s="461">
        <f>CG151-CH151</f>
        <v>0</v>
      </c>
      <c r="CJ151" s="37"/>
      <c r="CK151" s="461">
        <f>AM151-AZ151</f>
        <v>0</v>
      </c>
      <c r="CL151" s="461">
        <f>K151*BL151</f>
        <v>0</v>
      </c>
      <c r="CM151" s="461">
        <f>CK151-CL151</f>
        <v>0</v>
      </c>
      <c r="CN151" s="37"/>
      <c r="CO151" s="461">
        <f>AN151-BA151</f>
        <v>0</v>
      </c>
      <c r="CP151" s="461">
        <f>L151*BL151</f>
        <v>0</v>
      </c>
      <c r="CQ151" s="461">
        <f>CO151-CP151</f>
        <v>0</v>
      </c>
      <c r="CR151" s="37"/>
      <c r="CS151" s="461">
        <f>AO151-BB151</f>
        <v>0</v>
      </c>
      <c r="CT151" s="461">
        <f>M151*BL151</f>
        <v>0</v>
      </c>
      <c r="CU151" s="461">
        <f>CS151-CT151</f>
        <v>0</v>
      </c>
      <c r="CV151" s="37"/>
      <c r="CW151" s="461">
        <f>AP151-BC151</f>
        <v>0</v>
      </c>
      <c r="CX151" s="461">
        <f>N151*BL151</f>
        <v>0</v>
      </c>
      <c r="CY151" s="461">
        <f>CW151-CX151</f>
        <v>0</v>
      </c>
      <c r="CZ151" s="37"/>
      <c r="DA151" s="461">
        <f>AQ151-BD151</f>
        <v>0</v>
      </c>
      <c r="DB151" s="461">
        <f>O151*BL151</f>
        <v>0</v>
      </c>
      <c r="DC151" s="461">
        <f>DA151-DB151</f>
        <v>0</v>
      </c>
      <c r="DD151" s="37"/>
      <c r="DE151" s="461">
        <f>AR151-BE151</f>
        <v>0</v>
      </c>
      <c r="DF151" s="461">
        <f>P151*BL151</f>
        <v>0</v>
      </c>
      <c r="DG151" s="461">
        <f>DE151-DF151</f>
        <v>0</v>
      </c>
      <c r="DH151" s="37"/>
      <c r="DI151" s="461">
        <f t="shared" ref="DI151" si="787">SUM(BM151+BQ151+BU151+BY151+CC151+CG151+CK151+CO151+CS151+CW151+DA151+DE151)</f>
        <v>0</v>
      </c>
      <c r="DJ151" s="461">
        <f t="shared" ref="DJ151" si="788">SUM(BN151+BR151+BV151+BZ151+CD151+CH151+CL151+CP151+CT151+CX151+DB151+DF151)</f>
        <v>0</v>
      </c>
      <c r="DK151" s="461">
        <f>DI151-DJ151</f>
        <v>0</v>
      </c>
    </row>
    <row r="152" spans="1:125" s="39" customFormat="1" ht="34.5" customHeight="1" thickBot="1" x14ac:dyDescent="0.25">
      <c r="A152" s="45">
        <v>6</v>
      </c>
      <c r="B152" s="45" t="s">
        <v>4</v>
      </c>
      <c r="C152" s="45"/>
      <c r="D152" s="46"/>
      <c r="E152" s="47"/>
      <c r="F152" s="47"/>
      <c r="G152" s="614"/>
      <c r="H152" s="47"/>
      <c r="I152" s="615"/>
      <c r="J152" s="47"/>
      <c r="K152" s="47"/>
      <c r="L152" s="47"/>
      <c r="M152" s="47"/>
      <c r="N152" s="47"/>
      <c r="O152" s="47"/>
      <c r="P152" s="47"/>
      <c r="Q152" s="48"/>
      <c r="R152" s="77"/>
      <c r="S152" s="102"/>
      <c r="T152" s="103"/>
      <c r="U152" s="103"/>
      <c r="V152" s="103"/>
      <c r="W152" s="103"/>
      <c r="X152" s="103"/>
      <c r="Y152" s="616"/>
      <c r="Z152" s="103"/>
      <c r="AA152" s="103"/>
      <c r="AB152" s="103"/>
      <c r="AC152" s="103"/>
      <c r="AD152" s="103"/>
      <c r="AE152" s="103"/>
      <c r="AF152" s="104">
        <f>SUM(AF151:AF151)</f>
        <v>0</v>
      </c>
      <c r="AG152" s="104">
        <f>SUM(AG151:AG151)</f>
        <v>0</v>
      </c>
      <c r="AH152" s="104">
        <f>SUM(AH151:AH151)</f>
        <v>0</v>
      </c>
      <c r="AI152" s="104">
        <f>SUM(AI151:AI151)</f>
        <v>0</v>
      </c>
      <c r="AJ152" s="104">
        <f t="shared" ref="AJ152:AR152" si="789">SUM(AJ151:AJ151)</f>
        <v>0</v>
      </c>
      <c r="AK152" s="634">
        <f t="shared" si="789"/>
        <v>0</v>
      </c>
      <c r="AL152" s="104">
        <f t="shared" si="789"/>
        <v>0</v>
      </c>
      <c r="AM152" s="104">
        <f t="shared" si="789"/>
        <v>0</v>
      </c>
      <c r="AN152" s="104">
        <f t="shared" si="789"/>
        <v>0</v>
      </c>
      <c r="AO152" s="104">
        <f t="shared" si="789"/>
        <v>0</v>
      </c>
      <c r="AP152" s="104">
        <f t="shared" si="789"/>
        <v>0</v>
      </c>
      <c r="AQ152" s="104">
        <f t="shared" si="789"/>
        <v>0</v>
      </c>
      <c r="AR152" s="104">
        <f t="shared" si="789"/>
        <v>0</v>
      </c>
      <c r="AS152" s="104">
        <f>SUM(AS151:AS151)</f>
        <v>0</v>
      </c>
      <c r="AT152" s="104">
        <f>SUM(AT151:AT151)</f>
        <v>0</v>
      </c>
      <c r="AU152" s="104">
        <f>SUM(AU151:AU151)</f>
        <v>0</v>
      </c>
      <c r="AV152" s="104">
        <f>SUM(AV151:AV151)</f>
        <v>0</v>
      </c>
      <c r="AW152" s="104">
        <f t="shared" ref="AW152:BE152" si="790">SUM(AW151:AW151)</f>
        <v>0</v>
      </c>
      <c r="AX152" s="104">
        <f t="shared" si="790"/>
        <v>0</v>
      </c>
      <c r="AY152" s="104">
        <f t="shared" si="790"/>
        <v>0</v>
      </c>
      <c r="AZ152" s="104">
        <f t="shared" si="790"/>
        <v>0</v>
      </c>
      <c r="BA152" s="104">
        <f t="shared" si="790"/>
        <v>0</v>
      </c>
      <c r="BB152" s="104">
        <f t="shared" si="790"/>
        <v>0</v>
      </c>
      <c r="BC152" s="104">
        <f t="shared" si="790"/>
        <v>0</v>
      </c>
      <c r="BD152" s="104">
        <f t="shared" si="790"/>
        <v>0</v>
      </c>
      <c r="BE152" s="104">
        <f t="shared" si="790"/>
        <v>0</v>
      </c>
      <c r="BF152" s="104">
        <f>SUM(BF151:BF151)</f>
        <v>0</v>
      </c>
      <c r="BG152" s="105">
        <f>SUM(BG151)</f>
        <v>0</v>
      </c>
      <c r="BH152" s="105">
        <f t="shared" ref="BH152:BI152" si="791">SUM(BH151)</f>
        <v>1555200</v>
      </c>
      <c r="BI152" s="105">
        <f t="shared" si="791"/>
        <v>1555200</v>
      </c>
      <c r="BJ152" s="398">
        <f>SUM(BJ151)</f>
        <v>0</v>
      </c>
      <c r="BK152" s="398"/>
      <c r="BL152" s="711"/>
      <c r="BM152" s="918">
        <f>SUM(BM151)</f>
        <v>0</v>
      </c>
      <c r="BN152" s="918">
        <f t="shared" ref="BN152" si="792">SUM(BN151)</f>
        <v>0</v>
      </c>
      <c r="BO152" s="918">
        <f t="shared" ref="BO152" si="793">SUM(BO151)</f>
        <v>0</v>
      </c>
      <c r="BP152" s="50"/>
      <c r="BQ152" s="918">
        <f>SUM(BQ151)</f>
        <v>0</v>
      </c>
      <c r="BR152" s="918">
        <f t="shared" ref="BR152" si="794">SUM(BR151)</f>
        <v>0</v>
      </c>
      <c r="BS152" s="918">
        <f t="shared" ref="BS152" si="795">SUM(BS151)</f>
        <v>0</v>
      </c>
      <c r="BT152" s="50"/>
      <c r="BU152" s="918">
        <f>SUM(BU151)</f>
        <v>0</v>
      </c>
      <c r="BV152" s="918">
        <f t="shared" ref="BV152" si="796">SUM(BV151)</f>
        <v>0</v>
      </c>
      <c r="BW152" s="918">
        <f t="shared" ref="BW152" si="797">SUM(BW151)</f>
        <v>0</v>
      </c>
      <c r="BX152" s="50"/>
      <c r="BY152" s="918">
        <f>SUM(BY151)</f>
        <v>0</v>
      </c>
      <c r="BZ152" s="918">
        <f t="shared" ref="BZ152" si="798">SUM(BZ151)</f>
        <v>0</v>
      </c>
      <c r="CA152" s="918">
        <f t="shared" ref="CA152" si="799">SUM(CA151)</f>
        <v>0</v>
      </c>
      <c r="CB152" s="50"/>
      <c r="CC152" s="918">
        <f>SUM(CC151)</f>
        <v>0</v>
      </c>
      <c r="CD152" s="918">
        <f t="shared" ref="CD152" si="800">SUM(CD151)</f>
        <v>0</v>
      </c>
      <c r="CE152" s="918">
        <f t="shared" ref="CE152" si="801">SUM(CE151)</f>
        <v>0</v>
      </c>
      <c r="CF152" s="50"/>
      <c r="CG152" s="918">
        <f>SUM(CG151)</f>
        <v>0</v>
      </c>
      <c r="CH152" s="918">
        <f t="shared" ref="CH152" si="802">SUM(CH151)</f>
        <v>0</v>
      </c>
      <c r="CI152" s="918">
        <f t="shared" ref="CI152" si="803">SUM(CI151)</f>
        <v>0</v>
      </c>
      <c r="CJ152" s="50"/>
      <c r="CK152" s="918">
        <f>SUM(CK151)</f>
        <v>0</v>
      </c>
      <c r="CL152" s="918">
        <f t="shared" ref="CL152" si="804">SUM(CL151)</f>
        <v>0</v>
      </c>
      <c r="CM152" s="918">
        <f t="shared" ref="CM152" si="805">SUM(CM151)</f>
        <v>0</v>
      </c>
      <c r="CN152" s="50"/>
      <c r="CO152" s="918">
        <f>SUM(CO151)</f>
        <v>0</v>
      </c>
      <c r="CP152" s="918">
        <f t="shared" ref="CP152" si="806">SUM(CP151)</f>
        <v>0</v>
      </c>
      <c r="CQ152" s="918">
        <f t="shared" ref="CQ152" si="807">SUM(CQ151)</f>
        <v>0</v>
      </c>
      <c r="CR152" s="50"/>
      <c r="CS152" s="918">
        <f>SUM(CS151)</f>
        <v>0</v>
      </c>
      <c r="CT152" s="918">
        <f t="shared" ref="CT152" si="808">SUM(CT151)</f>
        <v>0</v>
      </c>
      <c r="CU152" s="918">
        <f t="shared" ref="CU152" si="809">SUM(CU151)</f>
        <v>0</v>
      </c>
      <c r="CV152" s="50"/>
      <c r="CW152" s="918">
        <f>SUM(CW151)</f>
        <v>0</v>
      </c>
      <c r="CX152" s="918">
        <f t="shared" ref="CX152" si="810">SUM(CX151)</f>
        <v>0</v>
      </c>
      <c r="CY152" s="918">
        <f t="shared" ref="CY152" si="811">SUM(CY151)</f>
        <v>0</v>
      </c>
      <c r="CZ152" s="50"/>
      <c r="DA152" s="918">
        <f>SUM(DA151)</f>
        <v>0</v>
      </c>
      <c r="DB152" s="918">
        <f t="shared" ref="DB152" si="812">SUM(DB151)</f>
        <v>0</v>
      </c>
      <c r="DC152" s="918">
        <f t="shared" ref="DC152" si="813">SUM(DC151)</f>
        <v>0</v>
      </c>
      <c r="DD152" s="50"/>
      <c r="DE152" s="918">
        <f>SUM(DE151)</f>
        <v>0</v>
      </c>
      <c r="DF152" s="918">
        <f t="shared" ref="DF152" si="814">SUM(DF151)</f>
        <v>0</v>
      </c>
      <c r="DG152" s="918">
        <f t="shared" ref="DG152" si="815">SUM(DG151)</f>
        <v>0</v>
      </c>
      <c r="DH152" s="50"/>
      <c r="DI152" s="918">
        <f>SUM(DI151)</f>
        <v>0</v>
      </c>
      <c r="DJ152" s="918">
        <f t="shared" ref="DJ152" si="816">SUM(DJ151)</f>
        <v>0</v>
      </c>
      <c r="DK152" s="918">
        <f t="shared" ref="DK152" si="817">SUM(DK151)</f>
        <v>0</v>
      </c>
    </row>
    <row r="153" spans="1:125" s="20" customFormat="1" ht="34.5" customHeight="1" x14ac:dyDescent="0.2">
      <c r="A153" s="51"/>
      <c r="D153" s="51"/>
      <c r="E153" s="51"/>
      <c r="F153" s="51"/>
      <c r="G153" s="618"/>
      <c r="H153" s="51"/>
      <c r="I153" s="619"/>
      <c r="J153" s="51"/>
      <c r="K153" s="51"/>
      <c r="L153" s="51"/>
      <c r="M153" s="51"/>
      <c r="N153" s="51"/>
      <c r="O153" s="51"/>
      <c r="P153" s="51"/>
      <c r="Q153" s="51"/>
      <c r="R153" s="51"/>
      <c r="AS153" s="52"/>
      <c r="BF153" s="53"/>
      <c r="BG153" s="54">
        <f>AF152-AS152</f>
        <v>0</v>
      </c>
      <c r="BH153" s="55">
        <f>SUM(BI152+AS152)</f>
        <v>1555200</v>
      </c>
      <c r="BI153" s="56">
        <f>SUM(BG152)</f>
        <v>0</v>
      </c>
      <c r="BJ153" s="41" t="s">
        <v>35</v>
      </c>
      <c r="BK153" s="41"/>
      <c r="BL153" s="712"/>
      <c r="BM153" s="621"/>
      <c r="BN153" s="620"/>
      <c r="BO153" s="620"/>
      <c r="BP153" s="620"/>
      <c r="BQ153" s="621"/>
      <c r="BR153" s="620"/>
      <c r="BS153" s="620"/>
      <c r="BT153" s="620"/>
      <c r="BU153" s="621"/>
      <c r="BV153" s="620"/>
      <c r="BW153" s="620"/>
      <c r="BX153" s="620"/>
      <c r="BY153" s="621"/>
      <c r="BZ153" s="620"/>
      <c r="CA153" s="620"/>
      <c r="CB153" s="620"/>
      <c r="CC153" s="621"/>
      <c r="CD153" s="620"/>
      <c r="CE153" s="620"/>
      <c r="CF153" s="620"/>
      <c r="CG153" s="621"/>
      <c r="CH153" s="620"/>
      <c r="CI153" s="620"/>
      <c r="CJ153" s="620"/>
      <c r="CK153" s="621"/>
      <c r="CL153" s="620"/>
      <c r="CM153" s="620"/>
      <c r="CN153" s="620"/>
      <c r="CO153" s="621"/>
      <c r="CP153" s="620"/>
      <c r="CQ153" s="620"/>
      <c r="CR153" s="620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</row>
    <row r="154" spans="1:125" s="20" customFormat="1" ht="34.5" customHeight="1" x14ac:dyDescent="0.2">
      <c r="A154" s="51"/>
      <c r="D154" s="51"/>
      <c r="E154" s="51"/>
      <c r="F154" s="51"/>
      <c r="G154" s="618"/>
      <c r="H154" s="51"/>
      <c r="I154" s="619"/>
      <c r="J154" s="51"/>
      <c r="K154" s="51"/>
      <c r="L154" s="51"/>
      <c r="M154" s="51"/>
      <c r="N154" s="51"/>
      <c r="O154" s="51"/>
      <c r="P154" s="51"/>
      <c r="Q154" s="51"/>
      <c r="R154" s="51"/>
      <c r="AS154" s="41"/>
      <c r="AT154" s="118"/>
      <c r="AU154" s="118"/>
      <c r="AV154" s="118"/>
      <c r="AW154" s="118"/>
      <c r="AX154" s="118"/>
      <c r="AY154" s="118"/>
      <c r="AZ154" s="118"/>
      <c r="BA154" s="118"/>
      <c r="BB154" s="118"/>
      <c r="BC154" s="118"/>
      <c r="BD154" s="118"/>
      <c r="BE154" s="118"/>
      <c r="BF154" s="118"/>
      <c r="BG154" s="41"/>
      <c r="BH154" s="57"/>
      <c r="BI154" s="58">
        <f>SUM(BI152-BI153)</f>
        <v>1555200</v>
      </c>
      <c r="BJ154" s="41" t="s">
        <v>34</v>
      </c>
      <c r="BK154" s="41"/>
      <c r="BL154" s="712"/>
      <c r="BM154" s="621"/>
      <c r="BN154" s="620"/>
      <c r="BO154" s="620"/>
      <c r="BP154" s="620"/>
      <c r="BQ154" s="621"/>
      <c r="BR154" s="620"/>
      <c r="BS154" s="620"/>
      <c r="BT154" s="620"/>
      <c r="BU154" s="621"/>
      <c r="BV154" s="620"/>
      <c r="BW154" s="620"/>
      <c r="BX154" s="620"/>
      <c r="BY154" s="621"/>
      <c r="BZ154" s="620"/>
      <c r="CA154" s="620"/>
      <c r="CB154" s="620"/>
      <c r="CC154" s="621"/>
      <c r="CD154" s="620"/>
      <c r="CE154" s="620"/>
      <c r="CF154" s="620"/>
      <c r="CG154" s="621"/>
      <c r="CH154" s="620"/>
      <c r="CI154" s="620"/>
      <c r="CJ154" s="620"/>
      <c r="CK154" s="621"/>
      <c r="CL154" s="620"/>
      <c r="CM154" s="620"/>
      <c r="CN154" s="620"/>
      <c r="CO154" s="621"/>
      <c r="CP154" s="620"/>
      <c r="CQ154" s="620"/>
      <c r="CR154" s="620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</row>
    <row r="155" spans="1:125" s="20" customFormat="1" ht="34.5" customHeight="1" x14ac:dyDescent="0.2">
      <c r="A155" s="1168" t="s">
        <v>8</v>
      </c>
      <c r="B155" s="1169"/>
      <c r="C155" s="119" t="s">
        <v>117</v>
      </c>
      <c r="D155" s="23"/>
      <c r="E155" s="23"/>
      <c r="F155" s="23"/>
      <c r="G155" s="157"/>
      <c r="H155" s="23"/>
      <c r="I155" s="585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23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3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3"/>
      <c r="BG155" s="133"/>
      <c r="BH155" s="130"/>
      <c r="BI155" s="134"/>
      <c r="BJ155" s="23"/>
      <c r="BK155" s="23"/>
      <c r="BL155" s="710"/>
      <c r="BM155" s="587"/>
      <c r="BN155" s="157"/>
      <c r="BO155" s="588"/>
      <c r="BP155" s="157"/>
      <c r="BQ155" s="587"/>
      <c r="BR155" s="157"/>
      <c r="BS155" s="588"/>
      <c r="BT155" s="157"/>
      <c r="BU155" s="587"/>
      <c r="BV155" s="157"/>
      <c r="BW155" s="588"/>
      <c r="BX155" s="157"/>
      <c r="BY155" s="587"/>
      <c r="BZ155" s="157"/>
      <c r="CA155" s="588"/>
      <c r="CB155" s="157"/>
      <c r="CC155" s="587"/>
      <c r="CD155" s="157"/>
      <c r="CE155" s="588"/>
      <c r="CF155" s="157"/>
      <c r="CG155" s="587"/>
      <c r="CH155" s="157"/>
      <c r="CI155" s="588"/>
      <c r="CJ155" s="157"/>
      <c r="CK155" s="587"/>
      <c r="CL155" s="157"/>
      <c r="CM155" s="588"/>
      <c r="CN155" s="157"/>
      <c r="CO155" s="587"/>
      <c r="CP155" s="157"/>
      <c r="CQ155" s="588"/>
      <c r="CR155" s="157"/>
      <c r="CS155" s="131"/>
      <c r="CT155" s="131"/>
      <c r="CU155" s="131"/>
      <c r="CV155" s="131"/>
      <c r="CW155" s="133"/>
      <c r="CX155" s="133"/>
      <c r="CY155" s="133"/>
      <c r="CZ155" s="130"/>
      <c r="DA155" s="134"/>
      <c r="DB155" s="133"/>
      <c r="DC155" s="133"/>
      <c r="DD155" s="24"/>
      <c r="DE155" s="24"/>
      <c r="DF155" s="24"/>
      <c r="DG155" s="24"/>
      <c r="DH155" s="24"/>
      <c r="DI155" s="135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</row>
    <row r="156" spans="1:125" s="8" customFormat="1" ht="34.5" customHeight="1" x14ac:dyDescent="0.2">
      <c r="A156" s="1170" t="s">
        <v>9</v>
      </c>
      <c r="B156" s="1150" t="s">
        <v>10</v>
      </c>
      <c r="C156" s="1150" t="s">
        <v>21</v>
      </c>
      <c r="D156" s="1173" t="s">
        <v>11</v>
      </c>
      <c r="E156" s="1173"/>
      <c r="F156" s="1173"/>
      <c r="G156" s="1173"/>
      <c r="H156" s="1173"/>
      <c r="I156" s="1173"/>
      <c r="J156" s="1173"/>
      <c r="K156" s="1173"/>
      <c r="L156" s="1173"/>
      <c r="M156" s="1173"/>
      <c r="N156" s="1173"/>
      <c r="O156" s="1173"/>
      <c r="P156" s="1173"/>
      <c r="Q156" s="1173"/>
      <c r="R156" s="1150" t="s">
        <v>19</v>
      </c>
      <c r="S156" s="1174" t="s">
        <v>16</v>
      </c>
      <c r="T156" s="1175"/>
      <c r="U156" s="1175"/>
      <c r="V156" s="1175"/>
      <c r="W156" s="1175"/>
      <c r="X156" s="1175"/>
      <c r="Y156" s="1175"/>
      <c r="Z156" s="1175"/>
      <c r="AA156" s="1175"/>
      <c r="AB156" s="1175"/>
      <c r="AC156" s="1175"/>
      <c r="AD156" s="1175"/>
      <c r="AE156" s="1175"/>
      <c r="AF156" s="1161" t="s">
        <v>6</v>
      </c>
      <c r="AG156" s="1161"/>
      <c r="AH156" s="1161"/>
      <c r="AI156" s="1161"/>
      <c r="AJ156" s="1161"/>
      <c r="AK156" s="1161"/>
      <c r="AL156" s="1161"/>
      <c r="AM156" s="1161"/>
      <c r="AN156" s="1161"/>
      <c r="AO156" s="1161"/>
      <c r="AP156" s="1161"/>
      <c r="AQ156" s="1161"/>
      <c r="AR156" s="1161"/>
      <c r="AS156" s="1161"/>
      <c r="AT156" s="1162" t="s">
        <v>38</v>
      </c>
      <c r="AU156" s="1163"/>
      <c r="AV156" s="1163"/>
      <c r="AW156" s="1163"/>
      <c r="AX156" s="1163"/>
      <c r="AY156" s="1163"/>
      <c r="AZ156" s="1163"/>
      <c r="BA156" s="1163"/>
      <c r="BB156" s="1163"/>
      <c r="BC156" s="1163"/>
      <c r="BD156" s="1163"/>
      <c r="BE156" s="1163"/>
      <c r="BF156" s="1164"/>
      <c r="BG156" s="1150" t="s">
        <v>35</v>
      </c>
      <c r="BH156" s="1150" t="s">
        <v>208</v>
      </c>
      <c r="BI156" s="1153" t="s">
        <v>36</v>
      </c>
      <c r="BJ156" s="130"/>
      <c r="BK156" s="130"/>
      <c r="BL156" s="130"/>
      <c r="BM156" s="1149" t="s">
        <v>51</v>
      </c>
      <c r="BN156" s="1149"/>
      <c r="BO156" s="1149"/>
      <c r="BP156" s="23"/>
      <c r="BQ156" s="1149" t="s">
        <v>52</v>
      </c>
      <c r="BR156" s="1149"/>
      <c r="BS156" s="1149"/>
      <c r="BT156" s="23"/>
      <c r="BU156" s="1149" t="s">
        <v>56</v>
      </c>
      <c r="BV156" s="1149"/>
      <c r="BW156" s="1149"/>
      <c r="BX156" s="23"/>
      <c r="BY156" s="1149" t="s">
        <v>59</v>
      </c>
      <c r="BZ156" s="1149"/>
      <c r="CA156" s="1149"/>
      <c r="CB156" s="23"/>
      <c r="CC156" s="1149" t="s">
        <v>60</v>
      </c>
      <c r="CD156" s="1149"/>
      <c r="CE156" s="1149"/>
      <c r="CF156" s="23"/>
      <c r="CG156" s="1149" t="s">
        <v>61</v>
      </c>
      <c r="CH156" s="1149"/>
      <c r="CI156" s="1149"/>
      <c r="CJ156" s="23"/>
      <c r="CK156" s="1149" t="s">
        <v>204</v>
      </c>
      <c r="CL156" s="1149"/>
      <c r="CM156" s="1149"/>
      <c r="CN156" s="23"/>
      <c r="CO156" s="1149" t="s">
        <v>584</v>
      </c>
      <c r="CP156" s="1149"/>
      <c r="CQ156" s="1149"/>
      <c r="CR156" s="23"/>
      <c r="CS156" s="1149" t="s">
        <v>585</v>
      </c>
      <c r="CT156" s="1149"/>
      <c r="CU156" s="1149"/>
      <c r="CV156" s="23"/>
      <c r="CW156" s="1149" t="s">
        <v>586</v>
      </c>
      <c r="CX156" s="1149"/>
      <c r="CY156" s="1149"/>
      <c r="CZ156" s="23"/>
      <c r="DA156" s="1149" t="s">
        <v>587</v>
      </c>
      <c r="DB156" s="1149"/>
      <c r="DC156" s="1149"/>
      <c r="DD156" s="23"/>
      <c r="DE156" s="1149" t="s">
        <v>588</v>
      </c>
      <c r="DF156" s="1149"/>
      <c r="DG156" s="1149"/>
      <c r="DH156" s="23"/>
      <c r="DI156" s="1149" t="s">
        <v>12</v>
      </c>
      <c r="DJ156" s="1149"/>
      <c r="DK156" s="1149"/>
    </row>
    <row r="157" spans="1:125" s="8" customFormat="1" ht="34.5" customHeight="1" x14ac:dyDescent="0.2">
      <c r="A157" s="1171"/>
      <c r="B157" s="1151"/>
      <c r="C157" s="1151"/>
      <c r="D157" s="1156" t="s">
        <v>17</v>
      </c>
      <c r="E157" s="1158" t="s">
        <v>18</v>
      </c>
      <c r="F157" s="1159"/>
      <c r="G157" s="1159"/>
      <c r="H157" s="1159"/>
      <c r="I157" s="1159"/>
      <c r="J157" s="1159"/>
      <c r="K157" s="1159"/>
      <c r="L157" s="1159"/>
      <c r="M157" s="1159"/>
      <c r="N157" s="1159"/>
      <c r="O157" s="1159"/>
      <c r="P157" s="1159"/>
      <c r="Q157" s="1159"/>
      <c r="R157" s="1151"/>
      <c r="S157" s="1156" t="s">
        <v>17</v>
      </c>
      <c r="T157" s="1158" t="s">
        <v>18</v>
      </c>
      <c r="U157" s="1159"/>
      <c r="V157" s="1159"/>
      <c r="W157" s="1159"/>
      <c r="X157" s="1159"/>
      <c r="Y157" s="1159"/>
      <c r="Z157" s="1159"/>
      <c r="AA157" s="1159"/>
      <c r="AB157" s="1159"/>
      <c r="AC157" s="1159"/>
      <c r="AD157" s="1159"/>
      <c r="AE157" s="1159"/>
      <c r="AF157" s="1156" t="s">
        <v>17</v>
      </c>
      <c r="AG157" s="1158" t="s">
        <v>18</v>
      </c>
      <c r="AH157" s="1159"/>
      <c r="AI157" s="1159"/>
      <c r="AJ157" s="1159"/>
      <c r="AK157" s="1159"/>
      <c r="AL157" s="1159"/>
      <c r="AM157" s="1159"/>
      <c r="AN157" s="1159"/>
      <c r="AO157" s="1159"/>
      <c r="AP157" s="1159"/>
      <c r="AQ157" s="1159"/>
      <c r="AR157" s="1159"/>
      <c r="AS157" s="1160"/>
      <c r="AT157" s="1165"/>
      <c r="AU157" s="1166"/>
      <c r="AV157" s="1166"/>
      <c r="AW157" s="1166"/>
      <c r="AX157" s="1166"/>
      <c r="AY157" s="1166"/>
      <c r="AZ157" s="1166"/>
      <c r="BA157" s="1166"/>
      <c r="BB157" s="1166"/>
      <c r="BC157" s="1166"/>
      <c r="BD157" s="1166"/>
      <c r="BE157" s="1166"/>
      <c r="BF157" s="1167"/>
      <c r="BG157" s="1151"/>
      <c r="BH157" s="1151"/>
      <c r="BI157" s="1154"/>
      <c r="BJ157" s="130"/>
      <c r="BK157" s="130"/>
      <c r="BL157" s="130"/>
      <c r="BM157" s="920">
        <v>1</v>
      </c>
      <c r="BN157" s="920">
        <v>2</v>
      </c>
      <c r="BO157" s="920"/>
      <c r="BP157" s="23"/>
      <c r="BQ157" s="920">
        <v>1</v>
      </c>
      <c r="BR157" s="920">
        <v>2</v>
      </c>
      <c r="BS157" s="920"/>
      <c r="BT157" s="23"/>
      <c r="BU157" s="920">
        <v>1</v>
      </c>
      <c r="BV157" s="920">
        <v>2</v>
      </c>
      <c r="BW157" s="920"/>
      <c r="BX157" s="23"/>
      <c r="BY157" s="920">
        <v>1</v>
      </c>
      <c r="BZ157" s="920">
        <v>2</v>
      </c>
      <c r="CA157" s="920"/>
      <c r="CB157" s="23"/>
      <c r="CC157" s="920">
        <v>1</v>
      </c>
      <c r="CD157" s="920">
        <v>2</v>
      </c>
      <c r="CE157" s="920"/>
      <c r="CF157" s="23"/>
      <c r="CG157" s="920">
        <v>1</v>
      </c>
      <c r="CH157" s="920">
        <v>2</v>
      </c>
      <c r="CI157" s="920"/>
      <c r="CJ157" s="23"/>
      <c r="CK157" s="920">
        <v>1</v>
      </c>
      <c r="CL157" s="920">
        <v>2</v>
      </c>
      <c r="CM157" s="920"/>
      <c r="CN157" s="23"/>
      <c r="CO157" s="920">
        <v>1</v>
      </c>
      <c r="CP157" s="920">
        <v>2</v>
      </c>
      <c r="CQ157" s="920"/>
      <c r="CR157" s="23"/>
      <c r="CS157" s="920">
        <v>1</v>
      </c>
      <c r="CT157" s="920">
        <v>2</v>
      </c>
      <c r="CU157" s="920"/>
      <c r="CV157" s="23"/>
      <c r="CW157" s="920">
        <v>1</v>
      </c>
      <c r="CX157" s="920">
        <v>2</v>
      </c>
      <c r="CY157" s="920"/>
      <c r="CZ157" s="23"/>
      <c r="DA157" s="920">
        <v>1</v>
      </c>
      <c r="DB157" s="920">
        <v>2</v>
      </c>
      <c r="DC157" s="920"/>
      <c r="DD157" s="23"/>
      <c r="DE157" s="920">
        <v>1</v>
      </c>
      <c r="DF157" s="920">
        <v>2</v>
      </c>
      <c r="DG157" s="920"/>
      <c r="DH157" s="23"/>
      <c r="DI157" s="920">
        <v>1</v>
      </c>
      <c r="DJ157" s="920">
        <v>2</v>
      </c>
      <c r="DK157" s="920"/>
    </row>
    <row r="158" spans="1:125" s="7" customFormat="1" ht="34.5" customHeight="1" x14ac:dyDescent="0.2">
      <c r="A158" s="1172"/>
      <c r="B158" s="1152"/>
      <c r="C158" s="1152"/>
      <c r="D158" s="1157"/>
      <c r="E158" s="26">
        <v>1</v>
      </c>
      <c r="F158" s="26">
        <v>2</v>
      </c>
      <c r="G158" s="589">
        <v>3</v>
      </c>
      <c r="H158" s="26">
        <v>4</v>
      </c>
      <c r="I158" s="26">
        <v>5</v>
      </c>
      <c r="J158" s="26">
        <v>6</v>
      </c>
      <c r="K158" s="26">
        <v>7</v>
      </c>
      <c r="L158" s="26">
        <v>8</v>
      </c>
      <c r="M158" s="26">
        <v>9</v>
      </c>
      <c r="N158" s="26">
        <v>10</v>
      </c>
      <c r="O158" s="26">
        <v>11</v>
      </c>
      <c r="P158" s="26">
        <v>12</v>
      </c>
      <c r="Q158" s="26" t="s">
        <v>20</v>
      </c>
      <c r="R158" s="1152"/>
      <c r="S158" s="1157"/>
      <c r="T158" s="26">
        <v>1</v>
      </c>
      <c r="U158" s="26">
        <v>2</v>
      </c>
      <c r="V158" s="26">
        <v>3</v>
      </c>
      <c r="W158" s="26">
        <v>4</v>
      </c>
      <c r="X158" s="26">
        <v>5</v>
      </c>
      <c r="Y158" s="26">
        <v>6</v>
      </c>
      <c r="Z158" s="26">
        <v>7</v>
      </c>
      <c r="AA158" s="26">
        <v>8</v>
      </c>
      <c r="AB158" s="26">
        <v>9</v>
      </c>
      <c r="AC158" s="26">
        <v>10</v>
      </c>
      <c r="AD158" s="26">
        <v>11</v>
      </c>
      <c r="AE158" s="26">
        <v>12</v>
      </c>
      <c r="AF158" s="1157"/>
      <c r="AG158" s="26">
        <v>1</v>
      </c>
      <c r="AH158" s="26">
        <v>2</v>
      </c>
      <c r="AI158" s="26">
        <v>3</v>
      </c>
      <c r="AJ158" s="26">
        <v>4</v>
      </c>
      <c r="AK158" s="379">
        <v>5</v>
      </c>
      <c r="AL158" s="26">
        <v>6</v>
      </c>
      <c r="AM158" s="26">
        <v>7</v>
      </c>
      <c r="AN158" s="26">
        <v>8</v>
      </c>
      <c r="AO158" s="26">
        <v>9</v>
      </c>
      <c r="AP158" s="26">
        <v>10</v>
      </c>
      <c r="AQ158" s="26">
        <v>11</v>
      </c>
      <c r="AR158" s="26">
        <v>12</v>
      </c>
      <c r="AS158" s="26" t="s">
        <v>12</v>
      </c>
      <c r="AT158" s="164">
        <v>1</v>
      </c>
      <c r="AU158" s="164">
        <v>2</v>
      </c>
      <c r="AV158" s="164">
        <v>3</v>
      </c>
      <c r="AW158" s="164">
        <v>4</v>
      </c>
      <c r="AX158" s="164">
        <v>5</v>
      </c>
      <c r="AY158" s="164">
        <v>6</v>
      </c>
      <c r="AZ158" s="164">
        <v>7</v>
      </c>
      <c r="BA158" s="164">
        <v>8</v>
      </c>
      <c r="BB158" s="164">
        <v>9</v>
      </c>
      <c r="BC158" s="164">
        <v>10</v>
      </c>
      <c r="BD158" s="164">
        <v>11</v>
      </c>
      <c r="BE158" s="164">
        <v>12</v>
      </c>
      <c r="BF158" s="26" t="s">
        <v>12</v>
      </c>
      <c r="BG158" s="1152"/>
      <c r="BH158" s="1152"/>
      <c r="BI158" s="1155"/>
      <c r="BM158" s="164" t="s">
        <v>581</v>
      </c>
      <c r="BN158" s="164" t="s">
        <v>582</v>
      </c>
      <c r="BO158" s="919" t="s">
        <v>583</v>
      </c>
      <c r="BP158" s="27"/>
      <c r="BQ158" s="164" t="s">
        <v>581</v>
      </c>
      <c r="BR158" s="164" t="s">
        <v>582</v>
      </c>
      <c r="BS158" s="919" t="s">
        <v>583</v>
      </c>
      <c r="BT158" s="27"/>
      <c r="BU158" s="164" t="s">
        <v>581</v>
      </c>
      <c r="BV158" s="164" t="s">
        <v>582</v>
      </c>
      <c r="BW158" s="919" t="s">
        <v>583</v>
      </c>
      <c r="BX158" s="27"/>
      <c r="BY158" s="164" t="s">
        <v>581</v>
      </c>
      <c r="BZ158" s="164" t="s">
        <v>582</v>
      </c>
      <c r="CA158" s="919" t="s">
        <v>583</v>
      </c>
      <c r="CB158" s="27"/>
      <c r="CC158" s="164" t="s">
        <v>581</v>
      </c>
      <c r="CD158" s="164" t="s">
        <v>582</v>
      </c>
      <c r="CE158" s="919" t="s">
        <v>583</v>
      </c>
      <c r="CF158" s="27"/>
      <c r="CG158" s="164" t="s">
        <v>581</v>
      </c>
      <c r="CH158" s="164" t="s">
        <v>582</v>
      </c>
      <c r="CI158" s="919" t="s">
        <v>583</v>
      </c>
      <c r="CJ158" s="27"/>
      <c r="CK158" s="164" t="s">
        <v>581</v>
      </c>
      <c r="CL158" s="164" t="s">
        <v>582</v>
      </c>
      <c r="CM158" s="919" t="s">
        <v>583</v>
      </c>
      <c r="CN158" s="27"/>
      <c r="CO158" s="164" t="s">
        <v>581</v>
      </c>
      <c r="CP158" s="164" t="s">
        <v>582</v>
      </c>
      <c r="CQ158" s="919" t="s">
        <v>583</v>
      </c>
      <c r="CR158" s="27"/>
      <c r="CS158" s="164" t="s">
        <v>581</v>
      </c>
      <c r="CT158" s="164" t="s">
        <v>582</v>
      </c>
      <c r="CU158" s="919" t="s">
        <v>583</v>
      </c>
      <c r="CV158" s="27"/>
      <c r="CW158" s="164" t="s">
        <v>581</v>
      </c>
      <c r="CX158" s="164" t="s">
        <v>582</v>
      </c>
      <c r="CY158" s="919" t="s">
        <v>583</v>
      </c>
      <c r="CZ158" s="27"/>
      <c r="DA158" s="164" t="s">
        <v>581</v>
      </c>
      <c r="DB158" s="164" t="s">
        <v>582</v>
      </c>
      <c r="DC158" s="919" t="s">
        <v>583</v>
      </c>
      <c r="DD158" s="27"/>
      <c r="DE158" s="164" t="s">
        <v>581</v>
      </c>
      <c r="DF158" s="164" t="s">
        <v>582</v>
      </c>
      <c r="DG158" s="919" t="s">
        <v>583</v>
      </c>
      <c r="DH158" s="27"/>
      <c r="DI158" s="164" t="s">
        <v>581</v>
      </c>
      <c r="DJ158" s="164" t="s">
        <v>582</v>
      </c>
      <c r="DK158" s="919" t="s">
        <v>583</v>
      </c>
    </row>
    <row r="159" spans="1:125" s="92" customFormat="1" ht="34.5" customHeight="1" thickBot="1" x14ac:dyDescent="0.25">
      <c r="A159" s="85"/>
      <c r="B159" s="182" t="s">
        <v>221</v>
      </c>
      <c r="C159" s="86" t="s">
        <v>23</v>
      </c>
      <c r="D159" s="82">
        <v>108</v>
      </c>
      <c r="E159" s="82"/>
      <c r="F159" s="82"/>
      <c r="G159" s="611"/>
      <c r="H159" s="611"/>
      <c r="I159" s="611"/>
      <c r="J159" s="611"/>
      <c r="K159" s="88"/>
      <c r="L159" s="88"/>
      <c r="M159" s="88"/>
      <c r="N159" s="88"/>
      <c r="O159" s="88"/>
      <c r="P159" s="88"/>
      <c r="Q159" s="89">
        <f>SUM(E159:P159)</f>
        <v>0</v>
      </c>
      <c r="R159" s="172" t="s">
        <v>96</v>
      </c>
      <c r="S159" s="636">
        <v>10800</v>
      </c>
      <c r="T159" s="636"/>
      <c r="U159" s="636"/>
      <c r="V159" s="636"/>
      <c r="W159" s="636"/>
      <c r="X159" s="636"/>
      <c r="Y159" s="636"/>
      <c r="Z159" s="636"/>
      <c r="AA159" s="636"/>
      <c r="AB159" s="636"/>
      <c r="AC159" s="636"/>
      <c r="AD159" s="636"/>
      <c r="AE159" s="636"/>
      <c r="AF159" s="69">
        <f>SUM(Q159*S159)</f>
        <v>0</v>
      </c>
      <c r="AG159" s="70">
        <f t="shared" ref="AG159:AR159" si="818">T159*E159</f>
        <v>0</v>
      </c>
      <c r="AH159" s="70">
        <f t="shared" si="818"/>
        <v>0</v>
      </c>
      <c r="AI159" s="70">
        <f t="shared" si="818"/>
        <v>0</v>
      </c>
      <c r="AJ159" s="70">
        <f t="shared" si="818"/>
        <v>0</v>
      </c>
      <c r="AK159" s="461">
        <f t="shared" si="818"/>
        <v>0</v>
      </c>
      <c r="AL159" s="70">
        <f t="shared" si="818"/>
        <v>0</v>
      </c>
      <c r="AM159" s="70">
        <f t="shared" si="818"/>
        <v>0</v>
      </c>
      <c r="AN159" s="70">
        <f t="shared" si="818"/>
        <v>0</v>
      </c>
      <c r="AO159" s="70">
        <f t="shared" si="818"/>
        <v>0</v>
      </c>
      <c r="AP159" s="70">
        <f t="shared" si="818"/>
        <v>0</v>
      </c>
      <c r="AQ159" s="70">
        <f t="shared" si="818"/>
        <v>0</v>
      </c>
      <c r="AR159" s="70">
        <f t="shared" si="818"/>
        <v>0</v>
      </c>
      <c r="AS159" s="71">
        <f>SUM(AG159:AR159)</f>
        <v>0</v>
      </c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2">
        <f>SUM(AT159:BE159)</f>
        <v>0</v>
      </c>
      <c r="BG159" s="99">
        <f>AF159-AS159</f>
        <v>0</v>
      </c>
      <c r="BH159" s="100">
        <f>S159*D159</f>
        <v>1166400</v>
      </c>
      <c r="BI159" s="101">
        <f>BH159-AS159</f>
        <v>1166400</v>
      </c>
      <c r="BJ159" s="152">
        <f>SUM(Q159/D159)</f>
        <v>0</v>
      </c>
      <c r="BK159" s="152"/>
      <c r="BL159" s="636">
        <v>10800</v>
      </c>
      <c r="BM159" s="461">
        <f>AG159-AT159</f>
        <v>0</v>
      </c>
      <c r="BN159" s="461">
        <f>E159*BL159</f>
        <v>0</v>
      </c>
      <c r="BO159" s="461">
        <f>BM159-BN159</f>
        <v>0</v>
      </c>
      <c r="BP159" s="37"/>
      <c r="BQ159" s="461">
        <f>AH159-AU159</f>
        <v>0</v>
      </c>
      <c r="BR159" s="461">
        <f>F159*BL159</f>
        <v>0</v>
      </c>
      <c r="BS159" s="461">
        <f>BQ159-BR159</f>
        <v>0</v>
      </c>
      <c r="BT159" s="37"/>
      <c r="BU159" s="461">
        <f>AI159-AV159</f>
        <v>0</v>
      </c>
      <c r="BV159" s="461">
        <f>G159*BL159</f>
        <v>0</v>
      </c>
      <c r="BW159" s="461">
        <f>BU159-BV159</f>
        <v>0</v>
      </c>
      <c r="BX159" s="37"/>
      <c r="BY159" s="461">
        <f>AJ159-AW159</f>
        <v>0</v>
      </c>
      <c r="BZ159" s="461">
        <f>H159*BL159</f>
        <v>0</v>
      </c>
      <c r="CA159" s="461">
        <f>BY159-BZ159</f>
        <v>0</v>
      </c>
      <c r="CB159" s="37"/>
      <c r="CC159" s="461">
        <f>SUM(AK159-AX159)</f>
        <v>0</v>
      </c>
      <c r="CD159" s="461">
        <f>I159*BL159</f>
        <v>0</v>
      </c>
      <c r="CE159" s="461">
        <f>CC159-CD159</f>
        <v>0</v>
      </c>
      <c r="CF159" s="37"/>
      <c r="CG159" s="461">
        <f>AL159-AY159</f>
        <v>0</v>
      </c>
      <c r="CH159" s="461">
        <f>J159*BL159</f>
        <v>0</v>
      </c>
      <c r="CI159" s="461">
        <f>CG159-CH159</f>
        <v>0</v>
      </c>
      <c r="CJ159" s="37"/>
      <c r="CK159" s="461">
        <f>AM159-AZ159</f>
        <v>0</v>
      </c>
      <c r="CL159" s="461">
        <f>K159*BL159</f>
        <v>0</v>
      </c>
      <c r="CM159" s="461">
        <f>CK159-CL159</f>
        <v>0</v>
      </c>
      <c r="CN159" s="37"/>
      <c r="CO159" s="461">
        <f>AN159-BA159</f>
        <v>0</v>
      </c>
      <c r="CP159" s="461">
        <f>L159*BL159</f>
        <v>0</v>
      </c>
      <c r="CQ159" s="461">
        <f>CO159-CP159</f>
        <v>0</v>
      </c>
      <c r="CR159" s="37"/>
      <c r="CS159" s="461">
        <f>AO159-BB159</f>
        <v>0</v>
      </c>
      <c r="CT159" s="461">
        <f>M159*BL159</f>
        <v>0</v>
      </c>
      <c r="CU159" s="461">
        <f>CS159-CT159</f>
        <v>0</v>
      </c>
      <c r="CV159" s="37"/>
      <c r="CW159" s="461">
        <f>AP159-BC159</f>
        <v>0</v>
      </c>
      <c r="CX159" s="461">
        <f>N159*BL159</f>
        <v>0</v>
      </c>
      <c r="CY159" s="461">
        <f>CW159-CX159</f>
        <v>0</v>
      </c>
      <c r="CZ159" s="37"/>
      <c r="DA159" s="461">
        <f>AQ159-BD159</f>
        <v>0</v>
      </c>
      <c r="DB159" s="461">
        <f>O159*BL159</f>
        <v>0</v>
      </c>
      <c r="DC159" s="461">
        <f>DA159-DB159</f>
        <v>0</v>
      </c>
      <c r="DD159" s="37"/>
      <c r="DE159" s="461">
        <f>AR159-BE159</f>
        <v>0</v>
      </c>
      <c r="DF159" s="461">
        <f>P159*BL159</f>
        <v>0</v>
      </c>
      <c r="DG159" s="461">
        <f>DE159-DF159</f>
        <v>0</v>
      </c>
      <c r="DH159" s="37"/>
      <c r="DI159" s="461">
        <f t="shared" ref="DI159" si="819">SUM(BM159+BQ159+BU159+BY159+CC159+CG159+CK159+CO159+CS159+CW159+DA159+DE159)</f>
        <v>0</v>
      </c>
      <c r="DJ159" s="461">
        <f t="shared" ref="DJ159" si="820">SUM(BN159+BR159+BV159+BZ159+CD159+CH159+CL159+CP159+CT159+CX159+DB159+DF159)</f>
        <v>0</v>
      </c>
      <c r="DK159" s="461">
        <f>DI159-DJ159</f>
        <v>0</v>
      </c>
    </row>
    <row r="160" spans="1:125" s="39" customFormat="1" ht="34.5" customHeight="1" thickBot="1" x14ac:dyDescent="0.25">
      <c r="A160" s="45">
        <v>7</v>
      </c>
      <c r="B160" s="45" t="s">
        <v>4</v>
      </c>
      <c r="C160" s="45"/>
      <c r="D160" s="46"/>
      <c r="E160" s="47"/>
      <c r="F160" s="47"/>
      <c r="G160" s="614"/>
      <c r="H160" s="47"/>
      <c r="I160" s="615"/>
      <c r="J160" s="47"/>
      <c r="K160" s="47"/>
      <c r="L160" s="47"/>
      <c r="M160" s="47"/>
      <c r="N160" s="47"/>
      <c r="O160" s="47"/>
      <c r="P160" s="47"/>
      <c r="Q160" s="48"/>
      <c r="R160" s="77"/>
      <c r="S160" s="102"/>
      <c r="T160" s="103"/>
      <c r="U160" s="103"/>
      <c r="V160" s="103"/>
      <c r="W160" s="103"/>
      <c r="X160" s="103"/>
      <c r="Y160" s="616"/>
      <c r="Z160" s="103"/>
      <c r="AA160" s="103"/>
      <c r="AB160" s="103"/>
      <c r="AC160" s="103"/>
      <c r="AD160" s="103"/>
      <c r="AE160" s="103"/>
      <c r="AF160" s="104">
        <f>SUM(AF159:AF159)</f>
        <v>0</v>
      </c>
      <c r="AG160" s="104">
        <f>SUM(AG159:AG159)</f>
        <v>0</v>
      </c>
      <c r="AH160" s="104">
        <f>SUM(AH159:AH159)</f>
        <v>0</v>
      </c>
      <c r="AI160" s="104">
        <f>SUM(AI159:AI159)</f>
        <v>0</v>
      </c>
      <c r="AJ160" s="104">
        <f t="shared" ref="AJ160:AR160" si="821">SUM(AJ159:AJ159)</f>
        <v>0</v>
      </c>
      <c r="AK160" s="634">
        <f t="shared" si="821"/>
        <v>0</v>
      </c>
      <c r="AL160" s="104">
        <f t="shared" si="821"/>
        <v>0</v>
      </c>
      <c r="AM160" s="104">
        <f t="shared" si="821"/>
        <v>0</v>
      </c>
      <c r="AN160" s="104">
        <f t="shared" si="821"/>
        <v>0</v>
      </c>
      <c r="AO160" s="104">
        <f t="shared" si="821"/>
        <v>0</v>
      </c>
      <c r="AP160" s="104">
        <f t="shared" si="821"/>
        <v>0</v>
      </c>
      <c r="AQ160" s="104">
        <f t="shared" si="821"/>
        <v>0</v>
      </c>
      <c r="AR160" s="104">
        <f t="shared" si="821"/>
        <v>0</v>
      </c>
      <c r="AS160" s="104">
        <f>SUM(AS159:AS159)</f>
        <v>0</v>
      </c>
      <c r="AT160" s="104">
        <f>SUM(AT159:AT159)</f>
        <v>0</v>
      </c>
      <c r="AU160" s="104">
        <f>SUM(AU159:AU159)</f>
        <v>0</v>
      </c>
      <c r="AV160" s="104">
        <f>SUM(AV159:AV159)</f>
        <v>0</v>
      </c>
      <c r="AW160" s="104">
        <f t="shared" ref="AW160:BE160" si="822">SUM(AW159:AW159)</f>
        <v>0</v>
      </c>
      <c r="AX160" s="104">
        <f t="shared" si="822"/>
        <v>0</v>
      </c>
      <c r="AY160" s="104">
        <f t="shared" si="822"/>
        <v>0</v>
      </c>
      <c r="AZ160" s="104">
        <f t="shared" si="822"/>
        <v>0</v>
      </c>
      <c r="BA160" s="104">
        <f t="shared" si="822"/>
        <v>0</v>
      </c>
      <c r="BB160" s="104">
        <f t="shared" si="822"/>
        <v>0</v>
      </c>
      <c r="BC160" s="104">
        <f t="shared" si="822"/>
        <v>0</v>
      </c>
      <c r="BD160" s="104">
        <f t="shared" si="822"/>
        <v>0</v>
      </c>
      <c r="BE160" s="104">
        <f t="shared" si="822"/>
        <v>0</v>
      </c>
      <c r="BF160" s="104">
        <f>SUM(BF159:BF159)</f>
        <v>0</v>
      </c>
      <c r="BG160" s="105">
        <f>SUM(BG159)</f>
        <v>0</v>
      </c>
      <c r="BH160" s="105">
        <f t="shared" ref="BH160:BI160" si="823">SUM(BH159)</f>
        <v>1166400</v>
      </c>
      <c r="BI160" s="105">
        <f t="shared" si="823"/>
        <v>1166400</v>
      </c>
      <c r="BJ160" s="398">
        <f>SUM(BJ159)</f>
        <v>0</v>
      </c>
      <c r="BK160" s="398"/>
      <c r="BL160" s="711"/>
      <c r="BM160" s="918">
        <f>SUM(BM159)</f>
        <v>0</v>
      </c>
      <c r="BN160" s="918">
        <f t="shared" ref="BN160" si="824">SUM(BN159)</f>
        <v>0</v>
      </c>
      <c r="BO160" s="918">
        <f t="shared" ref="BO160" si="825">SUM(BO159)</f>
        <v>0</v>
      </c>
      <c r="BP160" s="50"/>
      <c r="BQ160" s="918">
        <f>SUM(BQ159)</f>
        <v>0</v>
      </c>
      <c r="BR160" s="918">
        <f t="shared" ref="BR160" si="826">SUM(BR159)</f>
        <v>0</v>
      </c>
      <c r="BS160" s="918">
        <f t="shared" ref="BS160" si="827">SUM(BS159)</f>
        <v>0</v>
      </c>
      <c r="BT160" s="50"/>
      <c r="BU160" s="918">
        <f>SUM(BU159)</f>
        <v>0</v>
      </c>
      <c r="BV160" s="918">
        <f t="shared" ref="BV160" si="828">SUM(BV159)</f>
        <v>0</v>
      </c>
      <c r="BW160" s="918">
        <f t="shared" ref="BW160" si="829">SUM(BW159)</f>
        <v>0</v>
      </c>
      <c r="BX160" s="50"/>
      <c r="BY160" s="918">
        <f>SUM(BY159)</f>
        <v>0</v>
      </c>
      <c r="BZ160" s="918">
        <f t="shared" ref="BZ160" si="830">SUM(BZ159)</f>
        <v>0</v>
      </c>
      <c r="CA160" s="918">
        <f t="shared" ref="CA160" si="831">SUM(CA159)</f>
        <v>0</v>
      </c>
      <c r="CB160" s="50"/>
      <c r="CC160" s="918">
        <f>SUM(CC159)</f>
        <v>0</v>
      </c>
      <c r="CD160" s="918">
        <f t="shared" ref="CD160" si="832">SUM(CD159)</f>
        <v>0</v>
      </c>
      <c r="CE160" s="918">
        <f t="shared" ref="CE160" si="833">SUM(CE159)</f>
        <v>0</v>
      </c>
      <c r="CF160" s="50"/>
      <c r="CG160" s="918">
        <f>SUM(CG159)</f>
        <v>0</v>
      </c>
      <c r="CH160" s="918">
        <f t="shared" ref="CH160" si="834">SUM(CH159)</f>
        <v>0</v>
      </c>
      <c r="CI160" s="918">
        <f t="shared" ref="CI160" si="835">SUM(CI159)</f>
        <v>0</v>
      </c>
      <c r="CJ160" s="50"/>
      <c r="CK160" s="918">
        <f>SUM(CK159)</f>
        <v>0</v>
      </c>
      <c r="CL160" s="918">
        <f t="shared" ref="CL160" si="836">SUM(CL159)</f>
        <v>0</v>
      </c>
      <c r="CM160" s="918">
        <f t="shared" ref="CM160" si="837">SUM(CM159)</f>
        <v>0</v>
      </c>
      <c r="CN160" s="50"/>
      <c r="CO160" s="918">
        <f>SUM(CO159)</f>
        <v>0</v>
      </c>
      <c r="CP160" s="918">
        <f t="shared" ref="CP160" si="838">SUM(CP159)</f>
        <v>0</v>
      </c>
      <c r="CQ160" s="918">
        <f t="shared" ref="CQ160" si="839">SUM(CQ159)</f>
        <v>0</v>
      </c>
      <c r="CR160" s="50"/>
      <c r="CS160" s="918">
        <f>SUM(CS159)</f>
        <v>0</v>
      </c>
      <c r="CT160" s="918">
        <f t="shared" ref="CT160" si="840">SUM(CT159)</f>
        <v>0</v>
      </c>
      <c r="CU160" s="918">
        <f t="shared" ref="CU160" si="841">SUM(CU159)</f>
        <v>0</v>
      </c>
      <c r="CV160" s="50"/>
      <c r="CW160" s="918">
        <f>SUM(CW159)</f>
        <v>0</v>
      </c>
      <c r="CX160" s="918">
        <f t="shared" ref="CX160" si="842">SUM(CX159)</f>
        <v>0</v>
      </c>
      <c r="CY160" s="918">
        <f t="shared" ref="CY160" si="843">SUM(CY159)</f>
        <v>0</v>
      </c>
      <c r="CZ160" s="50"/>
      <c r="DA160" s="918">
        <f>SUM(DA159)</f>
        <v>0</v>
      </c>
      <c r="DB160" s="918">
        <f t="shared" ref="DB160" si="844">SUM(DB159)</f>
        <v>0</v>
      </c>
      <c r="DC160" s="918">
        <f t="shared" ref="DC160" si="845">SUM(DC159)</f>
        <v>0</v>
      </c>
      <c r="DD160" s="50"/>
      <c r="DE160" s="918">
        <f>SUM(DE159)</f>
        <v>0</v>
      </c>
      <c r="DF160" s="918">
        <f t="shared" ref="DF160" si="846">SUM(DF159)</f>
        <v>0</v>
      </c>
      <c r="DG160" s="918">
        <f t="shared" ref="DG160" si="847">SUM(DG159)</f>
        <v>0</v>
      </c>
      <c r="DH160" s="50"/>
      <c r="DI160" s="918">
        <f>SUM(DI159)</f>
        <v>0</v>
      </c>
      <c r="DJ160" s="918">
        <f t="shared" ref="DJ160" si="848">SUM(DJ159)</f>
        <v>0</v>
      </c>
      <c r="DK160" s="918">
        <f t="shared" ref="DK160" si="849">SUM(DK159)</f>
        <v>0</v>
      </c>
    </row>
    <row r="161" spans="1:125" s="20" customFormat="1" ht="34.5" customHeight="1" x14ac:dyDescent="0.2">
      <c r="A161" s="51"/>
      <c r="D161" s="51"/>
      <c r="E161" s="51"/>
      <c r="F161" s="51"/>
      <c r="G161" s="618"/>
      <c r="H161" s="51"/>
      <c r="I161" s="619"/>
      <c r="J161" s="51"/>
      <c r="K161" s="51"/>
      <c r="L161" s="51"/>
      <c r="M161" s="51"/>
      <c r="N161" s="51"/>
      <c r="O161" s="51"/>
      <c r="P161" s="51"/>
      <c r="Q161" s="51"/>
      <c r="R161" s="51"/>
      <c r="AS161" s="52"/>
      <c r="BF161" s="53"/>
      <c r="BG161" s="54">
        <f>AF160-AS160</f>
        <v>0</v>
      </c>
      <c r="BH161" s="55">
        <f>SUM(BI160+AS160)</f>
        <v>1166400</v>
      </c>
      <c r="BI161" s="56">
        <f>SUM(BG160)</f>
        <v>0</v>
      </c>
      <c r="BJ161" s="41" t="s">
        <v>35</v>
      </c>
      <c r="BK161" s="41"/>
      <c r="BL161" s="712"/>
      <c r="BM161" s="621"/>
      <c r="BN161" s="620"/>
      <c r="BO161" s="620"/>
      <c r="BP161" s="620"/>
      <c r="BQ161" s="621"/>
      <c r="BR161" s="620"/>
      <c r="BS161" s="620"/>
      <c r="BT161" s="620"/>
      <c r="BU161" s="621"/>
      <c r="BV161" s="620"/>
      <c r="BW161" s="620"/>
      <c r="BX161" s="620"/>
      <c r="BY161" s="621"/>
      <c r="BZ161" s="620"/>
      <c r="CA161" s="620"/>
      <c r="CB161" s="620"/>
      <c r="CC161" s="621"/>
      <c r="CD161" s="620"/>
      <c r="CE161" s="620"/>
      <c r="CF161" s="620"/>
      <c r="CG161" s="621"/>
      <c r="CH161" s="620"/>
      <c r="CI161" s="620"/>
      <c r="CJ161" s="620"/>
      <c r="CK161" s="621"/>
      <c r="CL161" s="620"/>
      <c r="CM161" s="620"/>
      <c r="CN161" s="620"/>
      <c r="CO161" s="621"/>
      <c r="CP161" s="620"/>
      <c r="CQ161" s="620"/>
      <c r="CR161" s="620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</row>
    <row r="162" spans="1:125" s="20" customFormat="1" ht="34.5" customHeight="1" x14ac:dyDescent="0.2">
      <c r="A162" s="51"/>
      <c r="D162" s="51"/>
      <c r="E162" s="51"/>
      <c r="F162" s="51"/>
      <c r="G162" s="618"/>
      <c r="H162" s="51"/>
      <c r="I162" s="619"/>
      <c r="J162" s="51"/>
      <c r="K162" s="51"/>
      <c r="L162" s="51"/>
      <c r="M162" s="51"/>
      <c r="N162" s="51"/>
      <c r="O162" s="51"/>
      <c r="P162" s="51"/>
      <c r="Q162" s="51"/>
      <c r="R162" s="51"/>
      <c r="AS162" s="41"/>
      <c r="AT162" s="118"/>
      <c r="AU162" s="118"/>
      <c r="AV162" s="118"/>
      <c r="AW162" s="118"/>
      <c r="AX162" s="118"/>
      <c r="AY162" s="118"/>
      <c r="AZ162" s="118"/>
      <c r="BA162" s="118"/>
      <c r="BB162" s="118"/>
      <c r="BC162" s="118"/>
      <c r="BD162" s="118"/>
      <c r="BE162" s="118"/>
      <c r="BF162" s="118"/>
      <c r="BG162" s="41"/>
      <c r="BH162" s="57"/>
      <c r="BI162" s="58">
        <f>SUM(BI160-BI161)</f>
        <v>1166400</v>
      </c>
      <c r="BJ162" s="41" t="s">
        <v>34</v>
      </c>
      <c r="BK162" s="41"/>
      <c r="BL162" s="712"/>
      <c r="BM162" s="621"/>
      <c r="BN162" s="620"/>
      <c r="BO162" s="620"/>
      <c r="BP162" s="620"/>
      <c r="BQ162" s="621"/>
      <c r="BR162" s="620"/>
      <c r="BS162" s="620"/>
      <c r="BT162" s="620"/>
      <c r="BU162" s="621"/>
      <c r="BV162" s="620"/>
      <c r="BW162" s="620"/>
      <c r="BX162" s="620"/>
      <c r="BY162" s="621"/>
      <c r="BZ162" s="620"/>
      <c r="CA162" s="620"/>
      <c r="CB162" s="620"/>
      <c r="CC162" s="621"/>
      <c r="CD162" s="620"/>
      <c r="CE162" s="620"/>
      <c r="CF162" s="620"/>
      <c r="CG162" s="621"/>
      <c r="CH162" s="620"/>
      <c r="CI162" s="620"/>
      <c r="CJ162" s="620"/>
      <c r="CK162" s="621"/>
      <c r="CL162" s="620"/>
      <c r="CM162" s="620"/>
      <c r="CN162" s="620"/>
      <c r="CO162" s="621"/>
      <c r="CP162" s="620"/>
      <c r="CQ162" s="620"/>
      <c r="CR162" s="620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</row>
    <row r="163" spans="1:125" s="20" customFormat="1" ht="34.5" customHeight="1" x14ac:dyDescent="0.2">
      <c r="A163" s="1168" t="s">
        <v>8</v>
      </c>
      <c r="B163" s="1169"/>
      <c r="C163" s="119" t="s">
        <v>118</v>
      </c>
      <c r="D163" s="23"/>
      <c r="E163" s="23"/>
      <c r="F163" s="23"/>
      <c r="G163" s="157"/>
      <c r="H163" s="23"/>
      <c r="I163" s="585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23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3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3"/>
      <c r="BG163" s="133"/>
      <c r="BH163" s="130"/>
      <c r="BI163" s="134"/>
      <c r="BJ163" s="23"/>
      <c r="BK163" s="23"/>
      <c r="BL163" s="710"/>
      <c r="BM163" s="587"/>
      <c r="BN163" s="157"/>
      <c r="BO163" s="588"/>
      <c r="BP163" s="157"/>
      <c r="BQ163" s="587"/>
      <c r="BR163" s="157"/>
      <c r="BS163" s="588"/>
      <c r="BT163" s="157"/>
      <c r="BU163" s="587"/>
      <c r="BV163" s="157"/>
      <c r="BW163" s="588"/>
      <c r="BX163" s="157"/>
      <c r="BY163" s="587"/>
      <c r="BZ163" s="157"/>
      <c r="CA163" s="588"/>
      <c r="CB163" s="157"/>
      <c r="CC163" s="587"/>
      <c r="CD163" s="157"/>
      <c r="CE163" s="588"/>
      <c r="CF163" s="157"/>
      <c r="CG163" s="587"/>
      <c r="CH163" s="157"/>
      <c r="CI163" s="588"/>
      <c r="CJ163" s="157"/>
      <c r="CK163" s="587"/>
      <c r="CL163" s="157"/>
      <c r="CM163" s="588"/>
      <c r="CN163" s="157"/>
      <c r="CO163" s="587"/>
      <c r="CP163" s="157"/>
      <c r="CQ163" s="588"/>
      <c r="CR163" s="157"/>
      <c r="CS163" s="131"/>
      <c r="CT163" s="131"/>
      <c r="CU163" s="131"/>
      <c r="CV163" s="131"/>
      <c r="CW163" s="133"/>
      <c r="CX163" s="133"/>
      <c r="CY163" s="133"/>
      <c r="CZ163" s="130"/>
      <c r="DA163" s="134"/>
      <c r="DB163" s="133"/>
      <c r="DC163" s="133"/>
      <c r="DD163" s="24"/>
      <c r="DE163" s="24"/>
      <c r="DF163" s="24"/>
      <c r="DG163" s="24"/>
      <c r="DH163" s="24"/>
      <c r="DI163" s="135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</row>
    <row r="164" spans="1:125" s="8" customFormat="1" ht="34.5" customHeight="1" x14ac:dyDescent="0.2">
      <c r="A164" s="1170" t="s">
        <v>9</v>
      </c>
      <c r="B164" s="1150" t="s">
        <v>10</v>
      </c>
      <c r="C164" s="1150" t="s">
        <v>21</v>
      </c>
      <c r="D164" s="1173" t="s">
        <v>11</v>
      </c>
      <c r="E164" s="1173"/>
      <c r="F164" s="1173"/>
      <c r="G164" s="1173"/>
      <c r="H164" s="1173"/>
      <c r="I164" s="1173"/>
      <c r="J164" s="1173"/>
      <c r="K164" s="1173"/>
      <c r="L164" s="1173"/>
      <c r="M164" s="1173"/>
      <c r="N164" s="1173"/>
      <c r="O164" s="1173"/>
      <c r="P164" s="1173"/>
      <c r="Q164" s="1173"/>
      <c r="R164" s="1150" t="s">
        <v>19</v>
      </c>
      <c r="S164" s="1174" t="s">
        <v>16</v>
      </c>
      <c r="T164" s="1175"/>
      <c r="U164" s="1175"/>
      <c r="V164" s="1175"/>
      <c r="W164" s="1175"/>
      <c r="X164" s="1175"/>
      <c r="Y164" s="1175"/>
      <c r="Z164" s="1175"/>
      <c r="AA164" s="1175"/>
      <c r="AB164" s="1175"/>
      <c r="AC164" s="1175"/>
      <c r="AD164" s="1175"/>
      <c r="AE164" s="1175"/>
      <c r="AF164" s="1161" t="s">
        <v>6</v>
      </c>
      <c r="AG164" s="1161"/>
      <c r="AH164" s="1161"/>
      <c r="AI164" s="1161"/>
      <c r="AJ164" s="1161"/>
      <c r="AK164" s="1161"/>
      <c r="AL164" s="1161"/>
      <c r="AM164" s="1161"/>
      <c r="AN164" s="1161"/>
      <c r="AO164" s="1161"/>
      <c r="AP164" s="1161"/>
      <c r="AQ164" s="1161"/>
      <c r="AR164" s="1161"/>
      <c r="AS164" s="1161"/>
      <c r="AT164" s="1162" t="s">
        <v>38</v>
      </c>
      <c r="AU164" s="1163"/>
      <c r="AV164" s="1163"/>
      <c r="AW164" s="1163"/>
      <c r="AX164" s="1163"/>
      <c r="AY164" s="1163"/>
      <c r="AZ164" s="1163"/>
      <c r="BA164" s="1163"/>
      <c r="BB164" s="1163"/>
      <c r="BC164" s="1163"/>
      <c r="BD164" s="1163"/>
      <c r="BE164" s="1163"/>
      <c r="BF164" s="1164"/>
      <c r="BG164" s="1150" t="s">
        <v>35</v>
      </c>
      <c r="BH164" s="1150" t="s">
        <v>208</v>
      </c>
      <c r="BI164" s="1153" t="s">
        <v>36</v>
      </c>
      <c r="BJ164" s="130"/>
      <c r="BK164" s="130"/>
      <c r="BL164" s="130"/>
      <c r="BM164" s="1149" t="s">
        <v>51</v>
      </c>
      <c r="BN164" s="1149"/>
      <c r="BO164" s="1149"/>
      <c r="BP164" s="23"/>
      <c r="BQ164" s="1149" t="s">
        <v>52</v>
      </c>
      <c r="BR164" s="1149"/>
      <c r="BS164" s="1149"/>
      <c r="BT164" s="23"/>
      <c r="BU164" s="1149" t="s">
        <v>56</v>
      </c>
      <c r="BV164" s="1149"/>
      <c r="BW164" s="1149"/>
      <c r="BX164" s="23"/>
      <c r="BY164" s="1149" t="s">
        <v>59</v>
      </c>
      <c r="BZ164" s="1149"/>
      <c r="CA164" s="1149"/>
      <c r="CB164" s="23"/>
      <c r="CC164" s="1149" t="s">
        <v>60</v>
      </c>
      <c r="CD164" s="1149"/>
      <c r="CE164" s="1149"/>
      <c r="CF164" s="23"/>
      <c r="CG164" s="1149" t="s">
        <v>61</v>
      </c>
      <c r="CH164" s="1149"/>
      <c r="CI164" s="1149"/>
      <c r="CJ164" s="23"/>
      <c r="CK164" s="1149" t="s">
        <v>204</v>
      </c>
      <c r="CL164" s="1149"/>
      <c r="CM164" s="1149"/>
      <c r="CN164" s="23"/>
      <c r="CO164" s="1149" t="s">
        <v>584</v>
      </c>
      <c r="CP164" s="1149"/>
      <c r="CQ164" s="1149"/>
      <c r="CR164" s="23"/>
      <c r="CS164" s="1149" t="s">
        <v>585</v>
      </c>
      <c r="CT164" s="1149"/>
      <c r="CU164" s="1149"/>
      <c r="CV164" s="23"/>
      <c r="CW164" s="1149" t="s">
        <v>586</v>
      </c>
      <c r="CX164" s="1149"/>
      <c r="CY164" s="1149"/>
      <c r="CZ164" s="23"/>
      <c r="DA164" s="1149" t="s">
        <v>587</v>
      </c>
      <c r="DB164" s="1149"/>
      <c r="DC164" s="1149"/>
      <c r="DD164" s="23"/>
      <c r="DE164" s="1149" t="s">
        <v>588</v>
      </c>
      <c r="DF164" s="1149"/>
      <c r="DG164" s="1149"/>
      <c r="DH164" s="23"/>
      <c r="DI164" s="1149" t="s">
        <v>12</v>
      </c>
      <c r="DJ164" s="1149"/>
      <c r="DK164" s="1149"/>
    </row>
    <row r="165" spans="1:125" s="8" customFormat="1" ht="34.5" customHeight="1" x14ac:dyDescent="0.2">
      <c r="A165" s="1171"/>
      <c r="B165" s="1151"/>
      <c r="C165" s="1151"/>
      <c r="D165" s="1156" t="s">
        <v>17</v>
      </c>
      <c r="E165" s="1158" t="s">
        <v>18</v>
      </c>
      <c r="F165" s="1159"/>
      <c r="G165" s="1159"/>
      <c r="H165" s="1159"/>
      <c r="I165" s="1159"/>
      <c r="J165" s="1159"/>
      <c r="K165" s="1159"/>
      <c r="L165" s="1159"/>
      <c r="M165" s="1159"/>
      <c r="N165" s="1159"/>
      <c r="O165" s="1159"/>
      <c r="P165" s="1159"/>
      <c r="Q165" s="1159"/>
      <c r="R165" s="1151"/>
      <c r="S165" s="1156" t="s">
        <v>17</v>
      </c>
      <c r="T165" s="1158" t="s">
        <v>18</v>
      </c>
      <c r="U165" s="1159"/>
      <c r="V165" s="1159"/>
      <c r="W165" s="1159"/>
      <c r="X165" s="1159"/>
      <c r="Y165" s="1159"/>
      <c r="Z165" s="1159"/>
      <c r="AA165" s="1159"/>
      <c r="AB165" s="1159"/>
      <c r="AC165" s="1159"/>
      <c r="AD165" s="1159"/>
      <c r="AE165" s="1159"/>
      <c r="AF165" s="1156" t="s">
        <v>17</v>
      </c>
      <c r="AG165" s="1158" t="s">
        <v>18</v>
      </c>
      <c r="AH165" s="1159"/>
      <c r="AI165" s="1159"/>
      <c r="AJ165" s="1159"/>
      <c r="AK165" s="1159"/>
      <c r="AL165" s="1159"/>
      <c r="AM165" s="1159"/>
      <c r="AN165" s="1159"/>
      <c r="AO165" s="1159"/>
      <c r="AP165" s="1159"/>
      <c r="AQ165" s="1159"/>
      <c r="AR165" s="1159"/>
      <c r="AS165" s="1160"/>
      <c r="AT165" s="1165"/>
      <c r="AU165" s="1166"/>
      <c r="AV165" s="1166"/>
      <c r="AW165" s="1166"/>
      <c r="AX165" s="1166"/>
      <c r="AY165" s="1166"/>
      <c r="AZ165" s="1166"/>
      <c r="BA165" s="1166"/>
      <c r="BB165" s="1166"/>
      <c r="BC165" s="1166"/>
      <c r="BD165" s="1166"/>
      <c r="BE165" s="1166"/>
      <c r="BF165" s="1167"/>
      <c r="BG165" s="1151"/>
      <c r="BH165" s="1151"/>
      <c r="BI165" s="1154"/>
      <c r="BJ165" s="130"/>
      <c r="BK165" s="130"/>
      <c r="BL165" s="130"/>
      <c r="BM165" s="920">
        <v>1</v>
      </c>
      <c r="BN165" s="920">
        <v>2</v>
      </c>
      <c r="BO165" s="920"/>
      <c r="BP165" s="23"/>
      <c r="BQ165" s="920">
        <v>1</v>
      </c>
      <c r="BR165" s="920">
        <v>2</v>
      </c>
      <c r="BS165" s="920"/>
      <c r="BT165" s="23"/>
      <c r="BU165" s="920">
        <v>1</v>
      </c>
      <c r="BV165" s="920">
        <v>2</v>
      </c>
      <c r="BW165" s="920"/>
      <c r="BX165" s="23"/>
      <c r="BY165" s="920">
        <v>1</v>
      </c>
      <c r="BZ165" s="920">
        <v>2</v>
      </c>
      <c r="CA165" s="920"/>
      <c r="CB165" s="23"/>
      <c r="CC165" s="920">
        <v>1</v>
      </c>
      <c r="CD165" s="920">
        <v>2</v>
      </c>
      <c r="CE165" s="920"/>
      <c r="CF165" s="23"/>
      <c r="CG165" s="920">
        <v>1</v>
      </c>
      <c r="CH165" s="920">
        <v>2</v>
      </c>
      <c r="CI165" s="920"/>
      <c r="CJ165" s="23"/>
      <c r="CK165" s="920">
        <v>1</v>
      </c>
      <c r="CL165" s="920">
        <v>2</v>
      </c>
      <c r="CM165" s="920"/>
      <c r="CN165" s="23"/>
      <c r="CO165" s="920">
        <v>1</v>
      </c>
      <c r="CP165" s="920">
        <v>2</v>
      </c>
      <c r="CQ165" s="920"/>
      <c r="CR165" s="23"/>
      <c r="CS165" s="920">
        <v>1</v>
      </c>
      <c r="CT165" s="920">
        <v>2</v>
      </c>
      <c r="CU165" s="920"/>
      <c r="CV165" s="23"/>
      <c r="CW165" s="920">
        <v>1</v>
      </c>
      <c r="CX165" s="920">
        <v>2</v>
      </c>
      <c r="CY165" s="920"/>
      <c r="CZ165" s="23"/>
      <c r="DA165" s="920">
        <v>1</v>
      </c>
      <c r="DB165" s="920">
        <v>2</v>
      </c>
      <c r="DC165" s="920"/>
      <c r="DD165" s="23"/>
      <c r="DE165" s="920">
        <v>1</v>
      </c>
      <c r="DF165" s="920">
        <v>2</v>
      </c>
      <c r="DG165" s="920"/>
      <c r="DH165" s="23"/>
      <c r="DI165" s="920">
        <v>1</v>
      </c>
      <c r="DJ165" s="920">
        <v>2</v>
      </c>
      <c r="DK165" s="920"/>
    </row>
    <row r="166" spans="1:125" s="7" customFormat="1" ht="34.5" customHeight="1" x14ac:dyDescent="0.2">
      <c r="A166" s="1172"/>
      <c r="B166" s="1152"/>
      <c r="C166" s="1152"/>
      <c r="D166" s="1157"/>
      <c r="E166" s="26">
        <v>1</v>
      </c>
      <c r="F166" s="26">
        <v>2</v>
      </c>
      <c r="G166" s="589">
        <v>3</v>
      </c>
      <c r="H166" s="26">
        <v>4</v>
      </c>
      <c r="I166" s="26">
        <v>5</v>
      </c>
      <c r="J166" s="26">
        <v>6</v>
      </c>
      <c r="K166" s="26">
        <v>7</v>
      </c>
      <c r="L166" s="26">
        <v>8</v>
      </c>
      <c r="M166" s="26">
        <v>9</v>
      </c>
      <c r="N166" s="26">
        <v>10</v>
      </c>
      <c r="O166" s="26">
        <v>11</v>
      </c>
      <c r="P166" s="26">
        <v>12</v>
      </c>
      <c r="Q166" s="26" t="s">
        <v>20</v>
      </c>
      <c r="R166" s="1152"/>
      <c r="S166" s="1157"/>
      <c r="T166" s="26">
        <v>1</v>
      </c>
      <c r="U166" s="26">
        <v>2</v>
      </c>
      <c r="V166" s="26">
        <v>3</v>
      </c>
      <c r="W166" s="26">
        <v>4</v>
      </c>
      <c r="X166" s="26">
        <v>5</v>
      </c>
      <c r="Y166" s="26">
        <v>6</v>
      </c>
      <c r="Z166" s="26">
        <v>7</v>
      </c>
      <c r="AA166" s="26">
        <v>8</v>
      </c>
      <c r="AB166" s="26">
        <v>9</v>
      </c>
      <c r="AC166" s="26">
        <v>10</v>
      </c>
      <c r="AD166" s="26">
        <v>11</v>
      </c>
      <c r="AE166" s="26">
        <v>12</v>
      </c>
      <c r="AF166" s="1157"/>
      <c r="AG166" s="26">
        <v>1</v>
      </c>
      <c r="AH166" s="26">
        <v>2</v>
      </c>
      <c r="AI166" s="26">
        <v>3</v>
      </c>
      <c r="AJ166" s="26">
        <v>4</v>
      </c>
      <c r="AK166" s="379">
        <v>5</v>
      </c>
      <c r="AL166" s="26">
        <v>6</v>
      </c>
      <c r="AM166" s="26">
        <v>7</v>
      </c>
      <c r="AN166" s="26">
        <v>8</v>
      </c>
      <c r="AO166" s="26">
        <v>9</v>
      </c>
      <c r="AP166" s="26">
        <v>10</v>
      </c>
      <c r="AQ166" s="26">
        <v>11</v>
      </c>
      <c r="AR166" s="26">
        <v>12</v>
      </c>
      <c r="AS166" s="26" t="s">
        <v>12</v>
      </c>
      <c r="AT166" s="164">
        <v>1</v>
      </c>
      <c r="AU166" s="164">
        <v>2</v>
      </c>
      <c r="AV166" s="164">
        <v>3</v>
      </c>
      <c r="AW166" s="164">
        <v>4</v>
      </c>
      <c r="AX166" s="164">
        <v>5</v>
      </c>
      <c r="AY166" s="164">
        <v>6</v>
      </c>
      <c r="AZ166" s="164">
        <v>7</v>
      </c>
      <c r="BA166" s="164">
        <v>8</v>
      </c>
      <c r="BB166" s="164">
        <v>9</v>
      </c>
      <c r="BC166" s="164">
        <v>10</v>
      </c>
      <c r="BD166" s="164">
        <v>11</v>
      </c>
      <c r="BE166" s="164">
        <v>12</v>
      </c>
      <c r="BF166" s="26" t="s">
        <v>12</v>
      </c>
      <c r="BG166" s="1152"/>
      <c r="BH166" s="1152"/>
      <c r="BI166" s="1155"/>
      <c r="BM166" s="164" t="s">
        <v>581</v>
      </c>
      <c r="BN166" s="164" t="s">
        <v>582</v>
      </c>
      <c r="BO166" s="919" t="s">
        <v>583</v>
      </c>
      <c r="BP166" s="27"/>
      <c r="BQ166" s="164" t="s">
        <v>581</v>
      </c>
      <c r="BR166" s="164" t="s">
        <v>582</v>
      </c>
      <c r="BS166" s="919" t="s">
        <v>583</v>
      </c>
      <c r="BT166" s="27"/>
      <c r="BU166" s="164" t="s">
        <v>581</v>
      </c>
      <c r="BV166" s="164" t="s">
        <v>582</v>
      </c>
      <c r="BW166" s="919" t="s">
        <v>583</v>
      </c>
      <c r="BX166" s="27"/>
      <c r="BY166" s="164" t="s">
        <v>581</v>
      </c>
      <c r="BZ166" s="164" t="s">
        <v>582</v>
      </c>
      <c r="CA166" s="919" t="s">
        <v>583</v>
      </c>
      <c r="CB166" s="27"/>
      <c r="CC166" s="164" t="s">
        <v>581</v>
      </c>
      <c r="CD166" s="164" t="s">
        <v>582</v>
      </c>
      <c r="CE166" s="919" t="s">
        <v>583</v>
      </c>
      <c r="CF166" s="27"/>
      <c r="CG166" s="164" t="s">
        <v>581</v>
      </c>
      <c r="CH166" s="164" t="s">
        <v>582</v>
      </c>
      <c r="CI166" s="919" t="s">
        <v>583</v>
      </c>
      <c r="CJ166" s="27"/>
      <c r="CK166" s="164" t="s">
        <v>581</v>
      </c>
      <c r="CL166" s="164" t="s">
        <v>582</v>
      </c>
      <c r="CM166" s="919" t="s">
        <v>583</v>
      </c>
      <c r="CN166" s="27"/>
      <c r="CO166" s="164" t="s">
        <v>581</v>
      </c>
      <c r="CP166" s="164" t="s">
        <v>582</v>
      </c>
      <c r="CQ166" s="919" t="s">
        <v>583</v>
      </c>
      <c r="CR166" s="27"/>
      <c r="CS166" s="164" t="s">
        <v>581</v>
      </c>
      <c r="CT166" s="164" t="s">
        <v>582</v>
      </c>
      <c r="CU166" s="919" t="s">
        <v>583</v>
      </c>
      <c r="CV166" s="27"/>
      <c r="CW166" s="164" t="s">
        <v>581</v>
      </c>
      <c r="CX166" s="164" t="s">
        <v>582</v>
      </c>
      <c r="CY166" s="919" t="s">
        <v>583</v>
      </c>
      <c r="CZ166" s="27"/>
      <c r="DA166" s="164" t="s">
        <v>581</v>
      </c>
      <c r="DB166" s="164" t="s">
        <v>582</v>
      </c>
      <c r="DC166" s="919" t="s">
        <v>583</v>
      </c>
      <c r="DD166" s="27"/>
      <c r="DE166" s="164" t="s">
        <v>581</v>
      </c>
      <c r="DF166" s="164" t="s">
        <v>582</v>
      </c>
      <c r="DG166" s="919" t="s">
        <v>583</v>
      </c>
      <c r="DH166" s="27"/>
      <c r="DI166" s="164" t="s">
        <v>581</v>
      </c>
      <c r="DJ166" s="164" t="s">
        <v>582</v>
      </c>
      <c r="DK166" s="919" t="s">
        <v>583</v>
      </c>
    </row>
    <row r="167" spans="1:125" s="92" customFormat="1" ht="34.5" customHeight="1" x14ac:dyDescent="0.2">
      <c r="A167" s="85"/>
      <c r="B167" s="182" t="s">
        <v>185</v>
      </c>
      <c r="C167" s="86" t="s">
        <v>23</v>
      </c>
      <c r="D167" s="82">
        <v>144</v>
      </c>
      <c r="E167" s="82">
        <f>12*3</f>
        <v>36</v>
      </c>
      <c r="F167" s="82"/>
      <c r="G167" s="611"/>
      <c r="H167" s="88"/>
      <c r="I167" s="612"/>
      <c r="J167" s="88"/>
      <c r="K167" s="88"/>
      <c r="L167" s="88"/>
      <c r="M167" s="88"/>
      <c r="N167" s="88"/>
      <c r="O167" s="88"/>
      <c r="P167" s="88"/>
      <c r="Q167" s="89">
        <f>SUM(E167:P167)</f>
        <v>36</v>
      </c>
      <c r="R167" s="172" t="s">
        <v>96</v>
      </c>
      <c r="S167" s="636">
        <v>500000</v>
      </c>
      <c r="T167" s="636">
        <v>500000</v>
      </c>
      <c r="U167" s="636"/>
      <c r="V167" s="636"/>
      <c r="W167" s="636"/>
      <c r="X167" s="636"/>
      <c r="Y167" s="637"/>
      <c r="Z167" s="638"/>
      <c r="AA167" s="638"/>
      <c r="AB167" s="638"/>
      <c r="AC167" s="638"/>
      <c r="AD167" s="638"/>
      <c r="AE167" s="638"/>
      <c r="AF167" s="69">
        <f>SUM(Q167*S167)</f>
        <v>18000000</v>
      </c>
      <c r="AG167" s="70">
        <f t="shared" ref="AG167:AR167" si="850">T167*E167</f>
        <v>18000000</v>
      </c>
      <c r="AH167" s="70">
        <f t="shared" si="850"/>
        <v>0</v>
      </c>
      <c r="AI167" s="70">
        <f t="shared" si="850"/>
        <v>0</v>
      </c>
      <c r="AJ167" s="70">
        <f t="shared" si="850"/>
        <v>0</v>
      </c>
      <c r="AK167" s="461">
        <f t="shared" si="850"/>
        <v>0</v>
      </c>
      <c r="AL167" s="70">
        <f t="shared" si="850"/>
        <v>0</v>
      </c>
      <c r="AM167" s="70">
        <f t="shared" si="850"/>
        <v>0</v>
      </c>
      <c r="AN167" s="70">
        <f t="shared" si="850"/>
        <v>0</v>
      </c>
      <c r="AO167" s="70">
        <f t="shared" si="850"/>
        <v>0</v>
      </c>
      <c r="AP167" s="70">
        <f t="shared" si="850"/>
        <v>0</v>
      </c>
      <c r="AQ167" s="70">
        <f t="shared" si="850"/>
        <v>0</v>
      </c>
      <c r="AR167" s="70">
        <f t="shared" si="850"/>
        <v>0</v>
      </c>
      <c r="AS167" s="71">
        <f>SUM(AG167:AR167)</f>
        <v>18000000</v>
      </c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2">
        <f>SUM(AT167:BE167)</f>
        <v>0</v>
      </c>
      <c r="BG167" s="99">
        <f>AF167-AS167</f>
        <v>0</v>
      </c>
      <c r="BH167" s="100">
        <f>S167*D167</f>
        <v>72000000</v>
      </c>
      <c r="BI167" s="101">
        <f>BH167-AS167</f>
        <v>54000000</v>
      </c>
      <c r="BJ167" s="152">
        <f>SUM(Q167/D167)</f>
        <v>0.25</v>
      </c>
      <c r="BK167" s="152"/>
      <c r="BL167" s="636">
        <v>500000</v>
      </c>
      <c r="BM167" s="461">
        <f>AG167-AT167</f>
        <v>18000000</v>
      </c>
      <c r="BN167" s="461">
        <f>E167*BL167</f>
        <v>18000000</v>
      </c>
      <c r="BO167" s="461">
        <f>BM167-BN167</f>
        <v>0</v>
      </c>
      <c r="BP167" s="37"/>
      <c r="BQ167" s="461">
        <f>AH167-AU167</f>
        <v>0</v>
      </c>
      <c r="BR167" s="461">
        <f>F167*BL167</f>
        <v>0</v>
      </c>
      <c r="BS167" s="461">
        <f>BQ167-BR167</f>
        <v>0</v>
      </c>
      <c r="BT167" s="37"/>
      <c r="BU167" s="461">
        <f>AI167-AV167</f>
        <v>0</v>
      </c>
      <c r="BV167" s="461">
        <f>G167*BL167</f>
        <v>0</v>
      </c>
      <c r="BW167" s="461">
        <f>BU167-BV167</f>
        <v>0</v>
      </c>
      <c r="BX167" s="37"/>
      <c r="BY167" s="461">
        <f>AJ167-AW167</f>
        <v>0</v>
      </c>
      <c r="BZ167" s="461">
        <f>H167*BL167</f>
        <v>0</v>
      </c>
      <c r="CA167" s="461">
        <f>BY167-BZ167</f>
        <v>0</v>
      </c>
      <c r="CB167" s="37"/>
      <c r="CC167" s="461">
        <f>SUM(AK167-AX167)</f>
        <v>0</v>
      </c>
      <c r="CD167" s="461">
        <f>I167*BL167</f>
        <v>0</v>
      </c>
      <c r="CE167" s="461">
        <f>CC167-CD167</f>
        <v>0</v>
      </c>
      <c r="CF167" s="37"/>
      <c r="CG167" s="461">
        <f>AL167-AY167</f>
        <v>0</v>
      </c>
      <c r="CH167" s="461">
        <f>J167*BL167</f>
        <v>0</v>
      </c>
      <c r="CI167" s="461">
        <f>CG167-CH167</f>
        <v>0</v>
      </c>
      <c r="CJ167" s="37"/>
      <c r="CK167" s="461">
        <f>AM167-AZ167</f>
        <v>0</v>
      </c>
      <c r="CL167" s="461">
        <f>K167*BL167</f>
        <v>0</v>
      </c>
      <c r="CM167" s="461">
        <f>CK167-CL167</f>
        <v>0</v>
      </c>
      <c r="CN167" s="37"/>
      <c r="CO167" s="461">
        <f>AN167-BA167</f>
        <v>0</v>
      </c>
      <c r="CP167" s="461">
        <f>L167*BL167</f>
        <v>0</v>
      </c>
      <c r="CQ167" s="461">
        <f>CO167-CP167</f>
        <v>0</v>
      </c>
      <c r="CR167" s="37"/>
      <c r="CS167" s="461">
        <f>AO167-BB167</f>
        <v>0</v>
      </c>
      <c r="CT167" s="461">
        <f>M167*BL167</f>
        <v>0</v>
      </c>
      <c r="CU167" s="461">
        <f>CS167-CT167</f>
        <v>0</v>
      </c>
      <c r="CV167" s="37"/>
      <c r="CW167" s="461">
        <f>AP167-BC167</f>
        <v>0</v>
      </c>
      <c r="CX167" s="461">
        <f>N167*BL167</f>
        <v>0</v>
      </c>
      <c r="CY167" s="461">
        <f>CW167-CX167</f>
        <v>0</v>
      </c>
      <c r="CZ167" s="37"/>
      <c r="DA167" s="461">
        <f>AQ167-BD167</f>
        <v>0</v>
      </c>
      <c r="DB167" s="461">
        <f>O167*BL167</f>
        <v>0</v>
      </c>
      <c r="DC167" s="461">
        <f>DA167-DB167</f>
        <v>0</v>
      </c>
      <c r="DD167" s="37"/>
      <c r="DE167" s="461">
        <f>AR167-BE167</f>
        <v>0</v>
      </c>
      <c r="DF167" s="461">
        <f>P167*BL167</f>
        <v>0</v>
      </c>
      <c r="DG167" s="461">
        <f>DE167-DF167</f>
        <v>0</v>
      </c>
      <c r="DH167" s="37"/>
      <c r="DI167" s="461">
        <f t="shared" ref="DI167" si="851">SUM(BM167+BQ167+BU167+BY167+CC167+CG167+CK167+CO167+CS167+CW167+DA167+DE167)</f>
        <v>18000000</v>
      </c>
      <c r="DJ167" s="461">
        <f t="shared" ref="DJ167" si="852">SUM(BN167+BR167+BV167+BZ167+CD167+CH167+CL167+CP167+CT167+CX167+DB167+DF167)</f>
        <v>18000000</v>
      </c>
      <c r="DK167" s="461">
        <f>DI167-DJ167</f>
        <v>0</v>
      </c>
    </row>
    <row r="168" spans="1:125" s="92" customFormat="1" ht="34.5" customHeight="1" thickBot="1" x14ac:dyDescent="0.25">
      <c r="A168" s="85"/>
      <c r="B168" s="182" t="s">
        <v>232</v>
      </c>
      <c r="C168" s="86" t="s">
        <v>23</v>
      </c>
      <c r="D168" s="82">
        <v>12</v>
      </c>
      <c r="E168" s="82"/>
      <c r="F168" s="82"/>
      <c r="G168" s="611"/>
      <c r="H168" s="88"/>
      <c r="I168" s="612"/>
      <c r="J168" s="88"/>
      <c r="K168" s="88"/>
      <c r="L168" s="88"/>
      <c r="M168" s="88"/>
      <c r="N168" s="88"/>
      <c r="O168" s="88"/>
      <c r="P168" s="88"/>
      <c r="Q168" s="89">
        <f>SUM(E168:P168)</f>
        <v>0</v>
      </c>
      <c r="R168" s="172" t="s">
        <v>96</v>
      </c>
      <c r="S168" s="636">
        <v>100000</v>
      </c>
      <c r="T168" s="636"/>
      <c r="U168" s="636"/>
      <c r="V168" s="636"/>
      <c r="W168" s="636"/>
      <c r="X168" s="636"/>
      <c r="Y168" s="637"/>
      <c r="Z168" s="638"/>
      <c r="AA168" s="638"/>
      <c r="AB168" s="638"/>
      <c r="AC168" s="638"/>
      <c r="AD168" s="638"/>
      <c r="AE168" s="638"/>
      <c r="AF168" s="69">
        <f>SUM(Q168*S168)</f>
        <v>0</v>
      </c>
      <c r="AG168" s="70">
        <f t="shared" ref="AG168" si="853">T168*E168</f>
        <v>0</v>
      </c>
      <c r="AH168" s="70">
        <f t="shared" ref="AH168" si="854">U168*F168</f>
        <v>0</v>
      </c>
      <c r="AI168" s="70">
        <f t="shared" ref="AI168" si="855">V168*G168</f>
        <v>0</v>
      </c>
      <c r="AJ168" s="70">
        <f t="shared" ref="AJ168" si="856">W168*H168</f>
        <v>0</v>
      </c>
      <c r="AK168" s="461">
        <f t="shared" ref="AK168:AL168" si="857">X168*I168</f>
        <v>0</v>
      </c>
      <c r="AL168" s="70">
        <f t="shared" si="857"/>
        <v>0</v>
      </c>
      <c r="AM168" s="70">
        <f t="shared" ref="AM168" si="858">Z168*K168</f>
        <v>0</v>
      </c>
      <c r="AN168" s="70">
        <f t="shared" ref="AN168" si="859">AA168*L168</f>
        <v>0</v>
      </c>
      <c r="AO168" s="70">
        <f t="shared" ref="AO168" si="860">AB168*M168</f>
        <v>0</v>
      </c>
      <c r="AP168" s="70">
        <f t="shared" ref="AP168" si="861">AC168*N168</f>
        <v>0</v>
      </c>
      <c r="AQ168" s="70">
        <f t="shared" ref="AQ168" si="862">AD168*O168</f>
        <v>0</v>
      </c>
      <c r="AR168" s="70">
        <f t="shared" ref="AR168" si="863">AE168*P168</f>
        <v>0</v>
      </c>
      <c r="AS168" s="71">
        <f>SUM(AG168:AR168)</f>
        <v>0</v>
      </c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2">
        <f>SUM(AT168:BE168)</f>
        <v>0</v>
      </c>
      <c r="BG168" s="99">
        <f>AF168-AS168</f>
        <v>0</v>
      </c>
      <c r="BH168" s="100">
        <f>S168*D168</f>
        <v>1200000</v>
      </c>
      <c r="BI168" s="101">
        <f>BH168-AS168</f>
        <v>1200000</v>
      </c>
      <c r="BJ168" s="152">
        <f>SUM(Q168/D168)</f>
        <v>0</v>
      </c>
      <c r="BK168" s="152"/>
      <c r="BL168" s="636">
        <v>100000</v>
      </c>
      <c r="BM168" s="461">
        <f>AG168-AT168</f>
        <v>0</v>
      </c>
      <c r="BN168" s="461">
        <f>E168*BL168</f>
        <v>0</v>
      </c>
      <c r="BO168" s="461">
        <f>BM168-BN168</f>
        <v>0</v>
      </c>
      <c r="BP168" s="37"/>
      <c r="BQ168" s="461">
        <f>AH168-AU168</f>
        <v>0</v>
      </c>
      <c r="BR168" s="461">
        <f>F168*BL168</f>
        <v>0</v>
      </c>
      <c r="BS168" s="461">
        <f>BQ168-BR168</f>
        <v>0</v>
      </c>
      <c r="BT168" s="37"/>
      <c r="BU168" s="461">
        <f>AI168-AV168</f>
        <v>0</v>
      </c>
      <c r="BV168" s="461">
        <f>G168*BL168</f>
        <v>0</v>
      </c>
      <c r="BW168" s="461">
        <f>BU168-BV168</f>
        <v>0</v>
      </c>
      <c r="BX168" s="37"/>
      <c r="BY168" s="461">
        <f>AJ168-AW168</f>
        <v>0</v>
      </c>
      <c r="BZ168" s="461">
        <f>H168*BL168</f>
        <v>0</v>
      </c>
      <c r="CA168" s="461">
        <f>BY168-BZ168</f>
        <v>0</v>
      </c>
      <c r="CB168" s="37"/>
      <c r="CC168" s="461">
        <f>SUM(AK168-AX168)</f>
        <v>0</v>
      </c>
      <c r="CD168" s="461">
        <f>I168*BL168</f>
        <v>0</v>
      </c>
      <c r="CE168" s="461">
        <f>CC168-CD168</f>
        <v>0</v>
      </c>
      <c r="CF168" s="37"/>
      <c r="CG168" s="461">
        <f>AL168-AY168</f>
        <v>0</v>
      </c>
      <c r="CH168" s="461">
        <f>J168*BL168</f>
        <v>0</v>
      </c>
      <c r="CI168" s="461">
        <f>CG168-CH168</f>
        <v>0</v>
      </c>
      <c r="CJ168" s="37"/>
      <c r="CK168" s="461">
        <f>AM168-AZ168</f>
        <v>0</v>
      </c>
      <c r="CL168" s="461">
        <f>K168*BL168</f>
        <v>0</v>
      </c>
      <c r="CM168" s="461">
        <f>CK168-CL168</f>
        <v>0</v>
      </c>
      <c r="CN168" s="37"/>
      <c r="CO168" s="461">
        <f>AN168-BA168</f>
        <v>0</v>
      </c>
      <c r="CP168" s="461">
        <f>L168*BL168</f>
        <v>0</v>
      </c>
      <c r="CQ168" s="461">
        <f>CO168-CP168</f>
        <v>0</v>
      </c>
      <c r="CR168" s="37"/>
      <c r="CS168" s="461">
        <f>AO168-BB168</f>
        <v>0</v>
      </c>
      <c r="CT168" s="461">
        <f>M168*BL168</f>
        <v>0</v>
      </c>
      <c r="CU168" s="461">
        <f>CS168-CT168</f>
        <v>0</v>
      </c>
      <c r="CV168" s="37"/>
      <c r="CW168" s="461">
        <f>AP168-BC168</f>
        <v>0</v>
      </c>
      <c r="CX168" s="461">
        <f>N168*BL168</f>
        <v>0</v>
      </c>
      <c r="CY168" s="461">
        <f>CW168-CX168</f>
        <v>0</v>
      </c>
      <c r="CZ168" s="37"/>
      <c r="DA168" s="461">
        <f>AQ168-BD168</f>
        <v>0</v>
      </c>
      <c r="DB168" s="461">
        <f>O168*BL168</f>
        <v>0</v>
      </c>
      <c r="DC168" s="461">
        <f>DA168-DB168</f>
        <v>0</v>
      </c>
      <c r="DD168" s="37"/>
      <c r="DE168" s="461">
        <f>AR168-BE168</f>
        <v>0</v>
      </c>
      <c r="DF168" s="461">
        <f>P168*BL168</f>
        <v>0</v>
      </c>
      <c r="DG168" s="461">
        <f>DE168-DF168</f>
        <v>0</v>
      </c>
      <c r="DH168" s="37"/>
      <c r="DI168" s="461">
        <f t="shared" ref="DI168" si="864">SUM(BM168+BQ168+BU168+BY168+CC168+CG168+CK168+CO168+CS168+CW168+DA168+DE168)</f>
        <v>0</v>
      </c>
      <c r="DJ168" s="461">
        <f t="shared" ref="DJ168" si="865">SUM(BN168+BR168+BV168+BZ168+CD168+CH168+CL168+CP168+CT168+CX168+DB168+DF168)</f>
        <v>0</v>
      </c>
      <c r="DK168" s="461">
        <f>DI168-DJ168</f>
        <v>0</v>
      </c>
    </row>
    <row r="169" spans="1:125" s="39" customFormat="1" ht="34.5" customHeight="1" thickBot="1" x14ac:dyDescent="0.25">
      <c r="A169" s="45">
        <v>8</v>
      </c>
      <c r="B169" s="45" t="s">
        <v>4</v>
      </c>
      <c r="C169" s="45"/>
      <c r="D169" s="46"/>
      <c r="E169" s="47"/>
      <c r="F169" s="47"/>
      <c r="G169" s="614"/>
      <c r="H169" s="47"/>
      <c r="I169" s="615"/>
      <c r="J169" s="47"/>
      <c r="K169" s="47"/>
      <c r="L169" s="47"/>
      <c r="M169" s="47"/>
      <c r="N169" s="47"/>
      <c r="O169" s="47"/>
      <c r="P169" s="47"/>
      <c r="Q169" s="48"/>
      <c r="R169" s="77"/>
      <c r="S169" s="102"/>
      <c r="T169" s="103"/>
      <c r="U169" s="103"/>
      <c r="V169" s="103"/>
      <c r="W169" s="103"/>
      <c r="X169" s="103"/>
      <c r="Y169" s="616"/>
      <c r="Z169" s="103"/>
      <c r="AA169" s="103"/>
      <c r="AB169" s="103"/>
      <c r="AC169" s="103"/>
      <c r="AD169" s="103"/>
      <c r="AE169" s="103"/>
      <c r="AF169" s="104">
        <f>SUM(AF167:AF167)</f>
        <v>18000000</v>
      </c>
      <c r="AG169" s="917">
        <f>SUM(AG167:AG167)</f>
        <v>18000000</v>
      </c>
      <c r="AH169" s="104">
        <f>SUM(AH167:AH167)</f>
        <v>0</v>
      </c>
      <c r="AI169" s="104">
        <f>SUM(AI167:AI167)</f>
        <v>0</v>
      </c>
      <c r="AJ169" s="104">
        <f t="shared" ref="AJ169:AK169" si="866">SUM(AJ167:AJ167)</f>
        <v>0</v>
      </c>
      <c r="AK169" s="634">
        <f t="shared" si="866"/>
        <v>0</v>
      </c>
      <c r="AL169" s="104">
        <f>SUM(AL167:AL168)</f>
        <v>0</v>
      </c>
      <c r="AM169" s="104">
        <f t="shared" ref="AM169:AR169" si="867">SUM(AM167:AM168)</f>
        <v>0</v>
      </c>
      <c r="AN169" s="104">
        <f t="shared" si="867"/>
        <v>0</v>
      </c>
      <c r="AO169" s="104">
        <f t="shared" si="867"/>
        <v>0</v>
      </c>
      <c r="AP169" s="104">
        <f t="shared" si="867"/>
        <v>0</v>
      </c>
      <c r="AQ169" s="104">
        <f t="shared" si="867"/>
        <v>0</v>
      </c>
      <c r="AR169" s="104">
        <f t="shared" si="867"/>
        <v>0</v>
      </c>
      <c r="AS169" s="104">
        <f>SUM(AS167:AS167)</f>
        <v>18000000</v>
      </c>
      <c r="AT169" s="104">
        <f>SUM(AT167:AT167)</f>
        <v>0</v>
      </c>
      <c r="AU169" s="104">
        <f>SUM(AU167:AU167)</f>
        <v>0</v>
      </c>
      <c r="AV169" s="104">
        <f>SUM(AV167:AV167)</f>
        <v>0</v>
      </c>
      <c r="AW169" s="104">
        <f t="shared" ref="AW169:BE169" si="868">SUM(AW167:AW167)</f>
        <v>0</v>
      </c>
      <c r="AX169" s="104">
        <f t="shared" si="868"/>
        <v>0</v>
      </c>
      <c r="AY169" s="104">
        <f t="shared" si="868"/>
        <v>0</v>
      </c>
      <c r="AZ169" s="104">
        <f t="shared" si="868"/>
        <v>0</v>
      </c>
      <c r="BA169" s="104">
        <f t="shared" si="868"/>
        <v>0</v>
      </c>
      <c r="BB169" s="104">
        <f t="shared" si="868"/>
        <v>0</v>
      </c>
      <c r="BC169" s="104">
        <f t="shared" si="868"/>
        <v>0</v>
      </c>
      <c r="BD169" s="104">
        <f t="shared" si="868"/>
        <v>0</v>
      </c>
      <c r="BE169" s="104">
        <f t="shared" si="868"/>
        <v>0</v>
      </c>
      <c r="BF169" s="104">
        <f>SUM(BF167:BF167)</f>
        <v>0</v>
      </c>
      <c r="BG169" s="105">
        <f>SUM(BG167:BG168)</f>
        <v>0</v>
      </c>
      <c r="BH169" s="105">
        <f t="shared" ref="BH169:BI169" si="869">SUM(BH167:BH168)</f>
        <v>73200000</v>
      </c>
      <c r="BI169" s="105">
        <f t="shared" si="869"/>
        <v>55200000</v>
      </c>
      <c r="BJ169" s="398">
        <f>SUM(BJ167:BJ168)/2</f>
        <v>0.125</v>
      </c>
      <c r="BK169" s="398"/>
      <c r="BL169" s="711"/>
      <c r="BM169" s="918">
        <f>SUM(BM167:BM168)</f>
        <v>18000000</v>
      </c>
      <c r="BN169" s="918">
        <f t="shared" ref="BN169:BO169" si="870">SUM(BN167:BN168)</f>
        <v>18000000</v>
      </c>
      <c r="BO169" s="918">
        <f t="shared" si="870"/>
        <v>0</v>
      </c>
      <c r="BP169" s="50"/>
      <c r="BQ169" s="918">
        <f>SUM(BQ167:BQ168)</f>
        <v>0</v>
      </c>
      <c r="BR169" s="918">
        <f t="shared" ref="BR169" si="871">SUM(BR167:BR168)</f>
        <v>0</v>
      </c>
      <c r="BS169" s="918">
        <f t="shared" ref="BS169" si="872">SUM(BS167:BS168)</f>
        <v>0</v>
      </c>
      <c r="BT169" s="50"/>
      <c r="BU169" s="918">
        <f>SUM(BU167:BU168)</f>
        <v>0</v>
      </c>
      <c r="BV169" s="918">
        <f t="shared" ref="BV169" si="873">SUM(BV167:BV168)</f>
        <v>0</v>
      </c>
      <c r="BW169" s="918">
        <f t="shared" ref="BW169" si="874">SUM(BW167:BW168)</f>
        <v>0</v>
      </c>
      <c r="BX169" s="50"/>
      <c r="BY169" s="918">
        <f>SUM(BY167:BY168)</f>
        <v>0</v>
      </c>
      <c r="BZ169" s="918">
        <f t="shared" ref="BZ169" si="875">SUM(BZ167:BZ168)</f>
        <v>0</v>
      </c>
      <c r="CA169" s="918">
        <f t="shared" ref="CA169" si="876">SUM(CA167:CA168)</f>
        <v>0</v>
      </c>
      <c r="CB169" s="50"/>
      <c r="CC169" s="918">
        <f>SUM(CC167:CC168)</f>
        <v>0</v>
      </c>
      <c r="CD169" s="918">
        <f t="shared" ref="CD169" si="877">SUM(CD167:CD168)</f>
        <v>0</v>
      </c>
      <c r="CE169" s="918">
        <f t="shared" ref="CE169" si="878">SUM(CE167:CE168)</f>
        <v>0</v>
      </c>
      <c r="CF169" s="50"/>
      <c r="CG169" s="918">
        <f>SUM(CG167:CG168)</f>
        <v>0</v>
      </c>
      <c r="CH169" s="918">
        <f t="shared" ref="CH169" si="879">SUM(CH167:CH168)</f>
        <v>0</v>
      </c>
      <c r="CI169" s="918">
        <f t="shared" ref="CI169" si="880">SUM(CI167:CI168)</f>
        <v>0</v>
      </c>
      <c r="CJ169" s="50"/>
      <c r="CK169" s="918">
        <f>SUM(CK167:CK168)</f>
        <v>0</v>
      </c>
      <c r="CL169" s="918">
        <f t="shared" ref="CL169" si="881">SUM(CL167:CL168)</f>
        <v>0</v>
      </c>
      <c r="CM169" s="918">
        <f t="shared" ref="CM169" si="882">SUM(CM167:CM168)</f>
        <v>0</v>
      </c>
      <c r="CN169" s="50"/>
      <c r="CO169" s="918">
        <f>SUM(CO167:CO168)</f>
        <v>0</v>
      </c>
      <c r="CP169" s="918">
        <f t="shared" ref="CP169" si="883">SUM(CP167:CP168)</f>
        <v>0</v>
      </c>
      <c r="CQ169" s="918">
        <f t="shared" ref="CQ169" si="884">SUM(CQ167:CQ168)</f>
        <v>0</v>
      </c>
      <c r="CR169" s="50"/>
      <c r="CS169" s="918">
        <f>SUM(CS167:CS168)</f>
        <v>0</v>
      </c>
      <c r="CT169" s="918">
        <f t="shared" ref="CT169" si="885">SUM(CT167:CT168)</f>
        <v>0</v>
      </c>
      <c r="CU169" s="918">
        <f t="shared" ref="CU169" si="886">SUM(CU167:CU168)</f>
        <v>0</v>
      </c>
      <c r="CV169" s="50"/>
      <c r="CW169" s="918">
        <f>SUM(CW167:CW168)</f>
        <v>0</v>
      </c>
      <c r="CX169" s="918">
        <f t="shared" ref="CX169" si="887">SUM(CX167:CX168)</f>
        <v>0</v>
      </c>
      <c r="CY169" s="918">
        <f t="shared" ref="CY169" si="888">SUM(CY167:CY168)</f>
        <v>0</v>
      </c>
      <c r="CZ169" s="50"/>
      <c r="DA169" s="918">
        <f>SUM(DA167:DA168)</f>
        <v>0</v>
      </c>
      <c r="DB169" s="918">
        <f t="shared" ref="DB169" si="889">SUM(DB167:DB168)</f>
        <v>0</v>
      </c>
      <c r="DC169" s="918">
        <f t="shared" ref="DC169" si="890">SUM(DC167:DC168)</f>
        <v>0</v>
      </c>
      <c r="DD169" s="50"/>
      <c r="DE169" s="918">
        <f>SUM(DE167:DE168)</f>
        <v>0</v>
      </c>
      <c r="DF169" s="918">
        <f t="shared" ref="DF169" si="891">SUM(DF167:DF168)</f>
        <v>0</v>
      </c>
      <c r="DG169" s="918">
        <f t="shared" ref="DG169" si="892">SUM(DG167:DG168)</f>
        <v>0</v>
      </c>
      <c r="DH169" s="50"/>
      <c r="DI169" s="918">
        <f>SUM(DI167:DI168)</f>
        <v>18000000</v>
      </c>
      <c r="DJ169" s="918">
        <f t="shared" ref="DJ169" si="893">SUM(DJ167:DJ168)</f>
        <v>18000000</v>
      </c>
      <c r="DK169" s="918">
        <f t="shared" ref="DK169" si="894">SUM(DK167:DK168)</f>
        <v>0</v>
      </c>
    </row>
    <row r="170" spans="1:125" s="20" customFormat="1" ht="34.5" customHeight="1" x14ac:dyDescent="0.2">
      <c r="A170" s="51"/>
      <c r="D170" s="51"/>
      <c r="E170" s="51"/>
      <c r="F170" s="51"/>
      <c r="G170" s="618"/>
      <c r="H170" s="51"/>
      <c r="I170" s="619"/>
      <c r="J170" s="51"/>
      <c r="K170" s="51"/>
      <c r="L170" s="51"/>
      <c r="M170" s="51"/>
      <c r="N170" s="51"/>
      <c r="O170" s="51"/>
      <c r="P170" s="51"/>
      <c r="Q170" s="51"/>
      <c r="R170" s="51"/>
      <c r="AS170" s="52"/>
      <c r="BF170" s="53"/>
      <c r="BG170" s="54">
        <f>AF169-AS169</f>
        <v>0</v>
      </c>
      <c r="BH170" s="55">
        <f>SUM(BI169+AS169)</f>
        <v>73200000</v>
      </c>
      <c r="BI170" s="56">
        <f>SUM(BG169)</f>
        <v>0</v>
      </c>
      <c r="BJ170" s="41" t="s">
        <v>35</v>
      </c>
      <c r="BK170" s="41"/>
      <c r="BL170" s="712"/>
      <c r="BM170" s="621"/>
      <c r="BN170" s="620"/>
      <c r="BO170" s="620"/>
      <c r="BP170" s="620"/>
      <c r="BQ170" s="621"/>
      <c r="BR170" s="620"/>
      <c r="BS170" s="620"/>
      <c r="BT170" s="620"/>
      <c r="BU170" s="621"/>
      <c r="BV170" s="620"/>
      <c r="BW170" s="620"/>
      <c r="BX170" s="620"/>
      <c r="BY170" s="621"/>
      <c r="BZ170" s="620"/>
      <c r="CA170" s="620"/>
      <c r="CB170" s="620"/>
      <c r="CC170" s="621"/>
      <c r="CD170" s="620"/>
      <c r="CE170" s="620"/>
      <c r="CF170" s="620"/>
      <c r="CG170" s="621"/>
      <c r="CH170" s="620"/>
      <c r="CI170" s="620"/>
      <c r="CJ170" s="620"/>
      <c r="CK170" s="621"/>
      <c r="CL170" s="620"/>
      <c r="CM170" s="620"/>
      <c r="CN170" s="620"/>
      <c r="CO170" s="621"/>
      <c r="CP170" s="620"/>
      <c r="CQ170" s="620"/>
      <c r="CR170" s="620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</row>
    <row r="171" spans="1:125" s="20" customFormat="1" ht="34.5" customHeight="1" x14ac:dyDescent="0.2">
      <c r="A171" s="51"/>
      <c r="D171" s="51"/>
      <c r="E171" s="51"/>
      <c r="F171" s="51"/>
      <c r="G171" s="618"/>
      <c r="H171" s="51"/>
      <c r="I171" s="619"/>
      <c r="J171" s="51"/>
      <c r="K171" s="51"/>
      <c r="L171" s="51"/>
      <c r="M171" s="51"/>
      <c r="N171" s="51"/>
      <c r="O171" s="51"/>
      <c r="P171" s="51"/>
      <c r="Q171" s="51"/>
      <c r="R171" s="51"/>
      <c r="AS171" s="41"/>
      <c r="AT171" s="118"/>
      <c r="AU171" s="118"/>
      <c r="AV171" s="118"/>
      <c r="AW171" s="118"/>
      <c r="AX171" s="118"/>
      <c r="AY171" s="118"/>
      <c r="AZ171" s="118"/>
      <c r="BA171" s="118"/>
      <c r="BB171" s="118"/>
      <c r="BC171" s="118"/>
      <c r="BD171" s="118"/>
      <c r="BE171" s="118"/>
      <c r="BF171" s="118"/>
      <c r="BG171" s="41"/>
      <c r="BH171" s="57"/>
      <c r="BI171" s="58">
        <f>SUM(BI169-BI170)</f>
        <v>55200000</v>
      </c>
      <c r="BJ171" s="41" t="s">
        <v>34</v>
      </c>
      <c r="BK171" s="41"/>
      <c r="BL171" s="712"/>
      <c r="BM171" s="621"/>
      <c r="BN171" s="620"/>
      <c r="BO171" s="620"/>
      <c r="BP171" s="620"/>
      <c r="BQ171" s="621"/>
      <c r="BR171" s="620"/>
      <c r="BS171" s="620"/>
      <c r="BT171" s="620"/>
      <c r="BU171" s="621"/>
      <c r="BV171" s="620"/>
      <c r="BW171" s="620"/>
      <c r="BX171" s="620"/>
      <c r="BY171" s="621"/>
      <c r="BZ171" s="620"/>
      <c r="CA171" s="620"/>
      <c r="CB171" s="620"/>
      <c r="CC171" s="621"/>
      <c r="CD171" s="620"/>
      <c r="CE171" s="620"/>
      <c r="CF171" s="620"/>
      <c r="CG171" s="621"/>
      <c r="CH171" s="620"/>
      <c r="CI171" s="620"/>
      <c r="CJ171" s="620"/>
      <c r="CK171" s="621"/>
      <c r="CL171" s="620"/>
      <c r="CM171" s="620"/>
      <c r="CN171" s="620"/>
      <c r="CO171" s="621"/>
      <c r="CP171" s="620"/>
      <c r="CQ171" s="620"/>
      <c r="CR171" s="620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</row>
    <row r="172" spans="1:125" s="20" customFormat="1" ht="34.5" customHeight="1" x14ac:dyDescent="0.2">
      <c r="A172" s="1168" t="s">
        <v>8</v>
      </c>
      <c r="B172" s="1169"/>
      <c r="C172" s="119" t="s">
        <v>286</v>
      </c>
      <c r="D172" s="23"/>
      <c r="E172" s="23"/>
      <c r="F172" s="23"/>
      <c r="G172" s="157"/>
      <c r="H172" s="23"/>
      <c r="I172" s="585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23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3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3"/>
      <c r="BG172" s="133"/>
      <c r="BH172" s="130"/>
      <c r="BI172" s="134"/>
      <c r="BJ172" s="23"/>
      <c r="BK172" s="23"/>
      <c r="BL172" s="710"/>
      <c r="BM172" s="587"/>
      <c r="BN172" s="157"/>
      <c r="BO172" s="588"/>
      <c r="BP172" s="157"/>
      <c r="BQ172" s="587"/>
      <c r="BR172" s="157"/>
      <c r="BS172" s="588"/>
      <c r="BT172" s="157"/>
      <c r="BU172" s="587"/>
      <c r="BV172" s="157"/>
      <c r="BW172" s="588"/>
      <c r="BX172" s="157"/>
      <c r="BY172" s="587"/>
      <c r="BZ172" s="157"/>
      <c r="CA172" s="588"/>
      <c r="CB172" s="157"/>
      <c r="CC172" s="587"/>
      <c r="CD172" s="157"/>
      <c r="CE172" s="588"/>
      <c r="CF172" s="157"/>
      <c r="CG172" s="587"/>
      <c r="CH172" s="157"/>
      <c r="CI172" s="588"/>
      <c r="CJ172" s="157"/>
      <c r="CK172" s="587"/>
      <c r="CL172" s="157"/>
      <c r="CM172" s="588"/>
      <c r="CN172" s="157"/>
      <c r="CO172" s="587"/>
      <c r="CP172" s="157"/>
      <c r="CQ172" s="588"/>
      <c r="CR172" s="157"/>
      <c r="CS172" s="131"/>
      <c r="CT172" s="131"/>
      <c r="CU172" s="131"/>
      <c r="CV172" s="131"/>
      <c r="CW172" s="133"/>
      <c r="CX172" s="133"/>
      <c r="CY172" s="133"/>
      <c r="CZ172" s="130"/>
      <c r="DA172" s="134"/>
      <c r="DB172" s="133"/>
      <c r="DC172" s="133"/>
      <c r="DD172" s="24"/>
      <c r="DE172" s="24"/>
      <c r="DF172" s="24"/>
      <c r="DG172" s="24"/>
      <c r="DH172" s="24"/>
      <c r="DI172" s="135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</row>
    <row r="173" spans="1:125" s="8" customFormat="1" ht="34.5" customHeight="1" x14ac:dyDescent="0.2">
      <c r="A173" s="1170" t="s">
        <v>9</v>
      </c>
      <c r="B173" s="1150" t="s">
        <v>10</v>
      </c>
      <c r="C173" s="1150" t="s">
        <v>21</v>
      </c>
      <c r="D173" s="1173" t="s">
        <v>11</v>
      </c>
      <c r="E173" s="1173"/>
      <c r="F173" s="1173"/>
      <c r="G173" s="1173"/>
      <c r="H173" s="1173"/>
      <c r="I173" s="1173"/>
      <c r="J173" s="1173"/>
      <c r="K173" s="1173"/>
      <c r="L173" s="1173"/>
      <c r="M173" s="1173"/>
      <c r="N173" s="1173"/>
      <c r="O173" s="1173"/>
      <c r="P173" s="1173"/>
      <c r="Q173" s="1173"/>
      <c r="R173" s="1150" t="s">
        <v>19</v>
      </c>
      <c r="S173" s="1174" t="s">
        <v>16</v>
      </c>
      <c r="T173" s="1175"/>
      <c r="U173" s="1175"/>
      <c r="V173" s="1175"/>
      <c r="W173" s="1175"/>
      <c r="X173" s="1175"/>
      <c r="Y173" s="1175"/>
      <c r="Z173" s="1175"/>
      <c r="AA173" s="1175"/>
      <c r="AB173" s="1175"/>
      <c r="AC173" s="1175"/>
      <c r="AD173" s="1175"/>
      <c r="AE173" s="1175"/>
      <c r="AF173" s="1161" t="s">
        <v>6</v>
      </c>
      <c r="AG173" s="1161"/>
      <c r="AH173" s="1161"/>
      <c r="AI173" s="1161"/>
      <c r="AJ173" s="1161"/>
      <c r="AK173" s="1161"/>
      <c r="AL173" s="1161"/>
      <c r="AM173" s="1161"/>
      <c r="AN173" s="1161"/>
      <c r="AO173" s="1161"/>
      <c r="AP173" s="1161"/>
      <c r="AQ173" s="1161"/>
      <c r="AR173" s="1161"/>
      <c r="AS173" s="1161"/>
      <c r="AT173" s="1162" t="s">
        <v>38</v>
      </c>
      <c r="AU173" s="1163"/>
      <c r="AV173" s="1163"/>
      <c r="AW173" s="1163"/>
      <c r="AX173" s="1163"/>
      <c r="AY173" s="1163"/>
      <c r="AZ173" s="1163"/>
      <c r="BA173" s="1163"/>
      <c r="BB173" s="1163"/>
      <c r="BC173" s="1163"/>
      <c r="BD173" s="1163"/>
      <c r="BE173" s="1163"/>
      <c r="BF173" s="1164"/>
      <c r="BG173" s="1150" t="s">
        <v>35</v>
      </c>
      <c r="BH173" s="1150" t="s">
        <v>208</v>
      </c>
      <c r="BI173" s="1153" t="s">
        <v>36</v>
      </c>
      <c r="BJ173" s="130"/>
      <c r="BK173" s="130"/>
      <c r="BL173" s="130"/>
      <c r="BM173" s="1149" t="s">
        <v>51</v>
      </c>
      <c r="BN173" s="1149"/>
      <c r="BO173" s="1149"/>
      <c r="BP173" s="23"/>
      <c r="BQ173" s="1149" t="s">
        <v>52</v>
      </c>
      <c r="BR173" s="1149"/>
      <c r="BS173" s="1149"/>
      <c r="BT173" s="23"/>
      <c r="BU173" s="1149" t="s">
        <v>56</v>
      </c>
      <c r="BV173" s="1149"/>
      <c r="BW173" s="1149"/>
      <c r="BX173" s="23"/>
      <c r="BY173" s="1149" t="s">
        <v>59</v>
      </c>
      <c r="BZ173" s="1149"/>
      <c r="CA173" s="1149"/>
      <c r="CB173" s="23"/>
      <c r="CC173" s="1149" t="s">
        <v>60</v>
      </c>
      <c r="CD173" s="1149"/>
      <c r="CE173" s="1149"/>
      <c r="CF173" s="23"/>
      <c r="CG173" s="1149" t="s">
        <v>61</v>
      </c>
      <c r="CH173" s="1149"/>
      <c r="CI173" s="1149"/>
      <c r="CJ173" s="23"/>
      <c r="CK173" s="1149" t="s">
        <v>204</v>
      </c>
      <c r="CL173" s="1149"/>
      <c r="CM173" s="1149"/>
      <c r="CN173" s="23"/>
      <c r="CO173" s="1149" t="s">
        <v>584</v>
      </c>
      <c r="CP173" s="1149"/>
      <c r="CQ173" s="1149"/>
      <c r="CR173" s="23"/>
      <c r="CS173" s="1149" t="s">
        <v>585</v>
      </c>
      <c r="CT173" s="1149"/>
      <c r="CU173" s="1149"/>
      <c r="CV173" s="23"/>
      <c r="CW173" s="1149" t="s">
        <v>586</v>
      </c>
      <c r="CX173" s="1149"/>
      <c r="CY173" s="1149"/>
      <c r="CZ173" s="23"/>
      <c r="DA173" s="1149" t="s">
        <v>587</v>
      </c>
      <c r="DB173" s="1149"/>
      <c r="DC173" s="1149"/>
      <c r="DD173" s="23"/>
      <c r="DE173" s="1149" t="s">
        <v>588</v>
      </c>
      <c r="DF173" s="1149"/>
      <c r="DG173" s="1149"/>
      <c r="DH173" s="23"/>
      <c r="DI173" s="1149" t="s">
        <v>12</v>
      </c>
      <c r="DJ173" s="1149"/>
      <c r="DK173" s="1149"/>
    </row>
    <row r="174" spans="1:125" s="8" customFormat="1" ht="34.5" customHeight="1" x14ac:dyDescent="0.2">
      <c r="A174" s="1171"/>
      <c r="B174" s="1151"/>
      <c r="C174" s="1151"/>
      <c r="D174" s="1156" t="s">
        <v>17</v>
      </c>
      <c r="E174" s="1158" t="s">
        <v>18</v>
      </c>
      <c r="F174" s="1159"/>
      <c r="G174" s="1159"/>
      <c r="H174" s="1159"/>
      <c r="I174" s="1159"/>
      <c r="J174" s="1159"/>
      <c r="K174" s="1159"/>
      <c r="L174" s="1159"/>
      <c r="M174" s="1159"/>
      <c r="N174" s="1159"/>
      <c r="O174" s="1159"/>
      <c r="P174" s="1159"/>
      <c r="Q174" s="1159"/>
      <c r="R174" s="1151"/>
      <c r="S174" s="1156" t="s">
        <v>17</v>
      </c>
      <c r="T174" s="1158" t="s">
        <v>18</v>
      </c>
      <c r="U174" s="1159"/>
      <c r="V174" s="1159"/>
      <c r="W174" s="1159"/>
      <c r="X174" s="1159"/>
      <c r="Y174" s="1159"/>
      <c r="Z174" s="1159"/>
      <c r="AA174" s="1159"/>
      <c r="AB174" s="1159"/>
      <c r="AC174" s="1159"/>
      <c r="AD174" s="1159"/>
      <c r="AE174" s="1159"/>
      <c r="AF174" s="1156" t="s">
        <v>17</v>
      </c>
      <c r="AG174" s="1158" t="s">
        <v>18</v>
      </c>
      <c r="AH174" s="1159"/>
      <c r="AI174" s="1159"/>
      <c r="AJ174" s="1159"/>
      <c r="AK174" s="1159"/>
      <c r="AL174" s="1159"/>
      <c r="AM174" s="1159"/>
      <c r="AN174" s="1159"/>
      <c r="AO174" s="1159"/>
      <c r="AP174" s="1159"/>
      <c r="AQ174" s="1159"/>
      <c r="AR174" s="1159"/>
      <c r="AS174" s="1160"/>
      <c r="AT174" s="1165"/>
      <c r="AU174" s="1166"/>
      <c r="AV174" s="1166"/>
      <c r="AW174" s="1166"/>
      <c r="AX174" s="1166"/>
      <c r="AY174" s="1166"/>
      <c r="AZ174" s="1166"/>
      <c r="BA174" s="1166"/>
      <c r="BB174" s="1166"/>
      <c r="BC174" s="1166"/>
      <c r="BD174" s="1166"/>
      <c r="BE174" s="1166"/>
      <c r="BF174" s="1167"/>
      <c r="BG174" s="1151"/>
      <c r="BH174" s="1151"/>
      <c r="BI174" s="1154"/>
      <c r="BJ174" s="130"/>
      <c r="BK174" s="130"/>
      <c r="BL174" s="130"/>
      <c r="BM174" s="920">
        <v>1</v>
      </c>
      <c r="BN174" s="920">
        <v>2</v>
      </c>
      <c r="BO174" s="920"/>
      <c r="BP174" s="23"/>
      <c r="BQ174" s="920">
        <v>1</v>
      </c>
      <c r="BR174" s="920">
        <v>2</v>
      </c>
      <c r="BS174" s="920"/>
      <c r="BT174" s="23"/>
      <c r="BU174" s="920">
        <v>1</v>
      </c>
      <c r="BV174" s="920">
        <v>2</v>
      </c>
      <c r="BW174" s="920"/>
      <c r="BX174" s="23"/>
      <c r="BY174" s="920">
        <v>1</v>
      </c>
      <c r="BZ174" s="920">
        <v>2</v>
      </c>
      <c r="CA174" s="920"/>
      <c r="CB174" s="23"/>
      <c r="CC174" s="920">
        <v>1</v>
      </c>
      <c r="CD174" s="920">
        <v>2</v>
      </c>
      <c r="CE174" s="920"/>
      <c r="CF174" s="23"/>
      <c r="CG174" s="920">
        <v>1</v>
      </c>
      <c r="CH174" s="920">
        <v>2</v>
      </c>
      <c r="CI174" s="920"/>
      <c r="CJ174" s="23"/>
      <c r="CK174" s="920">
        <v>1</v>
      </c>
      <c r="CL174" s="920">
        <v>2</v>
      </c>
      <c r="CM174" s="920"/>
      <c r="CN174" s="23"/>
      <c r="CO174" s="920">
        <v>1</v>
      </c>
      <c r="CP174" s="920">
        <v>2</v>
      </c>
      <c r="CQ174" s="920"/>
      <c r="CR174" s="23"/>
      <c r="CS174" s="920">
        <v>1</v>
      </c>
      <c r="CT174" s="920">
        <v>2</v>
      </c>
      <c r="CU174" s="920"/>
      <c r="CV174" s="23"/>
      <c r="CW174" s="920">
        <v>1</v>
      </c>
      <c r="CX174" s="920">
        <v>2</v>
      </c>
      <c r="CY174" s="920"/>
      <c r="CZ174" s="23"/>
      <c r="DA174" s="920">
        <v>1</v>
      </c>
      <c r="DB174" s="920">
        <v>2</v>
      </c>
      <c r="DC174" s="920"/>
      <c r="DD174" s="23"/>
      <c r="DE174" s="920">
        <v>1</v>
      </c>
      <c r="DF174" s="920">
        <v>2</v>
      </c>
      <c r="DG174" s="920"/>
      <c r="DH174" s="23"/>
      <c r="DI174" s="920">
        <v>1</v>
      </c>
      <c r="DJ174" s="920">
        <v>2</v>
      </c>
      <c r="DK174" s="920"/>
    </row>
    <row r="175" spans="1:125" s="7" customFormat="1" ht="34.5" customHeight="1" x14ac:dyDescent="0.2">
      <c r="A175" s="1172"/>
      <c r="B175" s="1152"/>
      <c r="C175" s="1152"/>
      <c r="D175" s="1157"/>
      <c r="E175" s="26">
        <v>1</v>
      </c>
      <c r="F175" s="26">
        <v>2</v>
      </c>
      <c r="G175" s="589">
        <v>3</v>
      </c>
      <c r="H175" s="26">
        <v>4</v>
      </c>
      <c r="I175" s="589">
        <v>5</v>
      </c>
      <c r="J175" s="26">
        <v>6</v>
      </c>
      <c r="K175" s="26">
        <v>7</v>
      </c>
      <c r="L175" s="26">
        <v>8</v>
      </c>
      <c r="M175" s="26">
        <v>9</v>
      </c>
      <c r="N175" s="26">
        <v>10</v>
      </c>
      <c r="O175" s="26">
        <v>11</v>
      </c>
      <c r="P175" s="26">
        <v>12</v>
      </c>
      <c r="Q175" s="26" t="s">
        <v>20</v>
      </c>
      <c r="R175" s="1152"/>
      <c r="S175" s="1157"/>
      <c r="T175" s="26">
        <v>1</v>
      </c>
      <c r="U175" s="26">
        <v>2</v>
      </c>
      <c r="V175" s="26">
        <v>3</v>
      </c>
      <c r="W175" s="26">
        <v>4</v>
      </c>
      <c r="X175" s="26">
        <v>5</v>
      </c>
      <c r="Y175" s="26">
        <v>6</v>
      </c>
      <c r="Z175" s="26">
        <v>7</v>
      </c>
      <c r="AA175" s="26">
        <v>8</v>
      </c>
      <c r="AB175" s="26">
        <v>9</v>
      </c>
      <c r="AC175" s="26">
        <v>10</v>
      </c>
      <c r="AD175" s="26">
        <v>11</v>
      </c>
      <c r="AE175" s="26">
        <v>12</v>
      </c>
      <c r="AF175" s="1157"/>
      <c r="AG175" s="26">
        <v>1</v>
      </c>
      <c r="AH175" s="26">
        <v>2</v>
      </c>
      <c r="AI175" s="26">
        <v>3</v>
      </c>
      <c r="AJ175" s="26">
        <v>4</v>
      </c>
      <c r="AK175" s="26">
        <v>5</v>
      </c>
      <c r="AL175" s="26">
        <v>6</v>
      </c>
      <c r="AM175" s="26">
        <v>7</v>
      </c>
      <c r="AN175" s="26">
        <v>8</v>
      </c>
      <c r="AO175" s="26">
        <v>9</v>
      </c>
      <c r="AP175" s="26">
        <v>10</v>
      </c>
      <c r="AQ175" s="26">
        <v>11</v>
      </c>
      <c r="AR175" s="26">
        <v>12</v>
      </c>
      <c r="AS175" s="26" t="s">
        <v>12</v>
      </c>
      <c r="AT175" s="164">
        <v>1</v>
      </c>
      <c r="AU175" s="164">
        <v>2</v>
      </c>
      <c r="AV175" s="164">
        <v>3</v>
      </c>
      <c r="AW175" s="164">
        <v>4</v>
      </c>
      <c r="AX175" s="164">
        <v>5</v>
      </c>
      <c r="AY175" s="164">
        <v>6</v>
      </c>
      <c r="AZ175" s="164">
        <v>7</v>
      </c>
      <c r="BA175" s="164">
        <v>8</v>
      </c>
      <c r="BB175" s="164">
        <v>9</v>
      </c>
      <c r="BC175" s="164">
        <v>10</v>
      </c>
      <c r="BD175" s="164">
        <v>11</v>
      </c>
      <c r="BE175" s="164">
        <v>12</v>
      </c>
      <c r="BF175" s="26" t="s">
        <v>12</v>
      </c>
      <c r="BG175" s="1152"/>
      <c r="BH175" s="1152"/>
      <c r="BI175" s="1155"/>
      <c r="BM175" s="164" t="s">
        <v>581</v>
      </c>
      <c r="BN175" s="164" t="s">
        <v>582</v>
      </c>
      <c r="BO175" s="919" t="s">
        <v>583</v>
      </c>
      <c r="BP175" s="27"/>
      <c r="BQ175" s="164" t="s">
        <v>581</v>
      </c>
      <c r="BR175" s="164" t="s">
        <v>582</v>
      </c>
      <c r="BS175" s="919" t="s">
        <v>583</v>
      </c>
      <c r="BT175" s="27"/>
      <c r="BU175" s="164" t="s">
        <v>581</v>
      </c>
      <c r="BV175" s="164" t="s">
        <v>582</v>
      </c>
      <c r="BW175" s="919" t="s">
        <v>583</v>
      </c>
      <c r="BX175" s="27"/>
      <c r="BY175" s="164" t="s">
        <v>581</v>
      </c>
      <c r="BZ175" s="164" t="s">
        <v>582</v>
      </c>
      <c r="CA175" s="919" t="s">
        <v>583</v>
      </c>
      <c r="CB175" s="27"/>
      <c r="CC175" s="164" t="s">
        <v>581</v>
      </c>
      <c r="CD175" s="164" t="s">
        <v>582</v>
      </c>
      <c r="CE175" s="919" t="s">
        <v>583</v>
      </c>
      <c r="CF175" s="27"/>
      <c r="CG175" s="164" t="s">
        <v>581</v>
      </c>
      <c r="CH175" s="164" t="s">
        <v>582</v>
      </c>
      <c r="CI175" s="919" t="s">
        <v>583</v>
      </c>
      <c r="CJ175" s="27"/>
      <c r="CK175" s="164" t="s">
        <v>581</v>
      </c>
      <c r="CL175" s="164" t="s">
        <v>582</v>
      </c>
      <c r="CM175" s="919" t="s">
        <v>583</v>
      </c>
      <c r="CN175" s="27"/>
      <c r="CO175" s="164" t="s">
        <v>581</v>
      </c>
      <c r="CP175" s="164" t="s">
        <v>582</v>
      </c>
      <c r="CQ175" s="919" t="s">
        <v>583</v>
      </c>
      <c r="CR175" s="27"/>
      <c r="CS175" s="164" t="s">
        <v>581</v>
      </c>
      <c r="CT175" s="164" t="s">
        <v>582</v>
      </c>
      <c r="CU175" s="919" t="s">
        <v>583</v>
      </c>
      <c r="CV175" s="27"/>
      <c r="CW175" s="164" t="s">
        <v>581</v>
      </c>
      <c r="CX175" s="164" t="s">
        <v>582</v>
      </c>
      <c r="CY175" s="919" t="s">
        <v>583</v>
      </c>
      <c r="CZ175" s="27"/>
      <c r="DA175" s="164" t="s">
        <v>581</v>
      </c>
      <c r="DB175" s="164" t="s">
        <v>582</v>
      </c>
      <c r="DC175" s="919" t="s">
        <v>583</v>
      </c>
      <c r="DD175" s="27"/>
      <c r="DE175" s="164" t="s">
        <v>581</v>
      </c>
      <c r="DF175" s="164" t="s">
        <v>582</v>
      </c>
      <c r="DG175" s="919" t="s">
        <v>583</v>
      </c>
      <c r="DH175" s="27"/>
      <c r="DI175" s="164" t="s">
        <v>581</v>
      </c>
      <c r="DJ175" s="164" t="s">
        <v>582</v>
      </c>
      <c r="DK175" s="919" t="s">
        <v>583</v>
      </c>
    </row>
    <row r="176" spans="1:125" s="92" customFormat="1" ht="34.5" customHeight="1" thickBot="1" x14ac:dyDescent="0.25">
      <c r="A176" s="85"/>
      <c r="B176" s="182" t="s">
        <v>285</v>
      </c>
      <c r="C176" s="86" t="s">
        <v>237</v>
      </c>
      <c r="D176" s="82">
        <f>50*12</f>
        <v>600</v>
      </c>
      <c r="E176" s="87"/>
      <c r="F176" s="88"/>
      <c r="G176" s="611"/>
      <c r="H176" s="88"/>
      <c r="I176" s="612"/>
      <c r="J176" s="88"/>
      <c r="K176" s="88"/>
      <c r="L176" s="88"/>
      <c r="M176" s="88"/>
      <c r="N176" s="88"/>
      <c r="O176" s="88"/>
      <c r="P176" s="88"/>
      <c r="Q176" s="89">
        <f>SUM(E176:P176)</f>
        <v>0</v>
      </c>
      <c r="R176" s="172" t="s">
        <v>96</v>
      </c>
      <c r="S176" s="636">
        <v>16800</v>
      </c>
      <c r="T176" s="173"/>
      <c r="U176" s="173"/>
      <c r="V176" s="173"/>
      <c r="W176" s="173"/>
      <c r="X176" s="173"/>
      <c r="Y176" s="629"/>
      <c r="Z176" s="173"/>
      <c r="AA176" s="173"/>
      <c r="AB176" s="173"/>
      <c r="AC176" s="173"/>
      <c r="AD176" s="173"/>
      <c r="AE176" s="173"/>
      <c r="AF176" s="69">
        <f>SUM(Q176*S176)</f>
        <v>0</v>
      </c>
      <c r="AG176" s="70">
        <f t="shared" ref="AG176" si="895">T176*E176</f>
        <v>0</v>
      </c>
      <c r="AH176" s="70">
        <f t="shared" ref="AH176" si="896">U176*F176</f>
        <v>0</v>
      </c>
      <c r="AI176" s="70">
        <f t="shared" ref="AI176" si="897">V176*G176</f>
        <v>0</v>
      </c>
      <c r="AJ176" s="70">
        <f t="shared" ref="AJ176" si="898">W176*H176</f>
        <v>0</v>
      </c>
      <c r="AK176" s="461">
        <f t="shared" ref="AK176" si="899">X176*I176</f>
        <v>0</v>
      </c>
      <c r="AL176" s="70">
        <f t="shared" ref="AL176" si="900">Y176*J176</f>
        <v>0</v>
      </c>
      <c r="AM176" s="70">
        <f t="shared" ref="AM176" si="901">Z176*K176</f>
        <v>0</v>
      </c>
      <c r="AN176" s="70">
        <f t="shared" ref="AN176" si="902">AA176*L176</f>
        <v>0</v>
      </c>
      <c r="AO176" s="70">
        <f t="shared" ref="AO176" si="903">AB176*M176</f>
        <v>0</v>
      </c>
      <c r="AP176" s="70">
        <f t="shared" ref="AP176" si="904">AC176*N176</f>
        <v>0</v>
      </c>
      <c r="AQ176" s="70">
        <f t="shared" ref="AQ176" si="905">AD176*O176</f>
        <v>0</v>
      </c>
      <c r="AR176" s="70">
        <f t="shared" ref="AR176" si="906">AE176*P176</f>
        <v>0</v>
      </c>
      <c r="AS176" s="71">
        <f>SUM(AG176:AR176)</f>
        <v>0</v>
      </c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2">
        <f>SUM(AT176:BE176)</f>
        <v>0</v>
      </c>
      <c r="BG176" s="99">
        <f>AF176-AS176</f>
        <v>0</v>
      </c>
      <c r="BH176" s="100">
        <f>S176*D176</f>
        <v>10080000</v>
      </c>
      <c r="BI176" s="101">
        <f>BH176-AS176</f>
        <v>10080000</v>
      </c>
      <c r="BJ176" s="152">
        <f>SUM(Q176/D176)</f>
        <v>0</v>
      </c>
      <c r="BK176" s="152"/>
      <c r="BL176" s="636">
        <v>16800</v>
      </c>
      <c r="BM176" s="461">
        <f>AG176-AT176</f>
        <v>0</v>
      </c>
      <c r="BN176" s="461">
        <f>E176*BL176</f>
        <v>0</v>
      </c>
      <c r="BO176" s="461">
        <f>BM176-BN176</f>
        <v>0</v>
      </c>
      <c r="BP176" s="37"/>
      <c r="BQ176" s="461">
        <f>AH176-AU176</f>
        <v>0</v>
      </c>
      <c r="BR176" s="461">
        <f>F176*BL176</f>
        <v>0</v>
      </c>
      <c r="BS176" s="461">
        <f>BQ176-BR176</f>
        <v>0</v>
      </c>
      <c r="BT176" s="37"/>
      <c r="BU176" s="461">
        <f>AI176-AV176</f>
        <v>0</v>
      </c>
      <c r="BV176" s="461">
        <f>G176*BL176</f>
        <v>0</v>
      </c>
      <c r="BW176" s="461">
        <f>BU176-BV176</f>
        <v>0</v>
      </c>
      <c r="BX176" s="37"/>
      <c r="BY176" s="461">
        <f>AJ176-AW176</f>
        <v>0</v>
      </c>
      <c r="BZ176" s="461">
        <f>H176*BL176</f>
        <v>0</v>
      </c>
      <c r="CA176" s="461">
        <f>BY176-BZ176</f>
        <v>0</v>
      </c>
      <c r="CB176" s="37"/>
      <c r="CC176" s="461">
        <f>SUM(AK176-AX176)</f>
        <v>0</v>
      </c>
      <c r="CD176" s="461">
        <f>I176*BL176</f>
        <v>0</v>
      </c>
      <c r="CE176" s="461">
        <f>CC176-CD176</f>
        <v>0</v>
      </c>
      <c r="CF176" s="37"/>
      <c r="CG176" s="461">
        <f>AL176-AY176</f>
        <v>0</v>
      </c>
      <c r="CH176" s="461">
        <f>J176*BL176</f>
        <v>0</v>
      </c>
      <c r="CI176" s="461">
        <f>CG176-CH176</f>
        <v>0</v>
      </c>
      <c r="CJ176" s="37"/>
      <c r="CK176" s="461">
        <f>AM176-AZ176</f>
        <v>0</v>
      </c>
      <c r="CL176" s="461">
        <f>K176*BL176</f>
        <v>0</v>
      </c>
      <c r="CM176" s="461">
        <f>CK176-CL176</f>
        <v>0</v>
      </c>
      <c r="CN176" s="37"/>
      <c r="CO176" s="461">
        <f>AN176-BA176</f>
        <v>0</v>
      </c>
      <c r="CP176" s="461">
        <f>L176*BL176</f>
        <v>0</v>
      </c>
      <c r="CQ176" s="461">
        <f>CO176-CP176</f>
        <v>0</v>
      </c>
      <c r="CR176" s="37"/>
      <c r="CS176" s="461">
        <f>AO176-BB176</f>
        <v>0</v>
      </c>
      <c r="CT176" s="461">
        <f>M176*BL176</f>
        <v>0</v>
      </c>
      <c r="CU176" s="461">
        <f>CS176-CT176</f>
        <v>0</v>
      </c>
      <c r="CV176" s="37"/>
      <c r="CW176" s="461">
        <f>AP176-BC176</f>
        <v>0</v>
      </c>
      <c r="CX176" s="461">
        <f>N176*BL176</f>
        <v>0</v>
      </c>
      <c r="CY176" s="461">
        <f>CW176-CX176</f>
        <v>0</v>
      </c>
      <c r="CZ176" s="37"/>
      <c r="DA176" s="461">
        <f>AQ176-BD176</f>
        <v>0</v>
      </c>
      <c r="DB176" s="461">
        <f>O176*BL176</f>
        <v>0</v>
      </c>
      <c r="DC176" s="461">
        <f>DA176-DB176</f>
        <v>0</v>
      </c>
      <c r="DD176" s="37"/>
      <c r="DE176" s="461">
        <f>AR176-BE176</f>
        <v>0</v>
      </c>
      <c r="DF176" s="461">
        <f>P176*BL176</f>
        <v>0</v>
      </c>
      <c r="DG176" s="461">
        <f>DE176-DF176</f>
        <v>0</v>
      </c>
      <c r="DH176" s="37"/>
      <c r="DI176" s="461">
        <f t="shared" ref="DI176" si="907">SUM(BM176+BQ176+BU176+BY176+CC176+CG176+CK176+CO176+CS176+CW176+DA176+DE176)</f>
        <v>0</v>
      </c>
      <c r="DJ176" s="461">
        <f t="shared" ref="DJ176" si="908">SUM(BN176+BR176+BV176+BZ176+CD176+CH176+CL176+CP176+CT176+CX176+DB176+DF176)</f>
        <v>0</v>
      </c>
      <c r="DK176" s="461">
        <f>DI176-DJ176</f>
        <v>0</v>
      </c>
    </row>
    <row r="177" spans="1:125" s="39" customFormat="1" ht="34.5" customHeight="1" thickBot="1" x14ac:dyDescent="0.25">
      <c r="A177" s="45">
        <v>9</v>
      </c>
      <c r="B177" s="45" t="s">
        <v>4</v>
      </c>
      <c r="C177" s="45"/>
      <c r="D177" s="46"/>
      <c r="E177" s="47"/>
      <c r="F177" s="47"/>
      <c r="G177" s="614"/>
      <c r="H177" s="47"/>
      <c r="I177" s="615"/>
      <c r="J177" s="47"/>
      <c r="K177" s="47"/>
      <c r="L177" s="47"/>
      <c r="M177" s="47"/>
      <c r="N177" s="47"/>
      <c r="O177" s="47"/>
      <c r="P177" s="47"/>
      <c r="Q177" s="48"/>
      <c r="R177" s="77"/>
      <c r="S177" s="102"/>
      <c r="T177" s="103"/>
      <c r="U177" s="103"/>
      <c r="V177" s="103"/>
      <c r="W177" s="103"/>
      <c r="X177" s="103"/>
      <c r="Y177" s="616"/>
      <c r="Z177" s="103"/>
      <c r="AA177" s="103"/>
      <c r="AB177" s="103"/>
      <c r="AC177" s="103"/>
      <c r="AD177" s="103"/>
      <c r="AE177" s="103"/>
      <c r="AF177" s="104">
        <f>SUM(AF176:AF176)</f>
        <v>0</v>
      </c>
      <c r="AG177" s="104">
        <f>SUM(AG176:AG176)</f>
        <v>0</v>
      </c>
      <c r="AH177" s="104">
        <f>SUM(AH176:AH176)</f>
        <v>0</v>
      </c>
      <c r="AI177" s="104">
        <f>SUM(AI176:AI176)</f>
        <v>0</v>
      </c>
      <c r="AJ177" s="104">
        <f t="shared" ref="AJ177:AR177" si="909">SUM(AJ176:AJ176)</f>
        <v>0</v>
      </c>
      <c r="AK177" s="634">
        <f t="shared" si="909"/>
        <v>0</v>
      </c>
      <c r="AL177" s="104">
        <f t="shared" si="909"/>
        <v>0</v>
      </c>
      <c r="AM177" s="104">
        <f t="shared" si="909"/>
        <v>0</v>
      </c>
      <c r="AN177" s="104">
        <f t="shared" si="909"/>
        <v>0</v>
      </c>
      <c r="AO177" s="104">
        <f t="shared" si="909"/>
        <v>0</v>
      </c>
      <c r="AP177" s="104">
        <f t="shared" si="909"/>
        <v>0</v>
      </c>
      <c r="AQ177" s="104">
        <f t="shared" si="909"/>
        <v>0</v>
      </c>
      <c r="AR177" s="104">
        <f t="shared" si="909"/>
        <v>0</v>
      </c>
      <c r="AS177" s="104">
        <f>SUM(AS176:AS176)</f>
        <v>0</v>
      </c>
      <c r="AT177" s="104">
        <f>SUM(AT176:AT176)</f>
        <v>0</v>
      </c>
      <c r="AU177" s="104">
        <f>SUM(AU176:AU176)</f>
        <v>0</v>
      </c>
      <c r="AV177" s="104">
        <f>SUM(AV176:AV176)</f>
        <v>0</v>
      </c>
      <c r="AW177" s="104">
        <f t="shared" ref="AW177:BE177" si="910">SUM(AW176:AW176)</f>
        <v>0</v>
      </c>
      <c r="AX177" s="104">
        <f t="shared" si="910"/>
        <v>0</v>
      </c>
      <c r="AY177" s="104">
        <f t="shared" si="910"/>
        <v>0</v>
      </c>
      <c r="AZ177" s="104">
        <f t="shared" si="910"/>
        <v>0</v>
      </c>
      <c r="BA177" s="104">
        <f t="shared" si="910"/>
        <v>0</v>
      </c>
      <c r="BB177" s="104">
        <f t="shared" si="910"/>
        <v>0</v>
      </c>
      <c r="BC177" s="104">
        <f t="shared" si="910"/>
        <v>0</v>
      </c>
      <c r="BD177" s="104">
        <f t="shared" si="910"/>
        <v>0</v>
      </c>
      <c r="BE177" s="104">
        <f t="shared" si="910"/>
        <v>0</v>
      </c>
      <c r="BF177" s="104">
        <f>SUM(BF176:BF176)</f>
        <v>0</v>
      </c>
      <c r="BG177" s="105">
        <f>SUM(BG176)</f>
        <v>0</v>
      </c>
      <c r="BH177" s="105">
        <f t="shared" ref="BH177:BI177" si="911">SUM(BH176)</f>
        <v>10080000</v>
      </c>
      <c r="BI177" s="105">
        <f t="shared" si="911"/>
        <v>10080000</v>
      </c>
      <c r="BJ177" s="398">
        <f>SUM(BJ176)</f>
        <v>0</v>
      </c>
      <c r="BK177" s="398"/>
      <c r="BL177" s="711"/>
      <c r="BM177" s="918">
        <f>SUM(BM176)</f>
        <v>0</v>
      </c>
      <c r="BN177" s="918">
        <f t="shared" ref="BN177" si="912">SUM(BN176)</f>
        <v>0</v>
      </c>
      <c r="BO177" s="918">
        <f t="shared" ref="BO177" si="913">SUM(BO176)</f>
        <v>0</v>
      </c>
      <c r="BP177" s="50"/>
      <c r="BQ177" s="918">
        <f>SUM(BQ176)</f>
        <v>0</v>
      </c>
      <c r="BR177" s="918">
        <f t="shared" ref="BR177" si="914">SUM(BR176)</f>
        <v>0</v>
      </c>
      <c r="BS177" s="918">
        <f t="shared" ref="BS177" si="915">SUM(BS176)</f>
        <v>0</v>
      </c>
      <c r="BT177" s="50"/>
      <c r="BU177" s="918">
        <f>SUM(BU176)</f>
        <v>0</v>
      </c>
      <c r="BV177" s="918">
        <f t="shared" ref="BV177" si="916">SUM(BV176)</f>
        <v>0</v>
      </c>
      <c r="BW177" s="918">
        <f t="shared" ref="BW177" si="917">SUM(BW176)</f>
        <v>0</v>
      </c>
      <c r="BX177" s="50"/>
      <c r="BY177" s="918">
        <f>SUM(BY176)</f>
        <v>0</v>
      </c>
      <c r="BZ177" s="918">
        <f t="shared" ref="BZ177" si="918">SUM(BZ176)</f>
        <v>0</v>
      </c>
      <c r="CA177" s="918">
        <f t="shared" ref="CA177" si="919">SUM(CA176)</f>
        <v>0</v>
      </c>
      <c r="CB177" s="50"/>
      <c r="CC177" s="918">
        <f>SUM(CC176)</f>
        <v>0</v>
      </c>
      <c r="CD177" s="918">
        <f t="shared" ref="CD177" si="920">SUM(CD176)</f>
        <v>0</v>
      </c>
      <c r="CE177" s="918">
        <f t="shared" ref="CE177" si="921">SUM(CE176)</f>
        <v>0</v>
      </c>
      <c r="CF177" s="50"/>
      <c r="CG177" s="918">
        <f>SUM(CG176)</f>
        <v>0</v>
      </c>
      <c r="CH177" s="918">
        <f t="shared" ref="CH177" si="922">SUM(CH176)</f>
        <v>0</v>
      </c>
      <c r="CI177" s="918">
        <f t="shared" ref="CI177" si="923">SUM(CI176)</f>
        <v>0</v>
      </c>
      <c r="CJ177" s="50"/>
      <c r="CK177" s="918">
        <f>SUM(CK176)</f>
        <v>0</v>
      </c>
      <c r="CL177" s="918">
        <f t="shared" ref="CL177" si="924">SUM(CL176)</f>
        <v>0</v>
      </c>
      <c r="CM177" s="918">
        <f t="shared" ref="CM177" si="925">SUM(CM176)</f>
        <v>0</v>
      </c>
      <c r="CN177" s="50"/>
      <c r="CO177" s="918">
        <f>SUM(CO176)</f>
        <v>0</v>
      </c>
      <c r="CP177" s="918">
        <f t="shared" ref="CP177" si="926">SUM(CP176)</f>
        <v>0</v>
      </c>
      <c r="CQ177" s="918">
        <f t="shared" ref="CQ177" si="927">SUM(CQ176)</f>
        <v>0</v>
      </c>
      <c r="CR177" s="50"/>
      <c r="CS177" s="918">
        <f>SUM(CS176)</f>
        <v>0</v>
      </c>
      <c r="CT177" s="918">
        <f t="shared" ref="CT177" si="928">SUM(CT176)</f>
        <v>0</v>
      </c>
      <c r="CU177" s="918">
        <f t="shared" ref="CU177" si="929">SUM(CU176)</f>
        <v>0</v>
      </c>
      <c r="CV177" s="50"/>
      <c r="CW177" s="918">
        <f>SUM(CW176)</f>
        <v>0</v>
      </c>
      <c r="CX177" s="918">
        <f t="shared" ref="CX177" si="930">SUM(CX176)</f>
        <v>0</v>
      </c>
      <c r="CY177" s="918">
        <f t="shared" ref="CY177" si="931">SUM(CY176)</f>
        <v>0</v>
      </c>
      <c r="CZ177" s="50"/>
      <c r="DA177" s="918">
        <f>SUM(DA176)</f>
        <v>0</v>
      </c>
      <c r="DB177" s="918">
        <f t="shared" ref="DB177" si="932">SUM(DB176)</f>
        <v>0</v>
      </c>
      <c r="DC177" s="918">
        <f t="shared" ref="DC177" si="933">SUM(DC176)</f>
        <v>0</v>
      </c>
      <c r="DD177" s="50"/>
      <c r="DE177" s="918">
        <f>SUM(DE176)</f>
        <v>0</v>
      </c>
      <c r="DF177" s="918">
        <f t="shared" ref="DF177" si="934">SUM(DF176)</f>
        <v>0</v>
      </c>
      <c r="DG177" s="918">
        <f t="shared" ref="DG177" si="935">SUM(DG176)</f>
        <v>0</v>
      </c>
      <c r="DH177" s="50"/>
      <c r="DI177" s="918">
        <f>SUM(DI176)</f>
        <v>0</v>
      </c>
      <c r="DJ177" s="918">
        <f t="shared" ref="DJ177" si="936">SUM(DJ176)</f>
        <v>0</v>
      </c>
      <c r="DK177" s="918">
        <f t="shared" ref="DK177" si="937">SUM(DK176)</f>
        <v>0</v>
      </c>
    </row>
    <row r="178" spans="1:125" s="20" customFormat="1" ht="34.5" customHeight="1" x14ac:dyDescent="0.2">
      <c r="A178" s="51"/>
      <c r="D178" s="51"/>
      <c r="E178" s="51"/>
      <c r="F178" s="51"/>
      <c r="G178" s="618"/>
      <c r="H178" s="51"/>
      <c r="I178" s="619"/>
      <c r="J178" s="51"/>
      <c r="K178" s="51"/>
      <c r="L178" s="51"/>
      <c r="M178" s="51"/>
      <c r="N178" s="51"/>
      <c r="O178" s="51"/>
      <c r="P178" s="51"/>
      <c r="Q178" s="51"/>
      <c r="R178" s="51"/>
      <c r="AS178" s="52"/>
      <c r="BF178" s="53"/>
      <c r="BG178" s="54">
        <f>AF177-AS177</f>
        <v>0</v>
      </c>
      <c r="BH178" s="55">
        <f>SUM(BI177+AS177)</f>
        <v>10080000</v>
      </c>
      <c r="BI178" s="56">
        <f>SUM(BG177)</f>
        <v>0</v>
      </c>
      <c r="BJ178" s="41" t="s">
        <v>35</v>
      </c>
      <c r="BK178" s="41"/>
      <c r="BL178" s="712"/>
      <c r="BM178" s="621"/>
      <c r="BN178" s="620"/>
      <c r="BO178" s="620"/>
      <c r="BP178" s="620"/>
      <c r="BQ178" s="621"/>
      <c r="BR178" s="620"/>
      <c r="BS178" s="620"/>
      <c r="BT178" s="620"/>
      <c r="BU178" s="621"/>
      <c r="BV178" s="620"/>
      <c r="BW178" s="620"/>
      <c r="BX178" s="620"/>
      <c r="BY178" s="621"/>
      <c r="BZ178" s="620"/>
      <c r="CA178" s="620"/>
      <c r="CB178" s="620"/>
      <c r="CC178" s="621"/>
      <c r="CD178" s="620"/>
      <c r="CE178" s="620"/>
      <c r="CF178" s="620"/>
      <c r="CG178" s="621"/>
      <c r="CH178" s="620"/>
      <c r="CI178" s="620"/>
      <c r="CJ178" s="620"/>
      <c r="CK178" s="621"/>
      <c r="CL178" s="620"/>
      <c r="CM178" s="620"/>
      <c r="CN178" s="620"/>
      <c r="CO178" s="621"/>
      <c r="CP178" s="620"/>
      <c r="CQ178" s="620"/>
      <c r="CR178" s="620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</row>
    <row r="179" spans="1:125" s="20" customFormat="1" ht="34.5" customHeight="1" x14ac:dyDescent="0.2">
      <c r="A179" s="51"/>
      <c r="D179" s="51"/>
      <c r="E179" s="51"/>
      <c r="F179" s="51"/>
      <c r="G179" s="618"/>
      <c r="H179" s="51"/>
      <c r="I179" s="619"/>
      <c r="J179" s="51"/>
      <c r="K179" s="51"/>
      <c r="L179" s="51"/>
      <c r="M179" s="51"/>
      <c r="N179" s="51"/>
      <c r="O179" s="51"/>
      <c r="P179" s="51"/>
      <c r="Q179" s="51"/>
      <c r="R179" s="51"/>
      <c r="AS179" s="41"/>
      <c r="AT179" s="118"/>
      <c r="AU179" s="118"/>
      <c r="AV179" s="118"/>
      <c r="AW179" s="118"/>
      <c r="AX179" s="118"/>
      <c r="AY179" s="118"/>
      <c r="AZ179" s="118"/>
      <c r="BA179" s="118"/>
      <c r="BB179" s="118"/>
      <c r="BC179" s="118"/>
      <c r="BD179" s="118"/>
      <c r="BE179" s="118"/>
      <c r="BF179" s="118"/>
      <c r="BG179" s="41"/>
      <c r="BH179" s="57"/>
      <c r="BI179" s="58">
        <f>SUM(BI177-BI178)</f>
        <v>10080000</v>
      </c>
      <c r="BJ179" s="41" t="s">
        <v>34</v>
      </c>
      <c r="BK179" s="41"/>
      <c r="BL179" s="712"/>
      <c r="BM179" s="621"/>
      <c r="BN179" s="620"/>
      <c r="BO179" s="620"/>
      <c r="BP179" s="620"/>
      <c r="BQ179" s="621"/>
      <c r="BR179" s="620"/>
      <c r="BS179" s="620"/>
      <c r="BT179" s="620"/>
      <c r="BU179" s="621"/>
      <c r="BV179" s="620"/>
      <c r="BW179" s="620"/>
      <c r="BX179" s="620"/>
      <c r="BY179" s="621"/>
      <c r="BZ179" s="620"/>
      <c r="CA179" s="620"/>
      <c r="CB179" s="620"/>
      <c r="CC179" s="621"/>
      <c r="CD179" s="620"/>
      <c r="CE179" s="620"/>
      <c r="CF179" s="620"/>
      <c r="CG179" s="621"/>
      <c r="CH179" s="620"/>
      <c r="CI179" s="620"/>
      <c r="CJ179" s="620"/>
      <c r="CK179" s="621"/>
      <c r="CL179" s="620"/>
      <c r="CM179" s="620"/>
      <c r="CN179" s="620"/>
      <c r="CO179" s="621"/>
      <c r="CP179" s="620"/>
      <c r="CQ179" s="620"/>
      <c r="CR179" s="620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</row>
    <row r="180" spans="1:125" s="20" customFormat="1" ht="34.5" customHeight="1" x14ac:dyDescent="0.2">
      <c r="A180" s="1168" t="s">
        <v>8</v>
      </c>
      <c r="B180" s="1169"/>
      <c r="C180" s="119" t="s">
        <v>119</v>
      </c>
      <c r="D180" s="23"/>
      <c r="E180" s="23"/>
      <c r="F180" s="23"/>
      <c r="G180" s="157"/>
      <c r="H180" s="23"/>
      <c r="I180" s="585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23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3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3"/>
      <c r="BG180" s="133"/>
      <c r="BH180" s="130"/>
      <c r="BI180" s="134"/>
      <c r="BJ180" s="23"/>
      <c r="BK180" s="23"/>
      <c r="BL180" s="710"/>
      <c r="BM180" s="587"/>
      <c r="BN180" s="157"/>
      <c r="BO180" s="588"/>
      <c r="BP180" s="157"/>
      <c r="BQ180" s="587"/>
      <c r="BR180" s="157"/>
      <c r="BS180" s="588"/>
      <c r="BT180" s="157"/>
      <c r="BU180" s="587"/>
      <c r="BV180" s="157"/>
      <c r="BW180" s="588"/>
      <c r="BX180" s="157"/>
      <c r="BY180" s="587"/>
      <c r="BZ180" s="157"/>
      <c r="CA180" s="588"/>
      <c r="CB180" s="157"/>
      <c r="CC180" s="587"/>
      <c r="CD180" s="157"/>
      <c r="CE180" s="588"/>
      <c r="CF180" s="157"/>
      <c r="CG180" s="587"/>
      <c r="CH180" s="157"/>
      <c r="CI180" s="588"/>
      <c r="CJ180" s="157"/>
      <c r="CK180" s="587"/>
      <c r="CL180" s="157"/>
      <c r="CM180" s="588"/>
      <c r="CN180" s="157"/>
      <c r="CO180" s="587"/>
      <c r="CP180" s="157"/>
      <c r="CQ180" s="588"/>
      <c r="CR180" s="157"/>
      <c r="CS180" s="131"/>
      <c r="CT180" s="131"/>
      <c r="CU180" s="131"/>
      <c r="CV180" s="131"/>
      <c r="CW180" s="133"/>
      <c r="CX180" s="133"/>
      <c r="CY180" s="133"/>
      <c r="CZ180" s="130"/>
      <c r="DA180" s="134"/>
      <c r="DB180" s="133"/>
      <c r="DC180" s="133"/>
      <c r="DD180" s="24"/>
      <c r="DE180" s="24"/>
      <c r="DF180" s="24"/>
      <c r="DG180" s="24"/>
      <c r="DH180" s="24"/>
      <c r="DI180" s="135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</row>
    <row r="181" spans="1:125" s="8" customFormat="1" ht="34.5" customHeight="1" x14ac:dyDescent="0.2">
      <c r="A181" s="1170" t="s">
        <v>9</v>
      </c>
      <c r="B181" s="1150" t="s">
        <v>10</v>
      </c>
      <c r="C181" s="1150" t="s">
        <v>21</v>
      </c>
      <c r="D181" s="1173" t="s">
        <v>11</v>
      </c>
      <c r="E181" s="1173"/>
      <c r="F181" s="1173"/>
      <c r="G181" s="1173"/>
      <c r="H181" s="1173"/>
      <c r="I181" s="1173"/>
      <c r="J181" s="1173"/>
      <c r="K181" s="1173"/>
      <c r="L181" s="1173"/>
      <c r="M181" s="1173"/>
      <c r="N181" s="1173"/>
      <c r="O181" s="1173"/>
      <c r="P181" s="1173"/>
      <c r="Q181" s="1173"/>
      <c r="R181" s="1150" t="s">
        <v>19</v>
      </c>
      <c r="S181" s="1174" t="s">
        <v>16</v>
      </c>
      <c r="T181" s="1175"/>
      <c r="U181" s="1175"/>
      <c r="V181" s="1175"/>
      <c r="W181" s="1175"/>
      <c r="X181" s="1175"/>
      <c r="Y181" s="1175"/>
      <c r="Z181" s="1175"/>
      <c r="AA181" s="1175"/>
      <c r="AB181" s="1175"/>
      <c r="AC181" s="1175"/>
      <c r="AD181" s="1175"/>
      <c r="AE181" s="1175"/>
      <c r="AF181" s="1161" t="s">
        <v>6</v>
      </c>
      <c r="AG181" s="1161"/>
      <c r="AH181" s="1161"/>
      <c r="AI181" s="1161"/>
      <c r="AJ181" s="1161"/>
      <c r="AK181" s="1161"/>
      <c r="AL181" s="1161"/>
      <c r="AM181" s="1161"/>
      <c r="AN181" s="1161"/>
      <c r="AO181" s="1161"/>
      <c r="AP181" s="1161"/>
      <c r="AQ181" s="1161"/>
      <c r="AR181" s="1161"/>
      <c r="AS181" s="1161"/>
      <c r="AT181" s="1162" t="s">
        <v>38</v>
      </c>
      <c r="AU181" s="1163"/>
      <c r="AV181" s="1163"/>
      <c r="AW181" s="1163"/>
      <c r="AX181" s="1163"/>
      <c r="AY181" s="1163"/>
      <c r="AZ181" s="1163"/>
      <c r="BA181" s="1163"/>
      <c r="BB181" s="1163"/>
      <c r="BC181" s="1163"/>
      <c r="BD181" s="1163"/>
      <c r="BE181" s="1163"/>
      <c r="BF181" s="1164"/>
      <c r="BG181" s="1150" t="s">
        <v>35</v>
      </c>
      <c r="BH181" s="1150" t="s">
        <v>208</v>
      </c>
      <c r="BI181" s="1153" t="s">
        <v>36</v>
      </c>
      <c r="BJ181" s="130"/>
      <c r="BK181" s="130"/>
      <c r="BL181" s="130"/>
      <c r="BM181" s="1149" t="s">
        <v>51</v>
      </c>
      <c r="BN181" s="1149"/>
      <c r="BO181" s="1149"/>
      <c r="BP181" s="23"/>
      <c r="BQ181" s="1149" t="s">
        <v>52</v>
      </c>
      <c r="BR181" s="1149"/>
      <c r="BS181" s="1149"/>
      <c r="BT181" s="23"/>
      <c r="BU181" s="1149" t="s">
        <v>56</v>
      </c>
      <c r="BV181" s="1149"/>
      <c r="BW181" s="1149"/>
      <c r="BX181" s="23"/>
      <c r="BY181" s="1149" t="s">
        <v>59</v>
      </c>
      <c r="BZ181" s="1149"/>
      <c r="CA181" s="1149"/>
      <c r="CB181" s="23"/>
      <c r="CC181" s="1149" t="s">
        <v>60</v>
      </c>
      <c r="CD181" s="1149"/>
      <c r="CE181" s="1149"/>
      <c r="CF181" s="23"/>
      <c r="CG181" s="1149" t="s">
        <v>61</v>
      </c>
      <c r="CH181" s="1149"/>
      <c r="CI181" s="1149"/>
      <c r="CJ181" s="23"/>
      <c r="CK181" s="1149" t="s">
        <v>204</v>
      </c>
      <c r="CL181" s="1149"/>
      <c r="CM181" s="1149"/>
      <c r="CN181" s="23"/>
      <c r="CO181" s="1149" t="s">
        <v>584</v>
      </c>
      <c r="CP181" s="1149"/>
      <c r="CQ181" s="1149"/>
      <c r="CR181" s="23"/>
      <c r="CS181" s="1149" t="s">
        <v>585</v>
      </c>
      <c r="CT181" s="1149"/>
      <c r="CU181" s="1149"/>
      <c r="CV181" s="23"/>
      <c r="CW181" s="1149" t="s">
        <v>586</v>
      </c>
      <c r="CX181" s="1149"/>
      <c r="CY181" s="1149"/>
      <c r="CZ181" s="23"/>
      <c r="DA181" s="1149" t="s">
        <v>587</v>
      </c>
      <c r="DB181" s="1149"/>
      <c r="DC181" s="1149"/>
      <c r="DD181" s="23"/>
      <c r="DE181" s="1149" t="s">
        <v>588</v>
      </c>
      <c r="DF181" s="1149"/>
      <c r="DG181" s="1149"/>
      <c r="DH181" s="23"/>
      <c r="DI181" s="1149" t="s">
        <v>12</v>
      </c>
      <c r="DJ181" s="1149"/>
      <c r="DK181" s="1149"/>
    </row>
    <row r="182" spans="1:125" s="8" customFormat="1" ht="34.5" customHeight="1" x14ac:dyDescent="0.2">
      <c r="A182" s="1171"/>
      <c r="B182" s="1151"/>
      <c r="C182" s="1151"/>
      <c r="D182" s="1156" t="s">
        <v>17</v>
      </c>
      <c r="E182" s="1158" t="s">
        <v>18</v>
      </c>
      <c r="F182" s="1159"/>
      <c r="G182" s="1159"/>
      <c r="H182" s="1159"/>
      <c r="I182" s="1159"/>
      <c r="J182" s="1159"/>
      <c r="K182" s="1159"/>
      <c r="L182" s="1159"/>
      <c r="M182" s="1159"/>
      <c r="N182" s="1159"/>
      <c r="O182" s="1159"/>
      <c r="P182" s="1159"/>
      <c r="Q182" s="1159"/>
      <c r="R182" s="1151"/>
      <c r="S182" s="1156" t="s">
        <v>17</v>
      </c>
      <c r="T182" s="1158" t="s">
        <v>18</v>
      </c>
      <c r="U182" s="1159"/>
      <c r="V182" s="1159"/>
      <c r="W182" s="1159"/>
      <c r="X182" s="1159"/>
      <c r="Y182" s="1159"/>
      <c r="Z182" s="1159"/>
      <c r="AA182" s="1159"/>
      <c r="AB182" s="1159"/>
      <c r="AC182" s="1159"/>
      <c r="AD182" s="1159"/>
      <c r="AE182" s="1159"/>
      <c r="AF182" s="1156" t="s">
        <v>17</v>
      </c>
      <c r="AG182" s="1158" t="s">
        <v>18</v>
      </c>
      <c r="AH182" s="1159"/>
      <c r="AI182" s="1159"/>
      <c r="AJ182" s="1159"/>
      <c r="AK182" s="1159"/>
      <c r="AL182" s="1159"/>
      <c r="AM182" s="1159"/>
      <c r="AN182" s="1159"/>
      <c r="AO182" s="1159"/>
      <c r="AP182" s="1159"/>
      <c r="AQ182" s="1159"/>
      <c r="AR182" s="1159"/>
      <c r="AS182" s="1160"/>
      <c r="AT182" s="1165"/>
      <c r="AU182" s="1166"/>
      <c r="AV182" s="1166"/>
      <c r="AW182" s="1166"/>
      <c r="AX182" s="1166"/>
      <c r="AY182" s="1166"/>
      <c r="AZ182" s="1166"/>
      <c r="BA182" s="1166"/>
      <c r="BB182" s="1166"/>
      <c r="BC182" s="1166"/>
      <c r="BD182" s="1166"/>
      <c r="BE182" s="1166"/>
      <c r="BF182" s="1167"/>
      <c r="BG182" s="1151"/>
      <c r="BH182" s="1151"/>
      <c r="BI182" s="1154"/>
      <c r="BJ182" s="130"/>
      <c r="BK182" s="130"/>
      <c r="BL182" s="130"/>
      <c r="BM182" s="920">
        <v>1</v>
      </c>
      <c r="BN182" s="920">
        <v>2</v>
      </c>
      <c r="BO182" s="920"/>
      <c r="BP182" s="23"/>
      <c r="BQ182" s="920">
        <v>1</v>
      </c>
      <c r="BR182" s="920">
        <v>2</v>
      </c>
      <c r="BS182" s="920"/>
      <c r="BT182" s="23"/>
      <c r="BU182" s="920">
        <v>1</v>
      </c>
      <c r="BV182" s="920">
        <v>2</v>
      </c>
      <c r="BW182" s="920"/>
      <c r="BX182" s="23"/>
      <c r="BY182" s="920">
        <v>1</v>
      </c>
      <c r="BZ182" s="920">
        <v>2</v>
      </c>
      <c r="CA182" s="920"/>
      <c r="CB182" s="23"/>
      <c r="CC182" s="920">
        <v>1</v>
      </c>
      <c r="CD182" s="920">
        <v>2</v>
      </c>
      <c r="CE182" s="920"/>
      <c r="CF182" s="23"/>
      <c r="CG182" s="920">
        <v>1</v>
      </c>
      <c r="CH182" s="920">
        <v>2</v>
      </c>
      <c r="CI182" s="920"/>
      <c r="CJ182" s="23"/>
      <c r="CK182" s="920">
        <v>1</v>
      </c>
      <c r="CL182" s="920">
        <v>2</v>
      </c>
      <c r="CM182" s="920"/>
      <c r="CN182" s="23"/>
      <c r="CO182" s="920">
        <v>1</v>
      </c>
      <c r="CP182" s="920">
        <v>2</v>
      </c>
      <c r="CQ182" s="920"/>
      <c r="CR182" s="23"/>
      <c r="CS182" s="920">
        <v>1</v>
      </c>
      <c r="CT182" s="920">
        <v>2</v>
      </c>
      <c r="CU182" s="920"/>
      <c r="CV182" s="23"/>
      <c r="CW182" s="920">
        <v>1</v>
      </c>
      <c r="CX182" s="920">
        <v>2</v>
      </c>
      <c r="CY182" s="920"/>
      <c r="CZ182" s="23"/>
      <c r="DA182" s="920">
        <v>1</v>
      </c>
      <c r="DB182" s="920">
        <v>2</v>
      </c>
      <c r="DC182" s="920"/>
      <c r="DD182" s="23"/>
      <c r="DE182" s="920">
        <v>1</v>
      </c>
      <c r="DF182" s="920">
        <v>2</v>
      </c>
      <c r="DG182" s="920"/>
      <c r="DH182" s="23"/>
      <c r="DI182" s="920">
        <v>1</v>
      </c>
      <c r="DJ182" s="920">
        <v>2</v>
      </c>
      <c r="DK182" s="920"/>
    </row>
    <row r="183" spans="1:125" s="7" customFormat="1" ht="34.5" customHeight="1" x14ac:dyDescent="0.2">
      <c r="A183" s="1172"/>
      <c r="B183" s="1152"/>
      <c r="C183" s="1152"/>
      <c r="D183" s="1157"/>
      <c r="E183" s="26">
        <v>1</v>
      </c>
      <c r="F183" s="26">
        <v>2</v>
      </c>
      <c r="G183" s="589">
        <v>3</v>
      </c>
      <c r="H183" s="26">
        <v>4</v>
      </c>
      <c r="I183" s="26">
        <v>5</v>
      </c>
      <c r="J183" s="26">
        <v>6</v>
      </c>
      <c r="K183" s="26">
        <v>7</v>
      </c>
      <c r="L183" s="26">
        <v>8</v>
      </c>
      <c r="M183" s="26">
        <v>9</v>
      </c>
      <c r="N183" s="26">
        <v>10</v>
      </c>
      <c r="O183" s="26">
        <v>11</v>
      </c>
      <c r="P183" s="26">
        <v>12</v>
      </c>
      <c r="Q183" s="26" t="s">
        <v>20</v>
      </c>
      <c r="R183" s="1152"/>
      <c r="S183" s="1157"/>
      <c r="T183" s="26">
        <v>1</v>
      </c>
      <c r="U183" s="26">
        <v>2</v>
      </c>
      <c r="V183" s="26">
        <v>3</v>
      </c>
      <c r="W183" s="26">
        <v>4</v>
      </c>
      <c r="X183" s="26">
        <v>5</v>
      </c>
      <c r="Y183" s="26">
        <v>6</v>
      </c>
      <c r="Z183" s="26">
        <v>7</v>
      </c>
      <c r="AA183" s="26">
        <v>8</v>
      </c>
      <c r="AB183" s="26">
        <v>9</v>
      </c>
      <c r="AC183" s="26">
        <v>10</v>
      </c>
      <c r="AD183" s="26">
        <v>11</v>
      </c>
      <c r="AE183" s="26">
        <v>12</v>
      </c>
      <c r="AF183" s="1157"/>
      <c r="AG183" s="26">
        <v>1</v>
      </c>
      <c r="AH183" s="26">
        <v>2</v>
      </c>
      <c r="AI183" s="26">
        <v>3</v>
      </c>
      <c r="AJ183" s="26">
        <v>4</v>
      </c>
      <c r="AK183" s="26">
        <v>5</v>
      </c>
      <c r="AL183" s="26">
        <v>6</v>
      </c>
      <c r="AM183" s="26">
        <v>7</v>
      </c>
      <c r="AN183" s="26">
        <v>8</v>
      </c>
      <c r="AO183" s="26">
        <v>9</v>
      </c>
      <c r="AP183" s="26">
        <v>10</v>
      </c>
      <c r="AQ183" s="26">
        <v>11</v>
      </c>
      <c r="AR183" s="26">
        <v>12</v>
      </c>
      <c r="AS183" s="26" t="s">
        <v>12</v>
      </c>
      <c r="AT183" s="164">
        <v>1</v>
      </c>
      <c r="AU183" s="164">
        <v>2</v>
      </c>
      <c r="AV183" s="164">
        <v>3</v>
      </c>
      <c r="AW183" s="164">
        <v>4</v>
      </c>
      <c r="AX183" s="164">
        <v>5</v>
      </c>
      <c r="AY183" s="164">
        <v>6</v>
      </c>
      <c r="AZ183" s="164">
        <v>7</v>
      </c>
      <c r="BA183" s="164">
        <v>8</v>
      </c>
      <c r="BB183" s="164">
        <v>9</v>
      </c>
      <c r="BC183" s="164">
        <v>10</v>
      </c>
      <c r="BD183" s="164">
        <v>11</v>
      </c>
      <c r="BE183" s="164">
        <v>12</v>
      </c>
      <c r="BF183" s="26" t="s">
        <v>12</v>
      </c>
      <c r="BG183" s="1152"/>
      <c r="BH183" s="1152"/>
      <c r="BI183" s="1155"/>
      <c r="BM183" s="164" t="s">
        <v>581</v>
      </c>
      <c r="BN183" s="164" t="s">
        <v>582</v>
      </c>
      <c r="BO183" s="919" t="s">
        <v>583</v>
      </c>
      <c r="BP183" s="27"/>
      <c r="BQ183" s="164" t="s">
        <v>581</v>
      </c>
      <c r="BR183" s="164" t="s">
        <v>582</v>
      </c>
      <c r="BS183" s="919" t="s">
        <v>583</v>
      </c>
      <c r="BT183" s="27"/>
      <c r="BU183" s="164" t="s">
        <v>581</v>
      </c>
      <c r="BV183" s="164" t="s">
        <v>582</v>
      </c>
      <c r="BW183" s="919" t="s">
        <v>583</v>
      </c>
      <c r="BX183" s="27"/>
      <c r="BY183" s="164" t="s">
        <v>581</v>
      </c>
      <c r="BZ183" s="164" t="s">
        <v>582</v>
      </c>
      <c r="CA183" s="919" t="s">
        <v>583</v>
      </c>
      <c r="CB183" s="27"/>
      <c r="CC183" s="164" t="s">
        <v>581</v>
      </c>
      <c r="CD183" s="164" t="s">
        <v>582</v>
      </c>
      <c r="CE183" s="919" t="s">
        <v>583</v>
      </c>
      <c r="CF183" s="27"/>
      <c r="CG183" s="164" t="s">
        <v>581</v>
      </c>
      <c r="CH183" s="164" t="s">
        <v>582</v>
      </c>
      <c r="CI183" s="919" t="s">
        <v>583</v>
      </c>
      <c r="CJ183" s="27"/>
      <c r="CK183" s="164" t="s">
        <v>581</v>
      </c>
      <c r="CL183" s="164" t="s">
        <v>582</v>
      </c>
      <c r="CM183" s="919" t="s">
        <v>583</v>
      </c>
      <c r="CN183" s="27"/>
      <c r="CO183" s="164" t="s">
        <v>581</v>
      </c>
      <c r="CP183" s="164" t="s">
        <v>582</v>
      </c>
      <c r="CQ183" s="919" t="s">
        <v>583</v>
      </c>
      <c r="CR183" s="27"/>
      <c r="CS183" s="164" t="s">
        <v>581</v>
      </c>
      <c r="CT183" s="164" t="s">
        <v>582</v>
      </c>
      <c r="CU183" s="919" t="s">
        <v>583</v>
      </c>
      <c r="CV183" s="27"/>
      <c r="CW183" s="164" t="s">
        <v>581</v>
      </c>
      <c r="CX183" s="164" t="s">
        <v>582</v>
      </c>
      <c r="CY183" s="919" t="s">
        <v>583</v>
      </c>
      <c r="CZ183" s="27"/>
      <c r="DA183" s="164" t="s">
        <v>581</v>
      </c>
      <c r="DB183" s="164" t="s">
        <v>582</v>
      </c>
      <c r="DC183" s="919" t="s">
        <v>583</v>
      </c>
      <c r="DD183" s="27"/>
      <c r="DE183" s="164" t="s">
        <v>581</v>
      </c>
      <c r="DF183" s="164" t="s">
        <v>582</v>
      </c>
      <c r="DG183" s="919" t="s">
        <v>583</v>
      </c>
      <c r="DH183" s="27"/>
      <c r="DI183" s="164" t="s">
        <v>581</v>
      </c>
      <c r="DJ183" s="164" t="s">
        <v>582</v>
      </c>
      <c r="DK183" s="919" t="s">
        <v>583</v>
      </c>
    </row>
    <row r="184" spans="1:125" s="38" customFormat="1" ht="34.5" customHeight="1" x14ac:dyDescent="0.2">
      <c r="A184" s="28"/>
      <c r="B184" s="639" t="s">
        <v>211</v>
      </c>
      <c r="C184" s="29" t="s">
        <v>104</v>
      </c>
      <c r="D184" s="474">
        <v>1</v>
      </c>
      <c r="E184" s="474"/>
      <c r="F184" s="30"/>
      <c r="G184" s="590"/>
      <c r="H184" s="30"/>
      <c r="I184" s="449"/>
      <c r="J184" s="30"/>
      <c r="K184" s="30"/>
      <c r="L184" s="30"/>
      <c r="M184" s="30"/>
      <c r="N184" s="30"/>
      <c r="O184" s="30"/>
      <c r="P184" s="30"/>
      <c r="Q184" s="579">
        <f>SUM(E184:P184)</f>
        <v>0</v>
      </c>
      <c r="R184" s="595" t="s">
        <v>13</v>
      </c>
      <c r="S184" s="717">
        <v>10318290</v>
      </c>
      <c r="T184" s="415"/>
      <c r="U184" s="410"/>
      <c r="V184" s="410"/>
      <c r="W184" s="410"/>
      <c r="X184" s="410"/>
      <c r="Y184" s="471"/>
      <c r="Z184" s="410"/>
      <c r="AA184" s="410"/>
      <c r="AB184" s="410"/>
      <c r="AC184" s="410"/>
      <c r="AD184" s="410"/>
      <c r="AE184" s="410"/>
      <c r="AF184" s="69"/>
      <c r="AG184" s="70">
        <f t="shared" ref="AG184:AG185" si="938">T184*E184</f>
        <v>0</v>
      </c>
      <c r="AH184" s="70">
        <f t="shared" ref="AH184:AH185" si="939">U184*F184</f>
        <v>0</v>
      </c>
      <c r="AI184" s="70">
        <f t="shared" ref="AI184:AI185" si="940">V184*G184</f>
        <v>0</v>
      </c>
      <c r="AJ184" s="70">
        <f t="shared" ref="AJ184:AJ185" si="941">W184*H184</f>
        <v>0</v>
      </c>
      <c r="AK184" s="70">
        <f t="shared" ref="AK184:AK185" si="942">X184*I184</f>
        <v>0</v>
      </c>
      <c r="AL184" s="70">
        <f t="shared" ref="AL184:AL185" si="943">Y184*J184</f>
        <v>0</v>
      </c>
      <c r="AM184" s="70">
        <f t="shared" ref="AM184:AM185" si="944">Z184*K184</f>
        <v>0</v>
      </c>
      <c r="AN184" s="70">
        <f t="shared" ref="AN184:AN185" si="945">AA184*L184</f>
        <v>0</v>
      </c>
      <c r="AO184" s="70">
        <f t="shared" ref="AO184:AO185" si="946">AB184*M184</f>
        <v>0</v>
      </c>
      <c r="AP184" s="70">
        <f t="shared" ref="AP184:AP185" si="947">AC184*N184</f>
        <v>0</v>
      </c>
      <c r="AQ184" s="70">
        <f t="shared" ref="AQ184:AQ185" si="948">AD184*O184</f>
        <v>0</v>
      </c>
      <c r="AR184" s="70">
        <f t="shared" ref="AR184:AR185" si="949">AE184*P184</f>
        <v>0</v>
      </c>
      <c r="AS184" s="71">
        <f t="shared" ref="AS184:AS185" si="950">SUM(AG184:AR184)</f>
        <v>0</v>
      </c>
      <c r="AT184" s="70">
        <f>SUM(AG184*14%)</f>
        <v>0</v>
      </c>
      <c r="AU184" s="70">
        <f t="shared" ref="AU184:AU185" si="951">SUM(AH184*14%)</f>
        <v>0</v>
      </c>
      <c r="AV184" s="70">
        <f t="shared" ref="AV184:AV185" si="952">SUM(AI184*14%)</f>
        <v>0</v>
      </c>
      <c r="AW184" s="70">
        <f t="shared" ref="AW184:AW185" si="953">SUM(AJ184*14%)</f>
        <v>0</v>
      </c>
      <c r="AX184" s="70">
        <f t="shared" ref="AX184:AX185" si="954">SUM(AK184*14%)</f>
        <v>0</v>
      </c>
      <c r="AY184" s="70">
        <f t="shared" ref="AY184:AY185" si="955">SUM(AL184*14%)</f>
        <v>0</v>
      </c>
      <c r="AZ184" s="70">
        <f t="shared" ref="AZ184:AZ185" si="956">SUM(AM184*14%)</f>
        <v>0</v>
      </c>
      <c r="BA184" s="70">
        <f t="shared" ref="BA184:BA185" si="957">SUM(AN184*14%)</f>
        <v>0</v>
      </c>
      <c r="BB184" s="70">
        <f t="shared" ref="BB184:BB185" si="958">SUM(AO184*14%)</f>
        <v>0</v>
      </c>
      <c r="BC184" s="70">
        <f t="shared" ref="BC184:BC185" si="959">SUM(AP184*14%)</f>
        <v>0</v>
      </c>
      <c r="BD184" s="70">
        <f t="shared" ref="BD184:BD185" si="960">SUM(AQ184*14%)</f>
        <v>0</v>
      </c>
      <c r="BE184" s="70">
        <f t="shared" ref="BE184:BE185" si="961">SUM(AR184*14%)</f>
        <v>0</v>
      </c>
      <c r="BF184" s="72">
        <f t="shared" ref="BF184:BF185" si="962">SUM(AT184:BE184)</f>
        <v>0</v>
      </c>
      <c r="BG184" s="411">
        <f>AF184-AS184</f>
        <v>0</v>
      </c>
      <c r="BH184" s="1131">
        <f t="shared" ref="BH184:BH185" si="963">S184*D184</f>
        <v>10318290</v>
      </c>
      <c r="BI184" s="1132">
        <f>BH184-AS184</f>
        <v>10318290</v>
      </c>
      <c r="BJ184" s="387">
        <f t="shared" ref="BJ184:BJ185" si="964">SUM(Q184/D184)</f>
        <v>0</v>
      </c>
      <c r="BK184" s="387"/>
      <c r="BL184" s="717">
        <v>10318290</v>
      </c>
      <c r="BM184" s="461">
        <f>AG184-AT184</f>
        <v>0</v>
      </c>
      <c r="BN184" s="461">
        <f>E184*BL184</f>
        <v>0</v>
      </c>
      <c r="BO184" s="461">
        <f>BM184-BN184</f>
        <v>0</v>
      </c>
      <c r="BP184" s="37"/>
      <c r="BQ184" s="461">
        <f>AH184-AU184</f>
        <v>0</v>
      </c>
      <c r="BR184" s="461">
        <f>F184*BL184</f>
        <v>0</v>
      </c>
      <c r="BS184" s="461">
        <f>BQ184-BR184</f>
        <v>0</v>
      </c>
      <c r="BT184" s="37"/>
      <c r="BU184" s="461">
        <f>AI184-AV184</f>
        <v>0</v>
      </c>
      <c r="BV184" s="461">
        <f>G184*BL184</f>
        <v>0</v>
      </c>
      <c r="BW184" s="461">
        <f>BU184-BV184</f>
        <v>0</v>
      </c>
      <c r="BX184" s="37"/>
      <c r="BY184" s="461">
        <f>AJ184-AW184</f>
        <v>0</v>
      </c>
      <c r="BZ184" s="461">
        <f>H184*BL184</f>
        <v>0</v>
      </c>
      <c r="CA184" s="461">
        <f>BY184-BZ184</f>
        <v>0</v>
      </c>
      <c r="CB184" s="37"/>
      <c r="CC184" s="461">
        <f>SUM(AK184-AX184)</f>
        <v>0</v>
      </c>
      <c r="CD184" s="461">
        <f>I184*BL184</f>
        <v>0</v>
      </c>
      <c r="CE184" s="461">
        <f>CC184-CD184</f>
        <v>0</v>
      </c>
      <c r="CF184" s="37"/>
      <c r="CG184" s="461">
        <f>AL184-AY184</f>
        <v>0</v>
      </c>
      <c r="CH184" s="461">
        <f>J184*BL184</f>
        <v>0</v>
      </c>
      <c r="CI184" s="461">
        <f>CG184-CH184</f>
        <v>0</v>
      </c>
      <c r="CJ184" s="37"/>
      <c r="CK184" s="461">
        <f>AM184-AZ184</f>
        <v>0</v>
      </c>
      <c r="CL184" s="461">
        <f>K184*BL184</f>
        <v>0</v>
      </c>
      <c r="CM184" s="461">
        <f>CK184-CL184</f>
        <v>0</v>
      </c>
      <c r="CN184" s="37"/>
      <c r="CO184" s="461">
        <f>AN184-BA184</f>
        <v>0</v>
      </c>
      <c r="CP184" s="461">
        <f>L184*BL184</f>
        <v>0</v>
      </c>
      <c r="CQ184" s="461">
        <f>CO184-CP184</f>
        <v>0</v>
      </c>
      <c r="CR184" s="37"/>
      <c r="CS184" s="461">
        <f>AO184-BB184</f>
        <v>0</v>
      </c>
      <c r="CT184" s="461">
        <f>M184*BL184</f>
        <v>0</v>
      </c>
      <c r="CU184" s="461">
        <f>CS184-CT184</f>
        <v>0</v>
      </c>
      <c r="CV184" s="37"/>
      <c r="CW184" s="461">
        <f>AP184-BC184</f>
        <v>0</v>
      </c>
      <c r="CX184" s="461">
        <f>N184*BL184</f>
        <v>0</v>
      </c>
      <c r="CY184" s="461">
        <f>CW184-CX184</f>
        <v>0</v>
      </c>
      <c r="CZ184" s="37"/>
      <c r="DA184" s="461">
        <f>AQ184-BD184</f>
        <v>0</v>
      </c>
      <c r="DB184" s="461">
        <f>O184*BL184</f>
        <v>0</v>
      </c>
      <c r="DC184" s="461">
        <f>DA184-DB184</f>
        <v>0</v>
      </c>
      <c r="DD184" s="37"/>
      <c r="DE184" s="461">
        <f>AR184-BE184</f>
        <v>0</v>
      </c>
      <c r="DF184" s="461">
        <f>P184*BL184</f>
        <v>0</v>
      </c>
      <c r="DG184" s="461">
        <f>DE184-DF184</f>
        <v>0</v>
      </c>
      <c r="DH184" s="37"/>
      <c r="DI184" s="461">
        <f t="shared" ref="DI184:DI185" si="965">SUM(BM184+BQ184+BU184+BY184+CC184+CG184+CK184+CO184+CS184+CW184+DA184+DE184)</f>
        <v>0</v>
      </c>
      <c r="DJ184" s="461">
        <f t="shared" ref="DJ184:DJ185" si="966">SUM(BN184+BR184+BV184+BZ184+CD184+CH184+CL184+CP184+CT184+CX184+DB184+DF184)</f>
        <v>0</v>
      </c>
      <c r="DK184" s="461">
        <f>DI184-DJ184</f>
        <v>0</v>
      </c>
    </row>
    <row r="185" spans="1:125" s="38" customFormat="1" ht="34.5" customHeight="1" x14ac:dyDescent="0.2">
      <c r="A185" s="28">
        <v>1</v>
      </c>
      <c r="B185" s="639" t="s">
        <v>603</v>
      </c>
      <c r="C185" s="29" t="s">
        <v>104</v>
      </c>
      <c r="D185" s="474">
        <v>20</v>
      </c>
      <c r="E185" s="474">
        <v>20</v>
      </c>
      <c r="F185" s="30"/>
      <c r="G185" s="590"/>
      <c r="H185" s="30"/>
      <c r="I185" s="449"/>
      <c r="J185" s="30"/>
      <c r="K185" s="30"/>
      <c r="L185" s="30"/>
      <c r="M185" s="30"/>
      <c r="N185" s="30"/>
      <c r="O185" s="30"/>
      <c r="P185" s="30"/>
      <c r="Q185" s="89">
        <f>SUM(E185:P185)</f>
        <v>20</v>
      </c>
      <c r="R185" s="595" t="s">
        <v>13</v>
      </c>
      <c r="S185" s="717">
        <v>28000</v>
      </c>
      <c r="T185" s="415">
        <v>28000</v>
      </c>
      <c r="U185" s="410"/>
      <c r="V185" s="410"/>
      <c r="W185" s="410"/>
      <c r="X185" s="410"/>
      <c r="Y185" s="471"/>
      <c r="Z185" s="410"/>
      <c r="AA185" s="410"/>
      <c r="AB185" s="410"/>
      <c r="AC185" s="410"/>
      <c r="AD185" s="410"/>
      <c r="AE185" s="410"/>
      <c r="AF185" s="69">
        <f>Q185*S185</f>
        <v>560000</v>
      </c>
      <c r="AG185" s="70">
        <f t="shared" si="938"/>
        <v>560000</v>
      </c>
      <c r="AH185" s="70">
        <f t="shared" si="939"/>
        <v>0</v>
      </c>
      <c r="AI185" s="70">
        <f t="shared" si="940"/>
        <v>0</v>
      </c>
      <c r="AJ185" s="70">
        <f t="shared" si="941"/>
        <v>0</v>
      </c>
      <c r="AK185" s="70">
        <f t="shared" si="942"/>
        <v>0</v>
      </c>
      <c r="AL185" s="70">
        <f t="shared" si="943"/>
        <v>0</v>
      </c>
      <c r="AM185" s="70">
        <f t="shared" si="944"/>
        <v>0</v>
      </c>
      <c r="AN185" s="70">
        <f t="shared" si="945"/>
        <v>0</v>
      </c>
      <c r="AO185" s="70">
        <f t="shared" si="946"/>
        <v>0</v>
      </c>
      <c r="AP185" s="70">
        <f t="shared" si="947"/>
        <v>0</v>
      </c>
      <c r="AQ185" s="70">
        <f t="shared" si="948"/>
        <v>0</v>
      </c>
      <c r="AR185" s="70">
        <f t="shared" si="949"/>
        <v>0</v>
      </c>
      <c r="AS185" s="71">
        <f t="shared" si="950"/>
        <v>560000</v>
      </c>
      <c r="AT185" s="70">
        <f>SUM(AG185*14%)</f>
        <v>78400.000000000015</v>
      </c>
      <c r="AU185" s="70">
        <f t="shared" si="951"/>
        <v>0</v>
      </c>
      <c r="AV185" s="70">
        <f t="shared" si="952"/>
        <v>0</v>
      </c>
      <c r="AW185" s="70">
        <f t="shared" si="953"/>
        <v>0</v>
      </c>
      <c r="AX185" s="70">
        <f t="shared" si="954"/>
        <v>0</v>
      </c>
      <c r="AY185" s="70">
        <f t="shared" si="955"/>
        <v>0</v>
      </c>
      <c r="AZ185" s="70">
        <f t="shared" si="956"/>
        <v>0</v>
      </c>
      <c r="BA185" s="70">
        <f t="shared" si="957"/>
        <v>0</v>
      </c>
      <c r="BB185" s="70">
        <f t="shared" si="958"/>
        <v>0</v>
      </c>
      <c r="BC185" s="70">
        <f t="shared" si="959"/>
        <v>0</v>
      </c>
      <c r="BD185" s="70">
        <f t="shared" si="960"/>
        <v>0</v>
      </c>
      <c r="BE185" s="70">
        <f t="shared" si="961"/>
        <v>0</v>
      </c>
      <c r="BF185" s="72">
        <f t="shared" si="962"/>
        <v>78400.000000000015</v>
      </c>
      <c r="BG185" s="411">
        <f>AF185-AS185</f>
        <v>0</v>
      </c>
      <c r="BH185" s="412">
        <f t="shared" si="963"/>
        <v>560000</v>
      </c>
      <c r="BI185" s="413">
        <f>BI184-BH185</f>
        <v>9758290</v>
      </c>
      <c r="BJ185" s="387">
        <f t="shared" si="964"/>
        <v>1</v>
      </c>
      <c r="BK185" s="387"/>
      <c r="BL185" s="717">
        <v>24000</v>
      </c>
      <c r="BM185" s="461">
        <f>AG185-AT185</f>
        <v>481600</v>
      </c>
      <c r="BN185" s="461">
        <f>E185*BL185</f>
        <v>480000</v>
      </c>
      <c r="BO185" s="461">
        <f>BM185-BN185</f>
        <v>1600</v>
      </c>
      <c r="BP185" s="37"/>
      <c r="BQ185" s="461">
        <f>AH185-AU185</f>
        <v>0</v>
      </c>
      <c r="BR185" s="461">
        <f>F185*BL185</f>
        <v>0</v>
      </c>
      <c r="BS185" s="461">
        <f>BQ185-BR185</f>
        <v>0</v>
      </c>
      <c r="BT185" s="37"/>
      <c r="BU185" s="461">
        <f>AI185-AV185</f>
        <v>0</v>
      </c>
      <c r="BV185" s="461">
        <f>G185*BL185</f>
        <v>0</v>
      </c>
      <c r="BW185" s="461">
        <f>BU185-BV185</f>
        <v>0</v>
      </c>
      <c r="BX185" s="37"/>
      <c r="BY185" s="461">
        <f>AJ185-AW185</f>
        <v>0</v>
      </c>
      <c r="BZ185" s="461">
        <f>H185*BL185</f>
        <v>0</v>
      </c>
      <c r="CA185" s="461">
        <f>BY185-BZ185</f>
        <v>0</v>
      </c>
      <c r="CB185" s="37"/>
      <c r="CC185" s="461">
        <f>SUM(AK185-AX185)</f>
        <v>0</v>
      </c>
      <c r="CD185" s="461">
        <f>I185*BL185</f>
        <v>0</v>
      </c>
      <c r="CE185" s="461">
        <f>CC185-CD185</f>
        <v>0</v>
      </c>
      <c r="CF185" s="37"/>
      <c r="CG185" s="461">
        <f>AL185-AY185</f>
        <v>0</v>
      </c>
      <c r="CH185" s="461">
        <f>J185*BL185</f>
        <v>0</v>
      </c>
      <c r="CI185" s="461">
        <f>CG185-CH185</f>
        <v>0</v>
      </c>
      <c r="CJ185" s="37"/>
      <c r="CK185" s="461">
        <f>AM185-AZ185</f>
        <v>0</v>
      </c>
      <c r="CL185" s="461">
        <f>K185*BL185</f>
        <v>0</v>
      </c>
      <c r="CM185" s="461">
        <f>CK185-CL185</f>
        <v>0</v>
      </c>
      <c r="CN185" s="37"/>
      <c r="CO185" s="461">
        <f>AN185-BA185</f>
        <v>0</v>
      </c>
      <c r="CP185" s="461">
        <f>L185*BL185</f>
        <v>0</v>
      </c>
      <c r="CQ185" s="461">
        <f>CO185-CP185</f>
        <v>0</v>
      </c>
      <c r="CR185" s="37"/>
      <c r="CS185" s="461">
        <f>AO185-BB185</f>
        <v>0</v>
      </c>
      <c r="CT185" s="461">
        <f>M185*BL185</f>
        <v>0</v>
      </c>
      <c r="CU185" s="461">
        <f>CS185-CT185</f>
        <v>0</v>
      </c>
      <c r="CV185" s="37"/>
      <c r="CW185" s="461">
        <f>AP185-BC185</f>
        <v>0</v>
      </c>
      <c r="CX185" s="461">
        <f>N185*BL185</f>
        <v>0</v>
      </c>
      <c r="CY185" s="461">
        <f>CW185-CX185</f>
        <v>0</v>
      </c>
      <c r="CZ185" s="37"/>
      <c r="DA185" s="461">
        <f>AQ185-BD185</f>
        <v>0</v>
      </c>
      <c r="DB185" s="461">
        <f>O185*BL185</f>
        <v>0</v>
      </c>
      <c r="DC185" s="461">
        <f>DA185-DB185</f>
        <v>0</v>
      </c>
      <c r="DD185" s="37"/>
      <c r="DE185" s="461">
        <f>AR185-BE185</f>
        <v>0</v>
      </c>
      <c r="DF185" s="461">
        <f>P185*BL185</f>
        <v>0</v>
      </c>
      <c r="DG185" s="461">
        <f>DE185-DF185</f>
        <v>0</v>
      </c>
      <c r="DH185" s="37"/>
      <c r="DI185" s="461">
        <f t="shared" si="965"/>
        <v>481600</v>
      </c>
      <c r="DJ185" s="461">
        <f t="shared" si="966"/>
        <v>480000</v>
      </c>
      <c r="DK185" s="461">
        <f>DI185-DJ185</f>
        <v>1600</v>
      </c>
    </row>
    <row r="186" spans="1:125" s="38" customFormat="1" ht="34.5" customHeight="1" x14ac:dyDescent="0.2">
      <c r="A186" s="28">
        <v>2</v>
      </c>
      <c r="B186" s="639" t="s">
        <v>604</v>
      </c>
      <c r="C186" s="29" t="s">
        <v>104</v>
      </c>
      <c r="D186" s="474">
        <v>1</v>
      </c>
      <c r="E186" s="474">
        <v>1</v>
      </c>
      <c r="F186" s="30"/>
      <c r="G186" s="590"/>
      <c r="H186" s="30"/>
      <c r="I186" s="449"/>
      <c r="J186" s="30"/>
      <c r="K186" s="30"/>
      <c r="L186" s="30"/>
      <c r="M186" s="30"/>
      <c r="N186" s="30"/>
      <c r="O186" s="30"/>
      <c r="P186" s="30"/>
      <c r="Q186" s="89">
        <f t="shared" ref="Q186:Q187" si="967">SUM(E186:P186)</f>
        <v>1</v>
      </c>
      <c r="R186" s="595" t="s">
        <v>13</v>
      </c>
      <c r="S186" s="717">
        <v>300000</v>
      </c>
      <c r="T186" s="415">
        <v>300000</v>
      </c>
      <c r="U186" s="410"/>
      <c r="V186" s="410"/>
      <c r="W186" s="410"/>
      <c r="X186" s="410"/>
      <c r="Y186" s="471"/>
      <c r="Z186" s="410"/>
      <c r="AA186" s="410"/>
      <c r="AB186" s="410"/>
      <c r="AC186" s="410"/>
      <c r="AD186" s="410"/>
      <c r="AE186" s="410"/>
      <c r="AF186" s="69">
        <f t="shared" ref="AF186:AF187" si="968">Q186*S186</f>
        <v>300000</v>
      </c>
      <c r="AG186" s="70">
        <f t="shared" ref="AG186" si="969">T186*E186</f>
        <v>300000</v>
      </c>
      <c r="AH186" s="70">
        <f t="shared" ref="AH186" si="970">U186*F186</f>
        <v>0</v>
      </c>
      <c r="AI186" s="70">
        <f t="shared" ref="AI186" si="971">V186*G186</f>
        <v>0</v>
      </c>
      <c r="AJ186" s="70">
        <f t="shared" ref="AJ186" si="972">W186*H186</f>
        <v>0</v>
      </c>
      <c r="AK186" s="70">
        <f t="shared" ref="AK186" si="973">X186*I186</f>
        <v>0</v>
      </c>
      <c r="AL186" s="70">
        <f t="shared" ref="AL186" si="974">Y186*J186</f>
        <v>0</v>
      </c>
      <c r="AM186" s="70">
        <f t="shared" ref="AM186" si="975">Z186*K186</f>
        <v>0</v>
      </c>
      <c r="AN186" s="70">
        <f t="shared" ref="AN186" si="976">AA186*L186</f>
        <v>0</v>
      </c>
      <c r="AO186" s="70">
        <f t="shared" ref="AO186" si="977">AB186*M186</f>
        <v>0</v>
      </c>
      <c r="AP186" s="70">
        <f t="shared" ref="AP186" si="978">AC186*N186</f>
        <v>0</v>
      </c>
      <c r="AQ186" s="70">
        <f t="shared" ref="AQ186" si="979">AD186*O186</f>
        <v>0</v>
      </c>
      <c r="AR186" s="70">
        <f t="shared" ref="AR186" si="980">AE186*P186</f>
        <v>0</v>
      </c>
      <c r="AS186" s="71">
        <f t="shared" ref="AS186" si="981">SUM(AG186:AR186)</f>
        <v>300000</v>
      </c>
      <c r="AT186" s="70"/>
      <c r="AU186" s="70">
        <f t="shared" ref="AU186:BE186" si="982">SUM(AH186*14%)</f>
        <v>0</v>
      </c>
      <c r="AV186" s="70">
        <f t="shared" si="982"/>
        <v>0</v>
      </c>
      <c r="AW186" s="70">
        <f t="shared" si="982"/>
        <v>0</v>
      </c>
      <c r="AX186" s="70">
        <f t="shared" si="982"/>
        <v>0</v>
      </c>
      <c r="AY186" s="70">
        <f t="shared" si="982"/>
        <v>0</v>
      </c>
      <c r="AZ186" s="70">
        <f t="shared" si="982"/>
        <v>0</v>
      </c>
      <c r="BA186" s="70">
        <f t="shared" si="982"/>
        <v>0</v>
      </c>
      <c r="BB186" s="70">
        <f t="shared" si="982"/>
        <v>0</v>
      </c>
      <c r="BC186" s="70">
        <f t="shared" si="982"/>
        <v>0</v>
      </c>
      <c r="BD186" s="70">
        <f t="shared" si="982"/>
        <v>0</v>
      </c>
      <c r="BE186" s="70">
        <f t="shared" si="982"/>
        <v>0</v>
      </c>
      <c r="BF186" s="72">
        <f t="shared" ref="BF186" si="983">SUM(AT186:BE186)</f>
        <v>0</v>
      </c>
      <c r="BG186" s="411">
        <f>AF186-AS186</f>
        <v>0</v>
      </c>
      <c r="BH186" s="412">
        <f t="shared" ref="BH186" si="984">S186*D186</f>
        <v>300000</v>
      </c>
      <c r="BI186" s="413">
        <f t="shared" ref="BI186:BI187" si="985">BI185-BH186</f>
        <v>9458290</v>
      </c>
      <c r="BJ186" s="387">
        <f t="shared" ref="BJ186" si="986">SUM(Q186/D186)</f>
        <v>1</v>
      </c>
      <c r="BK186" s="387"/>
      <c r="BL186" s="717">
        <v>300000</v>
      </c>
      <c r="BM186" s="461">
        <f>AG186-AT186</f>
        <v>300000</v>
      </c>
      <c r="BN186" s="461">
        <f>E186*BL186</f>
        <v>300000</v>
      </c>
      <c r="BO186" s="461">
        <f>BM186-BN186</f>
        <v>0</v>
      </c>
      <c r="BP186" s="37"/>
      <c r="BQ186" s="461">
        <f>AH186-AU186</f>
        <v>0</v>
      </c>
      <c r="BR186" s="461">
        <f>F186*BL186</f>
        <v>0</v>
      </c>
      <c r="BS186" s="461">
        <f>BQ186-BR186</f>
        <v>0</v>
      </c>
      <c r="BT186" s="37"/>
      <c r="BU186" s="461">
        <f>AI186-AV186</f>
        <v>0</v>
      </c>
      <c r="BV186" s="461">
        <f>G186*BL186</f>
        <v>0</v>
      </c>
      <c r="BW186" s="461">
        <f>BU186-BV186</f>
        <v>0</v>
      </c>
      <c r="BX186" s="37"/>
      <c r="BY186" s="461">
        <f>AJ186-AW186</f>
        <v>0</v>
      </c>
      <c r="BZ186" s="461">
        <f>H186*BL186</f>
        <v>0</v>
      </c>
      <c r="CA186" s="461">
        <f>BY186-BZ186</f>
        <v>0</v>
      </c>
      <c r="CB186" s="37"/>
      <c r="CC186" s="461">
        <f>SUM(AK186-AX186)</f>
        <v>0</v>
      </c>
      <c r="CD186" s="461">
        <f>I186*BL186</f>
        <v>0</v>
      </c>
      <c r="CE186" s="461">
        <f>CC186-CD186</f>
        <v>0</v>
      </c>
      <c r="CF186" s="37"/>
      <c r="CG186" s="461">
        <f>AL186-AY186</f>
        <v>0</v>
      </c>
      <c r="CH186" s="461">
        <f>J186*BL186</f>
        <v>0</v>
      </c>
      <c r="CI186" s="461">
        <f>CG186-CH186</f>
        <v>0</v>
      </c>
      <c r="CJ186" s="37"/>
      <c r="CK186" s="461">
        <f>AM186-AZ186</f>
        <v>0</v>
      </c>
      <c r="CL186" s="461">
        <f>K186*BL186</f>
        <v>0</v>
      </c>
      <c r="CM186" s="461">
        <f>CK186-CL186</f>
        <v>0</v>
      </c>
      <c r="CN186" s="37"/>
      <c r="CO186" s="461">
        <f>AN186-BA186</f>
        <v>0</v>
      </c>
      <c r="CP186" s="461">
        <f>L186*BL186</f>
        <v>0</v>
      </c>
      <c r="CQ186" s="461">
        <f>CO186-CP186</f>
        <v>0</v>
      </c>
      <c r="CR186" s="37"/>
      <c r="CS186" s="461">
        <f>AO186-BB186</f>
        <v>0</v>
      </c>
      <c r="CT186" s="461">
        <f>M186*BL186</f>
        <v>0</v>
      </c>
      <c r="CU186" s="461">
        <f>CS186-CT186</f>
        <v>0</v>
      </c>
      <c r="CV186" s="37"/>
      <c r="CW186" s="461">
        <f>AP186-BC186</f>
        <v>0</v>
      </c>
      <c r="CX186" s="461">
        <f>N186*BL186</f>
        <v>0</v>
      </c>
      <c r="CY186" s="461">
        <f>CW186-CX186</f>
        <v>0</v>
      </c>
      <c r="CZ186" s="37"/>
      <c r="DA186" s="461">
        <f>AQ186-BD186</f>
        <v>0</v>
      </c>
      <c r="DB186" s="461">
        <f>O186*BL186</f>
        <v>0</v>
      </c>
      <c r="DC186" s="461">
        <f>DA186-DB186</f>
        <v>0</v>
      </c>
      <c r="DD186" s="37"/>
      <c r="DE186" s="461">
        <f>AR186-BE186</f>
        <v>0</v>
      </c>
      <c r="DF186" s="461">
        <f>P186*BL186</f>
        <v>0</v>
      </c>
      <c r="DG186" s="461">
        <f>DE186-DF186</f>
        <v>0</v>
      </c>
      <c r="DH186" s="37"/>
      <c r="DI186" s="461">
        <f t="shared" ref="DI186" si="987">SUM(BM186+BQ186+BU186+BY186+CC186+CG186+CK186+CO186+CS186+CW186+DA186+DE186)</f>
        <v>300000</v>
      </c>
      <c r="DJ186" s="461">
        <f t="shared" ref="DJ186" si="988">SUM(BN186+BR186+BV186+BZ186+CD186+CH186+CL186+CP186+CT186+CX186+DB186+DF186)</f>
        <v>300000</v>
      </c>
      <c r="DK186" s="461">
        <f>DI186-DJ186</f>
        <v>0</v>
      </c>
    </row>
    <row r="187" spans="1:125" s="38" customFormat="1" ht="34.5" customHeight="1" thickBot="1" x14ac:dyDescent="0.25">
      <c r="A187" s="28">
        <v>3</v>
      </c>
      <c r="B187" s="639" t="s">
        <v>605</v>
      </c>
      <c r="C187" s="29" t="s">
        <v>104</v>
      </c>
      <c r="D187" s="474">
        <v>1</v>
      </c>
      <c r="E187" s="474">
        <v>1</v>
      </c>
      <c r="F187" s="30"/>
      <c r="G187" s="590"/>
      <c r="H187" s="30"/>
      <c r="I187" s="449"/>
      <c r="J187" s="30"/>
      <c r="K187" s="30"/>
      <c r="L187" s="30"/>
      <c r="M187" s="30"/>
      <c r="N187" s="30"/>
      <c r="O187" s="30"/>
      <c r="P187" s="30"/>
      <c r="Q187" s="89">
        <f t="shared" si="967"/>
        <v>1</v>
      </c>
      <c r="R187" s="595" t="s">
        <v>13</v>
      </c>
      <c r="S187" s="717">
        <v>219000</v>
      </c>
      <c r="T187" s="415">
        <v>219000</v>
      </c>
      <c r="U187" s="410"/>
      <c r="V187" s="410"/>
      <c r="W187" s="410"/>
      <c r="X187" s="410"/>
      <c r="Y187" s="471"/>
      <c r="Z187" s="410"/>
      <c r="AA187" s="410"/>
      <c r="AB187" s="410"/>
      <c r="AC187" s="410"/>
      <c r="AD187" s="410"/>
      <c r="AE187" s="410"/>
      <c r="AF187" s="69">
        <f t="shared" si="968"/>
        <v>219000</v>
      </c>
      <c r="AG187" s="70">
        <f t="shared" ref="AG187" si="989">T187*E187</f>
        <v>219000</v>
      </c>
      <c r="AH187" s="70">
        <f t="shared" ref="AH187" si="990">U187*F187</f>
        <v>0</v>
      </c>
      <c r="AI187" s="70">
        <f t="shared" ref="AI187" si="991">V187*G187</f>
        <v>0</v>
      </c>
      <c r="AJ187" s="70">
        <f t="shared" ref="AJ187" si="992">W187*H187</f>
        <v>0</v>
      </c>
      <c r="AK187" s="70">
        <f t="shared" ref="AK187" si="993">X187*I187</f>
        <v>0</v>
      </c>
      <c r="AL187" s="70">
        <f t="shared" ref="AL187" si="994">Y187*J187</f>
        <v>0</v>
      </c>
      <c r="AM187" s="70">
        <f t="shared" ref="AM187" si="995">Z187*K187</f>
        <v>0</v>
      </c>
      <c r="AN187" s="70">
        <f t="shared" ref="AN187" si="996">AA187*L187</f>
        <v>0</v>
      </c>
      <c r="AO187" s="70">
        <f t="shared" ref="AO187" si="997">AB187*M187</f>
        <v>0</v>
      </c>
      <c r="AP187" s="70">
        <f t="shared" ref="AP187" si="998">AC187*N187</f>
        <v>0</v>
      </c>
      <c r="AQ187" s="70">
        <f t="shared" ref="AQ187" si="999">AD187*O187</f>
        <v>0</v>
      </c>
      <c r="AR187" s="70">
        <f t="shared" ref="AR187" si="1000">AE187*P187</f>
        <v>0</v>
      </c>
      <c r="AS187" s="71">
        <f t="shared" ref="AS187" si="1001">SUM(AG187:AR187)</f>
        <v>219000</v>
      </c>
      <c r="AT187" s="70"/>
      <c r="AU187" s="70">
        <f t="shared" ref="AU187" si="1002">SUM(AH187*14%)</f>
        <v>0</v>
      </c>
      <c r="AV187" s="70">
        <f t="shared" ref="AV187" si="1003">SUM(AI187*14%)</f>
        <v>0</v>
      </c>
      <c r="AW187" s="70">
        <f t="shared" ref="AW187" si="1004">SUM(AJ187*14%)</f>
        <v>0</v>
      </c>
      <c r="AX187" s="70">
        <f t="shared" ref="AX187" si="1005">SUM(AK187*14%)</f>
        <v>0</v>
      </c>
      <c r="AY187" s="70">
        <f t="shared" ref="AY187" si="1006">SUM(AL187*14%)</f>
        <v>0</v>
      </c>
      <c r="AZ187" s="70">
        <f t="shared" ref="AZ187" si="1007">SUM(AM187*14%)</f>
        <v>0</v>
      </c>
      <c r="BA187" s="70">
        <f t="shared" ref="BA187" si="1008">SUM(AN187*14%)</f>
        <v>0</v>
      </c>
      <c r="BB187" s="70">
        <f t="shared" ref="BB187" si="1009">SUM(AO187*14%)</f>
        <v>0</v>
      </c>
      <c r="BC187" s="70">
        <f t="shared" ref="BC187" si="1010">SUM(AP187*14%)</f>
        <v>0</v>
      </c>
      <c r="BD187" s="70">
        <f t="shared" ref="BD187" si="1011">SUM(AQ187*14%)</f>
        <v>0</v>
      </c>
      <c r="BE187" s="70">
        <f t="shared" ref="BE187" si="1012">SUM(AR187*14%)</f>
        <v>0</v>
      </c>
      <c r="BF187" s="72">
        <f t="shared" ref="BF187" si="1013">SUM(AT187:BE187)</f>
        <v>0</v>
      </c>
      <c r="BG187" s="411">
        <f>AF187-AS187</f>
        <v>0</v>
      </c>
      <c r="BH187" s="412">
        <f t="shared" ref="BH187" si="1014">S187*D187</f>
        <v>219000</v>
      </c>
      <c r="BI187" s="413">
        <f t="shared" si="985"/>
        <v>9239290</v>
      </c>
      <c r="BJ187" s="387">
        <f t="shared" ref="BJ187" si="1015">SUM(Q187/D187)</f>
        <v>1</v>
      </c>
      <c r="BK187" s="387"/>
      <c r="BL187" s="717">
        <v>219000</v>
      </c>
      <c r="BM187" s="461">
        <f>AG187-AT187</f>
        <v>219000</v>
      </c>
      <c r="BN187" s="461">
        <f>E187*BL187</f>
        <v>219000</v>
      </c>
      <c r="BO187" s="461">
        <f>BM187-BN187</f>
        <v>0</v>
      </c>
      <c r="BP187" s="37"/>
      <c r="BQ187" s="461">
        <f>AH187-AU187</f>
        <v>0</v>
      </c>
      <c r="BR187" s="461">
        <f>F187*BL187</f>
        <v>0</v>
      </c>
      <c r="BS187" s="461">
        <f>BQ187-BR187</f>
        <v>0</v>
      </c>
      <c r="BT187" s="37"/>
      <c r="BU187" s="461">
        <f>AI187-AV187</f>
        <v>0</v>
      </c>
      <c r="BV187" s="461">
        <f>G187*BL187</f>
        <v>0</v>
      </c>
      <c r="BW187" s="461">
        <f>BU187-BV187</f>
        <v>0</v>
      </c>
      <c r="BX187" s="37"/>
      <c r="BY187" s="461">
        <f>AJ187-AW187</f>
        <v>0</v>
      </c>
      <c r="BZ187" s="461">
        <f>H187*BL187</f>
        <v>0</v>
      </c>
      <c r="CA187" s="461">
        <f>BY187-BZ187</f>
        <v>0</v>
      </c>
      <c r="CB187" s="37"/>
      <c r="CC187" s="461">
        <f>SUM(AK187-AX187)</f>
        <v>0</v>
      </c>
      <c r="CD187" s="461">
        <f>I187*BL187</f>
        <v>0</v>
      </c>
      <c r="CE187" s="461">
        <f>CC187-CD187</f>
        <v>0</v>
      </c>
      <c r="CF187" s="37"/>
      <c r="CG187" s="461">
        <f>AL187-AY187</f>
        <v>0</v>
      </c>
      <c r="CH187" s="461">
        <f>J187*BL187</f>
        <v>0</v>
      </c>
      <c r="CI187" s="461">
        <f>CG187-CH187</f>
        <v>0</v>
      </c>
      <c r="CJ187" s="37"/>
      <c r="CK187" s="461">
        <f>AM187-AZ187</f>
        <v>0</v>
      </c>
      <c r="CL187" s="461">
        <f>K187*BL187</f>
        <v>0</v>
      </c>
      <c r="CM187" s="461">
        <f>CK187-CL187</f>
        <v>0</v>
      </c>
      <c r="CN187" s="37"/>
      <c r="CO187" s="461">
        <f>AN187-BA187</f>
        <v>0</v>
      </c>
      <c r="CP187" s="461">
        <f>L187*BL187</f>
        <v>0</v>
      </c>
      <c r="CQ187" s="461">
        <f>CO187-CP187</f>
        <v>0</v>
      </c>
      <c r="CR187" s="37"/>
      <c r="CS187" s="461">
        <f>AO187-BB187</f>
        <v>0</v>
      </c>
      <c r="CT187" s="461">
        <f>M187*BL187</f>
        <v>0</v>
      </c>
      <c r="CU187" s="461">
        <f>CS187-CT187</f>
        <v>0</v>
      </c>
      <c r="CV187" s="37"/>
      <c r="CW187" s="461">
        <f>AP187-BC187</f>
        <v>0</v>
      </c>
      <c r="CX187" s="461">
        <f>N187*BL187</f>
        <v>0</v>
      </c>
      <c r="CY187" s="461">
        <f>CW187-CX187</f>
        <v>0</v>
      </c>
      <c r="CZ187" s="37"/>
      <c r="DA187" s="461">
        <f>AQ187-BD187</f>
        <v>0</v>
      </c>
      <c r="DB187" s="461">
        <f>O187*BL187</f>
        <v>0</v>
      </c>
      <c r="DC187" s="461">
        <f>DA187-DB187</f>
        <v>0</v>
      </c>
      <c r="DD187" s="37"/>
      <c r="DE187" s="461">
        <f>AR187-BE187</f>
        <v>0</v>
      </c>
      <c r="DF187" s="461">
        <f>P187*BL187</f>
        <v>0</v>
      </c>
      <c r="DG187" s="461">
        <f>DE187-DF187</f>
        <v>0</v>
      </c>
      <c r="DH187" s="37"/>
      <c r="DI187" s="461">
        <f t="shared" ref="DI187" si="1016">SUM(BM187+BQ187+BU187+BY187+CC187+CG187+CK187+CO187+CS187+CW187+DA187+DE187)</f>
        <v>219000</v>
      </c>
      <c r="DJ187" s="461">
        <f t="shared" ref="DJ187" si="1017">SUM(BN187+BR187+BV187+BZ187+CD187+CH187+CL187+CP187+CT187+CX187+DB187+DF187)</f>
        <v>219000</v>
      </c>
      <c r="DK187" s="461">
        <f>DI187-DJ187</f>
        <v>0</v>
      </c>
    </row>
    <row r="188" spans="1:125" s="39" customFormat="1" ht="34.5" customHeight="1" thickBot="1" x14ac:dyDescent="0.25">
      <c r="A188" s="45">
        <v>10</v>
      </c>
      <c r="B188" s="45" t="s">
        <v>4</v>
      </c>
      <c r="C188" s="45"/>
      <c r="D188" s="46"/>
      <c r="E188" s="47"/>
      <c r="F188" s="47"/>
      <c r="G188" s="614"/>
      <c r="H188" s="47"/>
      <c r="I188" s="615"/>
      <c r="J188" s="47"/>
      <c r="K188" s="47"/>
      <c r="L188" s="47"/>
      <c r="M188" s="47"/>
      <c r="N188" s="47"/>
      <c r="O188" s="47"/>
      <c r="P188" s="47"/>
      <c r="Q188" s="48"/>
      <c r="R188" s="77"/>
      <c r="S188" s="102"/>
      <c r="T188" s="103"/>
      <c r="U188" s="103"/>
      <c r="V188" s="103"/>
      <c r="W188" s="103"/>
      <c r="X188" s="103"/>
      <c r="Y188" s="616"/>
      <c r="Z188" s="103"/>
      <c r="AA188" s="103"/>
      <c r="AB188" s="103"/>
      <c r="AC188" s="103"/>
      <c r="AD188" s="103"/>
      <c r="AE188" s="103"/>
      <c r="AF188" s="104">
        <f>SUM(AF185:AF187)</f>
        <v>1079000</v>
      </c>
      <c r="AG188" s="917">
        <f>SUM(AG185:AG187)</f>
        <v>1079000</v>
      </c>
      <c r="AH188" s="104">
        <f t="shared" ref="AH188:AS188" si="1018">SUM(AH185:AH187)</f>
        <v>0</v>
      </c>
      <c r="AI188" s="104">
        <f t="shared" si="1018"/>
        <v>0</v>
      </c>
      <c r="AJ188" s="104">
        <f t="shared" si="1018"/>
        <v>0</v>
      </c>
      <c r="AK188" s="104">
        <f t="shared" si="1018"/>
        <v>0</v>
      </c>
      <c r="AL188" s="104">
        <f t="shared" si="1018"/>
        <v>0</v>
      </c>
      <c r="AM188" s="104">
        <f t="shared" si="1018"/>
        <v>0</v>
      </c>
      <c r="AN188" s="104">
        <f t="shared" si="1018"/>
        <v>0</v>
      </c>
      <c r="AO188" s="104">
        <f t="shared" si="1018"/>
        <v>0</v>
      </c>
      <c r="AP188" s="104">
        <f t="shared" si="1018"/>
        <v>0</v>
      </c>
      <c r="AQ188" s="104">
        <f t="shared" si="1018"/>
        <v>0</v>
      </c>
      <c r="AR188" s="104">
        <f t="shared" si="1018"/>
        <v>0</v>
      </c>
      <c r="AS188" s="104">
        <f t="shared" si="1018"/>
        <v>1079000</v>
      </c>
      <c r="AT188" s="104">
        <f>SUM(AT185:AT187)</f>
        <v>78400.000000000015</v>
      </c>
      <c r="AU188" s="104">
        <f t="shared" ref="AU188:BF188" si="1019">SUM(AU185:AU187)</f>
        <v>0</v>
      </c>
      <c r="AV188" s="104">
        <f t="shared" si="1019"/>
        <v>0</v>
      </c>
      <c r="AW188" s="104">
        <f t="shared" si="1019"/>
        <v>0</v>
      </c>
      <c r="AX188" s="104">
        <f t="shared" si="1019"/>
        <v>0</v>
      </c>
      <c r="AY188" s="104">
        <f t="shared" si="1019"/>
        <v>0</v>
      </c>
      <c r="AZ188" s="104">
        <f t="shared" si="1019"/>
        <v>0</v>
      </c>
      <c r="BA188" s="104">
        <f t="shared" si="1019"/>
        <v>0</v>
      </c>
      <c r="BB188" s="104">
        <f t="shared" si="1019"/>
        <v>0</v>
      </c>
      <c r="BC188" s="104">
        <f t="shared" si="1019"/>
        <v>0</v>
      </c>
      <c r="BD188" s="104">
        <f t="shared" si="1019"/>
        <v>0</v>
      </c>
      <c r="BE188" s="104">
        <f t="shared" si="1019"/>
        <v>0</v>
      </c>
      <c r="BF188" s="104">
        <f t="shared" si="1019"/>
        <v>78400.000000000015</v>
      </c>
      <c r="BG188" s="104">
        <f>SUM(BG185:BG187)</f>
        <v>0</v>
      </c>
      <c r="BH188" s="104">
        <f>SUM(BH184)</f>
        <v>10318290</v>
      </c>
      <c r="BI188" s="104">
        <f>BI187</f>
        <v>9239290</v>
      </c>
      <c r="BJ188" s="398"/>
      <c r="BK188" s="398"/>
      <c r="BL188" s="711"/>
      <c r="BM188" s="918">
        <f>SUM(BM184:BM187)</f>
        <v>1000600</v>
      </c>
      <c r="BN188" s="918">
        <f t="shared" ref="BN188:BO188" si="1020">SUM(BN184:BN187)</f>
        <v>999000</v>
      </c>
      <c r="BO188" s="918">
        <f t="shared" si="1020"/>
        <v>1600</v>
      </c>
      <c r="BP188" s="50"/>
      <c r="BQ188" s="918">
        <f>SUM(BQ184:BQ187)</f>
        <v>0</v>
      </c>
      <c r="BR188" s="918">
        <f t="shared" ref="BR188" si="1021">SUM(BR184:BR187)</f>
        <v>0</v>
      </c>
      <c r="BS188" s="918">
        <f t="shared" ref="BS188" si="1022">SUM(BS184:BS187)</f>
        <v>0</v>
      </c>
      <c r="BT188" s="50"/>
      <c r="BU188" s="918">
        <f>SUM(BU184:BU187)</f>
        <v>0</v>
      </c>
      <c r="BV188" s="918">
        <f t="shared" ref="BV188" si="1023">SUM(BV184:BV187)</f>
        <v>0</v>
      </c>
      <c r="BW188" s="918">
        <f t="shared" ref="BW188" si="1024">SUM(BW184:BW187)</f>
        <v>0</v>
      </c>
      <c r="BX188" s="50"/>
      <c r="BY188" s="918">
        <f>SUM(BY184:BY187)</f>
        <v>0</v>
      </c>
      <c r="BZ188" s="918">
        <f t="shared" ref="BZ188" si="1025">SUM(BZ184:BZ187)</f>
        <v>0</v>
      </c>
      <c r="CA188" s="918">
        <f t="shared" ref="CA188" si="1026">SUM(CA184:CA187)</f>
        <v>0</v>
      </c>
      <c r="CB188" s="50"/>
      <c r="CC188" s="918">
        <f>SUM(CC184:CC187)</f>
        <v>0</v>
      </c>
      <c r="CD188" s="918">
        <f t="shared" ref="CD188" si="1027">SUM(CD184:CD187)</f>
        <v>0</v>
      </c>
      <c r="CE188" s="918">
        <f t="shared" ref="CE188" si="1028">SUM(CE184:CE187)</f>
        <v>0</v>
      </c>
      <c r="CF188" s="50"/>
      <c r="CG188" s="918">
        <f>SUM(CG184:CG187)</f>
        <v>0</v>
      </c>
      <c r="CH188" s="918">
        <f t="shared" ref="CH188" si="1029">SUM(CH184:CH187)</f>
        <v>0</v>
      </c>
      <c r="CI188" s="918">
        <f t="shared" ref="CI188" si="1030">SUM(CI184:CI187)</f>
        <v>0</v>
      </c>
      <c r="CJ188" s="50"/>
      <c r="CK188" s="918">
        <f>SUM(CK184:CK187)</f>
        <v>0</v>
      </c>
      <c r="CL188" s="918">
        <f t="shared" ref="CL188" si="1031">SUM(CL184:CL187)</f>
        <v>0</v>
      </c>
      <c r="CM188" s="918">
        <f t="shared" ref="CM188" si="1032">SUM(CM184:CM187)</f>
        <v>0</v>
      </c>
      <c r="CN188" s="50"/>
      <c r="CO188" s="918">
        <f>SUM(CO184:CO187)</f>
        <v>0</v>
      </c>
      <c r="CP188" s="918">
        <f t="shared" ref="CP188" si="1033">SUM(CP184:CP187)</f>
        <v>0</v>
      </c>
      <c r="CQ188" s="918">
        <f t="shared" ref="CQ188" si="1034">SUM(CQ184:CQ187)</f>
        <v>0</v>
      </c>
      <c r="CR188" s="50"/>
      <c r="CS188" s="918">
        <f>SUM(CS184:CS187)</f>
        <v>0</v>
      </c>
      <c r="CT188" s="918">
        <f t="shared" ref="CT188" si="1035">SUM(CT184:CT187)</f>
        <v>0</v>
      </c>
      <c r="CU188" s="918">
        <f t="shared" ref="CU188" si="1036">SUM(CU184:CU187)</f>
        <v>0</v>
      </c>
      <c r="CV188" s="50"/>
      <c r="CW188" s="918">
        <f>SUM(CW184:CW187)</f>
        <v>0</v>
      </c>
      <c r="CX188" s="918">
        <f t="shared" ref="CX188" si="1037">SUM(CX184:CX187)</f>
        <v>0</v>
      </c>
      <c r="CY188" s="918">
        <f t="shared" ref="CY188" si="1038">SUM(CY184:CY187)</f>
        <v>0</v>
      </c>
      <c r="CZ188" s="50"/>
      <c r="DA188" s="918">
        <f>SUM(DA184:DA187)</f>
        <v>0</v>
      </c>
      <c r="DB188" s="918">
        <f t="shared" ref="DB188" si="1039">SUM(DB184:DB187)</f>
        <v>0</v>
      </c>
      <c r="DC188" s="918">
        <f t="shared" ref="DC188" si="1040">SUM(DC184:DC187)</f>
        <v>0</v>
      </c>
      <c r="DD188" s="50"/>
      <c r="DE188" s="918">
        <f>SUM(DE184:DE187)</f>
        <v>0</v>
      </c>
      <c r="DF188" s="918">
        <f t="shared" ref="DF188" si="1041">SUM(DF184:DF187)</f>
        <v>0</v>
      </c>
      <c r="DG188" s="918">
        <f t="shared" ref="DG188" si="1042">SUM(DG184:DG187)</f>
        <v>0</v>
      </c>
      <c r="DH188" s="50"/>
      <c r="DI188" s="918">
        <f>SUM(DI184:DI187)</f>
        <v>1000600</v>
      </c>
      <c r="DJ188" s="918">
        <f t="shared" ref="DJ188" si="1043">SUM(DJ184:DJ187)</f>
        <v>999000</v>
      </c>
      <c r="DK188" s="918">
        <f t="shared" ref="DK188" si="1044">SUM(DK184:DK187)</f>
        <v>1600</v>
      </c>
    </row>
    <row r="189" spans="1:125" s="20" customFormat="1" ht="34.5" customHeight="1" x14ac:dyDescent="0.2">
      <c r="A189" s="51"/>
      <c r="D189" s="51"/>
      <c r="E189" s="51"/>
      <c r="F189" s="51"/>
      <c r="G189" s="618"/>
      <c r="H189" s="51"/>
      <c r="I189" s="619"/>
      <c r="J189" s="51"/>
      <c r="K189" s="51"/>
      <c r="L189" s="51"/>
      <c r="M189" s="51"/>
      <c r="N189" s="51"/>
      <c r="O189" s="51"/>
      <c r="P189" s="51"/>
      <c r="Q189" s="51"/>
      <c r="R189" s="51"/>
      <c r="AO189" s="266"/>
      <c r="AP189" s="266"/>
      <c r="AS189" s="52"/>
      <c r="BF189" s="53"/>
      <c r="BG189" s="54"/>
      <c r="BH189" s="55">
        <f>SUM(BI188+AS188)</f>
        <v>10318290</v>
      </c>
      <c r="BI189" s="56">
        <f>SUM(BG188)</f>
        <v>0</v>
      </c>
      <c r="BJ189" s="41"/>
      <c r="BK189" s="41"/>
      <c r="BL189" s="712"/>
      <c r="BM189" s="621"/>
      <c r="BN189" s="620"/>
      <c r="BO189" s="620"/>
      <c r="BP189" s="620"/>
      <c r="BQ189" s="621"/>
      <c r="BR189" s="620"/>
      <c r="BS189" s="620"/>
      <c r="BT189" s="620"/>
      <c r="BU189" s="621"/>
      <c r="BV189" s="620"/>
      <c r="BW189" s="620"/>
      <c r="BX189" s="620"/>
      <c r="BY189" s="621"/>
      <c r="BZ189" s="620"/>
      <c r="CA189" s="620"/>
      <c r="CB189" s="620"/>
      <c r="CC189" s="621"/>
      <c r="CD189" s="620"/>
      <c r="CE189" s="620"/>
      <c r="CF189" s="620"/>
      <c r="CG189" s="621"/>
      <c r="CH189" s="620"/>
      <c r="CI189" s="620"/>
      <c r="CJ189" s="620"/>
      <c r="CK189" s="621"/>
      <c r="CL189" s="620"/>
      <c r="CM189" s="620"/>
      <c r="CN189" s="620"/>
      <c r="CO189" s="621"/>
      <c r="CP189" s="620"/>
      <c r="CQ189" s="620"/>
      <c r="CR189" s="620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</row>
    <row r="190" spans="1:125" s="20" customFormat="1" ht="34.5" customHeight="1" x14ac:dyDescent="0.2">
      <c r="A190" s="51"/>
      <c r="D190" s="51"/>
      <c r="E190" s="51"/>
      <c r="F190" s="51"/>
      <c r="G190" s="618"/>
      <c r="H190" s="51"/>
      <c r="I190" s="619"/>
      <c r="J190" s="51"/>
      <c r="K190" s="51"/>
      <c r="L190" s="51"/>
      <c r="M190" s="51"/>
      <c r="N190" s="51"/>
      <c r="O190" s="51"/>
      <c r="P190" s="51"/>
      <c r="Q190" s="51"/>
      <c r="R190" s="51"/>
      <c r="AP190" s="266"/>
      <c r="AS190" s="41"/>
      <c r="AT190" s="118"/>
      <c r="AU190" s="118"/>
      <c r="AV190" s="118"/>
      <c r="AW190" s="118"/>
      <c r="AX190" s="118"/>
      <c r="AY190" s="118"/>
      <c r="AZ190" s="118"/>
      <c r="BA190" s="118"/>
      <c r="BB190" s="118"/>
      <c r="BC190" s="118"/>
      <c r="BD190" s="118"/>
      <c r="BE190" s="118"/>
      <c r="BF190" s="118"/>
      <c r="BG190" s="41"/>
      <c r="BH190" s="57"/>
      <c r="BI190" s="58">
        <f>SUM(BI188-BI189)</f>
        <v>9239290</v>
      </c>
      <c r="BJ190" s="41" t="s">
        <v>34</v>
      </c>
      <c r="BK190" s="41"/>
      <c r="BL190" s="712"/>
      <c r="BM190" s="948"/>
      <c r="BN190" s="620"/>
      <c r="BO190" s="620"/>
      <c r="BP190" s="620"/>
      <c r="BQ190" s="621"/>
      <c r="BR190" s="620"/>
      <c r="BS190" s="620"/>
      <c r="BT190" s="620"/>
      <c r="BU190" s="621"/>
      <c r="BV190" s="620"/>
      <c r="BW190" s="620"/>
      <c r="BX190" s="620"/>
      <c r="BY190" s="621"/>
      <c r="BZ190" s="620"/>
      <c r="CA190" s="620"/>
      <c r="CB190" s="620"/>
      <c r="CC190" s="621"/>
      <c r="CD190" s="620"/>
      <c r="CE190" s="620"/>
      <c r="CF190" s="620"/>
      <c r="CG190" s="621"/>
      <c r="CH190" s="620"/>
      <c r="CI190" s="620"/>
      <c r="CJ190" s="620"/>
      <c r="CK190" s="621"/>
      <c r="CL190" s="620"/>
      <c r="CM190" s="620"/>
      <c r="CN190" s="620"/>
      <c r="CO190" s="621"/>
      <c r="CP190" s="620"/>
      <c r="CQ190" s="620"/>
      <c r="CR190" s="620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</row>
    <row r="191" spans="1:125" s="20" customFormat="1" ht="34.5" customHeight="1" x14ac:dyDescent="0.2">
      <c r="A191" s="1168" t="s">
        <v>8</v>
      </c>
      <c r="B191" s="1169"/>
      <c r="C191" s="119" t="s">
        <v>551</v>
      </c>
      <c r="D191" s="23"/>
      <c r="E191" s="23"/>
      <c r="F191" s="23"/>
      <c r="G191" s="157"/>
      <c r="H191" s="23"/>
      <c r="I191" s="585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23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3"/>
      <c r="AT191" s="131"/>
      <c r="AU191" s="276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3"/>
      <c r="BG191" s="133"/>
      <c r="BH191" s="130"/>
      <c r="BI191" s="134"/>
      <c r="BJ191" s="23"/>
      <c r="BK191" s="23"/>
      <c r="BL191" s="710"/>
      <c r="BM191" s="587"/>
      <c r="BN191" s="157"/>
      <c r="BO191" s="588"/>
      <c r="BP191" s="157"/>
      <c r="BQ191" s="587"/>
      <c r="BR191" s="157"/>
      <c r="BS191" s="588"/>
      <c r="BT191" s="157"/>
      <c r="BU191" s="587"/>
      <c r="BV191" s="157"/>
      <c r="BW191" s="588"/>
      <c r="BX191" s="157"/>
      <c r="BY191" s="587"/>
      <c r="BZ191" s="157"/>
      <c r="CA191" s="588"/>
      <c r="CB191" s="157"/>
      <c r="CC191" s="587"/>
      <c r="CD191" s="157"/>
      <c r="CE191" s="588"/>
      <c r="CF191" s="157"/>
      <c r="CG191" s="587"/>
      <c r="CH191" s="157"/>
      <c r="CI191" s="588"/>
      <c r="CJ191" s="157"/>
      <c r="CK191" s="587"/>
      <c r="CL191" s="157"/>
      <c r="CM191" s="588"/>
      <c r="CN191" s="157"/>
      <c r="CO191" s="587"/>
      <c r="CP191" s="157"/>
      <c r="CQ191" s="588"/>
      <c r="CR191" s="157"/>
      <c r="CS191" s="131"/>
      <c r="CT191" s="131"/>
      <c r="CU191" s="131"/>
      <c r="CV191" s="131"/>
      <c r="CW191" s="133"/>
      <c r="CX191" s="133"/>
      <c r="CY191" s="133"/>
      <c r="CZ191" s="130"/>
      <c r="DA191" s="134"/>
      <c r="DB191" s="133"/>
      <c r="DC191" s="133"/>
      <c r="DD191" s="24"/>
      <c r="DE191" s="24"/>
      <c r="DF191" s="24"/>
      <c r="DG191" s="24"/>
      <c r="DH191" s="24"/>
      <c r="DI191" s="135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</row>
    <row r="192" spans="1:125" s="8" customFormat="1" ht="34.5" customHeight="1" x14ac:dyDescent="0.2">
      <c r="A192" s="1170" t="s">
        <v>9</v>
      </c>
      <c r="B192" s="1150" t="s">
        <v>10</v>
      </c>
      <c r="C192" s="1150" t="s">
        <v>21</v>
      </c>
      <c r="D192" s="1200" t="s">
        <v>11</v>
      </c>
      <c r="E192" s="1201"/>
      <c r="F192" s="1201"/>
      <c r="G192" s="1201"/>
      <c r="H192" s="1201"/>
      <c r="I192" s="1201"/>
      <c r="J192" s="1201"/>
      <c r="K192" s="1201"/>
      <c r="L192" s="1201"/>
      <c r="M192" s="1201"/>
      <c r="N192" s="1201"/>
      <c r="O192" s="1201"/>
      <c r="P192" s="1201"/>
      <c r="Q192" s="1202"/>
      <c r="R192" s="1150" t="s">
        <v>19</v>
      </c>
      <c r="S192" s="1174" t="s">
        <v>16</v>
      </c>
      <c r="T192" s="1175"/>
      <c r="U192" s="1175"/>
      <c r="V192" s="1175"/>
      <c r="W192" s="1175"/>
      <c r="X192" s="1175"/>
      <c r="Y192" s="1175"/>
      <c r="Z192" s="1175"/>
      <c r="AA192" s="1175"/>
      <c r="AB192" s="1175"/>
      <c r="AC192" s="1175"/>
      <c r="AD192" s="1175"/>
      <c r="AE192" s="1176"/>
      <c r="AF192" s="1203" t="s">
        <v>6</v>
      </c>
      <c r="AG192" s="1204"/>
      <c r="AH192" s="1204"/>
      <c r="AI192" s="1204"/>
      <c r="AJ192" s="1204"/>
      <c r="AK192" s="1204"/>
      <c r="AL192" s="1204"/>
      <c r="AM192" s="1204"/>
      <c r="AN192" s="1204"/>
      <c r="AO192" s="1204"/>
      <c r="AP192" s="1204"/>
      <c r="AQ192" s="1204"/>
      <c r="AR192" s="1204"/>
      <c r="AS192" s="1205"/>
      <c r="AT192" s="1162" t="s">
        <v>38</v>
      </c>
      <c r="AU192" s="1163"/>
      <c r="AV192" s="1163"/>
      <c r="AW192" s="1163"/>
      <c r="AX192" s="1163"/>
      <c r="AY192" s="1163"/>
      <c r="AZ192" s="1163"/>
      <c r="BA192" s="1163"/>
      <c r="BB192" s="1163"/>
      <c r="BC192" s="1163"/>
      <c r="BD192" s="1163"/>
      <c r="BE192" s="1163"/>
      <c r="BF192" s="1164"/>
      <c r="BG192" s="1150" t="s">
        <v>35</v>
      </c>
      <c r="BH192" s="1150" t="s">
        <v>208</v>
      </c>
      <c r="BI192" s="1153" t="s">
        <v>36</v>
      </c>
      <c r="BJ192" s="130"/>
      <c r="BK192" s="130"/>
      <c r="BL192" s="130"/>
      <c r="BM192" s="1149" t="s">
        <v>51</v>
      </c>
      <c r="BN192" s="1149"/>
      <c r="BO192" s="1149"/>
      <c r="BP192" s="23"/>
      <c r="BQ192" s="1149" t="s">
        <v>52</v>
      </c>
      <c r="BR192" s="1149"/>
      <c r="BS192" s="1149"/>
      <c r="BT192" s="23"/>
      <c r="BU192" s="1149" t="s">
        <v>56</v>
      </c>
      <c r="BV192" s="1149"/>
      <c r="BW192" s="1149"/>
      <c r="BX192" s="23"/>
      <c r="BY192" s="1149" t="s">
        <v>59</v>
      </c>
      <c r="BZ192" s="1149"/>
      <c r="CA192" s="1149"/>
      <c r="CB192" s="23"/>
      <c r="CC192" s="1149" t="s">
        <v>60</v>
      </c>
      <c r="CD192" s="1149"/>
      <c r="CE192" s="1149"/>
      <c r="CF192" s="23"/>
      <c r="CG192" s="1149" t="s">
        <v>61</v>
      </c>
      <c r="CH192" s="1149"/>
      <c r="CI192" s="1149"/>
      <c r="CJ192" s="23"/>
      <c r="CK192" s="1149" t="s">
        <v>204</v>
      </c>
      <c r="CL192" s="1149"/>
      <c r="CM192" s="1149"/>
      <c r="CN192" s="23"/>
      <c r="CO192" s="1149" t="s">
        <v>584</v>
      </c>
      <c r="CP192" s="1149"/>
      <c r="CQ192" s="1149"/>
      <c r="CR192" s="23"/>
      <c r="CS192" s="1149" t="s">
        <v>585</v>
      </c>
      <c r="CT192" s="1149"/>
      <c r="CU192" s="1149"/>
      <c r="CV192" s="23"/>
      <c r="CW192" s="1149" t="s">
        <v>586</v>
      </c>
      <c r="CX192" s="1149"/>
      <c r="CY192" s="1149"/>
      <c r="CZ192" s="23"/>
      <c r="DA192" s="1149" t="s">
        <v>587</v>
      </c>
      <c r="DB192" s="1149"/>
      <c r="DC192" s="1149"/>
      <c r="DD192" s="23"/>
      <c r="DE192" s="1149" t="s">
        <v>588</v>
      </c>
      <c r="DF192" s="1149"/>
      <c r="DG192" s="1149"/>
      <c r="DH192" s="23"/>
      <c r="DI192" s="1149" t="s">
        <v>12</v>
      </c>
      <c r="DJ192" s="1149"/>
      <c r="DK192" s="1149"/>
    </row>
    <row r="193" spans="1:125" s="8" customFormat="1" ht="34.5" customHeight="1" x14ac:dyDescent="0.2">
      <c r="A193" s="1171"/>
      <c r="B193" s="1151"/>
      <c r="C193" s="1151"/>
      <c r="D193" s="1156" t="s">
        <v>17</v>
      </c>
      <c r="E193" s="1158" t="s">
        <v>18</v>
      </c>
      <c r="F193" s="1159"/>
      <c r="G193" s="1159"/>
      <c r="H193" s="1159"/>
      <c r="I193" s="1159"/>
      <c r="J193" s="1159"/>
      <c r="K193" s="1159"/>
      <c r="L193" s="1159"/>
      <c r="M193" s="1159"/>
      <c r="N193" s="1159"/>
      <c r="O193" s="1159"/>
      <c r="P193" s="1159"/>
      <c r="Q193" s="1160"/>
      <c r="R193" s="1151"/>
      <c r="S193" s="1156" t="s">
        <v>17</v>
      </c>
      <c r="T193" s="1158" t="s">
        <v>18</v>
      </c>
      <c r="U193" s="1159"/>
      <c r="V193" s="1159"/>
      <c r="W193" s="1159"/>
      <c r="X193" s="1159"/>
      <c r="Y193" s="1159"/>
      <c r="Z193" s="1159"/>
      <c r="AA193" s="1159"/>
      <c r="AB193" s="1159"/>
      <c r="AC193" s="1159"/>
      <c r="AD193" s="1159"/>
      <c r="AE193" s="1160"/>
      <c r="AF193" s="1156" t="s">
        <v>17</v>
      </c>
      <c r="AG193" s="1158" t="s">
        <v>18</v>
      </c>
      <c r="AH193" s="1159"/>
      <c r="AI193" s="1159"/>
      <c r="AJ193" s="1159"/>
      <c r="AK193" s="1159"/>
      <c r="AL193" s="1159"/>
      <c r="AM193" s="1159"/>
      <c r="AN193" s="1159"/>
      <c r="AO193" s="1159"/>
      <c r="AP193" s="1159"/>
      <c r="AQ193" s="1159"/>
      <c r="AR193" s="1159"/>
      <c r="AS193" s="1160"/>
      <c r="AT193" s="1206"/>
      <c r="AU193" s="1207"/>
      <c r="AV193" s="1207"/>
      <c r="AW193" s="1207"/>
      <c r="AX193" s="1207"/>
      <c r="AY193" s="1207"/>
      <c r="AZ193" s="1207"/>
      <c r="BA193" s="1207"/>
      <c r="BB193" s="1207"/>
      <c r="BC193" s="1207"/>
      <c r="BD193" s="1207"/>
      <c r="BE193" s="1207"/>
      <c r="BF193" s="1208"/>
      <c r="BG193" s="1151"/>
      <c r="BH193" s="1151"/>
      <c r="BI193" s="1154"/>
      <c r="BJ193" s="130"/>
      <c r="BK193" s="130"/>
      <c r="BL193" s="130"/>
      <c r="BM193" s="920">
        <v>1</v>
      </c>
      <c r="BN193" s="920">
        <v>2</v>
      </c>
      <c r="BO193" s="920"/>
      <c r="BP193" s="23"/>
      <c r="BQ193" s="920">
        <v>1</v>
      </c>
      <c r="BR193" s="920">
        <v>2</v>
      </c>
      <c r="BS193" s="920"/>
      <c r="BT193" s="23"/>
      <c r="BU193" s="920">
        <v>1</v>
      </c>
      <c r="BV193" s="920">
        <v>2</v>
      </c>
      <c r="BW193" s="920"/>
      <c r="BX193" s="23"/>
      <c r="BY193" s="920">
        <v>1</v>
      </c>
      <c r="BZ193" s="920">
        <v>2</v>
      </c>
      <c r="CA193" s="920"/>
      <c r="CB193" s="23"/>
      <c r="CC193" s="920">
        <v>1</v>
      </c>
      <c r="CD193" s="920">
        <v>2</v>
      </c>
      <c r="CE193" s="920"/>
      <c r="CF193" s="23"/>
      <c r="CG193" s="920">
        <v>1</v>
      </c>
      <c r="CH193" s="920">
        <v>2</v>
      </c>
      <c r="CI193" s="920"/>
      <c r="CJ193" s="23"/>
      <c r="CK193" s="920">
        <v>1</v>
      </c>
      <c r="CL193" s="920">
        <v>2</v>
      </c>
      <c r="CM193" s="920"/>
      <c r="CN193" s="23"/>
      <c r="CO193" s="920">
        <v>1</v>
      </c>
      <c r="CP193" s="920">
        <v>2</v>
      </c>
      <c r="CQ193" s="920"/>
      <c r="CR193" s="23"/>
      <c r="CS193" s="920">
        <v>1</v>
      </c>
      <c r="CT193" s="920">
        <v>2</v>
      </c>
      <c r="CU193" s="920"/>
      <c r="CV193" s="23"/>
      <c r="CW193" s="920">
        <v>1</v>
      </c>
      <c r="CX193" s="920">
        <v>2</v>
      </c>
      <c r="CY193" s="920"/>
      <c r="CZ193" s="23"/>
      <c r="DA193" s="920">
        <v>1</v>
      </c>
      <c r="DB193" s="920">
        <v>2</v>
      </c>
      <c r="DC193" s="920"/>
      <c r="DD193" s="23"/>
      <c r="DE193" s="920">
        <v>1</v>
      </c>
      <c r="DF193" s="920">
        <v>2</v>
      </c>
      <c r="DG193" s="920"/>
      <c r="DH193" s="23"/>
      <c r="DI193" s="920">
        <v>1</v>
      </c>
      <c r="DJ193" s="920">
        <v>2</v>
      </c>
      <c r="DK193" s="920"/>
    </row>
    <row r="194" spans="1:125" s="7" customFormat="1" ht="34.5" customHeight="1" x14ac:dyDescent="0.2">
      <c r="A194" s="1172"/>
      <c r="B194" s="1199"/>
      <c r="C194" s="1152"/>
      <c r="D194" s="1209"/>
      <c r="E194" s="26">
        <v>1</v>
      </c>
      <c r="F194" s="26">
        <v>2</v>
      </c>
      <c r="G194" s="589">
        <v>3</v>
      </c>
      <c r="H194" s="26">
        <v>4</v>
      </c>
      <c r="I194" s="589">
        <v>5</v>
      </c>
      <c r="J194" s="26">
        <v>6</v>
      </c>
      <c r="K194" s="589">
        <v>7</v>
      </c>
      <c r="L194" s="26">
        <v>8</v>
      </c>
      <c r="M194" s="26">
        <v>9</v>
      </c>
      <c r="N194" s="26">
        <v>10</v>
      </c>
      <c r="O194" s="26">
        <v>11</v>
      </c>
      <c r="P194" s="26">
        <v>12</v>
      </c>
      <c r="Q194" s="26" t="s">
        <v>20</v>
      </c>
      <c r="R194" s="1152"/>
      <c r="S194" s="1157"/>
      <c r="T194" s="26">
        <v>1</v>
      </c>
      <c r="U194" s="26">
        <v>2</v>
      </c>
      <c r="V194" s="26">
        <v>3</v>
      </c>
      <c r="W194" s="26">
        <v>4</v>
      </c>
      <c r="X194" s="26">
        <v>5</v>
      </c>
      <c r="Y194" s="26">
        <v>6</v>
      </c>
      <c r="Z194" s="26">
        <v>7</v>
      </c>
      <c r="AA194" s="26">
        <v>8</v>
      </c>
      <c r="AB194" s="26">
        <v>9</v>
      </c>
      <c r="AC194" s="26">
        <v>10</v>
      </c>
      <c r="AD194" s="26">
        <v>11</v>
      </c>
      <c r="AE194" s="26">
        <v>12</v>
      </c>
      <c r="AF194" s="1157"/>
      <c r="AG194" s="26">
        <v>1</v>
      </c>
      <c r="AH194" s="26">
        <v>2</v>
      </c>
      <c r="AI194" s="26">
        <v>3</v>
      </c>
      <c r="AJ194" s="26">
        <v>4</v>
      </c>
      <c r="AK194" s="379">
        <v>5</v>
      </c>
      <c r="AL194" s="26">
        <v>6</v>
      </c>
      <c r="AM194" s="26">
        <v>7</v>
      </c>
      <c r="AN194" s="26">
        <v>8</v>
      </c>
      <c r="AO194" s="26">
        <v>9</v>
      </c>
      <c r="AP194" s="26">
        <v>10</v>
      </c>
      <c r="AQ194" s="26">
        <v>11</v>
      </c>
      <c r="AR194" s="26">
        <v>12</v>
      </c>
      <c r="AS194" s="26" t="s">
        <v>12</v>
      </c>
      <c r="AT194" s="164">
        <v>1</v>
      </c>
      <c r="AU194" s="164">
        <v>2</v>
      </c>
      <c r="AV194" s="164">
        <v>3</v>
      </c>
      <c r="AW194" s="164">
        <v>4</v>
      </c>
      <c r="AX194" s="164">
        <v>5</v>
      </c>
      <c r="AY194" s="164">
        <v>6</v>
      </c>
      <c r="AZ194" s="164">
        <v>7</v>
      </c>
      <c r="BA194" s="164">
        <v>8</v>
      </c>
      <c r="BB194" s="164">
        <v>9</v>
      </c>
      <c r="BC194" s="164">
        <v>10</v>
      </c>
      <c r="BD194" s="164">
        <v>11</v>
      </c>
      <c r="BE194" s="164">
        <v>12</v>
      </c>
      <c r="BF194" s="26" t="s">
        <v>12</v>
      </c>
      <c r="BG194" s="1152"/>
      <c r="BH194" s="1152"/>
      <c r="BI194" s="1155"/>
      <c r="BM194" s="164" t="s">
        <v>581</v>
      </c>
      <c r="BN194" s="164" t="s">
        <v>582</v>
      </c>
      <c r="BO194" s="919" t="s">
        <v>583</v>
      </c>
      <c r="BP194" s="27"/>
      <c r="BQ194" s="164" t="s">
        <v>581</v>
      </c>
      <c r="BR194" s="164" t="s">
        <v>582</v>
      </c>
      <c r="BS194" s="919" t="s">
        <v>583</v>
      </c>
      <c r="BT194" s="27"/>
      <c r="BU194" s="164" t="s">
        <v>581</v>
      </c>
      <c r="BV194" s="164" t="s">
        <v>582</v>
      </c>
      <c r="BW194" s="919" t="s">
        <v>583</v>
      </c>
      <c r="BX194" s="27"/>
      <c r="BY194" s="164" t="s">
        <v>581</v>
      </c>
      <c r="BZ194" s="164" t="s">
        <v>582</v>
      </c>
      <c r="CA194" s="919" t="s">
        <v>583</v>
      </c>
      <c r="CB194" s="27"/>
      <c r="CC194" s="164" t="s">
        <v>581</v>
      </c>
      <c r="CD194" s="164" t="s">
        <v>582</v>
      </c>
      <c r="CE194" s="919" t="s">
        <v>583</v>
      </c>
      <c r="CF194" s="27"/>
      <c r="CG194" s="164" t="s">
        <v>581</v>
      </c>
      <c r="CH194" s="164" t="s">
        <v>582</v>
      </c>
      <c r="CI194" s="919" t="s">
        <v>583</v>
      </c>
      <c r="CJ194" s="27"/>
      <c r="CK194" s="164" t="s">
        <v>581</v>
      </c>
      <c r="CL194" s="164" t="s">
        <v>582</v>
      </c>
      <c r="CM194" s="919" t="s">
        <v>583</v>
      </c>
      <c r="CN194" s="27"/>
      <c r="CO194" s="164" t="s">
        <v>581</v>
      </c>
      <c r="CP194" s="164" t="s">
        <v>582</v>
      </c>
      <c r="CQ194" s="919" t="s">
        <v>583</v>
      </c>
      <c r="CR194" s="27"/>
      <c r="CS194" s="164" t="s">
        <v>581</v>
      </c>
      <c r="CT194" s="164" t="s">
        <v>582</v>
      </c>
      <c r="CU194" s="919" t="s">
        <v>583</v>
      </c>
      <c r="CV194" s="27"/>
      <c r="CW194" s="164" t="s">
        <v>581</v>
      </c>
      <c r="CX194" s="164" t="s">
        <v>582</v>
      </c>
      <c r="CY194" s="919" t="s">
        <v>583</v>
      </c>
      <c r="CZ194" s="27"/>
      <c r="DA194" s="164" t="s">
        <v>581</v>
      </c>
      <c r="DB194" s="164" t="s">
        <v>582</v>
      </c>
      <c r="DC194" s="919" t="s">
        <v>583</v>
      </c>
      <c r="DD194" s="27"/>
      <c r="DE194" s="164" t="s">
        <v>581</v>
      </c>
      <c r="DF194" s="164" t="s">
        <v>582</v>
      </c>
      <c r="DG194" s="919" t="s">
        <v>583</v>
      </c>
      <c r="DH194" s="27"/>
      <c r="DI194" s="164" t="s">
        <v>581</v>
      </c>
      <c r="DJ194" s="164" t="s">
        <v>582</v>
      </c>
      <c r="DK194" s="919" t="s">
        <v>583</v>
      </c>
    </row>
    <row r="195" spans="1:125" s="38" customFormat="1" ht="34.5" customHeight="1" thickBot="1" x14ac:dyDescent="0.25">
      <c r="A195" s="28"/>
      <c r="B195" s="641" t="s">
        <v>552</v>
      </c>
      <c r="C195" s="642" t="s">
        <v>238</v>
      </c>
      <c r="D195" s="384">
        <v>1</v>
      </c>
      <c r="E195" s="408">
        <v>1</v>
      </c>
      <c r="F195" s="30"/>
      <c r="G195" s="590"/>
      <c r="H195" s="30"/>
      <c r="I195" s="449"/>
      <c r="J195" s="30"/>
      <c r="K195" s="30"/>
      <c r="L195" s="30"/>
      <c r="M195" s="30"/>
      <c r="N195" s="30"/>
      <c r="O195" s="30"/>
      <c r="P195" s="30"/>
      <c r="Q195" s="31">
        <f>SUM(E195:P195)</f>
        <v>1</v>
      </c>
      <c r="R195" s="664" t="s">
        <v>26</v>
      </c>
      <c r="S195" s="640">
        <v>5451000</v>
      </c>
      <c r="T195" s="415">
        <v>5250000</v>
      </c>
      <c r="U195" s="410"/>
      <c r="V195" s="410"/>
      <c r="W195" s="410"/>
      <c r="X195" s="410"/>
      <c r="Y195" s="471"/>
      <c r="Z195" s="410"/>
      <c r="AA195" s="410"/>
      <c r="AB195" s="410"/>
      <c r="AC195" s="410"/>
      <c r="AD195" s="410"/>
      <c r="AE195" s="410"/>
      <c r="AF195" s="386">
        <f>SUM(Q195*S195)</f>
        <v>5451000</v>
      </c>
      <c r="AG195" s="70">
        <f t="shared" ref="AG195" si="1045">T195*E195</f>
        <v>5250000</v>
      </c>
      <c r="AH195" s="70">
        <f t="shared" ref="AH195" si="1046">U195*F195</f>
        <v>0</v>
      </c>
      <c r="AI195" s="70">
        <f t="shared" ref="AI195" si="1047">V195*G195</f>
        <v>0</v>
      </c>
      <c r="AJ195" s="70">
        <f t="shared" ref="AJ195" si="1048">W195*H195</f>
        <v>0</v>
      </c>
      <c r="AK195" s="461">
        <f t="shared" ref="AK195" si="1049">X195*I195</f>
        <v>0</v>
      </c>
      <c r="AL195" s="70">
        <f t="shared" ref="AL195" si="1050">Y195*J195</f>
        <v>0</v>
      </c>
      <c r="AM195" s="70">
        <f t="shared" ref="AM195" si="1051">Z195*K195</f>
        <v>0</v>
      </c>
      <c r="AN195" s="70">
        <f t="shared" ref="AN195" si="1052">AA195*L195</f>
        <v>0</v>
      </c>
      <c r="AO195" s="70">
        <f t="shared" ref="AO195" si="1053">AB195*M195</f>
        <v>0</v>
      </c>
      <c r="AP195" s="70">
        <f t="shared" ref="AP195" si="1054">AC195*N195</f>
        <v>0</v>
      </c>
      <c r="AQ195" s="70">
        <f t="shared" ref="AQ195" si="1055">AD195*O195</f>
        <v>0</v>
      </c>
      <c r="AR195" s="70">
        <f t="shared" ref="AR195" si="1056">AE195*P195</f>
        <v>0</v>
      </c>
      <c r="AS195" s="71">
        <f>SUM(AG195:AR195)</f>
        <v>5250000</v>
      </c>
      <c r="AT195" s="70">
        <f>SUM(AG195*13.5%)</f>
        <v>708750</v>
      </c>
      <c r="AU195" s="70">
        <f t="shared" ref="AU195" si="1057">SUM(AH195*14%)</f>
        <v>0</v>
      </c>
      <c r="AV195" s="70">
        <f t="shared" ref="AV195" si="1058">SUM(AI195*14%)</f>
        <v>0</v>
      </c>
      <c r="AW195" s="70">
        <f t="shared" ref="AW195" si="1059">SUM(AJ195*14%)</f>
        <v>0</v>
      </c>
      <c r="AX195" s="70">
        <f t="shared" ref="AX195" si="1060">SUM(AK195*14%)</f>
        <v>0</v>
      </c>
      <c r="AY195" s="70">
        <f t="shared" ref="AY195" si="1061">SUM(AL195*14%)</f>
        <v>0</v>
      </c>
      <c r="AZ195" s="70">
        <f t="shared" ref="AZ195" si="1062">SUM(AM195*14%)</f>
        <v>0</v>
      </c>
      <c r="BA195" s="70">
        <f t="shared" ref="BA195" si="1063">SUM(AN195*14%)</f>
        <v>0</v>
      </c>
      <c r="BB195" s="70">
        <f t="shared" ref="BB195" si="1064">SUM(AO195*14%)</f>
        <v>0</v>
      </c>
      <c r="BC195" s="70">
        <f t="shared" ref="BC195" si="1065">SUM(AP195*14%)</f>
        <v>0</v>
      </c>
      <c r="BD195" s="70">
        <f t="shared" ref="BD195" si="1066">SUM(AQ195*14%)</f>
        <v>0</v>
      </c>
      <c r="BE195" s="70">
        <f t="shared" ref="BE195" si="1067">SUM(AR195*14%)</f>
        <v>0</v>
      </c>
      <c r="BF195" s="72">
        <f>SUM(AT195:BE195)</f>
        <v>708750</v>
      </c>
      <c r="BG195" s="411">
        <f>AF195-AS195</f>
        <v>201000</v>
      </c>
      <c r="BH195" s="412">
        <f>S195*D195</f>
        <v>5451000</v>
      </c>
      <c r="BI195" s="413">
        <f>BH195-AS195</f>
        <v>201000</v>
      </c>
      <c r="BJ195" s="387">
        <f>SUM(Q195/D195)</f>
        <v>1</v>
      </c>
      <c r="BK195" s="387"/>
      <c r="BL195" s="949">
        <v>4500000</v>
      </c>
      <c r="BM195" s="461">
        <f>AG195-AT195</f>
        <v>4541250</v>
      </c>
      <c r="BN195" s="461">
        <f>E195*BL195</f>
        <v>4500000</v>
      </c>
      <c r="BO195" s="461">
        <f>BM195-BN195</f>
        <v>41250</v>
      </c>
      <c r="BP195" s="37"/>
      <c r="BQ195" s="461">
        <f>AH195-AU195</f>
        <v>0</v>
      </c>
      <c r="BR195" s="461">
        <f>F195*BL195</f>
        <v>0</v>
      </c>
      <c r="BS195" s="461">
        <f>BQ195-BR195</f>
        <v>0</v>
      </c>
      <c r="BT195" s="37"/>
      <c r="BU195" s="461">
        <f>AI195-AV195</f>
        <v>0</v>
      </c>
      <c r="BV195" s="461">
        <f>G195*BL195</f>
        <v>0</v>
      </c>
      <c r="BW195" s="461">
        <f>BU195-BV195</f>
        <v>0</v>
      </c>
      <c r="BX195" s="37"/>
      <c r="BY195" s="461">
        <f>AJ195-AW195</f>
        <v>0</v>
      </c>
      <c r="BZ195" s="461">
        <f>H195*BL195</f>
        <v>0</v>
      </c>
      <c r="CA195" s="461">
        <f>BY195-BZ195</f>
        <v>0</v>
      </c>
      <c r="CB195" s="37"/>
      <c r="CC195" s="461">
        <f>SUM(AK195-AX195)</f>
        <v>0</v>
      </c>
      <c r="CD195" s="461">
        <f>I195*BL195</f>
        <v>0</v>
      </c>
      <c r="CE195" s="461">
        <f>CC195-CD195</f>
        <v>0</v>
      </c>
      <c r="CF195" s="37"/>
      <c r="CG195" s="461">
        <f>AL195-AY195</f>
        <v>0</v>
      </c>
      <c r="CH195" s="461">
        <f>J195*BL195</f>
        <v>0</v>
      </c>
      <c r="CI195" s="461">
        <f>CG195-CH195</f>
        <v>0</v>
      </c>
      <c r="CJ195" s="37"/>
      <c r="CK195" s="461">
        <f>AM195-AZ195</f>
        <v>0</v>
      </c>
      <c r="CL195" s="461">
        <f>K195*BL195</f>
        <v>0</v>
      </c>
      <c r="CM195" s="461">
        <f>CK195-CL195</f>
        <v>0</v>
      </c>
      <c r="CN195" s="37"/>
      <c r="CO195" s="461">
        <f>AN195-BA195</f>
        <v>0</v>
      </c>
      <c r="CP195" s="461">
        <f>L195*BL195</f>
        <v>0</v>
      </c>
      <c r="CQ195" s="461">
        <f>CO195-CP195</f>
        <v>0</v>
      </c>
      <c r="CR195" s="37"/>
      <c r="CS195" s="461">
        <f>AO195-BB195</f>
        <v>0</v>
      </c>
      <c r="CT195" s="461">
        <f>M195*BL195</f>
        <v>0</v>
      </c>
      <c r="CU195" s="461">
        <f>CS195-CT195</f>
        <v>0</v>
      </c>
      <c r="CV195" s="37"/>
      <c r="CW195" s="461">
        <f>AP195-BC195</f>
        <v>0</v>
      </c>
      <c r="CX195" s="461">
        <f>N195*BL195</f>
        <v>0</v>
      </c>
      <c r="CY195" s="461">
        <f>CW195-CX195</f>
        <v>0</v>
      </c>
      <c r="CZ195" s="37"/>
      <c r="DA195" s="461">
        <f>AQ195-BD195</f>
        <v>0</v>
      </c>
      <c r="DB195" s="461">
        <f>O195*BL195</f>
        <v>0</v>
      </c>
      <c r="DC195" s="461">
        <f>DA195-DB195</f>
        <v>0</v>
      </c>
      <c r="DD195" s="37"/>
      <c r="DE195" s="461">
        <f>AR195-BE195</f>
        <v>0</v>
      </c>
      <c r="DF195" s="461">
        <f>P195*BL195</f>
        <v>0</v>
      </c>
      <c r="DG195" s="461">
        <f>DE195-DF195</f>
        <v>0</v>
      </c>
      <c r="DH195" s="37"/>
      <c r="DI195" s="461">
        <f t="shared" ref="DI195" si="1068">SUM(BM195+BQ195+BU195+BY195+CC195+CG195+CK195+CO195+CS195+CW195+DA195+DE195)</f>
        <v>4541250</v>
      </c>
      <c r="DJ195" s="461">
        <f t="shared" ref="DJ195" si="1069">SUM(BN195+BR195+BV195+BZ195+CD195+CH195+CL195+CP195+CT195+CX195+DB195+DF195)</f>
        <v>4500000</v>
      </c>
      <c r="DK195" s="461">
        <f>DI195-DJ195</f>
        <v>41250</v>
      </c>
    </row>
    <row r="196" spans="1:125" s="39" customFormat="1" ht="34.5" customHeight="1" thickBot="1" x14ac:dyDescent="0.25">
      <c r="A196" s="45">
        <v>11</v>
      </c>
      <c r="B196" s="45" t="s">
        <v>4</v>
      </c>
      <c r="C196" s="45"/>
      <c r="D196" s="46"/>
      <c r="E196" s="615"/>
      <c r="F196" s="47"/>
      <c r="G196" s="614"/>
      <c r="H196" s="47"/>
      <c r="I196" s="615"/>
      <c r="J196" s="47"/>
      <c r="K196" s="47"/>
      <c r="L196" s="47"/>
      <c r="M196" s="47"/>
      <c r="N196" s="47"/>
      <c r="O196" s="47"/>
      <c r="P196" s="47"/>
      <c r="Q196" s="48"/>
      <c r="R196" s="77"/>
      <c r="S196" s="102"/>
      <c r="T196" s="103"/>
      <c r="U196" s="103"/>
      <c r="V196" s="103"/>
      <c r="W196" s="103"/>
      <c r="X196" s="103"/>
      <c r="Y196" s="616"/>
      <c r="Z196" s="103"/>
      <c r="AA196" s="103"/>
      <c r="AB196" s="103"/>
      <c r="AC196" s="103"/>
      <c r="AD196" s="103"/>
      <c r="AE196" s="103"/>
      <c r="AF196" s="104">
        <f t="shared" ref="AF196:BI196" si="1070">SUM(AF195:AF195)</f>
        <v>5451000</v>
      </c>
      <c r="AG196" s="104">
        <f t="shared" si="1070"/>
        <v>5250000</v>
      </c>
      <c r="AH196" s="104">
        <f t="shared" si="1070"/>
        <v>0</v>
      </c>
      <c r="AI196" s="104">
        <f t="shared" si="1070"/>
        <v>0</v>
      </c>
      <c r="AJ196" s="104">
        <f t="shared" si="1070"/>
        <v>0</v>
      </c>
      <c r="AK196" s="634">
        <f t="shared" si="1070"/>
        <v>0</v>
      </c>
      <c r="AL196" s="104">
        <f t="shared" si="1070"/>
        <v>0</v>
      </c>
      <c r="AM196" s="104">
        <f t="shared" si="1070"/>
        <v>0</v>
      </c>
      <c r="AN196" s="104">
        <f t="shared" si="1070"/>
        <v>0</v>
      </c>
      <c r="AO196" s="104">
        <f t="shared" si="1070"/>
        <v>0</v>
      </c>
      <c r="AP196" s="104">
        <f t="shared" si="1070"/>
        <v>0</v>
      </c>
      <c r="AQ196" s="104">
        <f t="shared" si="1070"/>
        <v>0</v>
      </c>
      <c r="AR196" s="104">
        <f t="shared" si="1070"/>
        <v>0</v>
      </c>
      <c r="AS196" s="104">
        <f t="shared" si="1070"/>
        <v>5250000</v>
      </c>
      <c r="AT196" s="104">
        <f t="shared" si="1070"/>
        <v>708750</v>
      </c>
      <c r="AU196" s="104">
        <f t="shared" si="1070"/>
        <v>0</v>
      </c>
      <c r="AV196" s="104">
        <f t="shared" si="1070"/>
        <v>0</v>
      </c>
      <c r="AW196" s="104">
        <f t="shared" si="1070"/>
        <v>0</v>
      </c>
      <c r="AX196" s="104">
        <f t="shared" si="1070"/>
        <v>0</v>
      </c>
      <c r="AY196" s="104">
        <f t="shared" si="1070"/>
        <v>0</v>
      </c>
      <c r="AZ196" s="104">
        <f t="shared" si="1070"/>
        <v>0</v>
      </c>
      <c r="BA196" s="104">
        <f t="shared" si="1070"/>
        <v>0</v>
      </c>
      <c r="BB196" s="104">
        <f t="shared" si="1070"/>
        <v>0</v>
      </c>
      <c r="BC196" s="104">
        <f t="shared" si="1070"/>
        <v>0</v>
      </c>
      <c r="BD196" s="104">
        <f t="shared" si="1070"/>
        <v>0</v>
      </c>
      <c r="BE196" s="104">
        <f t="shared" si="1070"/>
        <v>0</v>
      </c>
      <c r="BF196" s="104">
        <f t="shared" si="1070"/>
        <v>708750</v>
      </c>
      <c r="BG196" s="105">
        <f t="shared" si="1070"/>
        <v>201000</v>
      </c>
      <c r="BH196" s="105">
        <f t="shared" si="1070"/>
        <v>5451000</v>
      </c>
      <c r="BI196" s="105">
        <f t="shared" si="1070"/>
        <v>201000</v>
      </c>
      <c r="BJ196" s="398">
        <f>SUM(BJ195:BJ195)/4</f>
        <v>0.25</v>
      </c>
      <c r="BK196" s="398"/>
      <c r="BL196" s="711"/>
      <c r="BM196" s="918">
        <f>SUM(BM195)</f>
        <v>4541250</v>
      </c>
      <c r="BN196" s="918">
        <f t="shared" ref="BN196" si="1071">SUM(BN195)</f>
        <v>4500000</v>
      </c>
      <c r="BO196" s="918">
        <f t="shared" ref="BO196" si="1072">SUM(BO195)</f>
        <v>41250</v>
      </c>
      <c r="BP196" s="50"/>
      <c r="BQ196" s="918">
        <f>SUM(BQ195)</f>
        <v>0</v>
      </c>
      <c r="BR196" s="918">
        <f t="shared" ref="BR196" si="1073">SUM(BR195)</f>
        <v>0</v>
      </c>
      <c r="BS196" s="918">
        <f t="shared" ref="BS196" si="1074">SUM(BS195)</f>
        <v>0</v>
      </c>
      <c r="BT196" s="50"/>
      <c r="BU196" s="918">
        <f>SUM(BU195)</f>
        <v>0</v>
      </c>
      <c r="BV196" s="918">
        <f t="shared" ref="BV196" si="1075">SUM(BV195)</f>
        <v>0</v>
      </c>
      <c r="BW196" s="918">
        <f t="shared" ref="BW196" si="1076">SUM(BW195)</f>
        <v>0</v>
      </c>
      <c r="BX196" s="50"/>
      <c r="BY196" s="918">
        <f>SUM(BY195)</f>
        <v>0</v>
      </c>
      <c r="BZ196" s="918">
        <f t="shared" ref="BZ196" si="1077">SUM(BZ195)</f>
        <v>0</v>
      </c>
      <c r="CA196" s="918">
        <f t="shared" ref="CA196" si="1078">SUM(CA195)</f>
        <v>0</v>
      </c>
      <c r="CB196" s="50"/>
      <c r="CC196" s="918">
        <f>SUM(CC195)</f>
        <v>0</v>
      </c>
      <c r="CD196" s="918">
        <f t="shared" ref="CD196" si="1079">SUM(CD195)</f>
        <v>0</v>
      </c>
      <c r="CE196" s="918">
        <f t="shared" ref="CE196" si="1080">SUM(CE195)</f>
        <v>0</v>
      </c>
      <c r="CF196" s="50"/>
      <c r="CG196" s="918">
        <f>SUM(CG195)</f>
        <v>0</v>
      </c>
      <c r="CH196" s="918">
        <f t="shared" ref="CH196" si="1081">SUM(CH195)</f>
        <v>0</v>
      </c>
      <c r="CI196" s="918">
        <f t="shared" ref="CI196" si="1082">SUM(CI195)</f>
        <v>0</v>
      </c>
      <c r="CJ196" s="50"/>
      <c r="CK196" s="918">
        <f>SUM(CK195)</f>
        <v>0</v>
      </c>
      <c r="CL196" s="918">
        <f t="shared" ref="CL196" si="1083">SUM(CL195)</f>
        <v>0</v>
      </c>
      <c r="CM196" s="918">
        <f t="shared" ref="CM196" si="1084">SUM(CM195)</f>
        <v>0</v>
      </c>
      <c r="CN196" s="50"/>
      <c r="CO196" s="918">
        <f>SUM(CO195)</f>
        <v>0</v>
      </c>
      <c r="CP196" s="918">
        <f t="shared" ref="CP196" si="1085">SUM(CP195)</f>
        <v>0</v>
      </c>
      <c r="CQ196" s="918">
        <f t="shared" ref="CQ196" si="1086">SUM(CQ195)</f>
        <v>0</v>
      </c>
      <c r="CR196" s="50"/>
      <c r="CS196" s="918">
        <f>SUM(CS195)</f>
        <v>0</v>
      </c>
      <c r="CT196" s="918">
        <f t="shared" ref="CT196" si="1087">SUM(CT195)</f>
        <v>0</v>
      </c>
      <c r="CU196" s="918">
        <f t="shared" ref="CU196" si="1088">SUM(CU195)</f>
        <v>0</v>
      </c>
      <c r="CV196" s="50"/>
      <c r="CW196" s="918">
        <f>SUM(CW195)</f>
        <v>0</v>
      </c>
      <c r="CX196" s="918">
        <f t="shared" ref="CX196" si="1089">SUM(CX195)</f>
        <v>0</v>
      </c>
      <c r="CY196" s="918">
        <f t="shared" ref="CY196" si="1090">SUM(CY195)</f>
        <v>0</v>
      </c>
      <c r="CZ196" s="50"/>
      <c r="DA196" s="918">
        <f>SUM(DA195)</f>
        <v>0</v>
      </c>
      <c r="DB196" s="918">
        <f t="shared" ref="DB196" si="1091">SUM(DB195)</f>
        <v>0</v>
      </c>
      <c r="DC196" s="918">
        <f t="shared" ref="DC196" si="1092">SUM(DC195)</f>
        <v>0</v>
      </c>
      <c r="DD196" s="50"/>
      <c r="DE196" s="918">
        <f>SUM(DE195)</f>
        <v>0</v>
      </c>
      <c r="DF196" s="918">
        <f t="shared" ref="DF196" si="1093">SUM(DF195)</f>
        <v>0</v>
      </c>
      <c r="DG196" s="918">
        <f t="shared" ref="DG196" si="1094">SUM(DG195)</f>
        <v>0</v>
      </c>
      <c r="DH196" s="50"/>
      <c r="DI196" s="918">
        <f>SUM(DI195)</f>
        <v>4541250</v>
      </c>
      <c r="DJ196" s="918">
        <f t="shared" ref="DJ196" si="1095">SUM(DJ195)</f>
        <v>4500000</v>
      </c>
      <c r="DK196" s="918">
        <f t="shared" ref="DK196" si="1096">SUM(DK195)</f>
        <v>41250</v>
      </c>
    </row>
    <row r="197" spans="1:125" s="20" customFormat="1" ht="34.5" customHeight="1" x14ac:dyDescent="0.2">
      <c r="A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AS197" s="52"/>
      <c r="BF197" s="53"/>
      <c r="BG197" s="54">
        <f>AF196-AS196</f>
        <v>201000</v>
      </c>
      <c r="BH197" s="55">
        <f>SUM(BI196+AS196)</f>
        <v>5451000</v>
      </c>
      <c r="BI197" s="56">
        <f>SUM(BG196)</f>
        <v>201000</v>
      </c>
      <c r="BJ197" s="41" t="s">
        <v>35</v>
      </c>
      <c r="BK197" s="41"/>
      <c r="BL197" s="712"/>
      <c r="BM197" s="621"/>
      <c r="BN197" s="620"/>
      <c r="BO197" s="620"/>
      <c r="BP197" s="620"/>
      <c r="BQ197" s="621"/>
      <c r="BR197" s="620"/>
      <c r="BS197" s="620"/>
      <c r="BT197" s="620"/>
      <c r="BU197" s="621"/>
      <c r="BV197" s="620"/>
      <c r="BW197" s="620"/>
      <c r="BX197" s="620"/>
      <c r="BY197" s="621"/>
      <c r="BZ197" s="620"/>
      <c r="CA197" s="620"/>
      <c r="CB197" s="620"/>
      <c r="CC197" s="621"/>
      <c r="CD197" s="620"/>
      <c r="CE197" s="620"/>
      <c r="CF197" s="620"/>
      <c r="CG197" s="621"/>
      <c r="CH197" s="620"/>
      <c r="CI197" s="620"/>
      <c r="CJ197" s="620"/>
      <c r="CK197" s="621"/>
      <c r="CL197" s="620"/>
      <c r="CM197" s="620"/>
      <c r="CN197" s="620"/>
      <c r="CO197" s="621"/>
      <c r="CP197" s="620"/>
      <c r="CQ197" s="620"/>
      <c r="CR197" s="620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</row>
    <row r="198" spans="1:125" s="20" customFormat="1" ht="34.5" customHeight="1" x14ac:dyDescent="0.2">
      <c r="A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AS198" s="41"/>
      <c r="AT198" s="118"/>
      <c r="AU198" s="118"/>
      <c r="AV198" s="118"/>
      <c r="AW198" s="118"/>
      <c r="AX198" s="118"/>
      <c r="AY198" s="118"/>
      <c r="AZ198" s="118"/>
      <c r="BA198" s="118"/>
      <c r="BB198" s="118"/>
      <c r="BC198" s="118"/>
      <c r="BD198" s="118"/>
      <c r="BE198" s="118"/>
      <c r="BF198" s="118"/>
      <c r="BG198" s="41"/>
      <c r="BH198" s="57"/>
      <c r="BI198" s="58">
        <f>SUM(BI196-BI197)</f>
        <v>0</v>
      </c>
      <c r="BJ198" s="41" t="s">
        <v>34</v>
      </c>
      <c r="BK198" s="41"/>
      <c r="BL198" s="712"/>
      <c r="BM198" s="948"/>
      <c r="BN198" s="620"/>
      <c r="BO198" s="620"/>
      <c r="BP198" s="620"/>
      <c r="BQ198" s="621"/>
      <c r="BR198" s="620"/>
      <c r="BS198" s="620"/>
      <c r="BT198" s="620"/>
      <c r="BU198" s="621"/>
      <c r="BV198" s="620"/>
      <c r="BW198" s="620"/>
      <c r="BX198" s="620"/>
      <c r="BY198" s="621"/>
      <c r="BZ198" s="620"/>
      <c r="CA198" s="620"/>
      <c r="CB198" s="620"/>
      <c r="CC198" s="621"/>
      <c r="CD198" s="620"/>
      <c r="CE198" s="620"/>
      <c r="CF198" s="620"/>
      <c r="CG198" s="621"/>
      <c r="CH198" s="620"/>
      <c r="CI198" s="620"/>
      <c r="CJ198" s="620"/>
      <c r="CK198" s="621"/>
      <c r="CL198" s="620"/>
      <c r="CM198" s="620"/>
      <c r="CN198" s="620"/>
      <c r="CO198" s="621"/>
      <c r="CP198" s="620"/>
      <c r="CQ198" s="620"/>
      <c r="CR198" s="620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</row>
    <row r="199" spans="1:125" s="20" customFormat="1" ht="34.5" customHeight="1" x14ac:dyDescent="0.2">
      <c r="A199" s="1168" t="s">
        <v>8</v>
      </c>
      <c r="B199" s="1169"/>
      <c r="C199" s="119" t="s">
        <v>595</v>
      </c>
      <c r="D199" s="23"/>
      <c r="E199" s="23"/>
      <c r="F199" s="23"/>
      <c r="G199" s="157"/>
      <c r="H199" s="23"/>
      <c r="I199" s="585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23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3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3"/>
      <c r="BG199" s="133"/>
      <c r="BH199" s="130"/>
      <c r="BI199" s="134"/>
      <c r="BJ199" s="23"/>
      <c r="BK199" s="23"/>
      <c r="BL199" s="710"/>
      <c r="BM199" s="587"/>
      <c r="BN199" s="157"/>
      <c r="BO199" s="588"/>
      <c r="BP199" s="157"/>
      <c r="BQ199" s="587"/>
      <c r="BR199" s="157"/>
      <c r="BS199" s="588"/>
      <c r="BT199" s="157"/>
      <c r="BU199" s="587"/>
      <c r="BV199" s="157"/>
      <c r="BW199" s="588"/>
      <c r="BX199" s="157"/>
      <c r="BY199" s="587"/>
      <c r="BZ199" s="157"/>
      <c r="CA199" s="588"/>
      <c r="CB199" s="157"/>
      <c r="CC199" s="587"/>
      <c r="CD199" s="157"/>
      <c r="CE199" s="588"/>
      <c r="CF199" s="157"/>
      <c r="CG199" s="587"/>
      <c r="CH199" s="157"/>
      <c r="CI199" s="588"/>
      <c r="CJ199" s="157"/>
      <c r="CK199" s="587"/>
      <c r="CL199" s="157"/>
      <c r="CM199" s="588"/>
      <c r="CN199" s="157"/>
      <c r="CO199" s="587"/>
      <c r="CP199" s="157"/>
      <c r="CQ199" s="588"/>
      <c r="CR199" s="157"/>
      <c r="CS199" s="131"/>
      <c r="CT199" s="131"/>
      <c r="CU199" s="131"/>
      <c r="CV199" s="131"/>
      <c r="CW199" s="133"/>
      <c r="CX199" s="133"/>
      <c r="CY199" s="133"/>
      <c r="CZ199" s="130"/>
      <c r="DA199" s="134"/>
      <c r="DB199" s="133"/>
      <c r="DC199" s="133"/>
      <c r="DD199" s="24"/>
      <c r="DE199" s="24"/>
      <c r="DF199" s="24"/>
      <c r="DG199" s="24"/>
      <c r="DH199" s="24"/>
      <c r="DI199" s="135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</row>
    <row r="200" spans="1:125" s="8" customFormat="1" ht="34.5" customHeight="1" x14ac:dyDescent="0.2">
      <c r="A200" s="1170" t="s">
        <v>9</v>
      </c>
      <c r="B200" s="1150" t="s">
        <v>10</v>
      </c>
      <c r="C200" s="1150" t="s">
        <v>21</v>
      </c>
      <c r="D200" s="1173" t="s">
        <v>11</v>
      </c>
      <c r="E200" s="1173"/>
      <c r="F200" s="1173"/>
      <c r="G200" s="1173"/>
      <c r="H200" s="1173"/>
      <c r="I200" s="1173"/>
      <c r="J200" s="1173"/>
      <c r="K200" s="1173"/>
      <c r="L200" s="1173"/>
      <c r="M200" s="1173"/>
      <c r="N200" s="1173"/>
      <c r="O200" s="1173"/>
      <c r="P200" s="1173"/>
      <c r="Q200" s="1173"/>
      <c r="R200" s="1150" t="s">
        <v>19</v>
      </c>
      <c r="S200" s="1174" t="s">
        <v>16</v>
      </c>
      <c r="T200" s="1175"/>
      <c r="U200" s="1175"/>
      <c r="V200" s="1175"/>
      <c r="W200" s="1175"/>
      <c r="X200" s="1175"/>
      <c r="Y200" s="1175"/>
      <c r="Z200" s="1175"/>
      <c r="AA200" s="1175"/>
      <c r="AB200" s="1175"/>
      <c r="AC200" s="1175"/>
      <c r="AD200" s="1175"/>
      <c r="AE200" s="1175"/>
      <c r="AF200" s="1161" t="s">
        <v>6</v>
      </c>
      <c r="AG200" s="1161"/>
      <c r="AH200" s="1161"/>
      <c r="AI200" s="1161"/>
      <c r="AJ200" s="1161"/>
      <c r="AK200" s="1161"/>
      <c r="AL200" s="1161"/>
      <c r="AM200" s="1161"/>
      <c r="AN200" s="1161"/>
      <c r="AO200" s="1161"/>
      <c r="AP200" s="1161"/>
      <c r="AQ200" s="1161"/>
      <c r="AR200" s="1161"/>
      <c r="AS200" s="1161"/>
      <c r="AT200" s="1162" t="s">
        <v>38</v>
      </c>
      <c r="AU200" s="1163"/>
      <c r="AV200" s="1163"/>
      <c r="AW200" s="1163"/>
      <c r="AX200" s="1163"/>
      <c r="AY200" s="1163"/>
      <c r="AZ200" s="1163"/>
      <c r="BA200" s="1163"/>
      <c r="BB200" s="1163"/>
      <c r="BC200" s="1163"/>
      <c r="BD200" s="1163"/>
      <c r="BE200" s="1163"/>
      <c r="BF200" s="1164"/>
      <c r="BG200" s="1150" t="s">
        <v>35</v>
      </c>
      <c r="BH200" s="1150" t="s">
        <v>208</v>
      </c>
      <c r="BI200" s="1153" t="s">
        <v>36</v>
      </c>
      <c r="BJ200" s="130"/>
      <c r="BK200" s="130"/>
      <c r="BL200" s="130"/>
      <c r="BM200" s="1149" t="s">
        <v>51</v>
      </c>
      <c r="BN200" s="1149"/>
      <c r="BO200" s="1149"/>
      <c r="BP200" s="23"/>
      <c r="BQ200" s="1149" t="s">
        <v>52</v>
      </c>
      <c r="BR200" s="1149"/>
      <c r="BS200" s="1149"/>
      <c r="BT200" s="23"/>
      <c r="BU200" s="1149" t="s">
        <v>56</v>
      </c>
      <c r="BV200" s="1149"/>
      <c r="BW200" s="1149"/>
      <c r="BX200" s="23"/>
      <c r="BY200" s="1149" t="s">
        <v>59</v>
      </c>
      <c r="BZ200" s="1149"/>
      <c r="CA200" s="1149"/>
      <c r="CB200" s="23"/>
      <c r="CC200" s="1149" t="s">
        <v>60</v>
      </c>
      <c r="CD200" s="1149"/>
      <c r="CE200" s="1149"/>
      <c r="CF200" s="23"/>
      <c r="CG200" s="1149" t="s">
        <v>61</v>
      </c>
      <c r="CH200" s="1149"/>
      <c r="CI200" s="1149"/>
      <c r="CJ200" s="23"/>
      <c r="CK200" s="1149" t="s">
        <v>204</v>
      </c>
      <c r="CL200" s="1149"/>
      <c r="CM200" s="1149"/>
      <c r="CN200" s="23"/>
      <c r="CO200" s="1149" t="s">
        <v>584</v>
      </c>
      <c r="CP200" s="1149"/>
      <c r="CQ200" s="1149"/>
      <c r="CR200" s="23"/>
      <c r="CS200" s="1149" t="s">
        <v>585</v>
      </c>
      <c r="CT200" s="1149"/>
      <c r="CU200" s="1149"/>
      <c r="CV200" s="23"/>
      <c r="CW200" s="1149" t="s">
        <v>586</v>
      </c>
      <c r="CX200" s="1149"/>
      <c r="CY200" s="1149"/>
      <c r="CZ200" s="23"/>
      <c r="DA200" s="1149" t="s">
        <v>587</v>
      </c>
      <c r="DB200" s="1149"/>
      <c r="DC200" s="1149"/>
      <c r="DD200" s="23"/>
      <c r="DE200" s="1149" t="s">
        <v>588</v>
      </c>
      <c r="DF200" s="1149"/>
      <c r="DG200" s="1149"/>
      <c r="DH200" s="23"/>
      <c r="DI200" s="1149" t="s">
        <v>12</v>
      </c>
      <c r="DJ200" s="1149"/>
      <c r="DK200" s="1149"/>
    </row>
    <row r="201" spans="1:125" s="8" customFormat="1" ht="34.5" customHeight="1" x14ac:dyDescent="0.2">
      <c r="A201" s="1171"/>
      <c r="B201" s="1151"/>
      <c r="C201" s="1151"/>
      <c r="D201" s="1156" t="s">
        <v>17</v>
      </c>
      <c r="E201" s="1158" t="s">
        <v>18</v>
      </c>
      <c r="F201" s="1159"/>
      <c r="G201" s="1159"/>
      <c r="H201" s="1159"/>
      <c r="I201" s="1159"/>
      <c r="J201" s="1159"/>
      <c r="K201" s="1159"/>
      <c r="L201" s="1159"/>
      <c r="M201" s="1159"/>
      <c r="N201" s="1159"/>
      <c r="O201" s="1159"/>
      <c r="P201" s="1159"/>
      <c r="Q201" s="1159"/>
      <c r="R201" s="1151"/>
      <c r="S201" s="1156" t="s">
        <v>17</v>
      </c>
      <c r="T201" s="1158" t="s">
        <v>18</v>
      </c>
      <c r="U201" s="1159"/>
      <c r="V201" s="1159"/>
      <c r="W201" s="1159"/>
      <c r="X201" s="1159"/>
      <c r="Y201" s="1159"/>
      <c r="Z201" s="1159"/>
      <c r="AA201" s="1159"/>
      <c r="AB201" s="1159"/>
      <c r="AC201" s="1159"/>
      <c r="AD201" s="1159"/>
      <c r="AE201" s="1159"/>
      <c r="AF201" s="1156" t="s">
        <v>17</v>
      </c>
      <c r="AG201" s="1158" t="s">
        <v>18</v>
      </c>
      <c r="AH201" s="1159"/>
      <c r="AI201" s="1159"/>
      <c r="AJ201" s="1159"/>
      <c r="AK201" s="1159"/>
      <c r="AL201" s="1159"/>
      <c r="AM201" s="1159"/>
      <c r="AN201" s="1159"/>
      <c r="AO201" s="1159"/>
      <c r="AP201" s="1159"/>
      <c r="AQ201" s="1159"/>
      <c r="AR201" s="1159"/>
      <c r="AS201" s="1160"/>
      <c r="AT201" s="1165"/>
      <c r="AU201" s="1166"/>
      <c r="AV201" s="1166"/>
      <c r="AW201" s="1166"/>
      <c r="AX201" s="1166"/>
      <c r="AY201" s="1166"/>
      <c r="AZ201" s="1166"/>
      <c r="BA201" s="1166"/>
      <c r="BB201" s="1166"/>
      <c r="BC201" s="1166"/>
      <c r="BD201" s="1166"/>
      <c r="BE201" s="1166"/>
      <c r="BF201" s="1167"/>
      <c r="BG201" s="1151"/>
      <c r="BH201" s="1151"/>
      <c r="BI201" s="1154"/>
      <c r="BJ201" s="130"/>
      <c r="BK201" s="130"/>
      <c r="BL201" s="130"/>
      <c r="BM201" s="920">
        <v>1</v>
      </c>
      <c r="BN201" s="920">
        <v>2</v>
      </c>
      <c r="BO201" s="920"/>
      <c r="BP201" s="23"/>
      <c r="BQ201" s="920">
        <v>1</v>
      </c>
      <c r="BR201" s="920">
        <v>2</v>
      </c>
      <c r="BS201" s="920"/>
      <c r="BT201" s="23"/>
      <c r="BU201" s="920">
        <v>1</v>
      </c>
      <c r="BV201" s="920">
        <v>2</v>
      </c>
      <c r="BW201" s="920"/>
      <c r="BX201" s="23"/>
      <c r="BY201" s="920">
        <v>1</v>
      </c>
      <c r="BZ201" s="920">
        <v>2</v>
      </c>
      <c r="CA201" s="920"/>
      <c r="CB201" s="23"/>
      <c r="CC201" s="920">
        <v>1</v>
      </c>
      <c r="CD201" s="920">
        <v>2</v>
      </c>
      <c r="CE201" s="920"/>
      <c r="CF201" s="23"/>
      <c r="CG201" s="920">
        <v>1</v>
      </c>
      <c r="CH201" s="920">
        <v>2</v>
      </c>
      <c r="CI201" s="920"/>
      <c r="CJ201" s="23"/>
      <c r="CK201" s="920">
        <v>1</v>
      </c>
      <c r="CL201" s="920">
        <v>2</v>
      </c>
      <c r="CM201" s="920"/>
      <c r="CN201" s="23"/>
      <c r="CO201" s="920">
        <v>1</v>
      </c>
      <c r="CP201" s="920">
        <v>2</v>
      </c>
      <c r="CQ201" s="920"/>
      <c r="CR201" s="23"/>
      <c r="CS201" s="920">
        <v>1</v>
      </c>
      <c r="CT201" s="920">
        <v>2</v>
      </c>
      <c r="CU201" s="920"/>
      <c r="CV201" s="23"/>
      <c r="CW201" s="920">
        <v>1</v>
      </c>
      <c r="CX201" s="920">
        <v>2</v>
      </c>
      <c r="CY201" s="920"/>
      <c r="CZ201" s="23"/>
      <c r="DA201" s="920">
        <v>1</v>
      </c>
      <c r="DB201" s="920">
        <v>2</v>
      </c>
      <c r="DC201" s="920"/>
      <c r="DD201" s="23"/>
      <c r="DE201" s="920">
        <v>1</v>
      </c>
      <c r="DF201" s="920">
        <v>2</v>
      </c>
      <c r="DG201" s="920"/>
      <c r="DH201" s="23"/>
      <c r="DI201" s="920">
        <v>1</v>
      </c>
      <c r="DJ201" s="920">
        <v>2</v>
      </c>
      <c r="DK201" s="920"/>
    </row>
    <row r="202" spans="1:125" s="7" customFormat="1" ht="34.5" customHeight="1" x14ac:dyDescent="0.2">
      <c r="A202" s="1172"/>
      <c r="B202" s="1152"/>
      <c r="C202" s="1152"/>
      <c r="D202" s="1157"/>
      <c r="E202" s="26">
        <v>1</v>
      </c>
      <c r="F202" s="26">
        <v>2</v>
      </c>
      <c r="G202" s="589">
        <v>3</v>
      </c>
      <c r="H202" s="26">
        <v>4</v>
      </c>
      <c r="I202" s="26">
        <v>5</v>
      </c>
      <c r="J202" s="26">
        <v>6</v>
      </c>
      <c r="K202" s="26">
        <v>7</v>
      </c>
      <c r="L202" s="26">
        <v>8</v>
      </c>
      <c r="M202" s="26">
        <v>9</v>
      </c>
      <c r="N202" s="26">
        <v>10</v>
      </c>
      <c r="O202" s="26">
        <v>11</v>
      </c>
      <c r="P202" s="26">
        <v>12</v>
      </c>
      <c r="Q202" s="26" t="s">
        <v>20</v>
      </c>
      <c r="R202" s="1152"/>
      <c r="S202" s="1157"/>
      <c r="T202" s="26">
        <v>1</v>
      </c>
      <c r="U202" s="26">
        <v>2</v>
      </c>
      <c r="V202" s="26">
        <v>3</v>
      </c>
      <c r="W202" s="26">
        <v>4</v>
      </c>
      <c r="X202" s="26">
        <v>5</v>
      </c>
      <c r="Y202" s="26">
        <v>6</v>
      </c>
      <c r="Z202" s="26">
        <v>7</v>
      </c>
      <c r="AA202" s="26">
        <v>8</v>
      </c>
      <c r="AB202" s="26">
        <v>9</v>
      </c>
      <c r="AC202" s="26">
        <v>10</v>
      </c>
      <c r="AD202" s="26">
        <v>11</v>
      </c>
      <c r="AE202" s="26">
        <v>12</v>
      </c>
      <c r="AF202" s="1157"/>
      <c r="AG202" s="26">
        <v>1</v>
      </c>
      <c r="AH202" s="26">
        <v>2</v>
      </c>
      <c r="AI202" s="26">
        <v>3</v>
      </c>
      <c r="AJ202" s="26">
        <v>4</v>
      </c>
      <c r="AK202" s="26">
        <v>5</v>
      </c>
      <c r="AL202" s="26">
        <v>6</v>
      </c>
      <c r="AM202" s="26">
        <v>7</v>
      </c>
      <c r="AN202" s="26">
        <v>8</v>
      </c>
      <c r="AO202" s="26">
        <v>9</v>
      </c>
      <c r="AP202" s="26">
        <v>10</v>
      </c>
      <c r="AQ202" s="26">
        <v>11</v>
      </c>
      <c r="AR202" s="26">
        <v>12</v>
      </c>
      <c r="AS202" s="26" t="s">
        <v>12</v>
      </c>
      <c r="AT202" s="164">
        <v>1</v>
      </c>
      <c r="AU202" s="164">
        <v>2</v>
      </c>
      <c r="AV202" s="164">
        <v>3</v>
      </c>
      <c r="AW202" s="164">
        <v>4</v>
      </c>
      <c r="AX202" s="164">
        <v>5</v>
      </c>
      <c r="AY202" s="164">
        <v>6</v>
      </c>
      <c r="AZ202" s="164">
        <v>7</v>
      </c>
      <c r="BA202" s="164">
        <v>8</v>
      </c>
      <c r="BB202" s="164">
        <v>9</v>
      </c>
      <c r="BC202" s="164">
        <v>10</v>
      </c>
      <c r="BD202" s="164">
        <v>11</v>
      </c>
      <c r="BE202" s="164">
        <v>12</v>
      </c>
      <c r="BF202" s="26" t="s">
        <v>12</v>
      </c>
      <c r="BG202" s="1152"/>
      <c r="BH202" s="1152"/>
      <c r="BI202" s="1155"/>
      <c r="BM202" s="164" t="s">
        <v>581</v>
      </c>
      <c r="BN202" s="164" t="s">
        <v>582</v>
      </c>
      <c r="BO202" s="919" t="s">
        <v>583</v>
      </c>
      <c r="BP202" s="27"/>
      <c r="BQ202" s="164" t="s">
        <v>581</v>
      </c>
      <c r="BR202" s="164" t="s">
        <v>582</v>
      </c>
      <c r="BS202" s="919" t="s">
        <v>583</v>
      </c>
      <c r="BT202" s="27"/>
      <c r="BU202" s="164" t="s">
        <v>581</v>
      </c>
      <c r="BV202" s="164" t="s">
        <v>582</v>
      </c>
      <c r="BW202" s="919" t="s">
        <v>583</v>
      </c>
      <c r="BX202" s="27"/>
      <c r="BY202" s="164" t="s">
        <v>581</v>
      </c>
      <c r="BZ202" s="164" t="s">
        <v>582</v>
      </c>
      <c r="CA202" s="919" t="s">
        <v>583</v>
      </c>
      <c r="CB202" s="27"/>
      <c r="CC202" s="164" t="s">
        <v>581</v>
      </c>
      <c r="CD202" s="164" t="s">
        <v>582</v>
      </c>
      <c r="CE202" s="919" t="s">
        <v>583</v>
      </c>
      <c r="CF202" s="27"/>
      <c r="CG202" s="164" t="s">
        <v>581</v>
      </c>
      <c r="CH202" s="164" t="s">
        <v>582</v>
      </c>
      <c r="CI202" s="919" t="s">
        <v>583</v>
      </c>
      <c r="CJ202" s="27"/>
      <c r="CK202" s="164" t="s">
        <v>581</v>
      </c>
      <c r="CL202" s="164" t="s">
        <v>582</v>
      </c>
      <c r="CM202" s="919" t="s">
        <v>583</v>
      </c>
      <c r="CN202" s="27"/>
      <c r="CO202" s="164" t="s">
        <v>581</v>
      </c>
      <c r="CP202" s="164" t="s">
        <v>582</v>
      </c>
      <c r="CQ202" s="919" t="s">
        <v>583</v>
      </c>
      <c r="CR202" s="27"/>
      <c r="CS202" s="164" t="s">
        <v>581</v>
      </c>
      <c r="CT202" s="164" t="s">
        <v>582</v>
      </c>
      <c r="CU202" s="919" t="s">
        <v>583</v>
      </c>
      <c r="CV202" s="27"/>
      <c r="CW202" s="164" t="s">
        <v>581</v>
      </c>
      <c r="CX202" s="164" t="s">
        <v>582</v>
      </c>
      <c r="CY202" s="919" t="s">
        <v>583</v>
      </c>
      <c r="CZ202" s="27"/>
      <c r="DA202" s="164" t="s">
        <v>581</v>
      </c>
      <c r="DB202" s="164" t="s">
        <v>582</v>
      </c>
      <c r="DC202" s="919" t="s">
        <v>583</v>
      </c>
      <c r="DD202" s="27"/>
      <c r="DE202" s="164" t="s">
        <v>581</v>
      </c>
      <c r="DF202" s="164" t="s">
        <v>582</v>
      </c>
      <c r="DG202" s="919" t="s">
        <v>583</v>
      </c>
      <c r="DH202" s="27"/>
      <c r="DI202" s="164" t="s">
        <v>581</v>
      </c>
      <c r="DJ202" s="164" t="s">
        <v>582</v>
      </c>
      <c r="DK202" s="919" t="s">
        <v>583</v>
      </c>
    </row>
    <row r="203" spans="1:125" s="92" customFormat="1" ht="34.5" customHeight="1" thickBot="1" x14ac:dyDescent="0.25">
      <c r="A203" s="85"/>
      <c r="B203" s="182" t="s">
        <v>477</v>
      </c>
      <c r="C203" s="86" t="s">
        <v>469</v>
      </c>
      <c r="D203" s="82">
        <v>1</v>
      </c>
      <c r="E203" s="82"/>
      <c r="F203" s="82"/>
      <c r="G203" s="611"/>
      <c r="H203" s="88"/>
      <c r="I203" s="88"/>
      <c r="J203" s="88"/>
      <c r="K203" s="88"/>
      <c r="L203" s="88"/>
      <c r="M203" s="88"/>
      <c r="N203" s="88"/>
      <c r="O203" s="88"/>
      <c r="P203" s="88"/>
      <c r="Q203" s="89">
        <f>SUM(E203:P203)</f>
        <v>0</v>
      </c>
      <c r="R203" s="172" t="s">
        <v>27</v>
      </c>
      <c r="S203" s="635">
        <v>6584588.1600000001</v>
      </c>
      <c r="T203" s="635"/>
      <c r="U203" s="635"/>
      <c r="V203" s="635"/>
      <c r="W203" s="635"/>
      <c r="X203" s="635"/>
      <c r="Y203" s="635"/>
      <c r="Z203" s="635"/>
      <c r="AA203" s="635"/>
      <c r="AB203" s="635"/>
      <c r="AC203" s="635"/>
      <c r="AD203" s="635"/>
      <c r="AE203" s="635"/>
      <c r="AF203" s="69">
        <f>SUM(Q203*S203)</f>
        <v>0</v>
      </c>
      <c r="AG203" s="70">
        <f>T203*E203</f>
        <v>0</v>
      </c>
      <c r="AH203" s="70">
        <f>U203*F203</f>
        <v>0</v>
      </c>
      <c r="AI203" s="70">
        <f>V203*G203</f>
        <v>0</v>
      </c>
      <c r="AJ203" s="70">
        <f t="shared" ref="AJ203" si="1097">W203*H203</f>
        <v>0</v>
      </c>
      <c r="AK203" s="461">
        <f t="shared" ref="AK203" si="1098">X203*I203</f>
        <v>0</v>
      </c>
      <c r="AL203" s="70">
        <f t="shared" ref="AL203" si="1099">Y203*J203</f>
        <v>0</v>
      </c>
      <c r="AM203" s="70">
        <f t="shared" ref="AM203" si="1100">Z203*K203</f>
        <v>0</v>
      </c>
      <c r="AN203" s="70">
        <f t="shared" ref="AN203" si="1101">AA203*L203</f>
        <v>0</v>
      </c>
      <c r="AO203" s="70">
        <f t="shared" ref="AO203" si="1102">AB203*M203</f>
        <v>0</v>
      </c>
      <c r="AP203" s="70">
        <f t="shared" ref="AP203" si="1103">AC203*N203</f>
        <v>0</v>
      </c>
      <c r="AQ203" s="70">
        <f t="shared" ref="AQ203" si="1104">AD203*O203</f>
        <v>0</v>
      </c>
      <c r="AR203" s="70">
        <f t="shared" ref="AR203" si="1105">AE203*P203</f>
        <v>0</v>
      </c>
      <c r="AS203" s="71">
        <f>SUM(AG203:AR203)</f>
        <v>0</v>
      </c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2">
        <f>SUM(AT203:BE203)</f>
        <v>0</v>
      </c>
      <c r="BG203" s="99">
        <f>AF203-AS203</f>
        <v>0</v>
      </c>
      <c r="BH203" s="100">
        <f>S203*D203</f>
        <v>6584588.1600000001</v>
      </c>
      <c r="BI203" s="101">
        <f>BH203-AS203</f>
        <v>6584588.1600000001</v>
      </c>
      <c r="BJ203" s="152">
        <f>SUM(Q203/D203)</f>
        <v>0</v>
      </c>
      <c r="BK203" s="152"/>
      <c r="BL203" s="950">
        <v>6584588.1600000001</v>
      </c>
      <c r="BM203" s="461">
        <f>AG203-AT203</f>
        <v>0</v>
      </c>
      <c r="BN203" s="461">
        <f>E203*BL203</f>
        <v>0</v>
      </c>
      <c r="BO203" s="461">
        <f>BM203-BN203</f>
        <v>0</v>
      </c>
      <c r="BP203" s="37"/>
      <c r="BQ203" s="461">
        <f>AH203-AU203</f>
        <v>0</v>
      </c>
      <c r="BR203" s="461">
        <f>F203*BL203</f>
        <v>0</v>
      </c>
      <c r="BS203" s="461">
        <f>BQ203-BR203</f>
        <v>0</v>
      </c>
      <c r="BT203" s="37"/>
      <c r="BU203" s="461">
        <f>AI203-AV203</f>
        <v>0</v>
      </c>
      <c r="BV203" s="461">
        <f>G203*BL203</f>
        <v>0</v>
      </c>
      <c r="BW203" s="461">
        <f>BU203-BV203</f>
        <v>0</v>
      </c>
      <c r="BX203" s="37"/>
      <c r="BY203" s="461">
        <f>AJ203-AW203</f>
        <v>0</v>
      </c>
      <c r="BZ203" s="461">
        <f>H203*BL203</f>
        <v>0</v>
      </c>
      <c r="CA203" s="461">
        <f>BY203-BZ203</f>
        <v>0</v>
      </c>
      <c r="CB203" s="37"/>
      <c r="CC203" s="461">
        <f>SUM(AK203-AX203)</f>
        <v>0</v>
      </c>
      <c r="CD203" s="461">
        <f>I203*BL203</f>
        <v>0</v>
      </c>
      <c r="CE203" s="461">
        <f>CC203-CD203</f>
        <v>0</v>
      </c>
      <c r="CF203" s="37"/>
      <c r="CG203" s="461">
        <f>AL203-AY203</f>
        <v>0</v>
      </c>
      <c r="CH203" s="461">
        <f>J203*BL203</f>
        <v>0</v>
      </c>
      <c r="CI203" s="461">
        <f>CG203-CH203</f>
        <v>0</v>
      </c>
      <c r="CJ203" s="37"/>
      <c r="CK203" s="461">
        <f>AM203-AZ203</f>
        <v>0</v>
      </c>
      <c r="CL203" s="461">
        <f>K203*BL203</f>
        <v>0</v>
      </c>
      <c r="CM203" s="461">
        <f>CK203-CL203</f>
        <v>0</v>
      </c>
      <c r="CN203" s="37"/>
      <c r="CO203" s="461">
        <f>AN203-BA203</f>
        <v>0</v>
      </c>
      <c r="CP203" s="461">
        <f>L203*BL203</f>
        <v>0</v>
      </c>
      <c r="CQ203" s="461">
        <f>CO203-CP203</f>
        <v>0</v>
      </c>
      <c r="CR203" s="37"/>
      <c r="CS203" s="461">
        <f>AO203-BB203</f>
        <v>0</v>
      </c>
      <c r="CT203" s="461">
        <f>M203*BL203</f>
        <v>0</v>
      </c>
      <c r="CU203" s="461">
        <f>CS203-CT203</f>
        <v>0</v>
      </c>
      <c r="CV203" s="37"/>
      <c r="CW203" s="461">
        <f>AP203-BC203</f>
        <v>0</v>
      </c>
      <c r="CX203" s="461">
        <f>N203*BL203</f>
        <v>0</v>
      </c>
      <c r="CY203" s="461">
        <f>CW203-CX203</f>
        <v>0</v>
      </c>
      <c r="CZ203" s="37"/>
      <c r="DA203" s="461">
        <f>AQ203-BD203</f>
        <v>0</v>
      </c>
      <c r="DB203" s="461">
        <f>O203*BL203</f>
        <v>0</v>
      </c>
      <c r="DC203" s="461">
        <f>DA203-DB203</f>
        <v>0</v>
      </c>
      <c r="DD203" s="37"/>
      <c r="DE203" s="461">
        <f>AR203-BE203</f>
        <v>0</v>
      </c>
      <c r="DF203" s="461">
        <f>P203*BL203</f>
        <v>0</v>
      </c>
      <c r="DG203" s="461">
        <f>DE203-DF203</f>
        <v>0</v>
      </c>
      <c r="DH203" s="37"/>
      <c r="DI203" s="461">
        <f t="shared" ref="DI203" si="1106">SUM(BM203+BQ203+BU203+BY203+CC203+CG203+CK203+CO203+CS203+CW203+DA203+DE203)</f>
        <v>0</v>
      </c>
      <c r="DJ203" s="461">
        <f t="shared" ref="DJ203" si="1107">SUM(BN203+BR203+BV203+BZ203+CD203+CH203+CL203+CP203+CT203+CX203+DB203+DF203)</f>
        <v>0</v>
      </c>
      <c r="DK203" s="461">
        <f>DI203-DJ203</f>
        <v>0</v>
      </c>
    </row>
    <row r="204" spans="1:125" s="39" customFormat="1" ht="34.5" customHeight="1" thickBot="1" x14ac:dyDescent="0.25">
      <c r="A204" s="45">
        <v>12</v>
      </c>
      <c r="B204" s="45" t="s">
        <v>4</v>
      </c>
      <c r="C204" s="45"/>
      <c r="D204" s="46"/>
      <c r="E204" s="47"/>
      <c r="F204" s="47"/>
      <c r="G204" s="614"/>
      <c r="H204" s="47"/>
      <c r="I204" s="615"/>
      <c r="J204" s="47"/>
      <c r="K204" s="47"/>
      <c r="L204" s="47"/>
      <c r="M204" s="47"/>
      <c r="N204" s="47"/>
      <c r="O204" s="47"/>
      <c r="P204" s="47"/>
      <c r="Q204" s="48"/>
      <c r="R204" s="77"/>
      <c r="S204" s="102"/>
      <c r="T204" s="103"/>
      <c r="U204" s="103"/>
      <c r="V204" s="103"/>
      <c r="W204" s="103"/>
      <c r="X204" s="103"/>
      <c r="Y204" s="616"/>
      <c r="Z204" s="103"/>
      <c r="AA204" s="103"/>
      <c r="AB204" s="103"/>
      <c r="AC204" s="103"/>
      <c r="AD204" s="103"/>
      <c r="AE204" s="103"/>
      <c r="AF204" s="104">
        <f>SUM(AF203:AF203)</f>
        <v>0</v>
      </c>
      <c r="AG204" s="104">
        <f>SUM(AG203:AG203)</f>
        <v>0</v>
      </c>
      <c r="AH204" s="104">
        <f>SUM(AH203:AH203)</f>
        <v>0</v>
      </c>
      <c r="AI204" s="104">
        <f>SUM(AI203:AI203)</f>
        <v>0</v>
      </c>
      <c r="AJ204" s="104">
        <f t="shared" ref="AJ204:AR204" si="1108">SUM(AJ203:AJ203)</f>
        <v>0</v>
      </c>
      <c r="AK204" s="634">
        <f t="shared" si="1108"/>
        <v>0</v>
      </c>
      <c r="AL204" s="104">
        <f t="shared" si="1108"/>
        <v>0</v>
      </c>
      <c r="AM204" s="104">
        <f t="shared" si="1108"/>
        <v>0</v>
      </c>
      <c r="AN204" s="104">
        <f t="shared" si="1108"/>
        <v>0</v>
      </c>
      <c r="AO204" s="104">
        <f t="shared" si="1108"/>
        <v>0</v>
      </c>
      <c r="AP204" s="104">
        <f t="shared" si="1108"/>
        <v>0</v>
      </c>
      <c r="AQ204" s="104">
        <f t="shared" si="1108"/>
        <v>0</v>
      </c>
      <c r="AR204" s="104">
        <f t="shared" si="1108"/>
        <v>0</v>
      </c>
      <c r="AS204" s="104">
        <f>SUM(AS203:AS203)</f>
        <v>0</v>
      </c>
      <c r="AT204" s="104">
        <f>SUM(AT203:AT203)</f>
        <v>0</v>
      </c>
      <c r="AU204" s="104">
        <f>SUM(AU203:AU203)</f>
        <v>0</v>
      </c>
      <c r="AV204" s="104">
        <f>SUM(AV203:AV203)</f>
        <v>0</v>
      </c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>
        <f>SUM(BF203:BF203)</f>
        <v>0</v>
      </c>
      <c r="BG204" s="105">
        <f>SUM(BG203)</f>
        <v>0</v>
      </c>
      <c r="BH204" s="105">
        <f t="shared" ref="BH204:BI204" si="1109">SUM(BH203)</f>
        <v>6584588.1600000001</v>
      </c>
      <c r="BI204" s="105">
        <f t="shared" si="1109"/>
        <v>6584588.1600000001</v>
      </c>
      <c r="BJ204" s="398">
        <f>SUM(BJ203)</f>
        <v>0</v>
      </c>
      <c r="BK204" s="398"/>
      <c r="BL204" s="711"/>
      <c r="BM204" s="918">
        <f>SUM(BM203)</f>
        <v>0</v>
      </c>
      <c r="BN204" s="918">
        <f t="shared" ref="BN204" si="1110">SUM(BN203)</f>
        <v>0</v>
      </c>
      <c r="BO204" s="918">
        <f t="shared" ref="BO204" si="1111">SUM(BO203)</f>
        <v>0</v>
      </c>
      <c r="BP204" s="50"/>
      <c r="BQ204" s="918">
        <f>SUM(BQ203)</f>
        <v>0</v>
      </c>
      <c r="BR204" s="918">
        <f t="shared" ref="BR204" si="1112">SUM(BR203)</f>
        <v>0</v>
      </c>
      <c r="BS204" s="918">
        <f t="shared" ref="BS204" si="1113">SUM(BS203)</f>
        <v>0</v>
      </c>
      <c r="BT204" s="50"/>
      <c r="BU204" s="918">
        <f>SUM(BU203)</f>
        <v>0</v>
      </c>
      <c r="BV204" s="918">
        <f t="shared" ref="BV204" si="1114">SUM(BV203)</f>
        <v>0</v>
      </c>
      <c r="BW204" s="918">
        <f t="shared" ref="BW204" si="1115">SUM(BW203)</f>
        <v>0</v>
      </c>
      <c r="BX204" s="50"/>
      <c r="BY204" s="918">
        <f>SUM(BY203)</f>
        <v>0</v>
      </c>
      <c r="BZ204" s="918">
        <f t="shared" ref="BZ204" si="1116">SUM(BZ203)</f>
        <v>0</v>
      </c>
      <c r="CA204" s="918">
        <f t="shared" ref="CA204" si="1117">SUM(CA203)</f>
        <v>0</v>
      </c>
      <c r="CB204" s="50"/>
      <c r="CC204" s="918">
        <f>SUM(CC203)</f>
        <v>0</v>
      </c>
      <c r="CD204" s="918">
        <f t="shared" ref="CD204" si="1118">SUM(CD203)</f>
        <v>0</v>
      </c>
      <c r="CE204" s="918">
        <f t="shared" ref="CE204" si="1119">SUM(CE203)</f>
        <v>0</v>
      </c>
      <c r="CF204" s="50"/>
      <c r="CG204" s="918">
        <f>SUM(CG203)</f>
        <v>0</v>
      </c>
      <c r="CH204" s="918">
        <f t="shared" ref="CH204" si="1120">SUM(CH203)</f>
        <v>0</v>
      </c>
      <c r="CI204" s="918">
        <f t="shared" ref="CI204" si="1121">SUM(CI203)</f>
        <v>0</v>
      </c>
      <c r="CJ204" s="50"/>
      <c r="CK204" s="918">
        <f>SUM(CK203)</f>
        <v>0</v>
      </c>
      <c r="CL204" s="918">
        <f t="shared" ref="CL204" si="1122">SUM(CL203)</f>
        <v>0</v>
      </c>
      <c r="CM204" s="918">
        <f t="shared" ref="CM204" si="1123">SUM(CM203)</f>
        <v>0</v>
      </c>
      <c r="CN204" s="50"/>
      <c r="CO204" s="918">
        <f>SUM(CO203)</f>
        <v>0</v>
      </c>
      <c r="CP204" s="918">
        <f t="shared" ref="CP204" si="1124">SUM(CP203)</f>
        <v>0</v>
      </c>
      <c r="CQ204" s="918">
        <f t="shared" ref="CQ204" si="1125">SUM(CQ203)</f>
        <v>0</v>
      </c>
      <c r="CR204" s="50"/>
      <c r="CS204" s="918">
        <f>SUM(CS203)</f>
        <v>0</v>
      </c>
      <c r="CT204" s="918">
        <f t="shared" ref="CT204" si="1126">SUM(CT203)</f>
        <v>0</v>
      </c>
      <c r="CU204" s="918">
        <f t="shared" ref="CU204" si="1127">SUM(CU203)</f>
        <v>0</v>
      </c>
      <c r="CV204" s="50"/>
      <c r="CW204" s="918">
        <f>SUM(CW203)</f>
        <v>0</v>
      </c>
      <c r="CX204" s="918">
        <f t="shared" ref="CX204" si="1128">SUM(CX203)</f>
        <v>0</v>
      </c>
      <c r="CY204" s="918">
        <f t="shared" ref="CY204" si="1129">SUM(CY203)</f>
        <v>0</v>
      </c>
      <c r="CZ204" s="50"/>
      <c r="DA204" s="918">
        <f>SUM(DA203)</f>
        <v>0</v>
      </c>
      <c r="DB204" s="918">
        <f t="shared" ref="DB204" si="1130">SUM(DB203)</f>
        <v>0</v>
      </c>
      <c r="DC204" s="918">
        <f t="shared" ref="DC204" si="1131">SUM(DC203)</f>
        <v>0</v>
      </c>
      <c r="DD204" s="50"/>
      <c r="DE204" s="918">
        <f>SUM(DE203)</f>
        <v>0</v>
      </c>
      <c r="DF204" s="918">
        <f t="shared" ref="DF204" si="1132">SUM(DF203)</f>
        <v>0</v>
      </c>
      <c r="DG204" s="918">
        <f t="shared" ref="DG204" si="1133">SUM(DG203)</f>
        <v>0</v>
      </c>
      <c r="DH204" s="50"/>
      <c r="DI204" s="918">
        <f>SUM(DI203)</f>
        <v>0</v>
      </c>
      <c r="DJ204" s="918">
        <f t="shared" ref="DJ204" si="1134">SUM(DJ203)</f>
        <v>0</v>
      </c>
      <c r="DK204" s="918">
        <f t="shared" ref="DK204" si="1135">SUM(DK203)</f>
        <v>0</v>
      </c>
    </row>
    <row r="205" spans="1:125" s="6" customFormat="1" ht="34.5" customHeight="1" x14ac:dyDescent="0.2">
      <c r="A205" s="59"/>
      <c r="B205" s="7"/>
      <c r="D205" s="8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8"/>
      <c r="Q205" s="51"/>
      <c r="R205" s="59"/>
      <c r="AS205" s="68"/>
      <c r="BF205" s="67"/>
      <c r="BG205" s="68"/>
      <c r="BH205" s="55">
        <f>SUM(BI204+AS204)</f>
        <v>6584588.1600000001</v>
      </c>
      <c r="BI205" s="56">
        <f>SUM(BG204)</f>
        <v>0</v>
      </c>
      <c r="BJ205" s="41" t="s">
        <v>35</v>
      </c>
      <c r="BK205" s="41"/>
      <c r="BL205" s="712"/>
      <c r="BM205" s="645"/>
      <c r="BN205" s="158"/>
      <c r="BO205" s="158"/>
      <c r="BP205" s="158"/>
      <c r="BQ205" s="645"/>
      <c r="BR205" s="158"/>
      <c r="BS205" s="158"/>
      <c r="BT205" s="158"/>
      <c r="BU205" s="645"/>
      <c r="BV205" s="158"/>
      <c r="BW205" s="158"/>
      <c r="BX205" s="158"/>
      <c r="BY205" s="645"/>
      <c r="BZ205" s="158"/>
      <c r="CA205" s="158"/>
      <c r="CB205" s="158"/>
      <c r="CC205" s="645"/>
      <c r="CD205" s="158"/>
      <c r="CE205" s="158"/>
      <c r="CF205" s="158"/>
      <c r="CG205" s="645"/>
      <c r="CH205" s="158"/>
      <c r="CI205" s="158"/>
      <c r="CJ205" s="158"/>
      <c r="CK205" s="645"/>
      <c r="CL205" s="158"/>
      <c r="CM205" s="158"/>
      <c r="CN205" s="158"/>
      <c r="CO205" s="645"/>
      <c r="CP205" s="158"/>
      <c r="CQ205" s="158"/>
      <c r="CR205" s="646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</row>
    <row r="206" spans="1:125" s="6" customFormat="1" ht="34.5" customHeight="1" x14ac:dyDescent="0.2">
      <c r="A206" s="59"/>
      <c r="B206" s="7"/>
      <c r="D206" s="8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8"/>
      <c r="Q206" s="51"/>
      <c r="R206" s="59"/>
      <c r="AS206" s="68"/>
      <c r="BF206" s="67"/>
      <c r="BG206" s="68"/>
      <c r="BH206" s="57"/>
      <c r="BI206" s="58">
        <f>SUM(BI204-BI205)</f>
        <v>6584588.1600000001</v>
      </c>
      <c r="BJ206" s="41" t="s">
        <v>34</v>
      </c>
      <c r="BK206" s="41"/>
      <c r="BL206" s="712"/>
      <c r="BM206" s="645"/>
      <c r="BN206" s="158"/>
      <c r="BO206" s="158"/>
      <c r="BP206" s="158"/>
      <c r="BQ206" s="645"/>
      <c r="BR206" s="158"/>
      <c r="BS206" s="158"/>
      <c r="BT206" s="158"/>
      <c r="BU206" s="645"/>
      <c r="BV206" s="158"/>
      <c r="BW206" s="158"/>
      <c r="BX206" s="158"/>
      <c r="BY206" s="645"/>
      <c r="BZ206" s="158"/>
      <c r="CA206" s="158"/>
      <c r="CB206" s="158"/>
      <c r="CC206" s="645"/>
      <c r="CD206" s="158"/>
      <c r="CE206" s="158"/>
      <c r="CF206" s="158"/>
      <c r="CG206" s="645"/>
      <c r="CH206" s="158"/>
      <c r="CI206" s="158"/>
      <c r="CJ206" s="158"/>
      <c r="CK206" s="645"/>
      <c r="CL206" s="158"/>
      <c r="CM206" s="158"/>
      <c r="CN206" s="158"/>
      <c r="CO206" s="645"/>
      <c r="CP206" s="158"/>
      <c r="CQ206" s="158"/>
      <c r="CR206" s="646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</row>
    <row r="207" spans="1:125" s="20" customFormat="1" ht="34.5" customHeight="1" x14ac:dyDescent="0.2">
      <c r="A207" s="1168" t="s">
        <v>8</v>
      </c>
      <c r="B207" s="1169"/>
      <c r="C207" s="119" t="s">
        <v>538</v>
      </c>
      <c r="D207" s="23"/>
      <c r="E207" s="23"/>
      <c r="F207" s="23"/>
      <c r="G207" s="157"/>
      <c r="H207" s="23"/>
      <c r="I207" s="585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23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3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3"/>
      <c r="BG207" s="133"/>
      <c r="BH207" s="130"/>
      <c r="BI207" s="134"/>
      <c r="BJ207" s="23"/>
      <c r="BK207" s="23"/>
      <c r="BL207" s="710"/>
      <c r="BM207" s="587"/>
      <c r="BN207" s="157"/>
      <c r="BO207" s="588"/>
      <c r="BP207" s="157"/>
      <c r="BQ207" s="587"/>
      <c r="BR207" s="157"/>
      <c r="BS207" s="588"/>
      <c r="BT207" s="157"/>
      <c r="BU207" s="587"/>
      <c r="BV207" s="157"/>
      <c r="BW207" s="588"/>
      <c r="BX207" s="157"/>
      <c r="BY207" s="587"/>
      <c r="BZ207" s="157"/>
      <c r="CA207" s="588"/>
      <c r="CB207" s="157"/>
      <c r="CC207" s="587"/>
      <c r="CD207" s="157"/>
      <c r="CE207" s="588"/>
      <c r="CF207" s="157"/>
      <c r="CG207" s="587"/>
      <c r="CH207" s="157"/>
      <c r="CI207" s="588"/>
      <c r="CJ207" s="157"/>
      <c r="CK207" s="587"/>
      <c r="CL207" s="157"/>
      <c r="CM207" s="588"/>
      <c r="CN207" s="157"/>
      <c r="CO207" s="587"/>
      <c r="CP207" s="157"/>
      <c r="CQ207" s="588"/>
      <c r="CR207" s="157"/>
      <c r="CS207" s="131"/>
      <c r="CT207" s="131"/>
      <c r="CU207" s="131"/>
      <c r="CV207" s="131"/>
      <c r="CW207" s="133"/>
      <c r="CX207" s="133"/>
      <c r="CY207" s="133"/>
      <c r="CZ207" s="130"/>
      <c r="DA207" s="134"/>
      <c r="DB207" s="133"/>
      <c r="DC207" s="133"/>
      <c r="DD207" s="24"/>
      <c r="DE207" s="24"/>
      <c r="DF207" s="24"/>
      <c r="DG207" s="24"/>
      <c r="DH207" s="24"/>
      <c r="DI207" s="135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</row>
    <row r="208" spans="1:125" s="8" customFormat="1" ht="34.5" customHeight="1" x14ac:dyDescent="0.2">
      <c r="A208" s="1170" t="s">
        <v>9</v>
      </c>
      <c r="B208" s="1150" t="s">
        <v>10</v>
      </c>
      <c r="C208" s="1150" t="s">
        <v>21</v>
      </c>
      <c r="D208" s="1173" t="s">
        <v>11</v>
      </c>
      <c r="E208" s="1173"/>
      <c r="F208" s="1173"/>
      <c r="G208" s="1173"/>
      <c r="H208" s="1173"/>
      <c r="I208" s="1173"/>
      <c r="J208" s="1173"/>
      <c r="K208" s="1173"/>
      <c r="L208" s="1173"/>
      <c r="M208" s="1173"/>
      <c r="N208" s="1173"/>
      <c r="O208" s="1173"/>
      <c r="P208" s="1173"/>
      <c r="Q208" s="1173"/>
      <c r="R208" s="1150" t="s">
        <v>19</v>
      </c>
      <c r="S208" s="1174" t="s">
        <v>16</v>
      </c>
      <c r="T208" s="1175"/>
      <c r="U208" s="1175"/>
      <c r="V208" s="1175"/>
      <c r="W208" s="1175"/>
      <c r="X208" s="1175"/>
      <c r="Y208" s="1175"/>
      <c r="Z208" s="1175"/>
      <c r="AA208" s="1175"/>
      <c r="AB208" s="1175"/>
      <c r="AC208" s="1175"/>
      <c r="AD208" s="1175"/>
      <c r="AE208" s="1175"/>
      <c r="AF208" s="1161" t="s">
        <v>6</v>
      </c>
      <c r="AG208" s="1161"/>
      <c r="AH208" s="1161"/>
      <c r="AI208" s="1161"/>
      <c r="AJ208" s="1161"/>
      <c r="AK208" s="1161"/>
      <c r="AL208" s="1161"/>
      <c r="AM208" s="1161"/>
      <c r="AN208" s="1161"/>
      <c r="AO208" s="1161"/>
      <c r="AP208" s="1161"/>
      <c r="AQ208" s="1161"/>
      <c r="AR208" s="1161"/>
      <c r="AS208" s="1161"/>
      <c r="AT208" s="1162" t="s">
        <v>38</v>
      </c>
      <c r="AU208" s="1163"/>
      <c r="AV208" s="1163"/>
      <c r="AW208" s="1163"/>
      <c r="AX208" s="1163"/>
      <c r="AY208" s="1163"/>
      <c r="AZ208" s="1163"/>
      <c r="BA208" s="1163"/>
      <c r="BB208" s="1163"/>
      <c r="BC208" s="1163"/>
      <c r="BD208" s="1163"/>
      <c r="BE208" s="1163"/>
      <c r="BF208" s="1164"/>
      <c r="BG208" s="1150" t="s">
        <v>35</v>
      </c>
      <c r="BH208" s="1150" t="s">
        <v>208</v>
      </c>
      <c r="BI208" s="1153" t="s">
        <v>36</v>
      </c>
      <c r="BJ208" s="130"/>
      <c r="BK208" s="130"/>
      <c r="BL208" s="130"/>
      <c r="BM208" s="1149" t="s">
        <v>51</v>
      </c>
      <c r="BN208" s="1149"/>
      <c r="BO208" s="1149"/>
      <c r="BP208" s="23"/>
      <c r="BQ208" s="1149" t="s">
        <v>52</v>
      </c>
      <c r="BR208" s="1149"/>
      <c r="BS208" s="1149"/>
      <c r="BT208" s="23"/>
      <c r="BU208" s="1149" t="s">
        <v>56</v>
      </c>
      <c r="BV208" s="1149"/>
      <c r="BW208" s="1149"/>
      <c r="BX208" s="23"/>
      <c r="BY208" s="1149" t="s">
        <v>59</v>
      </c>
      <c r="BZ208" s="1149"/>
      <c r="CA208" s="1149"/>
      <c r="CB208" s="23"/>
      <c r="CC208" s="1149" t="s">
        <v>60</v>
      </c>
      <c r="CD208" s="1149"/>
      <c r="CE208" s="1149"/>
      <c r="CF208" s="23"/>
      <c r="CG208" s="1149" t="s">
        <v>61</v>
      </c>
      <c r="CH208" s="1149"/>
      <c r="CI208" s="1149"/>
      <c r="CJ208" s="23"/>
      <c r="CK208" s="1149" t="s">
        <v>204</v>
      </c>
      <c r="CL208" s="1149"/>
      <c r="CM208" s="1149"/>
      <c r="CN208" s="23"/>
      <c r="CO208" s="1149" t="s">
        <v>584</v>
      </c>
      <c r="CP208" s="1149"/>
      <c r="CQ208" s="1149"/>
      <c r="CR208" s="23"/>
      <c r="CS208" s="1149" t="s">
        <v>585</v>
      </c>
      <c r="CT208" s="1149"/>
      <c r="CU208" s="1149"/>
      <c r="CV208" s="23"/>
      <c r="CW208" s="1149" t="s">
        <v>586</v>
      </c>
      <c r="CX208" s="1149"/>
      <c r="CY208" s="1149"/>
      <c r="CZ208" s="23"/>
      <c r="DA208" s="1149" t="s">
        <v>587</v>
      </c>
      <c r="DB208" s="1149"/>
      <c r="DC208" s="1149"/>
      <c r="DD208" s="23"/>
      <c r="DE208" s="1149" t="s">
        <v>588</v>
      </c>
      <c r="DF208" s="1149"/>
      <c r="DG208" s="1149"/>
      <c r="DH208" s="23"/>
      <c r="DI208" s="1149" t="s">
        <v>12</v>
      </c>
      <c r="DJ208" s="1149"/>
      <c r="DK208" s="1149"/>
    </row>
    <row r="209" spans="1:126" s="8" customFormat="1" ht="34.5" customHeight="1" x14ac:dyDescent="0.2">
      <c r="A209" s="1171"/>
      <c r="B209" s="1151"/>
      <c r="C209" s="1151"/>
      <c r="D209" s="1156" t="s">
        <v>17</v>
      </c>
      <c r="E209" s="1158" t="s">
        <v>18</v>
      </c>
      <c r="F209" s="1159"/>
      <c r="G209" s="1159"/>
      <c r="H209" s="1159"/>
      <c r="I209" s="1159"/>
      <c r="J209" s="1159"/>
      <c r="K209" s="1159"/>
      <c r="L209" s="1159"/>
      <c r="M209" s="1159"/>
      <c r="N209" s="1159"/>
      <c r="O209" s="1159"/>
      <c r="P209" s="1159"/>
      <c r="Q209" s="1159"/>
      <c r="R209" s="1151"/>
      <c r="S209" s="1156" t="s">
        <v>17</v>
      </c>
      <c r="T209" s="1158" t="s">
        <v>18</v>
      </c>
      <c r="U209" s="1159"/>
      <c r="V209" s="1159"/>
      <c r="W209" s="1159"/>
      <c r="X209" s="1159"/>
      <c r="Y209" s="1159"/>
      <c r="Z209" s="1159"/>
      <c r="AA209" s="1159"/>
      <c r="AB209" s="1159"/>
      <c r="AC209" s="1159"/>
      <c r="AD209" s="1159"/>
      <c r="AE209" s="1159"/>
      <c r="AF209" s="1156" t="s">
        <v>17</v>
      </c>
      <c r="AG209" s="1158" t="s">
        <v>18</v>
      </c>
      <c r="AH209" s="1159"/>
      <c r="AI209" s="1159"/>
      <c r="AJ209" s="1159"/>
      <c r="AK209" s="1159"/>
      <c r="AL209" s="1159"/>
      <c r="AM209" s="1159"/>
      <c r="AN209" s="1159"/>
      <c r="AO209" s="1159"/>
      <c r="AP209" s="1159"/>
      <c r="AQ209" s="1159"/>
      <c r="AR209" s="1159"/>
      <c r="AS209" s="1160"/>
      <c r="AT209" s="1165"/>
      <c r="AU209" s="1166"/>
      <c r="AV209" s="1166"/>
      <c r="AW209" s="1166"/>
      <c r="AX209" s="1166"/>
      <c r="AY209" s="1166"/>
      <c r="AZ209" s="1166"/>
      <c r="BA209" s="1166"/>
      <c r="BB209" s="1166"/>
      <c r="BC209" s="1166"/>
      <c r="BD209" s="1166"/>
      <c r="BE209" s="1166"/>
      <c r="BF209" s="1167"/>
      <c r="BG209" s="1151"/>
      <c r="BH209" s="1151"/>
      <c r="BI209" s="1154"/>
      <c r="BJ209" s="130"/>
      <c r="BK209" s="130"/>
      <c r="BL209" s="130"/>
      <c r="BM209" s="920">
        <v>1</v>
      </c>
      <c r="BN209" s="920">
        <v>2</v>
      </c>
      <c r="BO209" s="920"/>
      <c r="BP209" s="23"/>
      <c r="BQ209" s="920">
        <v>1</v>
      </c>
      <c r="BR209" s="920">
        <v>2</v>
      </c>
      <c r="BS209" s="920"/>
      <c r="BT209" s="23"/>
      <c r="BU209" s="920">
        <v>1</v>
      </c>
      <c r="BV209" s="920">
        <v>2</v>
      </c>
      <c r="BW209" s="920"/>
      <c r="BX209" s="23"/>
      <c r="BY209" s="920">
        <v>1</v>
      </c>
      <c r="BZ209" s="920">
        <v>2</v>
      </c>
      <c r="CA209" s="920"/>
      <c r="CB209" s="23"/>
      <c r="CC209" s="920">
        <v>1</v>
      </c>
      <c r="CD209" s="920">
        <v>2</v>
      </c>
      <c r="CE209" s="920"/>
      <c r="CF209" s="23"/>
      <c r="CG209" s="920">
        <v>1</v>
      </c>
      <c r="CH209" s="920">
        <v>2</v>
      </c>
      <c r="CI209" s="920"/>
      <c r="CJ209" s="23"/>
      <c r="CK209" s="920">
        <v>1</v>
      </c>
      <c r="CL209" s="920">
        <v>2</v>
      </c>
      <c r="CM209" s="920"/>
      <c r="CN209" s="23"/>
      <c r="CO209" s="920">
        <v>1</v>
      </c>
      <c r="CP209" s="920">
        <v>2</v>
      </c>
      <c r="CQ209" s="920"/>
      <c r="CR209" s="23"/>
      <c r="CS209" s="920">
        <v>1</v>
      </c>
      <c r="CT209" s="920">
        <v>2</v>
      </c>
      <c r="CU209" s="920"/>
      <c r="CV209" s="23"/>
      <c r="CW209" s="920">
        <v>1</v>
      </c>
      <c r="CX209" s="920">
        <v>2</v>
      </c>
      <c r="CY209" s="920"/>
      <c r="CZ209" s="23"/>
      <c r="DA209" s="920">
        <v>1</v>
      </c>
      <c r="DB209" s="920">
        <v>2</v>
      </c>
      <c r="DC209" s="920"/>
      <c r="DD209" s="23"/>
      <c r="DE209" s="920">
        <v>1</v>
      </c>
      <c r="DF209" s="920">
        <v>2</v>
      </c>
      <c r="DG209" s="920"/>
      <c r="DH209" s="23"/>
      <c r="DI209" s="920">
        <v>1</v>
      </c>
      <c r="DJ209" s="920">
        <v>2</v>
      </c>
      <c r="DK209" s="920"/>
    </row>
    <row r="210" spans="1:126" s="7" customFormat="1" ht="34.5" customHeight="1" x14ac:dyDescent="0.2">
      <c r="A210" s="1172"/>
      <c r="B210" s="1152"/>
      <c r="C210" s="1152"/>
      <c r="D210" s="1157"/>
      <c r="E210" s="26">
        <v>1</v>
      </c>
      <c r="F210" s="26">
        <v>2</v>
      </c>
      <c r="G210" s="589">
        <v>3</v>
      </c>
      <c r="H210" s="26">
        <v>4</v>
      </c>
      <c r="I210" s="26">
        <v>5</v>
      </c>
      <c r="J210" s="26">
        <v>6</v>
      </c>
      <c r="K210" s="26">
        <v>7</v>
      </c>
      <c r="L210" s="26">
        <v>8</v>
      </c>
      <c r="M210" s="26">
        <v>9</v>
      </c>
      <c r="N210" s="26">
        <v>10</v>
      </c>
      <c r="O210" s="26">
        <v>11</v>
      </c>
      <c r="P210" s="26">
        <v>12</v>
      </c>
      <c r="Q210" s="26" t="s">
        <v>20</v>
      </c>
      <c r="R210" s="1152"/>
      <c r="S210" s="1157"/>
      <c r="T210" s="26">
        <v>1</v>
      </c>
      <c r="U210" s="26">
        <v>2</v>
      </c>
      <c r="V210" s="26">
        <v>3</v>
      </c>
      <c r="W210" s="26">
        <v>4</v>
      </c>
      <c r="X210" s="26">
        <v>5</v>
      </c>
      <c r="Y210" s="26">
        <v>6</v>
      </c>
      <c r="Z210" s="26">
        <v>7</v>
      </c>
      <c r="AA210" s="26">
        <v>8</v>
      </c>
      <c r="AB210" s="26">
        <v>9</v>
      </c>
      <c r="AC210" s="26">
        <v>10</v>
      </c>
      <c r="AD210" s="26">
        <v>11</v>
      </c>
      <c r="AE210" s="26">
        <v>12</v>
      </c>
      <c r="AF210" s="1157"/>
      <c r="AG210" s="26">
        <v>1</v>
      </c>
      <c r="AH210" s="26">
        <v>2</v>
      </c>
      <c r="AI210" s="26">
        <v>3</v>
      </c>
      <c r="AJ210" s="26">
        <v>4</v>
      </c>
      <c r="AK210" s="26">
        <v>5</v>
      </c>
      <c r="AL210" s="26">
        <v>6</v>
      </c>
      <c r="AM210" s="26">
        <v>7</v>
      </c>
      <c r="AN210" s="26">
        <v>8</v>
      </c>
      <c r="AO210" s="26">
        <v>9</v>
      </c>
      <c r="AP210" s="26">
        <v>10</v>
      </c>
      <c r="AQ210" s="26">
        <v>11</v>
      </c>
      <c r="AR210" s="26">
        <v>12</v>
      </c>
      <c r="AS210" s="26" t="s">
        <v>12</v>
      </c>
      <c r="AT210" s="164">
        <v>1</v>
      </c>
      <c r="AU210" s="164">
        <v>2</v>
      </c>
      <c r="AV210" s="164">
        <v>3</v>
      </c>
      <c r="AW210" s="164">
        <v>4</v>
      </c>
      <c r="AX210" s="164">
        <v>5</v>
      </c>
      <c r="AY210" s="164">
        <v>6</v>
      </c>
      <c r="AZ210" s="164">
        <v>7</v>
      </c>
      <c r="BA210" s="164">
        <v>8</v>
      </c>
      <c r="BB210" s="164">
        <v>9</v>
      </c>
      <c r="BC210" s="164">
        <v>10</v>
      </c>
      <c r="BD210" s="164">
        <v>11</v>
      </c>
      <c r="BE210" s="164">
        <v>12</v>
      </c>
      <c r="BF210" s="26" t="s">
        <v>12</v>
      </c>
      <c r="BG210" s="1152"/>
      <c r="BH210" s="1152"/>
      <c r="BI210" s="1155"/>
      <c r="BM210" s="164" t="s">
        <v>581</v>
      </c>
      <c r="BN210" s="164" t="s">
        <v>582</v>
      </c>
      <c r="BO210" s="919" t="s">
        <v>583</v>
      </c>
      <c r="BP210" s="27"/>
      <c r="BQ210" s="164" t="s">
        <v>581</v>
      </c>
      <c r="BR210" s="164" t="s">
        <v>582</v>
      </c>
      <c r="BS210" s="919" t="s">
        <v>583</v>
      </c>
      <c r="BT210" s="27"/>
      <c r="BU210" s="164" t="s">
        <v>581</v>
      </c>
      <c r="BV210" s="164" t="s">
        <v>582</v>
      </c>
      <c r="BW210" s="919" t="s">
        <v>583</v>
      </c>
      <c r="BX210" s="27"/>
      <c r="BY210" s="164" t="s">
        <v>581</v>
      </c>
      <c r="BZ210" s="164" t="s">
        <v>582</v>
      </c>
      <c r="CA210" s="919" t="s">
        <v>583</v>
      </c>
      <c r="CB210" s="27"/>
      <c r="CC210" s="164" t="s">
        <v>581</v>
      </c>
      <c r="CD210" s="164" t="s">
        <v>582</v>
      </c>
      <c r="CE210" s="919" t="s">
        <v>583</v>
      </c>
      <c r="CF210" s="27"/>
      <c r="CG210" s="164" t="s">
        <v>581</v>
      </c>
      <c r="CH210" s="164" t="s">
        <v>582</v>
      </c>
      <c r="CI210" s="919" t="s">
        <v>583</v>
      </c>
      <c r="CJ210" s="27"/>
      <c r="CK210" s="164" t="s">
        <v>581</v>
      </c>
      <c r="CL210" s="164" t="s">
        <v>582</v>
      </c>
      <c r="CM210" s="919" t="s">
        <v>583</v>
      </c>
      <c r="CN210" s="27"/>
      <c r="CO210" s="164" t="s">
        <v>581</v>
      </c>
      <c r="CP210" s="164" t="s">
        <v>582</v>
      </c>
      <c r="CQ210" s="919" t="s">
        <v>583</v>
      </c>
      <c r="CR210" s="27"/>
      <c r="CS210" s="164" t="s">
        <v>581</v>
      </c>
      <c r="CT210" s="164" t="s">
        <v>582</v>
      </c>
      <c r="CU210" s="919" t="s">
        <v>583</v>
      </c>
      <c r="CV210" s="27"/>
      <c r="CW210" s="164" t="s">
        <v>581</v>
      </c>
      <c r="CX210" s="164" t="s">
        <v>582</v>
      </c>
      <c r="CY210" s="919" t="s">
        <v>583</v>
      </c>
      <c r="CZ210" s="27"/>
      <c r="DA210" s="164" t="s">
        <v>581</v>
      </c>
      <c r="DB210" s="164" t="s">
        <v>582</v>
      </c>
      <c r="DC210" s="919" t="s">
        <v>583</v>
      </c>
      <c r="DD210" s="27"/>
      <c r="DE210" s="164" t="s">
        <v>581</v>
      </c>
      <c r="DF210" s="164" t="s">
        <v>582</v>
      </c>
      <c r="DG210" s="919" t="s">
        <v>583</v>
      </c>
      <c r="DH210" s="27"/>
      <c r="DI210" s="164" t="s">
        <v>581</v>
      </c>
      <c r="DJ210" s="164" t="s">
        <v>582</v>
      </c>
      <c r="DK210" s="919" t="s">
        <v>583</v>
      </c>
    </row>
    <row r="211" spans="1:126" s="92" customFormat="1" ht="34.5" customHeight="1" thickBot="1" x14ac:dyDescent="0.25">
      <c r="A211" s="85"/>
      <c r="B211" s="182" t="s">
        <v>537</v>
      </c>
      <c r="C211" s="86" t="s">
        <v>489</v>
      </c>
      <c r="D211" s="82">
        <v>1</v>
      </c>
      <c r="E211" s="82">
        <v>1</v>
      </c>
      <c r="F211" s="82"/>
      <c r="G211" s="611"/>
      <c r="H211" s="88"/>
      <c r="I211" s="88"/>
      <c r="J211" s="88"/>
      <c r="K211" s="88"/>
      <c r="L211" s="88"/>
      <c r="M211" s="88"/>
      <c r="N211" s="88"/>
      <c r="O211" s="88"/>
      <c r="P211" s="88"/>
      <c r="Q211" s="89">
        <f>SUM(E211:P211)</f>
        <v>1</v>
      </c>
      <c r="R211" s="172" t="s">
        <v>27</v>
      </c>
      <c r="S211" s="636">
        <v>100000000</v>
      </c>
      <c r="T211" s="1002">
        <v>100000000</v>
      </c>
      <c r="U211" s="635"/>
      <c r="V211" s="635"/>
      <c r="W211" s="635"/>
      <c r="X211" s="635"/>
      <c r="Y211" s="635"/>
      <c r="Z211" s="635"/>
      <c r="AA211" s="635"/>
      <c r="AB211" s="635"/>
      <c r="AC211" s="635"/>
      <c r="AD211" s="635"/>
      <c r="AE211" s="635"/>
      <c r="AF211" s="69">
        <f>SUM(Q211*S211)</f>
        <v>100000000</v>
      </c>
      <c r="AG211" s="70">
        <f>T211*E211</f>
        <v>100000000</v>
      </c>
      <c r="AH211" s="70">
        <f>U211*F211</f>
        <v>0</v>
      </c>
      <c r="AI211" s="70">
        <f>V211*G211</f>
        <v>0</v>
      </c>
      <c r="AJ211" s="70">
        <f t="shared" ref="AJ211" si="1136">W211*H211</f>
        <v>0</v>
      </c>
      <c r="AK211" s="461">
        <f t="shared" ref="AK211" si="1137">X211*I211</f>
        <v>0</v>
      </c>
      <c r="AL211" s="70">
        <f t="shared" ref="AL211" si="1138">Y211*J211</f>
        <v>0</v>
      </c>
      <c r="AM211" s="70">
        <f t="shared" ref="AM211" si="1139">Z211*K211</f>
        <v>0</v>
      </c>
      <c r="AN211" s="70">
        <f t="shared" ref="AN211" si="1140">AA211*L211</f>
        <v>0</v>
      </c>
      <c r="AO211" s="70">
        <f t="shared" ref="AO211" si="1141">AB211*M211</f>
        <v>0</v>
      </c>
      <c r="AP211" s="70">
        <f t="shared" ref="AP211" si="1142">AC211*N211</f>
        <v>0</v>
      </c>
      <c r="AQ211" s="70">
        <f t="shared" ref="AQ211" si="1143">AD211*O211</f>
        <v>0</v>
      </c>
      <c r="AR211" s="70">
        <f t="shared" ref="AR211" si="1144">AE211*P211</f>
        <v>0</v>
      </c>
      <c r="AS211" s="71">
        <f>SUM(AG211:AR211)</f>
        <v>100000000</v>
      </c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2">
        <f>SUM(AT211:BE211)</f>
        <v>0</v>
      </c>
      <c r="BG211" s="99">
        <f>AF211-AS211</f>
        <v>0</v>
      </c>
      <c r="BH211" s="100">
        <f>S211*D211</f>
        <v>100000000</v>
      </c>
      <c r="BI211" s="101">
        <f>BH211-AS211</f>
        <v>0</v>
      </c>
      <c r="BJ211" s="152">
        <f>SUM(Q211/D211)</f>
        <v>1</v>
      </c>
      <c r="BK211" s="152"/>
      <c r="BL211" s="635">
        <v>100000000</v>
      </c>
      <c r="BM211" s="461">
        <f>AG211-AT211</f>
        <v>100000000</v>
      </c>
      <c r="BN211" s="461">
        <f>E211*BL211</f>
        <v>100000000</v>
      </c>
      <c r="BO211" s="461">
        <f>BM211-BN211</f>
        <v>0</v>
      </c>
      <c r="BP211" s="37"/>
      <c r="BQ211" s="461">
        <f>AH211-AU211</f>
        <v>0</v>
      </c>
      <c r="BR211" s="461">
        <f>F211*BL211</f>
        <v>0</v>
      </c>
      <c r="BS211" s="461">
        <f>BQ211-BR211</f>
        <v>0</v>
      </c>
      <c r="BT211" s="37"/>
      <c r="BU211" s="461">
        <f>AI211-AV211</f>
        <v>0</v>
      </c>
      <c r="BV211" s="461">
        <f>G211*BL211</f>
        <v>0</v>
      </c>
      <c r="BW211" s="461">
        <f>BU211-BV211</f>
        <v>0</v>
      </c>
      <c r="BX211" s="37"/>
      <c r="BY211" s="461">
        <f>AJ211-AW211</f>
        <v>0</v>
      </c>
      <c r="BZ211" s="461">
        <f>H211*BL211</f>
        <v>0</v>
      </c>
      <c r="CA211" s="461">
        <f>BY211-BZ211</f>
        <v>0</v>
      </c>
      <c r="CB211" s="37"/>
      <c r="CC211" s="461">
        <f>SUM(AK211-AX211)</f>
        <v>0</v>
      </c>
      <c r="CD211" s="461">
        <f>I211*BL211</f>
        <v>0</v>
      </c>
      <c r="CE211" s="461">
        <f>CC211-CD211</f>
        <v>0</v>
      </c>
      <c r="CF211" s="37"/>
      <c r="CG211" s="461">
        <f>AL211-AY211</f>
        <v>0</v>
      </c>
      <c r="CH211" s="461">
        <f>J211*BL211</f>
        <v>0</v>
      </c>
      <c r="CI211" s="461">
        <f>CG211-CH211</f>
        <v>0</v>
      </c>
      <c r="CJ211" s="37"/>
      <c r="CK211" s="461">
        <f>AM211-AZ211</f>
        <v>0</v>
      </c>
      <c r="CL211" s="461">
        <f>K211*BL211</f>
        <v>0</v>
      </c>
      <c r="CM211" s="461">
        <f>CK211-CL211</f>
        <v>0</v>
      </c>
      <c r="CN211" s="37"/>
      <c r="CO211" s="461">
        <f>AN211-BA211</f>
        <v>0</v>
      </c>
      <c r="CP211" s="461">
        <f>L211*BL211</f>
        <v>0</v>
      </c>
      <c r="CQ211" s="461">
        <f>CO211-CP211</f>
        <v>0</v>
      </c>
      <c r="CR211" s="37"/>
      <c r="CS211" s="461">
        <f>AO211-BB211</f>
        <v>0</v>
      </c>
      <c r="CT211" s="461">
        <f>M211*BL211</f>
        <v>0</v>
      </c>
      <c r="CU211" s="461">
        <f>CS211-CT211</f>
        <v>0</v>
      </c>
      <c r="CV211" s="37"/>
      <c r="CW211" s="461">
        <f>AP211-BC211</f>
        <v>0</v>
      </c>
      <c r="CX211" s="461">
        <f>N211*BL211</f>
        <v>0</v>
      </c>
      <c r="CY211" s="461">
        <f>CW211-CX211</f>
        <v>0</v>
      </c>
      <c r="CZ211" s="37"/>
      <c r="DA211" s="461">
        <f>AQ211-BD211</f>
        <v>0</v>
      </c>
      <c r="DB211" s="461">
        <f>O211*BL211</f>
        <v>0</v>
      </c>
      <c r="DC211" s="461">
        <f>DA211-DB211</f>
        <v>0</v>
      </c>
      <c r="DD211" s="37"/>
      <c r="DE211" s="461">
        <f>AR211-BE211</f>
        <v>0</v>
      </c>
      <c r="DF211" s="461">
        <f>P211*BL211</f>
        <v>0</v>
      </c>
      <c r="DG211" s="461">
        <f>DE211-DF211</f>
        <v>0</v>
      </c>
      <c r="DH211" s="37"/>
      <c r="DI211" s="461">
        <f t="shared" ref="DI211" si="1145">SUM(BM211+BQ211+BU211+BY211+CC211+CG211+CK211+CO211+CS211+CW211+DA211+DE211)</f>
        <v>100000000</v>
      </c>
      <c r="DJ211" s="461">
        <f t="shared" ref="DJ211" si="1146">SUM(BN211+BR211+BV211+BZ211+CD211+CH211+CL211+CP211+CT211+CX211+DB211+DF211)</f>
        <v>100000000</v>
      </c>
      <c r="DK211" s="461">
        <f>DI211-DJ211</f>
        <v>0</v>
      </c>
    </row>
    <row r="212" spans="1:126" s="39" customFormat="1" ht="34.5" customHeight="1" thickBot="1" x14ac:dyDescent="0.25">
      <c r="A212" s="45">
        <v>13</v>
      </c>
      <c r="B212" s="45" t="s">
        <v>4</v>
      </c>
      <c r="C212" s="45"/>
      <c r="D212" s="46"/>
      <c r="E212" s="47"/>
      <c r="F212" s="47"/>
      <c r="G212" s="614"/>
      <c r="H212" s="47"/>
      <c r="I212" s="615"/>
      <c r="J212" s="47"/>
      <c r="K212" s="47"/>
      <c r="L212" s="47"/>
      <c r="M212" s="47"/>
      <c r="N212" s="47"/>
      <c r="O212" s="47"/>
      <c r="P212" s="47"/>
      <c r="Q212" s="48"/>
      <c r="R212" s="77"/>
      <c r="S212" s="102"/>
      <c r="T212" s="103"/>
      <c r="U212" s="103"/>
      <c r="V212" s="103"/>
      <c r="W212" s="103"/>
      <c r="X212" s="103"/>
      <c r="Y212" s="616"/>
      <c r="Z212" s="103"/>
      <c r="AA212" s="103"/>
      <c r="AB212" s="103"/>
      <c r="AC212" s="103"/>
      <c r="AD212" s="103"/>
      <c r="AE212" s="103"/>
      <c r="AF212" s="104">
        <f>SUM(AF211:AF211)</f>
        <v>100000000</v>
      </c>
      <c r="AG212" s="917">
        <f>SUM(AG211:AG211)</f>
        <v>100000000</v>
      </c>
      <c r="AH212" s="104">
        <f>SUM(AH211:AH211)</f>
        <v>0</v>
      </c>
      <c r="AI212" s="104">
        <f>SUM(AI211:AI211)</f>
        <v>0</v>
      </c>
      <c r="AJ212" s="104">
        <f t="shared" ref="AJ212:AR212" si="1147">SUM(AJ211:AJ211)</f>
        <v>0</v>
      </c>
      <c r="AK212" s="634">
        <f t="shared" si="1147"/>
        <v>0</v>
      </c>
      <c r="AL212" s="104">
        <f t="shared" si="1147"/>
        <v>0</v>
      </c>
      <c r="AM212" s="104">
        <f t="shared" si="1147"/>
        <v>0</v>
      </c>
      <c r="AN212" s="104">
        <f t="shared" si="1147"/>
        <v>0</v>
      </c>
      <c r="AO212" s="104">
        <f t="shared" si="1147"/>
        <v>0</v>
      </c>
      <c r="AP212" s="104">
        <f t="shared" si="1147"/>
        <v>0</v>
      </c>
      <c r="AQ212" s="104">
        <f t="shared" si="1147"/>
        <v>0</v>
      </c>
      <c r="AR212" s="104">
        <f t="shared" si="1147"/>
        <v>0</v>
      </c>
      <c r="AS212" s="104">
        <f>SUM(AS211:AS211)</f>
        <v>100000000</v>
      </c>
      <c r="AT212" s="104">
        <f>SUM(AT211:AT211)</f>
        <v>0</v>
      </c>
      <c r="AU212" s="104">
        <f>SUM(AU211:AU211)</f>
        <v>0</v>
      </c>
      <c r="AV212" s="104">
        <f>SUM(AV211:AV211)</f>
        <v>0</v>
      </c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>
        <f>SUM(BF211:BF211)</f>
        <v>0</v>
      </c>
      <c r="BG212" s="105">
        <f>SUM(BG211)</f>
        <v>0</v>
      </c>
      <c r="BH212" s="105">
        <f t="shared" ref="BH212:BI212" si="1148">SUM(BH211)</f>
        <v>100000000</v>
      </c>
      <c r="BI212" s="105">
        <f t="shared" si="1148"/>
        <v>0</v>
      </c>
      <c r="BJ212" s="398">
        <f>SUM(BJ211)</f>
        <v>1</v>
      </c>
      <c r="BK212" s="398"/>
      <c r="BL212" s="711"/>
      <c r="BM212" s="918">
        <f>SUM(BM211)</f>
        <v>100000000</v>
      </c>
      <c r="BN212" s="918">
        <f t="shared" ref="BN212" si="1149">SUM(BN211)</f>
        <v>100000000</v>
      </c>
      <c r="BO212" s="918">
        <f t="shared" ref="BO212" si="1150">SUM(BO211)</f>
        <v>0</v>
      </c>
      <c r="BP212" s="50"/>
      <c r="BQ212" s="918">
        <f>SUM(BQ211)</f>
        <v>0</v>
      </c>
      <c r="BR212" s="918">
        <f t="shared" ref="BR212" si="1151">SUM(BR211)</f>
        <v>0</v>
      </c>
      <c r="BS212" s="918">
        <f t="shared" ref="BS212" si="1152">SUM(BS211)</f>
        <v>0</v>
      </c>
      <c r="BT212" s="50"/>
      <c r="BU212" s="918">
        <f>SUM(BU211)</f>
        <v>0</v>
      </c>
      <c r="BV212" s="918">
        <f t="shared" ref="BV212" si="1153">SUM(BV211)</f>
        <v>0</v>
      </c>
      <c r="BW212" s="918">
        <f t="shared" ref="BW212" si="1154">SUM(BW211)</f>
        <v>0</v>
      </c>
      <c r="BX212" s="50"/>
      <c r="BY212" s="918">
        <f>SUM(BY211)</f>
        <v>0</v>
      </c>
      <c r="BZ212" s="918">
        <f t="shared" ref="BZ212" si="1155">SUM(BZ211)</f>
        <v>0</v>
      </c>
      <c r="CA212" s="918">
        <f t="shared" ref="CA212" si="1156">SUM(CA211)</f>
        <v>0</v>
      </c>
      <c r="CB212" s="50"/>
      <c r="CC212" s="918">
        <f>SUM(CC211)</f>
        <v>0</v>
      </c>
      <c r="CD212" s="918">
        <f t="shared" ref="CD212" si="1157">SUM(CD211)</f>
        <v>0</v>
      </c>
      <c r="CE212" s="918">
        <f t="shared" ref="CE212" si="1158">SUM(CE211)</f>
        <v>0</v>
      </c>
      <c r="CF212" s="50"/>
      <c r="CG212" s="918">
        <f>SUM(CG211)</f>
        <v>0</v>
      </c>
      <c r="CH212" s="918">
        <f t="shared" ref="CH212" si="1159">SUM(CH211)</f>
        <v>0</v>
      </c>
      <c r="CI212" s="918">
        <f t="shared" ref="CI212" si="1160">SUM(CI211)</f>
        <v>0</v>
      </c>
      <c r="CJ212" s="50"/>
      <c r="CK212" s="918">
        <f>SUM(CK211)</f>
        <v>0</v>
      </c>
      <c r="CL212" s="918">
        <f t="shared" ref="CL212" si="1161">SUM(CL211)</f>
        <v>0</v>
      </c>
      <c r="CM212" s="918">
        <f t="shared" ref="CM212" si="1162">SUM(CM211)</f>
        <v>0</v>
      </c>
      <c r="CN212" s="50"/>
      <c r="CO212" s="918">
        <f>SUM(CO211)</f>
        <v>0</v>
      </c>
      <c r="CP212" s="918">
        <f t="shared" ref="CP212" si="1163">SUM(CP211)</f>
        <v>0</v>
      </c>
      <c r="CQ212" s="918">
        <f t="shared" ref="CQ212" si="1164">SUM(CQ211)</f>
        <v>0</v>
      </c>
      <c r="CR212" s="50"/>
      <c r="CS212" s="918">
        <f>SUM(CS211)</f>
        <v>0</v>
      </c>
      <c r="CT212" s="918">
        <f t="shared" ref="CT212" si="1165">SUM(CT211)</f>
        <v>0</v>
      </c>
      <c r="CU212" s="918">
        <f t="shared" ref="CU212" si="1166">SUM(CU211)</f>
        <v>0</v>
      </c>
      <c r="CV212" s="50"/>
      <c r="CW212" s="918">
        <f>SUM(CW211)</f>
        <v>0</v>
      </c>
      <c r="CX212" s="918">
        <f t="shared" ref="CX212" si="1167">SUM(CX211)</f>
        <v>0</v>
      </c>
      <c r="CY212" s="918">
        <f t="shared" ref="CY212" si="1168">SUM(CY211)</f>
        <v>0</v>
      </c>
      <c r="CZ212" s="50"/>
      <c r="DA212" s="918">
        <f>SUM(DA211)</f>
        <v>0</v>
      </c>
      <c r="DB212" s="918">
        <f t="shared" ref="DB212" si="1169">SUM(DB211)</f>
        <v>0</v>
      </c>
      <c r="DC212" s="918">
        <f t="shared" ref="DC212" si="1170">SUM(DC211)</f>
        <v>0</v>
      </c>
      <c r="DD212" s="50"/>
      <c r="DE212" s="918">
        <f>SUM(DE211)</f>
        <v>0</v>
      </c>
      <c r="DF212" s="918">
        <f t="shared" ref="DF212" si="1171">SUM(DF211)</f>
        <v>0</v>
      </c>
      <c r="DG212" s="918">
        <f t="shared" ref="DG212" si="1172">SUM(DG211)</f>
        <v>0</v>
      </c>
      <c r="DH212" s="50"/>
      <c r="DI212" s="918">
        <f>SUM(DI211)</f>
        <v>100000000</v>
      </c>
      <c r="DJ212" s="918">
        <f t="shared" ref="DJ212" si="1173">SUM(DJ211)</f>
        <v>100000000</v>
      </c>
      <c r="DK212" s="918">
        <f t="shared" ref="DK212" si="1174">SUM(DK211)</f>
        <v>0</v>
      </c>
    </row>
    <row r="213" spans="1:126" s="6" customFormat="1" ht="34.5" customHeight="1" x14ac:dyDescent="0.2">
      <c r="A213" s="59"/>
      <c r="B213" s="7"/>
      <c r="D213" s="8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8"/>
      <c r="Q213" s="51"/>
      <c r="R213" s="59"/>
      <c r="AS213" s="68"/>
      <c r="BF213" s="67"/>
      <c r="BG213" s="68"/>
      <c r="BH213" s="55">
        <f>SUM(BI212+AS212)</f>
        <v>100000000</v>
      </c>
      <c r="BI213" s="56">
        <f>SUM(BG212)</f>
        <v>0</v>
      </c>
      <c r="BJ213" s="41" t="s">
        <v>35</v>
      </c>
      <c r="BK213" s="41"/>
      <c r="BL213" s="712"/>
      <c r="BM213" s="645"/>
      <c r="BN213" s="158"/>
      <c r="BO213" s="158"/>
      <c r="BP213" s="158"/>
      <c r="BQ213" s="645"/>
      <c r="BR213" s="158"/>
      <c r="BS213" s="158"/>
      <c r="BT213" s="158"/>
      <c r="BU213" s="645"/>
      <c r="BV213" s="158"/>
      <c r="BW213" s="158"/>
      <c r="BX213" s="158"/>
      <c r="BY213" s="645"/>
      <c r="BZ213" s="158"/>
      <c r="CA213" s="158"/>
      <c r="CB213" s="158"/>
      <c r="CC213" s="645"/>
      <c r="CD213" s="158"/>
      <c r="CE213" s="158"/>
      <c r="CF213" s="158"/>
      <c r="CG213" s="645"/>
      <c r="CH213" s="158"/>
      <c r="CI213" s="158"/>
      <c r="CJ213" s="158"/>
      <c r="CK213" s="645"/>
      <c r="CL213" s="158"/>
      <c r="CM213" s="158"/>
      <c r="CN213" s="158"/>
      <c r="CO213" s="645"/>
      <c r="CP213" s="158"/>
      <c r="CQ213" s="158"/>
      <c r="CR213" s="646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</row>
    <row r="214" spans="1:126" s="20" customFormat="1" ht="34.5" customHeight="1" x14ac:dyDescent="0.2">
      <c r="A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AR214" s="68"/>
      <c r="AS214" s="1098">
        <f>SUM(AG215:AR215)</f>
        <v>72900</v>
      </c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41"/>
      <c r="BH214" s="57"/>
      <c r="BI214" s="58">
        <f>SUM(BI212-BI213)</f>
        <v>0</v>
      </c>
      <c r="BJ214" s="41" t="s">
        <v>34</v>
      </c>
      <c r="BK214" s="41"/>
      <c r="BL214" s="712"/>
      <c r="BM214" s="621"/>
      <c r="BN214" s="620"/>
      <c r="BO214" s="1140">
        <f>BO212+BO204+BO196+BO188+BO177+BO169+BO160+BO152+BO144+BO136+BO128+BO95+BO86</f>
        <v>687045</v>
      </c>
      <c r="BP214" s="620"/>
      <c r="BQ214" s="621"/>
      <c r="BR214" s="620"/>
      <c r="BS214" s="1140">
        <f t="shared" ref="BS214" si="1175">BS212+BS204+BS196+BS188+BS177+BS169+BS160+BS152+BS144+BS136+BS128+BS95+BS86</f>
        <v>0</v>
      </c>
      <c r="BT214" s="620"/>
      <c r="BU214" s="621"/>
      <c r="BV214" s="620"/>
      <c r="BW214" s="1140">
        <f t="shared" ref="BW214" si="1176">BW212+BW204+BW196+BW188+BW177+BW169+BW160+BW152+BW144+BW136+BW128+BW95+BW86</f>
        <v>0</v>
      </c>
      <c r="BX214" s="620"/>
      <c r="BY214" s="621"/>
      <c r="BZ214" s="620"/>
      <c r="CA214" s="1140">
        <f t="shared" ref="CA214" si="1177">CA212+CA204+CA196+CA188+CA177+CA169+CA160+CA152+CA144+CA136+CA128+CA95+CA86</f>
        <v>0</v>
      </c>
      <c r="CB214" s="620"/>
      <c r="CC214" s="621"/>
      <c r="CD214" s="620"/>
      <c r="CE214" s="1140">
        <f t="shared" ref="CE214" si="1178">CE212+CE204+CE196+CE188+CE177+CE169+CE160+CE152+CE144+CE136+CE128+CE95+CE86</f>
        <v>0</v>
      </c>
      <c r="CF214" s="620"/>
      <c r="CG214" s="621"/>
      <c r="CH214" s="620"/>
      <c r="CI214" s="1140">
        <f t="shared" ref="CI214" si="1179">CI212+CI204+CI196+CI188+CI177+CI169+CI160+CI152+CI144+CI136+CI128+CI95+CI86</f>
        <v>0</v>
      </c>
      <c r="CJ214" s="620"/>
      <c r="CK214" s="621"/>
      <c r="CL214" s="620"/>
      <c r="CM214" s="1140">
        <f t="shared" ref="CM214" si="1180">CM212+CM204+CM196+CM188+CM177+CM169+CM160+CM152+CM144+CM136+CM128+CM95+CM86</f>
        <v>0</v>
      </c>
      <c r="CN214" s="620"/>
      <c r="CO214" s="621"/>
      <c r="CP214" s="620"/>
      <c r="CQ214" s="1140">
        <f t="shared" ref="CQ214" si="1181">CQ212+CQ204+CQ196+CQ188+CQ177+CQ169+CQ160+CQ152+CQ144+CQ136+CQ128+CQ95+CQ86</f>
        <v>0</v>
      </c>
      <c r="CR214" s="620"/>
      <c r="CS214" s="621"/>
      <c r="CT214" s="620"/>
      <c r="CU214" s="1140">
        <f t="shared" ref="CU214" si="1182">CU212+CU204+CU196+CU188+CU177+CU169+CU160+CU152+CU144+CU136+CU128+CU95+CU86</f>
        <v>0</v>
      </c>
      <c r="CV214" s="620"/>
      <c r="CW214" s="621"/>
      <c r="CX214" s="620"/>
      <c r="CY214" s="1140">
        <f t="shared" ref="CY214" si="1183">CY212+CY204+CY196+CY188+CY177+CY169+CY160+CY152+CY144+CY136+CY128+CY95+CY86</f>
        <v>0</v>
      </c>
      <c r="CZ214" s="620"/>
      <c r="DA214" s="621"/>
      <c r="DB214" s="620"/>
      <c r="DC214" s="1140">
        <f t="shared" ref="DC214" si="1184">DC212+DC204+DC196+DC188+DC177+DC169+DC160+DC152+DC144+DC136+DC128+DC95+DC86</f>
        <v>0</v>
      </c>
      <c r="DD214" s="620"/>
      <c r="DE214" s="621"/>
      <c r="DF214" s="620"/>
      <c r="DG214" s="1140">
        <f t="shared" ref="DG214" si="1185">DG212+DG204+DG196+DG188+DG177+DG169+DG160+DG152+DG144+DG136+DG128+DG95+DG86</f>
        <v>0</v>
      </c>
      <c r="DH214" s="620"/>
      <c r="DI214" s="621"/>
      <c r="DJ214" s="620"/>
      <c r="DK214" s="1140">
        <f t="shared" ref="DK214" si="1186">DK212+DK204+DK196+DK188+DK177+DK169+DK160+DK152+DK144+DK136+DK128+DK95+DK86</f>
        <v>687045</v>
      </c>
    </row>
    <row r="215" spans="1:126" s="67" customFormat="1" ht="34.5" customHeight="1" x14ac:dyDescent="0.2">
      <c r="A215" s="1057"/>
      <c r="B215" s="39"/>
      <c r="D215" s="1058"/>
      <c r="E215" s="1058"/>
      <c r="F215" s="1058"/>
      <c r="G215" s="1096"/>
      <c r="H215" s="1058"/>
      <c r="I215" s="1058"/>
      <c r="J215" s="1058"/>
      <c r="K215" s="1058"/>
      <c r="L215" s="1058"/>
      <c r="M215" s="1058"/>
      <c r="N215" s="1058"/>
      <c r="O215" s="1058"/>
      <c r="P215" s="1058"/>
      <c r="Q215" s="154"/>
      <c r="R215" s="1057"/>
      <c r="AG215" s="1087">
        <f t="shared" ref="AG215:AS215" si="1187">SUM(AG126+AG124+AG122+AG120+AG117+AG114+AG37+AG36)*10%</f>
        <v>72900</v>
      </c>
      <c r="AH215" s="1087">
        <f t="shared" si="1187"/>
        <v>0</v>
      </c>
      <c r="AI215" s="1087">
        <f t="shared" si="1187"/>
        <v>0</v>
      </c>
      <c r="AJ215" s="1087">
        <f t="shared" si="1187"/>
        <v>0</v>
      </c>
      <c r="AK215" s="1087">
        <f t="shared" si="1187"/>
        <v>0</v>
      </c>
      <c r="AL215" s="1087">
        <f t="shared" si="1187"/>
        <v>0</v>
      </c>
      <c r="AM215" s="1087">
        <f t="shared" si="1187"/>
        <v>0</v>
      </c>
      <c r="AN215" s="1087">
        <f t="shared" si="1187"/>
        <v>0</v>
      </c>
      <c r="AO215" s="1087">
        <f t="shared" si="1187"/>
        <v>0</v>
      </c>
      <c r="AP215" s="1087">
        <f t="shared" si="1187"/>
        <v>0</v>
      </c>
      <c r="AQ215" s="1087">
        <f t="shared" si="1187"/>
        <v>0</v>
      </c>
      <c r="AR215" s="1087">
        <f t="shared" si="1187"/>
        <v>0</v>
      </c>
      <c r="AS215" s="1087">
        <f t="shared" si="1187"/>
        <v>72900</v>
      </c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1094"/>
      <c r="BM215" s="1097"/>
      <c r="BN215" s="1095"/>
      <c r="BO215" s="1095"/>
      <c r="BP215" s="1095"/>
      <c r="BQ215" s="1097"/>
      <c r="BR215" s="1095"/>
      <c r="BS215" s="1095"/>
      <c r="BT215" s="1095"/>
      <c r="BU215" s="1097"/>
      <c r="BV215" s="1095"/>
      <c r="BW215" s="1095"/>
      <c r="BX215" s="1095"/>
      <c r="BY215" s="1097"/>
      <c r="BZ215" s="1095"/>
      <c r="CA215" s="1095"/>
      <c r="CB215" s="1095"/>
      <c r="CC215" s="1097"/>
      <c r="CD215" s="1095"/>
      <c r="CE215" s="1095"/>
      <c r="CF215" s="1095"/>
      <c r="CG215" s="1097"/>
      <c r="CH215" s="1095"/>
      <c r="CI215" s="1095"/>
      <c r="CJ215" s="1095"/>
      <c r="CK215" s="1097"/>
      <c r="CL215" s="1095"/>
      <c r="CM215" s="1095"/>
      <c r="CN215" s="1095"/>
      <c r="CO215" s="1097"/>
      <c r="CP215" s="1095"/>
      <c r="CQ215" s="1095"/>
      <c r="CR215" s="1095"/>
      <c r="CS215" s="1090"/>
      <c r="CT215" s="1090"/>
      <c r="CU215" s="1090"/>
      <c r="CV215" s="1090"/>
      <c r="CW215" s="1090"/>
      <c r="CX215" s="1090"/>
      <c r="CY215" s="1090"/>
      <c r="CZ215" s="1090"/>
      <c r="DA215" s="1090"/>
      <c r="DB215" s="1090"/>
      <c r="DC215" s="1090"/>
      <c r="DD215" s="1090"/>
    </row>
    <row r="216" spans="1:126" s="67" customFormat="1" ht="26.25" customHeight="1" x14ac:dyDescent="0.2">
      <c r="A216" s="1057"/>
      <c r="C216" s="1058"/>
      <c r="D216" s="1089"/>
      <c r="E216" s="1058"/>
      <c r="F216" s="1058"/>
      <c r="G216" s="1058"/>
      <c r="H216" s="1058"/>
      <c r="I216" s="1058"/>
      <c r="J216" s="1058"/>
      <c r="K216" s="1058"/>
      <c r="L216" s="1058"/>
      <c r="M216" s="1058"/>
      <c r="N216" s="1058"/>
      <c r="O216" s="1058"/>
      <c r="P216" s="1058"/>
      <c r="Q216" s="154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1056"/>
      <c r="BH216" s="1056"/>
      <c r="BI216" s="68"/>
      <c r="BJ216" s="39"/>
      <c r="BK216" s="39"/>
      <c r="BL216" s="39"/>
      <c r="BM216" s="1090"/>
      <c r="BN216" s="1090"/>
      <c r="BO216" s="1090"/>
      <c r="BP216" s="1090"/>
      <c r="BQ216" s="1090"/>
      <c r="BR216" s="1090"/>
      <c r="BS216" s="1090"/>
      <c r="BT216" s="1090"/>
      <c r="BU216" s="1090"/>
      <c r="BV216" s="1090"/>
      <c r="BW216" s="1090"/>
      <c r="BX216" s="1090"/>
      <c r="BY216" s="1090"/>
      <c r="BZ216" s="1090"/>
      <c r="CA216" s="1090"/>
      <c r="CB216" s="1090"/>
      <c r="CC216" s="1090"/>
      <c r="CD216" s="1090"/>
      <c r="CE216" s="1090"/>
      <c r="CF216" s="1090"/>
      <c r="CG216" s="1090"/>
      <c r="CH216" s="1090"/>
      <c r="CI216" s="1090"/>
      <c r="CJ216" s="1090"/>
      <c r="CK216" s="1090"/>
      <c r="CL216" s="1090"/>
      <c r="CM216" s="1090"/>
      <c r="CN216" s="1090"/>
      <c r="CO216" s="1090"/>
      <c r="CP216" s="1090"/>
      <c r="CQ216" s="1090"/>
      <c r="CR216" s="1090"/>
      <c r="CS216" s="1090"/>
      <c r="CT216" s="1090"/>
      <c r="CU216" s="1090"/>
      <c r="CV216" s="1090"/>
      <c r="CW216" s="1090"/>
      <c r="CX216" s="1090"/>
      <c r="CY216" s="1090"/>
      <c r="CZ216" s="1090"/>
      <c r="DA216" s="1090"/>
      <c r="DB216" s="1090"/>
      <c r="DC216" s="1090"/>
      <c r="DD216" s="1090"/>
      <c r="DE216" s="1090"/>
      <c r="DF216" s="1090"/>
      <c r="DG216" s="1090"/>
      <c r="DH216" s="1090"/>
      <c r="DI216" s="1090"/>
      <c r="DJ216" s="1090"/>
      <c r="DK216" s="1090"/>
      <c r="DL216" s="1090"/>
      <c r="DM216" s="1090"/>
      <c r="DN216" s="1090"/>
      <c r="DO216" s="1090"/>
      <c r="DP216" s="1090"/>
      <c r="DQ216" s="1090"/>
      <c r="DR216" s="1090"/>
      <c r="DS216" s="1090"/>
      <c r="DT216" s="1090"/>
      <c r="DU216" s="1090"/>
      <c r="DV216" s="1090"/>
    </row>
    <row r="217" spans="1:126" s="67" customFormat="1" ht="26.25" customHeight="1" x14ac:dyDescent="0.2">
      <c r="A217" s="1057"/>
      <c r="C217" s="1058"/>
      <c r="D217" s="1089"/>
      <c r="E217" s="1058"/>
      <c r="F217" s="1058"/>
      <c r="G217" s="1058"/>
      <c r="H217" s="1058"/>
      <c r="I217" s="1058"/>
      <c r="J217" s="1058"/>
      <c r="K217" s="1058"/>
      <c r="L217" s="1058"/>
      <c r="M217" s="1058"/>
      <c r="N217" s="1058"/>
      <c r="O217" s="1058"/>
      <c r="P217" s="1058"/>
      <c r="Q217" s="154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1056"/>
      <c r="BH217" s="1056"/>
      <c r="BI217" s="68"/>
      <c r="BJ217" s="39"/>
      <c r="BK217" s="39"/>
      <c r="BL217" s="39"/>
      <c r="BM217" s="1090"/>
      <c r="BN217" s="1090"/>
      <c r="BO217" s="1090"/>
      <c r="BP217" s="1090"/>
      <c r="BQ217" s="1090"/>
      <c r="BR217" s="1090"/>
      <c r="BS217" s="1090"/>
      <c r="BT217" s="1090"/>
      <c r="BU217" s="1090"/>
      <c r="BV217" s="1090"/>
      <c r="BW217" s="1090"/>
      <c r="BX217" s="1090"/>
      <c r="BY217" s="1090"/>
      <c r="BZ217" s="1090"/>
      <c r="CA217" s="1090"/>
      <c r="CB217" s="1090"/>
      <c r="CC217" s="1090"/>
      <c r="CD217" s="1090"/>
      <c r="CE217" s="1090"/>
      <c r="CF217" s="1090"/>
      <c r="CG217" s="1090"/>
      <c r="CH217" s="1090"/>
      <c r="CI217" s="1090"/>
      <c r="CJ217" s="1090"/>
      <c r="CK217" s="1090"/>
      <c r="CL217" s="1090"/>
      <c r="CM217" s="1090"/>
      <c r="CN217" s="1090"/>
      <c r="CO217" s="1090"/>
      <c r="CP217" s="1090"/>
      <c r="CQ217" s="1090"/>
      <c r="CR217" s="1090"/>
      <c r="CS217" s="1090"/>
      <c r="CT217" s="1090"/>
      <c r="CU217" s="1090"/>
      <c r="CV217" s="1090"/>
      <c r="CW217" s="1090"/>
      <c r="CX217" s="1090"/>
      <c r="CY217" s="1090"/>
      <c r="CZ217" s="1090"/>
      <c r="DA217" s="1090"/>
      <c r="DB217" s="1090"/>
      <c r="DC217" s="1090"/>
      <c r="DD217" s="1090"/>
      <c r="DE217" s="1090"/>
      <c r="DF217" s="1090"/>
      <c r="DG217" s="1090"/>
      <c r="DH217" s="1090"/>
      <c r="DI217" s="1090"/>
      <c r="DJ217" s="1090"/>
      <c r="DK217" s="1090"/>
      <c r="DL217" s="1090"/>
      <c r="DM217" s="1090"/>
      <c r="DN217" s="1090"/>
      <c r="DO217" s="1090"/>
      <c r="DP217" s="1090"/>
      <c r="DQ217" s="1090"/>
      <c r="DR217" s="1090"/>
      <c r="DS217" s="1090"/>
      <c r="DT217" s="1090"/>
      <c r="DU217" s="1090"/>
      <c r="DV217" s="1090"/>
    </row>
    <row r="218" spans="1:126" s="6" customFormat="1" ht="26.25" customHeight="1" x14ac:dyDescent="0.2">
      <c r="A218" s="59"/>
      <c r="C218" s="8"/>
      <c r="D218" s="1091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51"/>
      <c r="AE218" s="67"/>
      <c r="AF218" s="63"/>
      <c r="AS218" s="68"/>
      <c r="BG218" s="68"/>
      <c r="BH218" s="175"/>
      <c r="BI218" s="175"/>
      <c r="BJ218" s="7"/>
      <c r="BK218" s="7"/>
      <c r="BL218" s="7"/>
      <c r="BM218" s="383"/>
      <c r="BN218" s="383"/>
      <c r="BO218" s="383"/>
      <c r="BP218" s="383"/>
      <c r="BQ218" s="383"/>
      <c r="BR218" s="383"/>
      <c r="BS218" s="383"/>
      <c r="BT218" s="383"/>
      <c r="BU218" s="383"/>
      <c r="BV218" s="383"/>
      <c r="BW218" s="383"/>
      <c r="BX218" s="383"/>
      <c r="BY218" s="383"/>
      <c r="BZ218" s="383"/>
      <c r="CA218" s="383"/>
      <c r="CB218" s="383"/>
      <c r="CC218" s="383"/>
      <c r="CD218" s="383"/>
      <c r="CE218" s="383"/>
      <c r="CF218" s="383"/>
      <c r="CG218" s="383"/>
      <c r="CH218" s="383"/>
      <c r="CI218" s="383"/>
      <c r="CJ218" s="383"/>
      <c r="CK218" s="383"/>
      <c r="CL218" s="383"/>
      <c r="CM218" s="383"/>
      <c r="CN218" s="383"/>
      <c r="CO218" s="383"/>
      <c r="CP218" s="383"/>
      <c r="CQ218" s="383"/>
      <c r="CR218" s="383"/>
      <c r="CS218" s="383"/>
      <c r="CT218" s="383"/>
      <c r="CU218" s="383"/>
      <c r="CV218" s="383"/>
      <c r="CW218" s="383"/>
      <c r="CX218" s="383"/>
      <c r="CY218" s="383"/>
      <c r="CZ218" s="383"/>
      <c r="DA218" s="383"/>
      <c r="DB218" s="383"/>
      <c r="DC218" s="383"/>
      <c r="DD218" s="383"/>
      <c r="DE218" s="383"/>
      <c r="DF218" s="383"/>
      <c r="DG218" s="383"/>
      <c r="DH218" s="383"/>
      <c r="DI218" s="383"/>
      <c r="DJ218" s="383"/>
      <c r="DK218" s="383"/>
      <c r="DL218" s="383"/>
      <c r="DM218" s="383"/>
      <c r="DN218" s="383"/>
      <c r="DO218" s="383"/>
      <c r="DP218" s="383"/>
      <c r="DQ218" s="383"/>
      <c r="DR218" s="383"/>
      <c r="DS218" s="383"/>
      <c r="DT218" s="383"/>
      <c r="DU218" s="383"/>
      <c r="DV218" s="383"/>
    </row>
    <row r="219" spans="1:126" s="6" customFormat="1" ht="26.25" customHeight="1" x14ac:dyDescent="0.2">
      <c r="A219" s="59"/>
      <c r="C219" s="8"/>
      <c r="D219" s="1091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51"/>
      <c r="AE219" s="67"/>
      <c r="AF219" s="63"/>
      <c r="AS219" s="68"/>
      <c r="BF219" s="68"/>
      <c r="BG219" s="68"/>
      <c r="BH219" s="175"/>
      <c r="BI219" s="175"/>
      <c r="BJ219" s="7"/>
      <c r="BK219" s="7"/>
      <c r="BL219" s="7"/>
      <c r="BM219" s="383"/>
      <c r="BN219" s="383"/>
      <c r="BO219" s="383"/>
      <c r="BP219" s="383"/>
      <c r="BQ219" s="383"/>
      <c r="BR219" s="383"/>
      <c r="BS219" s="383"/>
      <c r="BT219" s="383"/>
      <c r="BU219" s="383"/>
      <c r="BV219" s="383"/>
      <c r="BW219" s="383"/>
      <c r="BX219" s="383"/>
      <c r="BY219" s="383"/>
      <c r="BZ219" s="383"/>
      <c r="CA219" s="383"/>
      <c r="CB219" s="383"/>
      <c r="CC219" s="383"/>
      <c r="CD219" s="383"/>
      <c r="CE219" s="383"/>
      <c r="CF219" s="383"/>
      <c r="CG219" s="383"/>
      <c r="CH219" s="383"/>
      <c r="CI219" s="383"/>
      <c r="CJ219" s="383"/>
      <c r="CK219" s="383"/>
      <c r="CL219" s="383"/>
      <c r="CM219" s="383"/>
      <c r="CN219" s="383"/>
      <c r="CO219" s="383"/>
      <c r="CP219" s="383"/>
      <c r="CQ219" s="383"/>
      <c r="CR219" s="383"/>
      <c r="CS219" s="383"/>
      <c r="CT219" s="383"/>
      <c r="CU219" s="383"/>
      <c r="CV219" s="383"/>
      <c r="CW219" s="383"/>
      <c r="CX219" s="383"/>
      <c r="CY219" s="383"/>
      <c r="CZ219" s="383"/>
      <c r="DA219" s="383"/>
      <c r="DB219" s="383"/>
      <c r="DC219" s="383"/>
      <c r="DD219" s="383"/>
      <c r="DE219" s="383"/>
      <c r="DF219" s="383"/>
      <c r="DG219" s="383"/>
      <c r="DH219" s="383"/>
      <c r="DI219" s="383"/>
      <c r="DJ219" s="383"/>
      <c r="DK219" s="383"/>
      <c r="DL219" s="383"/>
      <c r="DM219" s="383"/>
      <c r="DN219" s="383"/>
      <c r="DO219" s="383"/>
      <c r="DP219" s="383"/>
      <c r="DQ219" s="383"/>
      <c r="DR219" s="383"/>
      <c r="DS219" s="383"/>
      <c r="DT219" s="383"/>
      <c r="DU219" s="383"/>
      <c r="DV219" s="383"/>
    </row>
    <row r="220" spans="1:126" s="20" customFormat="1" ht="26.25" customHeight="1" x14ac:dyDescent="0.2">
      <c r="A220" s="51"/>
      <c r="C220" s="51"/>
      <c r="D220" s="1084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AE220" s="41"/>
      <c r="AF220" s="1014"/>
      <c r="AG220" s="266"/>
      <c r="AH220" s="266"/>
      <c r="AI220" s="266"/>
      <c r="AJ220" s="266"/>
      <c r="AK220" s="266"/>
      <c r="AL220" s="266"/>
      <c r="AM220" s="266"/>
      <c r="AN220" s="266"/>
      <c r="AO220" s="266"/>
      <c r="AP220" s="266"/>
      <c r="AQ220" s="266"/>
      <c r="AR220" s="266"/>
      <c r="AS220" s="1092" t="s">
        <v>601</v>
      </c>
      <c r="AT220" s="1092">
        <f>SUM(AT215-AT216)</f>
        <v>0</v>
      </c>
      <c r="AU220" s="1092">
        <f t="shared" ref="AU220:BE220" si="1188">SUM(AU215-AU216)</f>
        <v>0</v>
      </c>
      <c r="AV220" s="1092">
        <f t="shared" si="1188"/>
        <v>0</v>
      </c>
      <c r="AW220" s="1092">
        <f t="shared" si="1188"/>
        <v>0</v>
      </c>
      <c r="AX220" s="1092">
        <f t="shared" si="1188"/>
        <v>0</v>
      </c>
      <c r="AY220" s="1092">
        <f t="shared" si="1188"/>
        <v>0</v>
      </c>
      <c r="AZ220" s="1092">
        <f t="shared" si="1188"/>
        <v>0</v>
      </c>
      <c r="BA220" s="1092">
        <f t="shared" si="1188"/>
        <v>0</v>
      </c>
      <c r="BB220" s="1092">
        <f t="shared" si="1188"/>
        <v>0</v>
      </c>
      <c r="BC220" s="1092">
        <f t="shared" si="1188"/>
        <v>0</v>
      </c>
      <c r="BD220" s="1092">
        <f t="shared" si="1188"/>
        <v>0</v>
      </c>
      <c r="BE220" s="1092">
        <f t="shared" si="1188"/>
        <v>0</v>
      </c>
      <c r="BF220" s="1092">
        <f>SUM(AT220:BE220)</f>
        <v>0</v>
      </c>
      <c r="BG220" s="41"/>
      <c r="BH220" s="119"/>
      <c r="BI220" s="119"/>
      <c r="BM220" s="1085"/>
      <c r="BN220" s="1085"/>
      <c r="BO220" s="1085"/>
      <c r="BP220" s="1085"/>
      <c r="BQ220" s="1085"/>
      <c r="BR220" s="1085"/>
      <c r="BS220" s="1085"/>
      <c r="BT220" s="1085"/>
      <c r="BU220" s="1085"/>
      <c r="BV220" s="1085"/>
      <c r="BW220" s="1085"/>
      <c r="BX220" s="1085"/>
      <c r="BY220" s="1085"/>
      <c r="BZ220" s="1085"/>
      <c r="CA220" s="1085"/>
      <c r="CB220" s="1085"/>
      <c r="CC220" s="1085"/>
      <c r="CD220" s="1085"/>
      <c r="CE220" s="1085"/>
      <c r="CF220" s="1085"/>
      <c r="CG220" s="1085"/>
      <c r="CH220" s="1085"/>
      <c r="CI220" s="1085"/>
      <c r="CJ220" s="1085"/>
      <c r="CK220" s="1085"/>
      <c r="CL220" s="1085"/>
      <c r="CM220" s="1085"/>
      <c r="CN220" s="1085"/>
      <c r="CO220" s="1085"/>
      <c r="CP220" s="1085"/>
      <c r="CQ220" s="1085"/>
      <c r="CR220" s="1085"/>
      <c r="CS220" s="1085"/>
      <c r="CT220" s="1085"/>
      <c r="CU220" s="1085"/>
      <c r="CV220" s="1085"/>
      <c r="CW220" s="1085"/>
      <c r="CX220" s="1085"/>
      <c r="CY220" s="1085"/>
      <c r="CZ220" s="1085"/>
      <c r="DA220" s="1085"/>
      <c r="DB220" s="1085"/>
      <c r="DC220" s="1085"/>
      <c r="DD220" s="1085"/>
      <c r="DE220" s="1085"/>
      <c r="DF220" s="1085"/>
      <c r="DG220" s="1085"/>
      <c r="DH220" s="1085"/>
      <c r="DI220" s="1085"/>
      <c r="DJ220" s="1085"/>
      <c r="DK220" s="1085"/>
      <c r="DL220" s="1085"/>
      <c r="DM220" s="1085"/>
      <c r="DN220" s="1085"/>
      <c r="DO220" s="1085"/>
      <c r="DP220" s="1085"/>
      <c r="DQ220" s="1085"/>
      <c r="DR220" s="1085"/>
      <c r="DS220" s="1085"/>
      <c r="DT220" s="1085"/>
      <c r="DU220" s="1085"/>
      <c r="DV220" s="1085"/>
    </row>
    <row r="221" spans="1:126" s="6" customFormat="1" ht="34.5" customHeight="1" x14ac:dyDescent="0.2">
      <c r="A221" s="59"/>
      <c r="B221" s="7"/>
      <c r="D221" s="8"/>
      <c r="E221" s="8"/>
      <c r="F221" s="8"/>
      <c r="G221" s="643"/>
      <c r="H221" s="8"/>
      <c r="I221" s="644"/>
      <c r="J221" s="8"/>
      <c r="K221" s="8"/>
      <c r="L221" s="8"/>
      <c r="M221" s="8"/>
      <c r="N221" s="8"/>
      <c r="O221" s="8"/>
      <c r="P221" s="8"/>
      <c r="Q221" s="51"/>
      <c r="R221" s="59"/>
      <c r="AS221" s="68"/>
      <c r="BF221" s="67"/>
      <c r="BG221" s="68"/>
      <c r="BH221" s="175"/>
      <c r="BI221" s="175"/>
      <c r="BJ221" s="68"/>
      <c r="BK221" s="68"/>
      <c r="BL221" s="714"/>
      <c r="BM221" s="645"/>
      <c r="BN221" s="158"/>
      <c r="BO221" s="158"/>
      <c r="BP221" s="158"/>
      <c r="BQ221" s="645"/>
      <c r="BR221" s="158"/>
      <c r="BS221" s="158"/>
      <c r="BT221" s="158"/>
      <c r="BU221" s="645"/>
      <c r="BV221" s="158"/>
      <c r="BW221" s="158"/>
      <c r="BX221" s="158"/>
      <c r="BY221" s="645"/>
      <c r="BZ221" s="158"/>
      <c r="CA221" s="158"/>
      <c r="CB221" s="158"/>
      <c r="CC221" s="645"/>
      <c r="CD221" s="158"/>
      <c r="CE221" s="158"/>
      <c r="CF221" s="158"/>
      <c r="CG221" s="645"/>
      <c r="CH221" s="158"/>
      <c r="CI221" s="158"/>
      <c r="CJ221" s="158"/>
      <c r="CK221" s="645"/>
      <c r="CL221" s="158"/>
      <c r="CM221" s="158"/>
      <c r="CN221" s="158"/>
      <c r="CO221" s="645"/>
      <c r="CP221" s="158"/>
      <c r="CQ221" s="158"/>
      <c r="CR221" s="646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</row>
    <row r="222" spans="1:126" s="6" customFormat="1" ht="34.5" customHeight="1" x14ac:dyDescent="0.2">
      <c r="A222" s="59"/>
      <c r="B222" s="7"/>
      <c r="D222" s="8"/>
      <c r="E222" s="8"/>
      <c r="F222" s="8"/>
      <c r="G222" s="643"/>
      <c r="H222" s="8"/>
      <c r="I222" s="644"/>
      <c r="J222" s="8"/>
      <c r="K222" s="8"/>
      <c r="L222" s="8"/>
      <c r="M222" s="8"/>
      <c r="N222" s="8"/>
      <c r="O222" s="8"/>
      <c r="P222" s="8"/>
      <c r="Q222" s="51"/>
      <c r="R222" s="59"/>
      <c r="AS222" s="68"/>
      <c r="BF222" s="67"/>
      <c r="BG222" s="68"/>
      <c r="BH222" s="175"/>
      <c r="BI222" s="175"/>
      <c r="BJ222" s="68"/>
      <c r="BK222" s="68"/>
      <c r="BL222" s="714"/>
      <c r="BM222" s="645"/>
      <c r="BN222" s="158"/>
      <c r="BO222" s="158"/>
      <c r="BP222" s="158"/>
      <c r="BQ222" s="645"/>
      <c r="BR222" s="158"/>
      <c r="BS222" s="158"/>
      <c r="BT222" s="158"/>
      <c r="BU222" s="645"/>
      <c r="BV222" s="158"/>
      <c r="BW222" s="158"/>
      <c r="BX222" s="158"/>
      <c r="BY222" s="645"/>
      <c r="BZ222" s="158"/>
      <c r="CA222" s="158"/>
      <c r="CB222" s="158"/>
      <c r="CC222" s="645"/>
      <c r="CD222" s="158"/>
      <c r="CE222" s="158"/>
      <c r="CF222" s="158"/>
      <c r="CG222" s="645"/>
      <c r="CH222" s="158"/>
      <c r="CI222" s="158"/>
      <c r="CJ222" s="158"/>
      <c r="CK222" s="645"/>
      <c r="CL222" s="158"/>
      <c r="CM222" s="158"/>
      <c r="CN222" s="158"/>
      <c r="CO222" s="645"/>
      <c r="CP222" s="158"/>
      <c r="CQ222" s="158"/>
      <c r="CR222" s="646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</row>
    <row r="223" spans="1:126" s="6" customFormat="1" ht="34.5" customHeight="1" x14ac:dyDescent="0.2">
      <c r="A223" s="59"/>
      <c r="B223" s="7"/>
      <c r="D223" s="8"/>
      <c r="E223" s="8"/>
      <c r="F223" s="8"/>
      <c r="G223" s="643"/>
      <c r="H223" s="8"/>
      <c r="I223" s="644"/>
      <c r="J223" s="8"/>
      <c r="K223" s="8"/>
      <c r="L223" s="8"/>
      <c r="M223" s="8"/>
      <c r="N223" s="8"/>
      <c r="O223" s="8"/>
      <c r="P223" s="8"/>
      <c r="Q223" s="51"/>
      <c r="R223" s="59"/>
      <c r="AS223" s="68"/>
      <c r="BF223" s="67"/>
      <c r="BG223" s="68"/>
      <c r="BH223" s="175"/>
      <c r="BI223" s="175"/>
      <c r="BJ223" s="68"/>
      <c r="BK223" s="68"/>
      <c r="BL223" s="714"/>
      <c r="BM223" s="645"/>
      <c r="BN223" s="158"/>
      <c r="BO223" s="158"/>
      <c r="BP223" s="158"/>
      <c r="BQ223" s="645"/>
      <c r="BR223" s="158"/>
      <c r="BS223" s="158"/>
      <c r="BT223" s="158"/>
      <c r="BU223" s="645"/>
      <c r="BV223" s="158"/>
      <c r="BW223" s="158"/>
      <c r="BX223" s="158"/>
      <c r="BY223" s="645"/>
      <c r="BZ223" s="158"/>
      <c r="CA223" s="158"/>
      <c r="CB223" s="158"/>
      <c r="CC223" s="645"/>
      <c r="CD223" s="158"/>
      <c r="CE223" s="158"/>
      <c r="CF223" s="158"/>
      <c r="CG223" s="645"/>
      <c r="CH223" s="158"/>
      <c r="CI223" s="158"/>
      <c r="CJ223" s="158"/>
      <c r="CK223" s="645"/>
      <c r="CL223" s="158"/>
      <c r="CM223" s="158"/>
      <c r="CN223" s="158"/>
      <c r="CO223" s="645"/>
      <c r="CP223" s="158"/>
      <c r="CQ223" s="158"/>
      <c r="CR223" s="646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</row>
    <row r="224" spans="1:126" s="6" customFormat="1" ht="34.5" customHeight="1" x14ac:dyDescent="0.2">
      <c r="A224" s="59"/>
      <c r="B224" s="7"/>
      <c r="D224" s="8"/>
      <c r="E224" s="8"/>
      <c r="F224" s="8"/>
      <c r="G224" s="643"/>
      <c r="H224" s="8"/>
      <c r="I224" s="644"/>
      <c r="J224" s="8"/>
      <c r="K224" s="8"/>
      <c r="L224" s="8"/>
      <c r="M224" s="8"/>
      <c r="N224" s="8"/>
      <c r="O224" s="8"/>
      <c r="P224" s="8"/>
      <c r="Q224" s="51"/>
      <c r="R224" s="59"/>
      <c r="AS224" s="68"/>
      <c r="AT224" s="6" t="s">
        <v>602</v>
      </c>
      <c r="BF224" s="67"/>
      <c r="BG224" s="68"/>
      <c r="BH224" s="175"/>
      <c r="BI224" s="175"/>
      <c r="BJ224" s="68"/>
      <c r="BK224" s="68"/>
      <c r="BL224" s="714"/>
      <c r="BM224" s="645"/>
      <c r="BN224" s="158"/>
      <c r="BO224" s="158"/>
      <c r="BP224" s="158"/>
      <c r="BQ224" s="645"/>
      <c r="BR224" s="158"/>
      <c r="BS224" s="158"/>
      <c r="BT224" s="158"/>
      <c r="BU224" s="645"/>
      <c r="BV224" s="158"/>
      <c r="BW224" s="158"/>
      <c r="BX224" s="158"/>
      <c r="BY224" s="645"/>
      <c r="BZ224" s="158"/>
      <c r="CA224" s="158"/>
      <c r="CB224" s="158"/>
      <c r="CC224" s="645"/>
      <c r="CD224" s="158"/>
      <c r="CE224" s="158"/>
      <c r="CF224" s="158"/>
      <c r="CG224" s="645"/>
      <c r="CH224" s="158"/>
      <c r="CI224" s="158"/>
      <c r="CJ224" s="158"/>
      <c r="CK224" s="645"/>
      <c r="CL224" s="158"/>
      <c r="CM224" s="158"/>
      <c r="CN224" s="158"/>
      <c r="CO224" s="645"/>
      <c r="CP224" s="158"/>
      <c r="CQ224" s="158"/>
      <c r="CR224" s="646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</row>
    <row r="225" spans="1:111" s="6" customFormat="1" ht="34.5" customHeight="1" x14ac:dyDescent="0.2">
      <c r="A225" s="59"/>
      <c r="B225" s="7"/>
      <c r="D225" s="8"/>
      <c r="E225" s="8"/>
      <c r="F225" s="8"/>
      <c r="G225" s="643"/>
      <c r="H225" s="8"/>
      <c r="I225" s="644"/>
      <c r="J225" s="8"/>
      <c r="K225" s="8"/>
      <c r="L225" s="8"/>
      <c r="M225" s="8"/>
      <c r="N225" s="8"/>
      <c r="O225" s="8"/>
      <c r="P225" s="8"/>
      <c r="Q225" s="51"/>
      <c r="R225" s="59"/>
      <c r="AS225" s="68"/>
      <c r="BF225" s="67"/>
      <c r="BG225" s="68"/>
      <c r="BH225" s="175"/>
      <c r="BI225" s="175"/>
      <c r="BJ225" s="68"/>
      <c r="BK225" s="68"/>
      <c r="BL225" s="714"/>
      <c r="BM225" s="645"/>
      <c r="BN225" s="158"/>
      <c r="BO225" s="158"/>
      <c r="BP225" s="158"/>
      <c r="BQ225" s="645"/>
      <c r="BR225" s="158"/>
      <c r="BS225" s="158"/>
      <c r="BT225" s="158"/>
      <c r="BU225" s="645"/>
      <c r="BV225" s="158"/>
      <c r="BW225" s="158"/>
      <c r="BX225" s="158"/>
      <c r="BY225" s="645"/>
      <c r="BZ225" s="158"/>
      <c r="CA225" s="158"/>
      <c r="CB225" s="158"/>
      <c r="CC225" s="645"/>
      <c r="CD225" s="158"/>
      <c r="CE225" s="158"/>
      <c r="CF225" s="158"/>
      <c r="CG225" s="645"/>
      <c r="CH225" s="158"/>
      <c r="CI225" s="158"/>
      <c r="CJ225" s="158"/>
      <c r="CK225" s="645"/>
      <c r="CL225" s="158"/>
      <c r="CM225" s="158"/>
      <c r="CN225" s="158"/>
      <c r="CO225" s="645"/>
      <c r="CP225" s="158"/>
      <c r="CQ225" s="158"/>
      <c r="CR225" s="646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</row>
    <row r="226" spans="1:111" s="6" customFormat="1" ht="34.5" customHeight="1" x14ac:dyDescent="0.2">
      <c r="A226" s="59"/>
      <c r="B226" s="7"/>
      <c r="D226" s="8"/>
      <c r="E226" s="8"/>
      <c r="F226" s="8"/>
      <c r="G226" s="643"/>
      <c r="H226" s="8"/>
      <c r="I226" s="644"/>
      <c r="J226" s="8"/>
      <c r="K226" s="8"/>
      <c r="L226" s="8"/>
      <c r="M226" s="8"/>
      <c r="N226" s="8"/>
      <c r="O226" s="8"/>
      <c r="P226" s="8"/>
      <c r="Q226" s="51"/>
      <c r="R226" s="59"/>
      <c r="AS226" s="68"/>
      <c r="BF226" s="67"/>
      <c r="BG226" s="68"/>
      <c r="BH226" s="175"/>
      <c r="BI226" s="175"/>
      <c r="BJ226" s="68"/>
      <c r="BK226" s="68"/>
      <c r="BL226" s="714"/>
      <c r="BM226" s="645"/>
      <c r="BN226" s="158"/>
      <c r="BO226" s="158"/>
      <c r="BP226" s="158"/>
      <c r="BQ226" s="645"/>
      <c r="BR226" s="158"/>
      <c r="BS226" s="158"/>
      <c r="BT226" s="158"/>
      <c r="BU226" s="645"/>
      <c r="BV226" s="158"/>
      <c r="BW226" s="158"/>
      <c r="BX226" s="158"/>
      <c r="BY226" s="645"/>
      <c r="BZ226" s="158"/>
      <c r="CA226" s="158"/>
      <c r="CB226" s="158"/>
      <c r="CC226" s="645"/>
      <c r="CD226" s="158"/>
      <c r="CE226" s="158"/>
      <c r="CF226" s="158"/>
      <c r="CG226" s="645"/>
      <c r="CH226" s="158"/>
      <c r="CI226" s="158"/>
      <c r="CJ226" s="158"/>
      <c r="CK226" s="645"/>
      <c r="CL226" s="158"/>
      <c r="CM226" s="158"/>
      <c r="CN226" s="158"/>
      <c r="CO226" s="645"/>
      <c r="CP226" s="158"/>
      <c r="CQ226" s="158"/>
      <c r="CR226" s="646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</row>
    <row r="227" spans="1:111" s="6" customFormat="1" ht="34.5" customHeight="1" x14ac:dyDescent="0.2">
      <c r="A227" s="59"/>
      <c r="B227" s="7"/>
      <c r="D227" s="8"/>
      <c r="E227" s="8"/>
      <c r="F227" s="8"/>
      <c r="G227" s="643"/>
      <c r="H227" s="8"/>
      <c r="I227" s="644"/>
      <c r="J227" s="8"/>
      <c r="K227" s="8"/>
      <c r="L227" s="8"/>
      <c r="M227" s="8"/>
      <c r="N227" s="8"/>
      <c r="O227" s="8"/>
      <c r="P227" s="8"/>
      <c r="Q227" s="51"/>
      <c r="R227" s="59"/>
      <c r="AS227" s="68"/>
      <c r="BF227" s="67"/>
      <c r="BG227" s="68"/>
      <c r="BH227" s="175"/>
      <c r="BI227" s="175"/>
      <c r="BJ227" s="68"/>
      <c r="BK227" s="68"/>
      <c r="BL227" s="714"/>
      <c r="BM227" s="645"/>
      <c r="BN227" s="158"/>
      <c r="BO227" s="158"/>
      <c r="BP227" s="158"/>
      <c r="BQ227" s="645"/>
      <c r="BR227" s="158"/>
      <c r="BS227" s="158"/>
      <c r="BT227" s="158"/>
      <c r="BU227" s="645"/>
      <c r="BV227" s="158"/>
      <c r="BW227" s="158"/>
      <c r="BX227" s="158"/>
      <c r="BY227" s="645"/>
      <c r="BZ227" s="158"/>
      <c r="CA227" s="158"/>
      <c r="CB227" s="158"/>
      <c r="CC227" s="645"/>
      <c r="CD227" s="158"/>
      <c r="CE227" s="158"/>
      <c r="CF227" s="158"/>
      <c r="CG227" s="645"/>
      <c r="CH227" s="158"/>
      <c r="CI227" s="158"/>
      <c r="CJ227" s="158"/>
      <c r="CK227" s="645"/>
      <c r="CL227" s="158"/>
      <c r="CM227" s="158"/>
      <c r="CN227" s="158"/>
      <c r="CO227" s="645"/>
      <c r="CP227" s="158"/>
      <c r="CQ227" s="158"/>
      <c r="CR227" s="646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</row>
    <row r="228" spans="1:111" s="6" customFormat="1" ht="34.5" customHeight="1" x14ac:dyDescent="0.2">
      <c r="A228" s="59"/>
      <c r="B228" s="7"/>
      <c r="D228" s="8"/>
      <c r="E228" s="8"/>
      <c r="F228" s="8"/>
      <c r="G228" s="643"/>
      <c r="H228" s="8"/>
      <c r="I228" s="644"/>
      <c r="J228" s="8"/>
      <c r="K228" s="8"/>
      <c r="L228" s="8"/>
      <c r="M228" s="8"/>
      <c r="N228" s="8"/>
      <c r="O228" s="8"/>
      <c r="P228" s="8"/>
      <c r="Q228" s="51"/>
      <c r="R228" s="59"/>
      <c r="AS228" s="68"/>
      <c r="BF228" s="67"/>
      <c r="BG228" s="68"/>
      <c r="BH228" s="175"/>
      <c r="BI228" s="175"/>
      <c r="BJ228" s="68"/>
      <c r="BK228" s="68"/>
      <c r="BL228" s="714"/>
      <c r="BM228" s="645"/>
      <c r="BN228" s="158"/>
      <c r="BO228" s="158"/>
      <c r="BP228" s="158"/>
      <c r="BQ228" s="645"/>
      <c r="BR228" s="158"/>
      <c r="BS228" s="158"/>
      <c r="BT228" s="158"/>
      <c r="BU228" s="645"/>
      <c r="BV228" s="158"/>
      <c r="BW228" s="158"/>
      <c r="BX228" s="158"/>
      <c r="BY228" s="645"/>
      <c r="BZ228" s="158"/>
      <c r="CA228" s="158"/>
      <c r="CB228" s="158"/>
      <c r="CC228" s="645"/>
      <c r="CD228" s="158"/>
      <c r="CE228" s="158"/>
      <c r="CF228" s="158"/>
      <c r="CG228" s="645"/>
      <c r="CH228" s="158"/>
      <c r="CI228" s="158"/>
      <c r="CJ228" s="158"/>
      <c r="CK228" s="645"/>
      <c r="CL228" s="158"/>
      <c r="CM228" s="158"/>
      <c r="CN228" s="158"/>
      <c r="CO228" s="645"/>
      <c r="CP228" s="158"/>
      <c r="CQ228" s="158"/>
      <c r="CR228" s="646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</row>
    <row r="229" spans="1:111" s="6" customFormat="1" ht="34.5" customHeight="1" x14ac:dyDescent="0.2">
      <c r="A229" s="59"/>
      <c r="B229" s="7"/>
      <c r="D229" s="8"/>
      <c r="E229" s="8"/>
      <c r="F229" s="8"/>
      <c r="G229" s="643"/>
      <c r="H229" s="8"/>
      <c r="I229" s="644"/>
      <c r="J229" s="8"/>
      <c r="K229" s="8"/>
      <c r="L229" s="8"/>
      <c r="M229" s="8"/>
      <c r="N229" s="8"/>
      <c r="O229" s="8"/>
      <c r="P229" s="8"/>
      <c r="Q229" s="51"/>
      <c r="R229" s="59"/>
      <c r="AS229" s="68"/>
      <c r="BF229" s="67"/>
      <c r="BG229" s="68"/>
      <c r="BH229" s="175"/>
      <c r="BI229" s="175"/>
      <c r="BJ229" s="68"/>
      <c r="BK229" s="68"/>
      <c r="BL229" s="714"/>
      <c r="BM229" s="645"/>
      <c r="BN229" s="158"/>
      <c r="BO229" s="158"/>
      <c r="BP229" s="158"/>
      <c r="BQ229" s="645"/>
      <c r="BR229" s="158"/>
      <c r="BS229" s="158"/>
      <c r="BT229" s="158"/>
      <c r="BU229" s="645"/>
      <c r="BV229" s="158"/>
      <c r="BW229" s="158"/>
      <c r="BX229" s="158"/>
      <c r="BY229" s="645"/>
      <c r="BZ229" s="158"/>
      <c r="CA229" s="158"/>
      <c r="CB229" s="158"/>
      <c r="CC229" s="645"/>
      <c r="CD229" s="158"/>
      <c r="CE229" s="158"/>
      <c r="CF229" s="158"/>
      <c r="CG229" s="645"/>
      <c r="CH229" s="158"/>
      <c r="CI229" s="158"/>
      <c r="CJ229" s="158"/>
      <c r="CK229" s="645"/>
      <c r="CL229" s="158"/>
      <c r="CM229" s="158"/>
      <c r="CN229" s="158"/>
      <c r="CO229" s="645"/>
      <c r="CP229" s="158"/>
      <c r="CQ229" s="158"/>
      <c r="CR229" s="646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</row>
    <row r="230" spans="1:111" s="6" customFormat="1" ht="34.5" customHeight="1" x14ac:dyDescent="0.2">
      <c r="A230" s="59"/>
      <c r="B230" s="7"/>
      <c r="D230" s="8"/>
      <c r="E230" s="8"/>
      <c r="F230" s="8"/>
      <c r="G230" s="643"/>
      <c r="H230" s="8"/>
      <c r="I230" s="644"/>
      <c r="J230" s="8"/>
      <c r="K230" s="8"/>
      <c r="L230" s="8"/>
      <c r="M230" s="8"/>
      <c r="N230" s="8"/>
      <c r="O230" s="8"/>
      <c r="P230" s="8"/>
      <c r="Q230" s="51"/>
      <c r="R230" s="59"/>
      <c r="AS230" s="68"/>
      <c r="BF230" s="67"/>
      <c r="BG230" s="68"/>
      <c r="BH230" s="175"/>
      <c r="BI230" s="175"/>
      <c r="BJ230" s="68"/>
      <c r="BK230" s="68"/>
      <c r="BL230" s="714"/>
      <c r="BM230" s="160"/>
      <c r="BN230" s="27"/>
      <c r="BO230" s="158"/>
      <c r="BP230" s="645"/>
      <c r="BQ230" s="158"/>
      <c r="BR230" s="158"/>
      <c r="BS230" s="158"/>
      <c r="BT230" s="645"/>
      <c r="BU230" s="158"/>
      <c r="BV230" s="158"/>
      <c r="BW230" s="158"/>
      <c r="BX230" s="645"/>
      <c r="BY230" s="158"/>
      <c r="BZ230" s="158"/>
      <c r="CA230" s="158"/>
      <c r="CB230" s="645"/>
      <c r="CC230" s="158"/>
      <c r="CD230" s="158"/>
      <c r="CE230" s="158"/>
      <c r="CF230" s="645"/>
      <c r="CG230" s="158"/>
      <c r="CH230" s="158"/>
      <c r="CI230" s="158"/>
      <c r="CJ230" s="645"/>
      <c r="CK230" s="158"/>
      <c r="CL230" s="158"/>
      <c r="CM230" s="158"/>
      <c r="CN230" s="645"/>
      <c r="CO230" s="158"/>
      <c r="CP230" s="158"/>
      <c r="CQ230" s="158"/>
      <c r="CR230" s="645"/>
      <c r="CS230" s="158"/>
      <c r="CT230" s="158"/>
      <c r="CU230" s="646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</row>
    <row r="231" spans="1:111" s="6" customFormat="1" ht="34.5" customHeight="1" x14ac:dyDescent="0.2">
      <c r="A231" s="59"/>
      <c r="B231" s="7"/>
      <c r="D231" s="8"/>
      <c r="E231" s="8"/>
      <c r="F231" s="8"/>
      <c r="G231" s="643"/>
      <c r="H231" s="8"/>
      <c r="I231" s="644"/>
      <c r="J231" s="8"/>
      <c r="K231" s="8"/>
      <c r="L231" s="8"/>
      <c r="M231" s="8"/>
      <c r="N231" s="8"/>
      <c r="O231" s="8"/>
      <c r="P231" s="8"/>
      <c r="Q231" s="51"/>
      <c r="R231" s="59"/>
      <c r="AS231" s="68"/>
      <c r="BF231" s="67"/>
      <c r="BG231" s="68"/>
      <c r="BH231" s="175"/>
      <c r="BI231" s="175"/>
      <c r="BJ231" s="68"/>
      <c r="BK231" s="68"/>
      <c r="BL231" s="714"/>
      <c r="BM231" s="160"/>
      <c r="BN231" s="27"/>
      <c r="BO231" s="158"/>
      <c r="BP231" s="645"/>
      <c r="BQ231" s="158"/>
      <c r="BR231" s="158"/>
      <c r="BS231" s="158"/>
      <c r="BT231" s="645"/>
      <c r="BU231" s="158"/>
      <c r="BV231" s="158"/>
      <c r="BW231" s="158"/>
      <c r="BX231" s="645"/>
      <c r="BY231" s="158"/>
      <c r="BZ231" s="158"/>
      <c r="CA231" s="158"/>
      <c r="CB231" s="645"/>
      <c r="CC231" s="158"/>
      <c r="CD231" s="158"/>
      <c r="CE231" s="158"/>
      <c r="CF231" s="645"/>
      <c r="CG231" s="158"/>
      <c r="CH231" s="158"/>
      <c r="CI231" s="158"/>
      <c r="CJ231" s="645"/>
      <c r="CK231" s="158"/>
      <c r="CL231" s="158"/>
      <c r="CM231" s="158"/>
      <c r="CN231" s="645"/>
      <c r="CO231" s="158"/>
      <c r="CP231" s="158"/>
      <c r="CQ231" s="158"/>
      <c r="CR231" s="645"/>
      <c r="CS231" s="158"/>
      <c r="CT231" s="158"/>
      <c r="CU231" s="646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</row>
    <row r="232" spans="1:111" s="6" customFormat="1" ht="34.5" customHeight="1" x14ac:dyDescent="0.2">
      <c r="A232" s="59"/>
      <c r="B232" s="7"/>
      <c r="D232" s="8"/>
      <c r="E232" s="8"/>
      <c r="F232" s="8"/>
      <c r="G232" s="643"/>
      <c r="H232" s="8"/>
      <c r="I232" s="644"/>
      <c r="J232" s="8"/>
      <c r="K232" s="8"/>
      <c r="L232" s="8"/>
      <c r="M232" s="8"/>
      <c r="N232" s="8"/>
      <c r="O232" s="8"/>
      <c r="P232" s="8"/>
      <c r="Q232" s="51"/>
      <c r="R232" s="59"/>
      <c r="AS232" s="68"/>
      <c r="BF232" s="67"/>
      <c r="BG232" s="68"/>
      <c r="BH232" s="175"/>
      <c r="BI232" s="175"/>
      <c r="BJ232" s="68"/>
      <c r="BK232" s="68"/>
      <c r="BL232" s="714"/>
      <c r="BM232" s="160"/>
      <c r="BN232" s="27"/>
      <c r="BO232" s="158"/>
      <c r="BP232" s="645"/>
      <c r="BQ232" s="158"/>
      <c r="BR232" s="158"/>
      <c r="BS232" s="158"/>
      <c r="BT232" s="645"/>
      <c r="BU232" s="158"/>
      <c r="BV232" s="158"/>
      <c r="BW232" s="158"/>
      <c r="BX232" s="645"/>
      <c r="BY232" s="158"/>
      <c r="BZ232" s="158"/>
      <c r="CA232" s="158"/>
      <c r="CB232" s="645"/>
      <c r="CC232" s="158"/>
      <c r="CD232" s="158"/>
      <c r="CE232" s="158"/>
      <c r="CF232" s="645"/>
      <c r="CG232" s="158"/>
      <c r="CH232" s="158"/>
      <c r="CI232" s="158"/>
      <c r="CJ232" s="645"/>
      <c r="CK232" s="158"/>
      <c r="CL232" s="158"/>
      <c r="CM232" s="158"/>
      <c r="CN232" s="645"/>
      <c r="CO232" s="158"/>
      <c r="CP232" s="158"/>
      <c r="CQ232" s="158"/>
      <c r="CR232" s="645"/>
      <c r="CS232" s="158"/>
      <c r="CT232" s="158"/>
      <c r="CU232" s="646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</row>
    <row r="233" spans="1:111" s="6" customFormat="1" ht="34.5" customHeight="1" x14ac:dyDescent="0.2">
      <c r="A233" s="59"/>
      <c r="B233" s="7"/>
      <c r="D233" s="8"/>
      <c r="E233" s="8"/>
      <c r="F233" s="8"/>
      <c r="G233" s="643"/>
      <c r="H233" s="8"/>
      <c r="I233" s="644"/>
      <c r="J233" s="8"/>
      <c r="K233" s="8"/>
      <c r="L233" s="8"/>
      <c r="M233" s="8"/>
      <c r="N233" s="8"/>
      <c r="O233" s="8"/>
      <c r="P233" s="8"/>
      <c r="Q233" s="51"/>
      <c r="R233" s="59"/>
      <c r="AS233" s="68"/>
      <c r="BF233" s="67"/>
      <c r="BG233" s="68"/>
      <c r="BH233" s="175"/>
      <c r="BI233" s="175"/>
      <c r="BJ233" s="68"/>
      <c r="BK233" s="68"/>
      <c r="BL233" s="714"/>
      <c r="BM233" s="160"/>
      <c r="BN233" s="27"/>
      <c r="BO233" s="158"/>
      <c r="BP233" s="645"/>
      <c r="BQ233" s="158"/>
      <c r="BR233" s="158"/>
      <c r="BS233" s="158"/>
      <c r="BT233" s="645"/>
      <c r="BU233" s="158"/>
      <c r="BV233" s="158"/>
      <c r="BW233" s="158"/>
      <c r="BX233" s="645"/>
      <c r="BY233" s="158"/>
      <c r="BZ233" s="158"/>
      <c r="CA233" s="158"/>
      <c r="CB233" s="645"/>
      <c r="CC233" s="158"/>
      <c r="CD233" s="158"/>
      <c r="CE233" s="158"/>
      <c r="CF233" s="645"/>
      <c r="CG233" s="158"/>
      <c r="CH233" s="158"/>
      <c r="CI233" s="158"/>
      <c r="CJ233" s="645"/>
      <c r="CK233" s="158"/>
      <c r="CL233" s="158"/>
      <c r="CM233" s="158"/>
      <c r="CN233" s="645"/>
      <c r="CO233" s="158"/>
      <c r="CP233" s="158"/>
      <c r="CQ233" s="158"/>
      <c r="CR233" s="645"/>
      <c r="CS233" s="158"/>
      <c r="CT233" s="158"/>
      <c r="CU233" s="646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</row>
    <row r="234" spans="1:111" s="6" customFormat="1" ht="34.5" customHeight="1" x14ac:dyDescent="0.2">
      <c r="A234" s="59"/>
      <c r="B234" s="7"/>
      <c r="D234" s="8"/>
      <c r="E234" s="8"/>
      <c r="F234" s="8"/>
      <c r="G234" s="643"/>
      <c r="H234" s="8"/>
      <c r="I234" s="644"/>
      <c r="J234" s="8"/>
      <c r="K234" s="8"/>
      <c r="L234" s="8"/>
      <c r="M234" s="8"/>
      <c r="N234" s="8"/>
      <c r="O234" s="8"/>
      <c r="P234" s="8"/>
      <c r="Q234" s="51"/>
      <c r="R234" s="59"/>
      <c r="AS234" s="68"/>
      <c r="BF234" s="67"/>
      <c r="BG234" s="68"/>
      <c r="BH234" s="175"/>
      <c r="BI234" s="175"/>
      <c r="BJ234" s="68"/>
      <c r="BK234" s="68"/>
      <c r="BL234" s="714"/>
      <c r="BM234" s="160"/>
      <c r="BN234" s="27"/>
      <c r="BO234" s="158"/>
      <c r="BP234" s="645"/>
      <c r="BQ234" s="158"/>
      <c r="BR234" s="158"/>
      <c r="BS234" s="158"/>
      <c r="BT234" s="645"/>
      <c r="BU234" s="158"/>
      <c r="BV234" s="158"/>
      <c r="BW234" s="158"/>
      <c r="BX234" s="645"/>
      <c r="BY234" s="158"/>
      <c r="BZ234" s="158"/>
      <c r="CA234" s="158"/>
      <c r="CB234" s="645"/>
      <c r="CC234" s="158"/>
      <c r="CD234" s="158"/>
      <c r="CE234" s="158"/>
      <c r="CF234" s="645"/>
      <c r="CG234" s="158"/>
      <c r="CH234" s="158"/>
      <c r="CI234" s="158"/>
      <c r="CJ234" s="645"/>
      <c r="CK234" s="158"/>
      <c r="CL234" s="158"/>
      <c r="CM234" s="158"/>
      <c r="CN234" s="645"/>
      <c r="CO234" s="158"/>
      <c r="CP234" s="158"/>
      <c r="CQ234" s="158"/>
      <c r="CR234" s="645"/>
      <c r="CS234" s="158"/>
      <c r="CT234" s="158"/>
      <c r="CU234" s="646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</row>
    <row r="235" spans="1:111" s="6" customFormat="1" ht="34.5" customHeight="1" x14ac:dyDescent="0.2">
      <c r="A235" s="59"/>
      <c r="B235" s="7"/>
      <c r="D235" s="8"/>
      <c r="E235" s="8"/>
      <c r="F235" s="8"/>
      <c r="G235" s="643"/>
      <c r="H235" s="8"/>
      <c r="I235" s="644"/>
      <c r="J235" s="8"/>
      <c r="K235" s="8"/>
      <c r="L235" s="8"/>
      <c r="M235" s="8"/>
      <c r="N235" s="8"/>
      <c r="O235" s="8"/>
      <c r="P235" s="8"/>
      <c r="Q235" s="51"/>
      <c r="R235" s="59"/>
      <c r="AS235" s="68"/>
      <c r="BF235" s="67"/>
      <c r="BG235" s="68"/>
      <c r="BH235" s="175"/>
      <c r="BI235" s="175"/>
      <c r="BJ235" s="68"/>
      <c r="BK235" s="68"/>
      <c r="BL235" s="714"/>
      <c r="BM235" s="160"/>
      <c r="BN235" s="27"/>
      <c r="BO235" s="158"/>
      <c r="BP235" s="645"/>
      <c r="BQ235" s="158"/>
      <c r="BR235" s="158"/>
      <c r="BS235" s="158"/>
      <c r="BT235" s="645"/>
      <c r="BU235" s="158"/>
      <c r="BV235" s="158"/>
      <c r="BW235" s="158"/>
      <c r="BX235" s="645"/>
      <c r="BY235" s="158"/>
      <c r="BZ235" s="158"/>
      <c r="CA235" s="158"/>
      <c r="CB235" s="645"/>
      <c r="CC235" s="158"/>
      <c r="CD235" s="158"/>
      <c r="CE235" s="158"/>
      <c r="CF235" s="645"/>
      <c r="CG235" s="158"/>
      <c r="CH235" s="158"/>
      <c r="CI235" s="158"/>
      <c r="CJ235" s="645"/>
      <c r="CK235" s="158"/>
      <c r="CL235" s="158"/>
      <c r="CM235" s="158"/>
      <c r="CN235" s="645"/>
      <c r="CO235" s="158"/>
      <c r="CP235" s="158"/>
      <c r="CQ235" s="158"/>
      <c r="CR235" s="645"/>
      <c r="CS235" s="158"/>
      <c r="CT235" s="158"/>
      <c r="CU235" s="646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</row>
    <row r="236" spans="1:111" s="6" customFormat="1" ht="34.5" customHeight="1" x14ac:dyDescent="0.2">
      <c r="A236" s="59"/>
      <c r="B236" s="7"/>
      <c r="D236" s="8"/>
      <c r="E236" s="8"/>
      <c r="F236" s="8"/>
      <c r="G236" s="643"/>
      <c r="H236" s="8"/>
      <c r="I236" s="644"/>
      <c r="J236" s="8"/>
      <c r="K236" s="8"/>
      <c r="L236" s="8"/>
      <c r="M236" s="8"/>
      <c r="N236" s="8"/>
      <c r="O236" s="8"/>
      <c r="P236" s="8"/>
      <c r="Q236" s="51"/>
      <c r="R236" s="59"/>
      <c r="AS236" s="68"/>
      <c r="BF236" s="67"/>
      <c r="BG236" s="68"/>
      <c r="BH236" s="175"/>
      <c r="BI236" s="175"/>
      <c r="BJ236" s="68"/>
      <c r="BK236" s="68"/>
      <c r="BL236" s="714"/>
      <c r="BM236" s="160"/>
      <c r="BN236" s="27"/>
      <c r="BO236" s="158"/>
      <c r="BP236" s="645"/>
      <c r="BQ236" s="158"/>
      <c r="BR236" s="158"/>
      <c r="BS236" s="158"/>
      <c r="BT236" s="645"/>
      <c r="BU236" s="158"/>
      <c r="BV236" s="158"/>
      <c r="BW236" s="158"/>
      <c r="BX236" s="645"/>
      <c r="BY236" s="158"/>
      <c r="BZ236" s="158"/>
      <c r="CA236" s="158"/>
      <c r="CB236" s="645"/>
      <c r="CC236" s="158"/>
      <c r="CD236" s="158"/>
      <c r="CE236" s="158"/>
      <c r="CF236" s="645"/>
      <c r="CG236" s="158"/>
      <c r="CH236" s="158"/>
      <c r="CI236" s="158"/>
      <c r="CJ236" s="645"/>
      <c r="CK236" s="158"/>
      <c r="CL236" s="158"/>
      <c r="CM236" s="158"/>
      <c r="CN236" s="645"/>
      <c r="CO236" s="158"/>
      <c r="CP236" s="158"/>
      <c r="CQ236" s="158"/>
      <c r="CR236" s="645"/>
      <c r="CS236" s="158"/>
      <c r="CT236" s="158"/>
      <c r="CU236" s="646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</row>
    <row r="237" spans="1:111" s="6" customFormat="1" ht="34.5" customHeight="1" x14ac:dyDescent="0.2">
      <c r="A237" s="59"/>
      <c r="B237" s="7"/>
      <c r="D237" s="8"/>
      <c r="E237" s="8"/>
      <c r="F237" s="8"/>
      <c r="G237" s="643"/>
      <c r="H237" s="8"/>
      <c r="I237" s="644"/>
      <c r="J237" s="8"/>
      <c r="K237" s="8"/>
      <c r="L237" s="8"/>
      <c r="M237" s="8"/>
      <c r="N237" s="8"/>
      <c r="O237" s="8"/>
      <c r="P237" s="8"/>
      <c r="Q237" s="51"/>
      <c r="R237" s="59"/>
      <c r="AS237" s="68"/>
      <c r="BF237" s="67"/>
      <c r="BG237" s="68"/>
      <c r="BH237" s="175"/>
      <c r="BI237" s="175"/>
      <c r="BJ237" s="68"/>
      <c r="BK237" s="68"/>
      <c r="BL237" s="714"/>
      <c r="BM237" s="160"/>
      <c r="BN237" s="27"/>
      <c r="BO237" s="158"/>
      <c r="BP237" s="645"/>
      <c r="BQ237" s="158"/>
      <c r="BR237" s="158"/>
      <c r="BS237" s="158"/>
      <c r="BT237" s="645"/>
      <c r="BU237" s="158"/>
      <c r="BV237" s="158"/>
      <c r="BW237" s="158"/>
      <c r="BX237" s="645"/>
      <c r="BY237" s="158"/>
      <c r="BZ237" s="158"/>
      <c r="CA237" s="158"/>
      <c r="CB237" s="645"/>
      <c r="CC237" s="158"/>
      <c r="CD237" s="158"/>
      <c r="CE237" s="158"/>
      <c r="CF237" s="645"/>
      <c r="CG237" s="158"/>
      <c r="CH237" s="158"/>
      <c r="CI237" s="158"/>
      <c r="CJ237" s="645"/>
      <c r="CK237" s="158"/>
      <c r="CL237" s="158"/>
      <c r="CM237" s="158"/>
      <c r="CN237" s="645"/>
      <c r="CO237" s="158"/>
      <c r="CP237" s="158"/>
      <c r="CQ237" s="158"/>
      <c r="CR237" s="645"/>
      <c r="CS237" s="158"/>
      <c r="CT237" s="158"/>
      <c r="CU237" s="646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</row>
    <row r="238" spans="1:111" s="6" customFormat="1" ht="34.5" customHeight="1" x14ac:dyDescent="0.2">
      <c r="A238" s="59"/>
      <c r="B238" s="7"/>
      <c r="D238" s="8"/>
      <c r="E238" s="8"/>
      <c r="F238" s="8"/>
      <c r="G238" s="643"/>
      <c r="H238" s="8"/>
      <c r="I238" s="644"/>
      <c r="J238" s="8"/>
      <c r="K238" s="8"/>
      <c r="L238" s="8"/>
      <c r="M238" s="8"/>
      <c r="N238" s="8"/>
      <c r="O238" s="8"/>
      <c r="P238" s="8"/>
      <c r="Q238" s="51"/>
      <c r="R238" s="59"/>
      <c r="AS238" s="68"/>
      <c r="BF238" s="67"/>
      <c r="BG238" s="68"/>
      <c r="BH238" s="175"/>
      <c r="BI238" s="175"/>
      <c r="BJ238" s="68"/>
      <c r="BK238" s="68"/>
      <c r="BL238" s="714"/>
      <c r="BM238" s="160"/>
      <c r="BN238" s="27"/>
      <c r="BO238" s="158"/>
      <c r="BP238" s="645"/>
      <c r="BQ238" s="158"/>
      <c r="BR238" s="158"/>
      <c r="BS238" s="158"/>
      <c r="BT238" s="645"/>
      <c r="BU238" s="158"/>
      <c r="BV238" s="158"/>
      <c r="BW238" s="158"/>
      <c r="BX238" s="645"/>
      <c r="BY238" s="158"/>
      <c r="BZ238" s="158"/>
      <c r="CA238" s="158"/>
      <c r="CB238" s="645"/>
      <c r="CC238" s="158"/>
      <c r="CD238" s="158"/>
      <c r="CE238" s="158"/>
      <c r="CF238" s="645"/>
      <c r="CG238" s="158"/>
      <c r="CH238" s="158"/>
      <c r="CI238" s="158"/>
      <c r="CJ238" s="645"/>
      <c r="CK238" s="158"/>
      <c r="CL238" s="158"/>
      <c r="CM238" s="158"/>
      <c r="CN238" s="645"/>
      <c r="CO238" s="158"/>
      <c r="CP238" s="158"/>
      <c r="CQ238" s="158"/>
      <c r="CR238" s="645"/>
      <c r="CS238" s="158"/>
      <c r="CT238" s="158"/>
      <c r="CU238" s="646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</row>
    <row r="239" spans="1:111" s="6" customFormat="1" ht="34.5" customHeight="1" x14ac:dyDescent="0.2">
      <c r="A239" s="59"/>
      <c r="B239" s="7"/>
      <c r="D239" s="8"/>
      <c r="E239" s="8"/>
      <c r="F239" s="8"/>
      <c r="G239" s="643"/>
      <c r="H239" s="8"/>
      <c r="I239" s="644"/>
      <c r="J239" s="8"/>
      <c r="K239" s="8"/>
      <c r="L239" s="8"/>
      <c r="M239" s="8"/>
      <c r="N239" s="8"/>
      <c r="O239" s="8"/>
      <c r="P239" s="8"/>
      <c r="Q239" s="51"/>
      <c r="R239" s="59"/>
      <c r="AS239" s="68"/>
      <c r="BF239" s="67"/>
      <c r="BG239" s="68"/>
      <c r="BH239" s="175"/>
      <c r="BI239" s="175"/>
      <c r="BJ239" s="68"/>
      <c r="BK239" s="68"/>
      <c r="BL239" s="714"/>
      <c r="BM239" s="160"/>
      <c r="BN239" s="27"/>
      <c r="BO239" s="158"/>
      <c r="BP239" s="645"/>
      <c r="BQ239" s="158"/>
      <c r="BR239" s="158"/>
      <c r="BS239" s="158"/>
      <c r="BT239" s="645"/>
      <c r="BU239" s="158"/>
      <c r="BV239" s="158"/>
      <c r="BW239" s="158"/>
      <c r="BX239" s="645"/>
      <c r="BY239" s="158"/>
      <c r="BZ239" s="158"/>
      <c r="CA239" s="158"/>
      <c r="CB239" s="645"/>
      <c r="CC239" s="158"/>
      <c r="CD239" s="158"/>
      <c r="CE239" s="158"/>
      <c r="CF239" s="645"/>
      <c r="CG239" s="158"/>
      <c r="CH239" s="158"/>
      <c r="CI239" s="158"/>
      <c r="CJ239" s="645"/>
      <c r="CK239" s="158"/>
      <c r="CL239" s="158"/>
      <c r="CM239" s="158"/>
      <c r="CN239" s="645"/>
      <c r="CO239" s="158"/>
      <c r="CP239" s="158"/>
      <c r="CQ239" s="158"/>
      <c r="CR239" s="645"/>
      <c r="CS239" s="158"/>
      <c r="CT239" s="158"/>
      <c r="CU239" s="646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</row>
    <row r="240" spans="1:111" s="6" customFormat="1" ht="34.5" customHeight="1" x14ac:dyDescent="0.2">
      <c r="A240" s="59"/>
      <c r="B240" s="7"/>
      <c r="D240" s="8"/>
      <c r="E240" s="8"/>
      <c r="F240" s="8"/>
      <c r="G240" s="643"/>
      <c r="H240" s="8"/>
      <c r="I240" s="644"/>
      <c r="J240" s="8"/>
      <c r="K240" s="8"/>
      <c r="L240" s="8"/>
      <c r="M240" s="8"/>
      <c r="N240" s="8"/>
      <c r="O240" s="8"/>
      <c r="P240" s="8"/>
      <c r="Q240" s="51"/>
      <c r="R240" s="59"/>
      <c r="AS240" s="68"/>
      <c r="BF240" s="67"/>
      <c r="BG240" s="68"/>
      <c r="BH240" s="175"/>
      <c r="BI240" s="175"/>
      <c r="BJ240" s="68"/>
      <c r="BK240" s="68"/>
      <c r="BL240" s="714"/>
      <c r="BM240" s="160"/>
      <c r="BN240" s="27"/>
      <c r="BO240" s="158"/>
      <c r="BP240" s="645"/>
      <c r="BQ240" s="158"/>
      <c r="BR240" s="158"/>
      <c r="BS240" s="158"/>
      <c r="BT240" s="645"/>
      <c r="BU240" s="158"/>
      <c r="BV240" s="158"/>
      <c r="BW240" s="158"/>
      <c r="BX240" s="645"/>
      <c r="BY240" s="158"/>
      <c r="BZ240" s="158"/>
      <c r="CA240" s="158"/>
      <c r="CB240" s="645"/>
      <c r="CC240" s="158"/>
      <c r="CD240" s="158"/>
      <c r="CE240" s="158"/>
      <c r="CF240" s="645"/>
      <c r="CG240" s="158"/>
      <c r="CH240" s="158"/>
      <c r="CI240" s="158"/>
      <c r="CJ240" s="645"/>
      <c r="CK240" s="158"/>
      <c r="CL240" s="158"/>
      <c r="CM240" s="158"/>
      <c r="CN240" s="645"/>
      <c r="CO240" s="158"/>
      <c r="CP240" s="158"/>
      <c r="CQ240" s="158"/>
      <c r="CR240" s="645"/>
      <c r="CS240" s="158"/>
      <c r="CT240" s="158"/>
      <c r="CU240" s="646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</row>
    <row r="241" spans="1:111" s="6" customFormat="1" ht="34.5" customHeight="1" x14ac:dyDescent="0.2">
      <c r="A241" s="59"/>
      <c r="B241" s="7"/>
      <c r="D241" s="8"/>
      <c r="E241" s="8"/>
      <c r="F241" s="8"/>
      <c r="G241" s="643"/>
      <c r="H241" s="8"/>
      <c r="I241" s="644"/>
      <c r="J241" s="8"/>
      <c r="K241" s="8"/>
      <c r="L241" s="8"/>
      <c r="M241" s="8"/>
      <c r="N241" s="8"/>
      <c r="O241" s="8"/>
      <c r="P241" s="8"/>
      <c r="Q241" s="51"/>
      <c r="R241" s="59"/>
      <c r="AS241" s="68"/>
      <c r="BF241" s="67"/>
      <c r="BG241" s="68"/>
      <c r="BH241" s="175"/>
      <c r="BI241" s="175"/>
      <c r="BJ241" s="68"/>
      <c r="BK241" s="68"/>
      <c r="BL241" s="714"/>
      <c r="BM241" s="160"/>
      <c r="BN241" s="27"/>
      <c r="BO241" s="158"/>
      <c r="BP241" s="645"/>
      <c r="BQ241" s="158"/>
      <c r="BR241" s="158"/>
      <c r="BS241" s="158"/>
      <c r="BT241" s="645"/>
      <c r="BU241" s="158"/>
      <c r="BV241" s="158"/>
      <c r="BW241" s="158"/>
      <c r="BX241" s="645"/>
      <c r="BY241" s="158"/>
      <c r="BZ241" s="158"/>
      <c r="CA241" s="158"/>
      <c r="CB241" s="645"/>
      <c r="CC241" s="158"/>
      <c r="CD241" s="158"/>
      <c r="CE241" s="158"/>
      <c r="CF241" s="645"/>
      <c r="CG241" s="158"/>
      <c r="CH241" s="158"/>
      <c r="CI241" s="158"/>
      <c r="CJ241" s="645"/>
      <c r="CK241" s="158"/>
      <c r="CL241" s="158"/>
      <c r="CM241" s="158"/>
      <c r="CN241" s="645"/>
      <c r="CO241" s="158"/>
      <c r="CP241" s="158"/>
      <c r="CQ241" s="158"/>
      <c r="CR241" s="645"/>
      <c r="CS241" s="158"/>
      <c r="CT241" s="158"/>
      <c r="CU241" s="646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</row>
    <row r="242" spans="1:111" s="6" customFormat="1" ht="34.5" customHeight="1" x14ac:dyDescent="0.2">
      <c r="A242" s="59"/>
      <c r="B242" s="7"/>
      <c r="D242" s="8"/>
      <c r="E242" s="8"/>
      <c r="F242" s="8"/>
      <c r="G242" s="643"/>
      <c r="H242" s="8"/>
      <c r="I242" s="644"/>
      <c r="J242" s="8"/>
      <c r="K242" s="8"/>
      <c r="L242" s="8"/>
      <c r="M242" s="8"/>
      <c r="N242" s="8"/>
      <c r="O242" s="8"/>
      <c r="P242" s="8"/>
      <c r="Q242" s="51"/>
      <c r="R242" s="59"/>
      <c r="AS242" s="68"/>
      <c r="BF242" s="67"/>
      <c r="BG242" s="68"/>
      <c r="BH242" s="175"/>
      <c r="BI242" s="175"/>
      <c r="BJ242" s="68"/>
      <c r="BK242" s="68"/>
      <c r="BL242" s="714"/>
      <c r="BM242" s="160"/>
      <c r="BN242" s="27"/>
      <c r="BO242" s="158"/>
      <c r="BP242" s="645"/>
      <c r="BQ242" s="158"/>
      <c r="BR242" s="158"/>
      <c r="BS242" s="158"/>
      <c r="BT242" s="645"/>
      <c r="BU242" s="158"/>
      <c r="BV242" s="158"/>
      <c r="BW242" s="158"/>
      <c r="BX242" s="645"/>
      <c r="BY242" s="158"/>
      <c r="BZ242" s="158"/>
      <c r="CA242" s="158"/>
      <c r="CB242" s="645"/>
      <c r="CC242" s="158"/>
      <c r="CD242" s="158"/>
      <c r="CE242" s="158"/>
      <c r="CF242" s="645"/>
      <c r="CG242" s="158"/>
      <c r="CH242" s="158"/>
      <c r="CI242" s="158"/>
      <c r="CJ242" s="645"/>
      <c r="CK242" s="158"/>
      <c r="CL242" s="158"/>
      <c r="CM242" s="158"/>
      <c r="CN242" s="645"/>
      <c r="CO242" s="158"/>
      <c r="CP242" s="158"/>
      <c r="CQ242" s="158"/>
      <c r="CR242" s="645"/>
      <c r="CS242" s="158"/>
      <c r="CT242" s="158"/>
      <c r="CU242" s="646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</row>
    <row r="243" spans="1:111" s="6" customFormat="1" ht="34.5" customHeight="1" x14ac:dyDescent="0.2">
      <c r="A243" s="59"/>
      <c r="B243" s="7"/>
      <c r="D243" s="8"/>
      <c r="E243" s="8"/>
      <c r="F243" s="8"/>
      <c r="G243" s="643"/>
      <c r="H243" s="8"/>
      <c r="I243" s="644"/>
      <c r="J243" s="8"/>
      <c r="K243" s="8"/>
      <c r="L243" s="8"/>
      <c r="M243" s="8"/>
      <c r="N243" s="8"/>
      <c r="O243" s="8"/>
      <c r="P243" s="8"/>
      <c r="Q243" s="51"/>
      <c r="R243" s="59"/>
      <c r="AS243" s="68"/>
      <c r="BF243" s="67"/>
      <c r="BG243" s="68"/>
      <c r="BH243" s="175"/>
      <c r="BI243" s="175"/>
      <c r="BJ243" s="68"/>
      <c r="BK243" s="68"/>
      <c r="BL243" s="714"/>
      <c r="BM243" s="160"/>
      <c r="BN243" s="27"/>
      <c r="BO243" s="158"/>
      <c r="BP243" s="645"/>
      <c r="BQ243" s="158"/>
      <c r="BR243" s="158"/>
      <c r="BS243" s="158"/>
      <c r="BT243" s="645"/>
      <c r="BU243" s="158"/>
      <c r="BV243" s="158"/>
      <c r="BW243" s="158"/>
      <c r="BX243" s="645"/>
      <c r="BY243" s="158"/>
      <c r="BZ243" s="158"/>
      <c r="CA243" s="158"/>
      <c r="CB243" s="645"/>
      <c r="CC243" s="158"/>
      <c r="CD243" s="158"/>
      <c r="CE243" s="158"/>
      <c r="CF243" s="645"/>
      <c r="CG243" s="158"/>
      <c r="CH243" s="158"/>
      <c r="CI243" s="158"/>
      <c r="CJ243" s="645"/>
      <c r="CK243" s="158"/>
      <c r="CL243" s="158"/>
      <c r="CM243" s="158"/>
      <c r="CN243" s="645"/>
      <c r="CO243" s="158"/>
      <c r="CP243" s="158"/>
      <c r="CQ243" s="158"/>
      <c r="CR243" s="645"/>
      <c r="CS243" s="158"/>
      <c r="CT243" s="158"/>
      <c r="CU243" s="646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</row>
    <row r="244" spans="1:111" s="6" customFormat="1" ht="34.5" customHeight="1" x14ac:dyDescent="0.2">
      <c r="A244" s="59"/>
      <c r="B244" s="7"/>
      <c r="D244" s="8"/>
      <c r="E244" s="8"/>
      <c r="F244" s="8"/>
      <c r="G244" s="643"/>
      <c r="H244" s="8"/>
      <c r="I244" s="644"/>
      <c r="J244" s="8"/>
      <c r="K244" s="8"/>
      <c r="L244" s="8"/>
      <c r="M244" s="8"/>
      <c r="N244" s="8"/>
      <c r="O244" s="8"/>
      <c r="P244" s="8"/>
      <c r="Q244" s="51"/>
      <c r="R244" s="59"/>
      <c r="AS244" s="68"/>
      <c r="BF244" s="67"/>
      <c r="BG244" s="68"/>
      <c r="BH244" s="175"/>
      <c r="BI244" s="175"/>
      <c r="BJ244" s="68"/>
      <c r="BK244" s="68"/>
      <c r="BL244" s="714"/>
      <c r="BM244" s="160"/>
      <c r="BN244" s="27"/>
      <c r="BO244" s="158"/>
      <c r="BP244" s="645"/>
      <c r="BQ244" s="158"/>
      <c r="BR244" s="158"/>
      <c r="BS244" s="158"/>
      <c r="BT244" s="645"/>
      <c r="BU244" s="158"/>
      <c r="BV244" s="158"/>
      <c r="BW244" s="158"/>
      <c r="BX244" s="645"/>
      <c r="BY244" s="158"/>
      <c r="BZ244" s="158"/>
      <c r="CA244" s="158"/>
      <c r="CB244" s="645"/>
      <c r="CC244" s="158"/>
      <c r="CD244" s="158"/>
      <c r="CE244" s="158"/>
      <c r="CF244" s="645"/>
      <c r="CG244" s="158"/>
      <c r="CH244" s="158"/>
      <c r="CI244" s="158"/>
      <c r="CJ244" s="645"/>
      <c r="CK244" s="158"/>
      <c r="CL244" s="158"/>
      <c r="CM244" s="158"/>
      <c r="CN244" s="645"/>
      <c r="CO244" s="158"/>
      <c r="CP244" s="158"/>
      <c r="CQ244" s="158"/>
      <c r="CR244" s="645"/>
      <c r="CS244" s="158"/>
      <c r="CT244" s="158"/>
      <c r="CU244" s="646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</row>
    <row r="245" spans="1:111" s="6" customFormat="1" ht="34.5" customHeight="1" x14ac:dyDescent="0.2">
      <c r="A245" s="59"/>
      <c r="B245" s="7"/>
      <c r="D245" s="8"/>
      <c r="E245" s="8"/>
      <c r="F245" s="8"/>
      <c r="G245" s="643"/>
      <c r="H245" s="8"/>
      <c r="I245" s="644"/>
      <c r="J245" s="8"/>
      <c r="K245" s="8"/>
      <c r="L245" s="8"/>
      <c r="M245" s="8"/>
      <c r="N245" s="8"/>
      <c r="O245" s="8"/>
      <c r="P245" s="8"/>
      <c r="Q245" s="51"/>
      <c r="R245" s="59"/>
      <c r="AS245" s="68"/>
      <c r="BF245" s="67"/>
      <c r="BG245" s="68"/>
      <c r="BH245" s="175"/>
      <c r="BI245" s="175"/>
      <c r="BJ245" s="68"/>
      <c r="BK245" s="68"/>
      <c r="BL245" s="714"/>
      <c r="BM245" s="160"/>
      <c r="BN245" s="27"/>
      <c r="BO245" s="158"/>
      <c r="BP245" s="645"/>
      <c r="BQ245" s="158"/>
      <c r="BR245" s="158"/>
      <c r="BS245" s="158"/>
      <c r="BT245" s="645"/>
      <c r="BU245" s="158"/>
      <c r="BV245" s="158"/>
      <c r="BW245" s="158"/>
      <c r="BX245" s="645"/>
      <c r="BY245" s="158"/>
      <c r="BZ245" s="158"/>
      <c r="CA245" s="158"/>
      <c r="CB245" s="645"/>
      <c r="CC245" s="158"/>
      <c r="CD245" s="158"/>
      <c r="CE245" s="158"/>
      <c r="CF245" s="645"/>
      <c r="CG245" s="158"/>
      <c r="CH245" s="158"/>
      <c r="CI245" s="158"/>
      <c r="CJ245" s="645"/>
      <c r="CK245" s="158"/>
      <c r="CL245" s="158"/>
      <c r="CM245" s="158"/>
      <c r="CN245" s="645"/>
      <c r="CO245" s="158"/>
      <c r="CP245" s="158"/>
      <c r="CQ245" s="158"/>
      <c r="CR245" s="645"/>
      <c r="CS245" s="158"/>
      <c r="CT245" s="158"/>
      <c r="CU245" s="646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</row>
    <row r="246" spans="1:111" s="6" customFormat="1" ht="34.5" customHeight="1" x14ac:dyDescent="0.2">
      <c r="A246" s="59"/>
      <c r="B246" s="7"/>
      <c r="D246" s="8"/>
      <c r="E246" s="8"/>
      <c r="F246" s="8"/>
      <c r="G246" s="643"/>
      <c r="H246" s="8"/>
      <c r="I246" s="644"/>
      <c r="J246" s="8"/>
      <c r="K246" s="8"/>
      <c r="L246" s="8"/>
      <c r="M246" s="8"/>
      <c r="N246" s="8"/>
      <c r="O246" s="8"/>
      <c r="P246" s="8"/>
      <c r="Q246" s="51"/>
      <c r="R246" s="59"/>
      <c r="AS246" s="68"/>
      <c r="BF246" s="67"/>
      <c r="BG246" s="68"/>
      <c r="BH246" s="175"/>
      <c r="BI246" s="175"/>
      <c r="BJ246" s="68"/>
      <c r="BK246" s="68"/>
      <c r="BL246" s="714"/>
      <c r="BM246" s="160"/>
      <c r="BN246" s="27"/>
      <c r="BO246" s="158"/>
      <c r="BP246" s="645"/>
      <c r="BQ246" s="158"/>
      <c r="BR246" s="158"/>
      <c r="BS246" s="158"/>
      <c r="BT246" s="645"/>
      <c r="BU246" s="158"/>
      <c r="BV246" s="158"/>
      <c r="BW246" s="158"/>
      <c r="BX246" s="645"/>
      <c r="BY246" s="158"/>
      <c r="BZ246" s="158"/>
      <c r="CA246" s="158"/>
      <c r="CB246" s="645"/>
      <c r="CC246" s="158"/>
      <c r="CD246" s="158"/>
      <c r="CE246" s="158"/>
      <c r="CF246" s="645"/>
      <c r="CG246" s="158"/>
      <c r="CH246" s="158"/>
      <c r="CI246" s="158"/>
      <c r="CJ246" s="645"/>
      <c r="CK246" s="158"/>
      <c r="CL246" s="158"/>
      <c r="CM246" s="158"/>
      <c r="CN246" s="645"/>
      <c r="CO246" s="158"/>
      <c r="CP246" s="158"/>
      <c r="CQ246" s="158"/>
      <c r="CR246" s="645"/>
      <c r="CS246" s="158"/>
      <c r="CT246" s="158"/>
      <c r="CU246" s="646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</row>
    <row r="247" spans="1:111" s="6" customFormat="1" ht="34.5" customHeight="1" x14ac:dyDescent="0.2">
      <c r="A247" s="59"/>
      <c r="B247" s="7"/>
      <c r="D247" s="8"/>
      <c r="E247" s="8"/>
      <c r="F247" s="8"/>
      <c r="G247" s="643"/>
      <c r="H247" s="8"/>
      <c r="I247" s="644"/>
      <c r="J247" s="8"/>
      <c r="K247" s="8"/>
      <c r="L247" s="8"/>
      <c r="M247" s="8"/>
      <c r="N247" s="8"/>
      <c r="O247" s="8"/>
      <c r="P247" s="8"/>
      <c r="Q247" s="51"/>
      <c r="R247" s="59"/>
      <c r="AS247" s="68"/>
      <c r="BF247" s="67"/>
      <c r="BG247" s="68"/>
      <c r="BH247" s="175"/>
      <c r="BI247" s="175"/>
      <c r="BJ247" s="68"/>
      <c r="BK247" s="68"/>
      <c r="BL247" s="714"/>
      <c r="BM247" s="160"/>
      <c r="BN247" s="27"/>
      <c r="BO247" s="158"/>
      <c r="BP247" s="645"/>
      <c r="BQ247" s="158"/>
      <c r="BR247" s="158"/>
      <c r="BS247" s="158"/>
      <c r="BT247" s="645"/>
      <c r="BU247" s="158"/>
      <c r="BV247" s="158"/>
      <c r="BW247" s="158"/>
      <c r="BX247" s="645"/>
      <c r="BY247" s="158"/>
      <c r="BZ247" s="158"/>
      <c r="CA247" s="158"/>
      <c r="CB247" s="645"/>
      <c r="CC247" s="158"/>
      <c r="CD247" s="158"/>
      <c r="CE247" s="158"/>
      <c r="CF247" s="645"/>
      <c r="CG247" s="158"/>
      <c r="CH247" s="158"/>
      <c r="CI247" s="158"/>
      <c r="CJ247" s="645"/>
      <c r="CK247" s="158"/>
      <c r="CL247" s="158"/>
      <c r="CM247" s="158"/>
      <c r="CN247" s="645"/>
      <c r="CO247" s="158"/>
      <c r="CP247" s="158"/>
      <c r="CQ247" s="158"/>
      <c r="CR247" s="645"/>
      <c r="CS247" s="158"/>
      <c r="CT247" s="158"/>
      <c r="CU247" s="646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</row>
    <row r="248" spans="1:111" s="6" customFormat="1" ht="34.5" customHeight="1" x14ac:dyDescent="0.2">
      <c r="A248" s="59"/>
      <c r="B248" s="7"/>
      <c r="D248" s="8"/>
      <c r="E248" s="8"/>
      <c r="F248" s="8"/>
      <c r="G248" s="643"/>
      <c r="H248" s="8"/>
      <c r="I248" s="644"/>
      <c r="J248" s="8"/>
      <c r="K248" s="8"/>
      <c r="L248" s="8"/>
      <c r="M248" s="8"/>
      <c r="N248" s="8"/>
      <c r="O248" s="8"/>
      <c r="P248" s="8"/>
      <c r="Q248" s="51"/>
      <c r="R248" s="59"/>
      <c r="AS248" s="68"/>
      <c r="BF248" s="67"/>
      <c r="BG248" s="68"/>
      <c r="BH248" s="175"/>
      <c r="BI248" s="175"/>
      <c r="BJ248" s="68"/>
      <c r="BK248" s="68"/>
      <c r="BL248" s="714"/>
      <c r="BM248" s="160"/>
      <c r="BN248" s="27"/>
      <c r="BO248" s="158"/>
      <c r="BP248" s="645"/>
      <c r="BQ248" s="158"/>
      <c r="BR248" s="158"/>
      <c r="BS248" s="158"/>
      <c r="BT248" s="645"/>
      <c r="BU248" s="158"/>
      <c r="BV248" s="158"/>
      <c r="BW248" s="158"/>
      <c r="BX248" s="645"/>
      <c r="BY248" s="158"/>
      <c r="BZ248" s="158"/>
      <c r="CA248" s="158"/>
      <c r="CB248" s="645"/>
      <c r="CC248" s="158"/>
      <c r="CD248" s="158"/>
      <c r="CE248" s="158"/>
      <c r="CF248" s="645"/>
      <c r="CG248" s="158"/>
      <c r="CH248" s="158"/>
      <c r="CI248" s="158"/>
      <c r="CJ248" s="645"/>
      <c r="CK248" s="158"/>
      <c r="CL248" s="158"/>
      <c r="CM248" s="158"/>
      <c r="CN248" s="645"/>
      <c r="CO248" s="158"/>
      <c r="CP248" s="158"/>
      <c r="CQ248" s="158"/>
      <c r="CR248" s="645"/>
      <c r="CS248" s="158"/>
      <c r="CT248" s="158"/>
      <c r="CU248" s="646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</row>
    <row r="249" spans="1:111" s="6" customFormat="1" ht="34.5" customHeight="1" x14ac:dyDescent="0.2">
      <c r="A249" s="59"/>
      <c r="B249" s="7"/>
      <c r="D249" s="8"/>
      <c r="E249" s="8"/>
      <c r="F249" s="8"/>
      <c r="G249" s="643"/>
      <c r="H249" s="8"/>
      <c r="I249" s="644"/>
      <c r="J249" s="8"/>
      <c r="K249" s="8"/>
      <c r="L249" s="8"/>
      <c r="M249" s="8"/>
      <c r="N249" s="8"/>
      <c r="O249" s="8"/>
      <c r="P249" s="8"/>
      <c r="Q249" s="51"/>
      <c r="R249" s="59"/>
      <c r="AS249" s="68"/>
      <c r="BF249" s="67"/>
      <c r="BG249" s="68"/>
      <c r="BH249" s="175"/>
      <c r="BI249" s="175"/>
      <c r="BJ249" s="68"/>
      <c r="BK249" s="68"/>
      <c r="BL249" s="714"/>
      <c r="BM249" s="160"/>
      <c r="BN249" s="27"/>
      <c r="BO249" s="158"/>
      <c r="BP249" s="645"/>
      <c r="BQ249" s="158"/>
      <c r="BR249" s="158"/>
      <c r="BS249" s="158"/>
      <c r="BT249" s="645"/>
      <c r="BU249" s="158"/>
      <c r="BV249" s="158"/>
      <c r="BW249" s="158"/>
      <c r="BX249" s="645"/>
      <c r="BY249" s="158"/>
      <c r="BZ249" s="158"/>
      <c r="CA249" s="158"/>
      <c r="CB249" s="645"/>
      <c r="CC249" s="158"/>
      <c r="CD249" s="158"/>
      <c r="CE249" s="158"/>
      <c r="CF249" s="645"/>
      <c r="CG249" s="158"/>
      <c r="CH249" s="158"/>
      <c r="CI249" s="158"/>
      <c r="CJ249" s="645"/>
      <c r="CK249" s="158"/>
      <c r="CL249" s="158"/>
      <c r="CM249" s="158"/>
      <c r="CN249" s="645"/>
      <c r="CO249" s="158"/>
      <c r="CP249" s="158"/>
      <c r="CQ249" s="158"/>
      <c r="CR249" s="645"/>
      <c r="CS249" s="158"/>
      <c r="CT249" s="158"/>
      <c r="CU249" s="646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</row>
    <row r="250" spans="1:111" s="6" customFormat="1" ht="34.5" customHeight="1" x14ac:dyDescent="0.2">
      <c r="A250" s="59"/>
      <c r="B250" s="7"/>
      <c r="D250" s="8"/>
      <c r="E250" s="8"/>
      <c r="F250" s="8"/>
      <c r="G250" s="643"/>
      <c r="H250" s="8"/>
      <c r="I250" s="644"/>
      <c r="J250" s="8"/>
      <c r="K250" s="8"/>
      <c r="L250" s="8"/>
      <c r="M250" s="8"/>
      <c r="N250" s="8"/>
      <c r="O250" s="8"/>
      <c r="P250" s="8"/>
      <c r="Q250" s="51"/>
      <c r="R250" s="59"/>
      <c r="AS250" s="68"/>
      <c r="BF250" s="67"/>
      <c r="BG250" s="68"/>
      <c r="BH250" s="175"/>
      <c r="BI250" s="175"/>
      <c r="BJ250" s="68"/>
      <c r="BK250" s="68"/>
      <c r="BL250" s="714"/>
      <c r="BM250" s="160"/>
      <c r="BN250" s="27"/>
      <c r="BO250" s="158"/>
      <c r="BP250" s="645"/>
      <c r="BQ250" s="158"/>
      <c r="BR250" s="158"/>
      <c r="BS250" s="158"/>
      <c r="BT250" s="645"/>
      <c r="BU250" s="158"/>
      <c r="BV250" s="158"/>
      <c r="BW250" s="158"/>
      <c r="BX250" s="645"/>
      <c r="BY250" s="158"/>
      <c r="BZ250" s="158"/>
      <c r="CA250" s="158"/>
      <c r="CB250" s="645"/>
      <c r="CC250" s="158"/>
      <c r="CD250" s="158"/>
      <c r="CE250" s="158"/>
      <c r="CF250" s="645"/>
      <c r="CG250" s="158"/>
      <c r="CH250" s="158"/>
      <c r="CI250" s="158"/>
      <c r="CJ250" s="645"/>
      <c r="CK250" s="158"/>
      <c r="CL250" s="158"/>
      <c r="CM250" s="158"/>
      <c r="CN250" s="645"/>
      <c r="CO250" s="158"/>
      <c r="CP250" s="158"/>
      <c r="CQ250" s="158"/>
      <c r="CR250" s="645"/>
      <c r="CS250" s="158"/>
      <c r="CT250" s="158"/>
      <c r="CU250" s="646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</row>
    <row r="251" spans="1:111" s="6" customFormat="1" ht="34.5" customHeight="1" x14ac:dyDescent="0.2">
      <c r="A251" s="59"/>
      <c r="B251" s="7"/>
      <c r="D251" s="8"/>
      <c r="E251" s="8"/>
      <c r="F251" s="8"/>
      <c r="G251" s="643"/>
      <c r="H251" s="8"/>
      <c r="I251" s="644"/>
      <c r="J251" s="8"/>
      <c r="K251" s="8"/>
      <c r="L251" s="8"/>
      <c r="M251" s="8"/>
      <c r="N251" s="8"/>
      <c r="O251" s="8"/>
      <c r="P251" s="8"/>
      <c r="Q251" s="51"/>
      <c r="R251" s="59"/>
      <c r="AS251" s="68"/>
      <c r="BF251" s="67"/>
      <c r="BG251" s="68"/>
      <c r="BH251" s="175"/>
      <c r="BI251" s="175"/>
      <c r="BJ251" s="68"/>
      <c r="BK251" s="68"/>
      <c r="BL251" s="714"/>
      <c r="BM251" s="160"/>
      <c r="BN251" s="27"/>
      <c r="BO251" s="158"/>
      <c r="BP251" s="645"/>
      <c r="BQ251" s="158"/>
      <c r="BR251" s="158"/>
      <c r="BS251" s="158"/>
      <c r="BT251" s="645"/>
      <c r="BU251" s="158"/>
      <c r="BV251" s="158"/>
      <c r="BW251" s="158"/>
      <c r="BX251" s="645"/>
      <c r="BY251" s="158"/>
      <c r="BZ251" s="158"/>
      <c r="CA251" s="158"/>
      <c r="CB251" s="645"/>
      <c r="CC251" s="158"/>
      <c r="CD251" s="158"/>
      <c r="CE251" s="158"/>
      <c r="CF251" s="645"/>
      <c r="CG251" s="158"/>
      <c r="CH251" s="158"/>
      <c r="CI251" s="158"/>
      <c r="CJ251" s="645"/>
      <c r="CK251" s="158"/>
      <c r="CL251" s="158"/>
      <c r="CM251" s="158"/>
      <c r="CN251" s="645"/>
      <c r="CO251" s="158"/>
      <c r="CP251" s="158"/>
      <c r="CQ251" s="158"/>
      <c r="CR251" s="645"/>
      <c r="CS251" s="158"/>
      <c r="CT251" s="158"/>
      <c r="CU251" s="646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</row>
    <row r="252" spans="1:111" s="6" customFormat="1" ht="34.5" customHeight="1" x14ac:dyDescent="0.2">
      <c r="A252" s="59"/>
      <c r="B252" s="7"/>
      <c r="D252" s="8"/>
      <c r="E252" s="8"/>
      <c r="F252" s="8"/>
      <c r="G252" s="643"/>
      <c r="H252" s="8"/>
      <c r="I252" s="644"/>
      <c r="J252" s="8"/>
      <c r="K252" s="8"/>
      <c r="L252" s="8"/>
      <c r="M252" s="8"/>
      <c r="N252" s="8"/>
      <c r="O252" s="8"/>
      <c r="P252" s="8"/>
      <c r="Q252" s="51"/>
      <c r="R252" s="59"/>
      <c r="AS252" s="68"/>
      <c r="BF252" s="67"/>
      <c r="BG252" s="68"/>
      <c r="BH252" s="175"/>
      <c r="BI252" s="175"/>
      <c r="BJ252" s="68"/>
      <c r="BK252" s="68"/>
      <c r="BL252" s="714"/>
      <c r="BM252" s="160"/>
      <c r="BN252" s="27"/>
      <c r="BO252" s="158"/>
      <c r="BP252" s="645"/>
      <c r="BQ252" s="158"/>
      <c r="BR252" s="158"/>
      <c r="BS252" s="158"/>
      <c r="BT252" s="645"/>
      <c r="BU252" s="158"/>
      <c r="BV252" s="158"/>
      <c r="BW252" s="158"/>
      <c r="BX252" s="645"/>
      <c r="BY252" s="158"/>
      <c r="BZ252" s="158"/>
      <c r="CA252" s="158"/>
      <c r="CB252" s="645"/>
      <c r="CC252" s="158"/>
      <c r="CD252" s="158"/>
      <c r="CE252" s="158"/>
      <c r="CF252" s="645"/>
      <c r="CG252" s="158"/>
      <c r="CH252" s="158"/>
      <c r="CI252" s="158"/>
      <c r="CJ252" s="645"/>
      <c r="CK252" s="158"/>
      <c r="CL252" s="158"/>
      <c r="CM252" s="158"/>
      <c r="CN252" s="645"/>
      <c r="CO252" s="158"/>
      <c r="CP252" s="158"/>
      <c r="CQ252" s="158"/>
      <c r="CR252" s="645"/>
      <c r="CS252" s="158"/>
      <c r="CT252" s="158"/>
      <c r="CU252" s="646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</row>
    <row r="253" spans="1:111" s="6" customFormat="1" ht="34.5" customHeight="1" x14ac:dyDescent="0.2">
      <c r="A253" s="59"/>
      <c r="B253" s="7"/>
      <c r="D253" s="8"/>
      <c r="E253" s="8"/>
      <c r="F253" s="8"/>
      <c r="G253" s="643"/>
      <c r="H253" s="8"/>
      <c r="I253" s="644"/>
      <c r="J253" s="8"/>
      <c r="K253" s="8"/>
      <c r="L253" s="8"/>
      <c r="M253" s="8"/>
      <c r="N253" s="8"/>
      <c r="O253" s="8"/>
      <c r="P253" s="8"/>
      <c r="Q253" s="51"/>
      <c r="R253" s="59"/>
      <c r="AS253" s="68"/>
      <c r="BF253" s="67"/>
      <c r="BG253" s="68"/>
      <c r="BH253" s="175"/>
      <c r="BI253" s="175"/>
      <c r="BJ253" s="68"/>
      <c r="BK253" s="68"/>
      <c r="BL253" s="714"/>
      <c r="BM253" s="160"/>
      <c r="BN253" s="27"/>
      <c r="BO253" s="158"/>
      <c r="BP253" s="645"/>
      <c r="BQ253" s="158"/>
      <c r="BR253" s="158"/>
      <c r="BS253" s="158"/>
      <c r="BT253" s="645"/>
      <c r="BU253" s="158"/>
      <c r="BV253" s="158"/>
      <c r="BW253" s="158"/>
      <c r="BX253" s="645"/>
      <c r="BY253" s="158"/>
      <c r="BZ253" s="158"/>
      <c r="CA253" s="158"/>
      <c r="CB253" s="645"/>
      <c r="CC253" s="158"/>
      <c r="CD253" s="158"/>
      <c r="CE253" s="158"/>
      <c r="CF253" s="645"/>
      <c r="CG253" s="158"/>
      <c r="CH253" s="158"/>
      <c r="CI253" s="158"/>
      <c r="CJ253" s="645"/>
      <c r="CK253" s="158"/>
      <c r="CL253" s="158"/>
      <c r="CM253" s="158"/>
      <c r="CN253" s="645"/>
      <c r="CO253" s="158"/>
      <c r="CP253" s="158"/>
      <c r="CQ253" s="158"/>
      <c r="CR253" s="645"/>
      <c r="CS253" s="158"/>
      <c r="CT253" s="158"/>
      <c r="CU253" s="646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</row>
    <row r="254" spans="1:111" s="6" customFormat="1" ht="34.5" customHeight="1" x14ac:dyDescent="0.2">
      <c r="A254" s="59"/>
      <c r="B254" s="7"/>
      <c r="D254" s="8"/>
      <c r="E254" s="8"/>
      <c r="F254" s="8"/>
      <c r="G254" s="643"/>
      <c r="H254" s="8"/>
      <c r="I254" s="644"/>
      <c r="J254" s="8"/>
      <c r="K254" s="8"/>
      <c r="L254" s="8"/>
      <c r="M254" s="8"/>
      <c r="N254" s="8"/>
      <c r="O254" s="8"/>
      <c r="P254" s="8"/>
      <c r="Q254" s="51"/>
      <c r="R254" s="59"/>
      <c r="AS254" s="68"/>
      <c r="BF254" s="67"/>
      <c r="BG254" s="68"/>
      <c r="BH254" s="175"/>
      <c r="BI254" s="175"/>
      <c r="BJ254" s="68"/>
      <c r="BK254" s="68"/>
      <c r="BL254" s="714"/>
      <c r="BM254" s="160"/>
      <c r="BN254" s="27"/>
      <c r="BO254" s="158"/>
      <c r="BP254" s="645"/>
      <c r="BQ254" s="158"/>
      <c r="BR254" s="158"/>
      <c r="BS254" s="158"/>
      <c r="BT254" s="645"/>
      <c r="BU254" s="158"/>
      <c r="BV254" s="158"/>
      <c r="BW254" s="158"/>
      <c r="BX254" s="645"/>
      <c r="BY254" s="158"/>
      <c r="BZ254" s="158"/>
      <c r="CA254" s="158"/>
      <c r="CB254" s="645"/>
      <c r="CC254" s="158"/>
      <c r="CD254" s="158"/>
      <c r="CE254" s="158"/>
      <c r="CF254" s="645"/>
      <c r="CG254" s="158"/>
      <c r="CH254" s="158"/>
      <c r="CI254" s="158"/>
      <c r="CJ254" s="645"/>
      <c r="CK254" s="158"/>
      <c r="CL254" s="158"/>
      <c r="CM254" s="158"/>
      <c r="CN254" s="645"/>
      <c r="CO254" s="158"/>
      <c r="CP254" s="158"/>
      <c r="CQ254" s="158"/>
      <c r="CR254" s="645"/>
      <c r="CS254" s="158"/>
      <c r="CT254" s="158"/>
      <c r="CU254" s="646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</row>
    <row r="255" spans="1:111" s="6" customFormat="1" ht="34.5" customHeight="1" x14ac:dyDescent="0.2">
      <c r="A255" s="59"/>
      <c r="B255" s="7"/>
      <c r="D255" s="8"/>
      <c r="E255" s="8"/>
      <c r="F255" s="8"/>
      <c r="G255" s="643"/>
      <c r="H255" s="8"/>
      <c r="I255" s="644"/>
      <c r="J255" s="8"/>
      <c r="K255" s="8"/>
      <c r="L255" s="8"/>
      <c r="M255" s="8"/>
      <c r="N255" s="8"/>
      <c r="O255" s="8"/>
      <c r="P255" s="8"/>
      <c r="Q255" s="51"/>
      <c r="R255" s="59"/>
      <c r="AS255" s="68"/>
      <c r="BF255" s="67"/>
      <c r="BG255" s="68"/>
      <c r="BH255" s="175"/>
      <c r="BI255" s="175"/>
      <c r="BJ255" s="68"/>
      <c r="BK255" s="68"/>
      <c r="BL255" s="714"/>
      <c r="BM255" s="160"/>
      <c r="BN255" s="27"/>
      <c r="BO255" s="158"/>
      <c r="BP255" s="645"/>
      <c r="BQ255" s="158"/>
      <c r="BR255" s="158"/>
      <c r="BS255" s="158"/>
      <c r="BT255" s="645"/>
      <c r="BU255" s="158"/>
      <c r="BV255" s="158"/>
      <c r="BW255" s="158"/>
      <c r="BX255" s="645"/>
      <c r="BY255" s="158"/>
      <c r="BZ255" s="158"/>
      <c r="CA255" s="158"/>
      <c r="CB255" s="645"/>
      <c r="CC255" s="158"/>
      <c r="CD255" s="158"/>
      <c r="CE255" s="158"/>
      <c r="CF255" s="645"/>
      <c r="CG255" s="158"/>
      <c r="CH255" s="158"/>
      <c r="CI255" s="158"/>
      <c r="CJ255" s="645"/>
      <c r="CK255" s="158"/>
      <c r="CL255" s="158"/>
      <c r="CM255" s="158"/>
      <c r="CN255" s="645"/>
      <c r="CO255" s="158"/>
      <c r="CP255" s="158"/>
      <c r="CQ255" s="158"/>
      <c r="CR255" s="645"/>
      <c r="CS255" s="158"/>
      <c r="CT255" s="158"/>
      <c r="CU255" s="646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</row>
    <row r="256" spans="1:111" s="6" customFormat="1" ht="34.5" customHeight="1" x14ac:dyDescent="0.2">
      <c r="A256" s="59"/>
      <c r="B256" s="7"/>
      <c r="D256" s="8"/>
      <c r="E256" s="8"/>
      <c r="F256" s="8"/>
      <c r="G256" s="643"/>
      <c r="H256" s="8"/>
      <c r="I256" s="644"/>
      <c r="J256" s="8"/>
      <c r="K256" s="8"/>
      <c r="L256" s="8"/>
      <c r="M256" s="8"/>
      <c r="N256" s="8"/>
      <c r="O256" s="8"/>
      <c r="P256" s="8"/>
      <c r="Q256" s="51"/>
      <c r="R256" s="59"/>
      <c r="AS256" s="68"/>
      <c r="BF256" s="67"/>
      <c r="BG256" s="68"/>
      <c r="BH256" s="175"/>
      <c r="BI256" s="175"/>
      <c r="BJ256" s="68"/>
      <c r="BK256" s="68"/>
      <c r="BL256" s="714"/>
      <c r="BM256" s="160"/>
      <c r="BN256" s="27"/>
      <c r="BO256" s="158"/>
      <c r="BP256" s="645"/>
      <c r="BQ256" s="158"/>
      <c r="BR256" s="158"/>
      <c r="BS256" s="158"/>
      <c r="BT256" s="645"/>
      <c r="BU256" s="158"/>
      <c r="BV256" s="158"/>
      <c r="BW256" s="158"/>
      <c r="BX256" s="645"/>
      <c r="BY256" s="158"/>
      <c r="BZ256" s="158"/>
      <c r="CA256" s="158"/>
      <c r="CB256" s="645"/>
      <c r="CC256" s="158"/>
      <c r="CD256" s="158"/>
      <c r="CE256" s="158"/>
      <c r="CF256" s="645"/>
      <c r="CG256" s="158"/>
      <c r="CH256" s="158"/>
      <c r="CI256" s="158"/>
      <c r="CJ256" s="645"/>
      <c r="CK256" s="158"/>
      <c r="CL256" s="158"/>
      <c r="CM256" s="158"/>
      <c r="CN256" s="645"/>
      <c r="CO256" s="158"/>
      <c r="CP256" s="158"/>
      <c r="CQ256" s="158"/>
      <c r="CR256" s="645"/>
      <c r="CS256" s="158"/>
      <c r="CT256" s="158"/>
      <c r="CU256" s="646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</row>
    <row r="257" spans="1:111" s="6" customFormat="1" ht="34.5" customHeight="1" x14ac:dyDescent="0.2">
      <c r="A257" s="59"/>
      <c r="B257" s="7"/>
      <c r="D257" s="8"/>
      <c r="E257" s="8"/>
      <c r="F257" s="8"/>
      <c r="G257" s="643"/>
      <c r="H257" s="8"/>
      <c r="I257" s="644"/>
      <c r="J257" s="8"/>
      <c r="K257" s="8"/>
      <c r="L257" s="8"/>
      <c r="M257" s="8"/>
      <c r="N257" s="8"/>
      <c r="O257" s="8"/>
      <c r="P257" s="8"/>
      <c r="Q257" s="51"/>
      <c r="R257" s="59"/>
      <c r="AS257" s="68"/>
      <c r="BF257" s="67"/>
      <c r="BG257" s="68"/>
      <c r="BH257" s="175"/>
      <c r="BI257" s="175"/>
      <c r="BJ257" s="68"/>
      <c r="BK257" s="68"/>
      <c r="BL257" s="714"/>
      <c r="BM257" s="160"/>
      <c r="BN257" s="27"/>
      <c r="BO257" s="158"/>
      <c r="BP257" s="645"/>
      <c r="BQ257" s="158"/>
      <c r="BR257" s="158"/>
      <c r="BS257" s="158"/>
      <c r="BT257" s="645"/>
      <c r="BU257" s="158"/>
      <c r="BV257" s="158"/>
      <c r="BW257" s="158"/>
      <c r="BX257" s="645"/>
      <c r="BY257" s="158"/>
      <c r="BZ257" s="158"/>
      <c r="CA257" s="158"/>
      <c r="CB257" s="645"/>
      <c r="CC257" s="158"/>
      <c r="CD257" s="158"/>
      <c r="CE257" s="158"/>
      <c r="CF257" s="645"/>
      <c r="CG257" s="158"/>
      <c r="CH257" s="158"/>
      <c r="CI257" s="158"/>
      <c r="CJ257" s="645"/>
      <c r="CK257" s="158"/>
      <c r="CL257" s="158"/>
      <c r="CM257" s="158"/>
      <c r="CN257" s="645"/>
      <c r="CO257" s="158"/>
      <c r="CP257" s="158"/>
      <c r="CQ257" s="158"/>
      <c r="CR257" s="645"/>
      <c r="CS257" s="158"/>
      <c r="CT257" s="158"/>
      <c r="CU257" s="646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</row>
    <row r="258" spans="1:111" s="6" customFormat="1" ht="34.5" customHeight="1" x14ac:dyDescent="0.2">
      <c r="A258" s="59"/>
      <c r="B258" s="7"/>
      <c r="D258" s="8"/>
      <c r="E258" s="8"/>
      <c r="F258" s="8"/>
      <c r="G258" s="643"/>
      <c r="H258" s="8"/>
      <c r="I258" s="644"/>
      <c r="J258" s="8"/>
      <c r="K258" s="8"/>
      <c r="L258" s="8"/>
      <c r="M258" s="8"/>
      <c r="N258" s="8"/>
      <c r="O258" s="8"/>
      <c r="P258" s="8"/>
      <c r="Q258" s="51"/>
      <c r="R258" s="59"/>
      <c r="AS258" s="68"/>
      <c r="BF258" s="67"/>
      <c r="BG258" s="68"/>
      <c r="BH258" s="175"/>
      <c r="BI258" s="175"/>
      <c r="BJ258" s="68"/>
      <c r="BK258" s="68"/>
      <c r="BL258" s="714"/>
      <c r="BM258" s="160"/>
      <c r="BN258" s="27"/>
      <c r="BO258" s="158"/>
      <c r="BP258" s="645"/>
      <c r="BQ258" s="158"/>
      <c r="BR258" s="158"/>
      <c r="BS258" s="158"/>
      <c r="BT258" s="645"/>
      <c r="BU258" s="158"/>
      <c r="BV258" s="158"/>
      <c r="BW258" s="158"/>
      <c r="BX258" s="645"/>
      <c r="BY258" s="158"/>
      <c r="BZ258" s="158"/>
      <c r="CA258" s="158"/>
      <c r="CB258" s="645"/>
      <c r="CC258" s="158"/>
      <c r="CD258" s="158"/>
      <c r="CE258" s="158"/>
      <c r="CF258" s="645"/>
      <c r="CG258" s="158"/>
      <c r="CH258" s="158"/>
      <c r="CI258" s="158"/>
      <c r="CJ258" s="645"/>
      <c r="CK258" s="158"/>
      <c r="CL258" s="158"/>
      <c r="CM258" s="158"/>
      <c r="CN258" s="645"/>
      <c r="CO258" s="158"/>
      <c r="CP258" s="158"/>
      <c r="CQ258" s="158"/>
      <c r="CR258" s="645"/>
      <c r="CS258" s="158"/>
      <c r="CT258" s="158"/>
      <c r="CU258" s="646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</row>
    <row r="259" spans="1:111" s="6" customFormat="1" ht="34.5" customHeight="1" x14ac:dyDescent="0.2">
      <c r="A259" s="59"/>
      <c r="B259" s="7"/>
      <c r="D259" s="8"/>
      <c r="E259" s="8"/>
      <c r="F259" s="8"/>
      <c r="G259" s="643"/>
      <c r="H259" s="8"/>
      <c r="I259" s="644"/>
      <c r="J259" s="8"/>
      <c r="K259" s="8"/>
      <c r="L259" s="8"/>
      <c r="M259" s="8"/>
      <c r="N259" s="8"/>
      <c r="O259" s="8"/>
      <c r="P259" s="8"/>
      <c r="Q259" s="51"/>
      <c r="R259" s="59"/>
      <c r="AS259" s="68"/>
      <c r="BF259" s="67"/>
      <c r="BG259" s="68"/>
      <c r="BH259" s="175"/>
      <c r="BI259" s="175"/>
      <c r="BJ259" s="68"/>
      <c r="BK259" s="68"/>
      <c r="BL259" s="714"/>
      <c r="BM259" s="160"/>
      <c r="BN259" s="27"/>
      <c r="BO259" s="158"/>
      <c r="BP259" s="645"/>
      <c r="BQ259" s="158"/>
      <c r="BR259" s="158"/>
      <c r="BS259" s="158"/>
      <c r="BT259" s="645"/>
      <c r="BU259" s="158"/>
      <c r="BV259" s="158"/>
      <c r="BW259" s="158"/>
      <c r="BX259" s="645"/>
      <c r="BY259" s="158"/>
      <c r="BZ259" s="158"/>
      <c r="CA259" s="158"/>
      <c r="CB259" s="645"/>
      <c r="CC259" s="158"/>
      <c r="CD259" s="158"/>
      <c r="CE259" s="158"/>
      <c r="CF259" s="645"/>
      <c r="CG259" s="158"/>
      <c r="CH259" s="158"/>
      <c r="CI259" s="158"/>
      <c r="CJ259" s="645"/>
      <c r="CK259" s="158"/>
      <c r="CL259" s="158"/>
      <c r="CM259" s="158"/>
      <c r="CN259" s="645"/>
      <c r="CO259" s="158"/>
      <c r="CP259" s="158"/>
      <c r="CQ259" s="158"/>
      <c r="CR259" s="645"/>
      <c r="CS259" s="158"/>
      <c r="CT259" s="158"/>
      <c r="CU259" s="646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</row>
    <row r="260" spans="1:111" s="6" customFormat="1" ht="34.5" customHeight="1" x14ac:dyDescent="0.2">
      <c r="A260" s="59"/>
      <c r="B260" s="7"/>
      <c r="D260" s="8"/>
      <c r="E260" s="8"/>
      <c r="F260" s="8"/>
      <c r="G260" s="643"/>
      <c r="H260" s="8"/>
      <c r="I260" s="644"/>
      <c r="J260" s="8"/>
      <c r="K260" s="8"/>
      <c r="L260" s="8"/>
      <c r="M260" s="8"/>
      <c r="N260" s="8"/>
      <c r="O260" s="8"/>
      <c r="P260" s="8"/>
      <c r="Q260" s="51"/>
      <c r="R260" s="59"/>
      <c r="AS260" s="68"/>
      <c r="BF260" s="67"/>
      <c r="BG260" s="68"/>
      <c r="BH260" s="175"/>
      <c r="BI260" s="175"/>
      <c r="BJ260" s="68"/>
      <c r="BK260" s="68"/>
      <c r="BL260" s="714"/>
      <c r="BM260" s="160"/>
      <c r="BN260" s="27"/>
      <c r="BO260" s="158"/>
      <c r="BP260" s="645"/>
      <c r="BQ260" s="158"/>
      <c r="BR260" s="158"/>
      <c r="BS260" s="158"/>
      <c r="BT260" s="645"/>
      <c r="BU260" s="158"/>
      <c r="BV260" s="158"/>
      <c r="BW260" s="158"/>
      <c r="BX260" s="645"/>
      <c r="BY260" s="158"/>
      <c r="BZ260" s="158"/>
      <c r="CA260" s="158"/>
      <c r="CB260" s="645"/>
      <c r="CC260" s="158"/>
      <c r="CD260" s="158"/>
      <c r="CE260" s="158"/>
      <c r="CF260" s="645"/>
      <c r="CG260" s="158"/>
      <c r="CH260" s="158"/>
      <c r="CI260" s="158"/>
      <c r="CJ260" s="645"/>
      <c r="CK260" s="158"/>
      <c r="CL260" s="158"/>
      <c r="CM260" s="158"/>
      <c r="CN260" s="645"/>
      <c r="CO260" s="158"/>
      <c r="CP260" s="158"/>
      <c r="CQ260" s="158"/>
      <c r="CR260" s="645"/>
      <c r="CS260" s="158"/>
      <c r="CT260" s="158"/>
      <c r="CU260" s="646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</row>
    <row r="261" spans="1:111" s="6" customFormat="1" ht="34.5" customHeight="1" x14ac:dyDescent="0.2">
      <c r="A261" s="59"/>
      <c r="B261" s="7"/>
      <c r="D261" s="8"/>
      <c r="E261" s="8"/>
      <c r="F261" s="8"/>
      <c r="G261" s="643"/>
      <c r="H261" s="8"/>
      <c r="I261" s="644"/>
      <c r="J261" s="8"/>
      <c r="K261" s="8"/>
      <c r="L261" s="8"/>
      <c r="M261" s="8"/>
      <c r="N261" s="8"/>
      <c r="O261" s="8"/>
      <c r="P261" s="8"/>
      <c r="Q261" s="51"/>
      <c r="R261" s="59"/>
      <c r="AS261" s="68"/>
      <c r="BF261" s="67"/>
      <c r="BG261" s="68"/>
      <c r="BH261" s="175"/>
      <c r="BI261" s="175"/>
      <c r="BJ261" s="68"/>
      <c r="BK261" s="68"/>
      <c r="BL261" s="714"/>
      <c r="BM261" s="160"/>
      <c r="BN261" s="27"/>
      <c r="BO261" s="158"/>
      <c r="BP261" s="645"/>
      <c r="BQ261" s="158"/>
      <c r="BR261" s="158"/>
      <c r="BS261" s="158"/>
      <c r="BT261" s="645"/>
      <c r="BU261" s="158"/>
      <c r="BV261" s="158"/>
      <c r="BW261" s="158"/>
      <c r="BX261" s="645"/>
      <c r="BY261" s="158"/>
      <c r="BZ261" s="158"/>
      <c r="CA261" s="158"/>
      <c r="CB261" s="645"/>
      <c r="CC261" s="158"/>
      <c r="CD261" s="158"/>
      <c r="CE261" s="158"/>
      <c r="CF261" s="645"/>
      <c r="CG261" s="158"/>
      <c r="CH261" s="158"/>
      <c r="CI261" s="158"/>
      <c r="CJ261" s="645"/>
      <c r="CK261" s="158"/>
      <c r="CL261" s="158"/>
      <c r="CM261" s="158"/>
      <c r="CN261" s="645"/>
      <c r="CO261" s="158"/>
      <c r="CP261" s="158"/>
      <c r="CQ261" s="158"/>
      <c r="CR261" s="645"/>
      <c r="CS261" s="158"/>
      <c r="CT261" s="158"/>
      <c r="CU261" s="646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</row>
    <row r="262" spans="1:111" s="6" customFormat="1" ht="34.5" customHeight="1" x14ac:dyDescent="0.2">
      <c r="A262" s="59"/>
      <c r="B262" s="7"/>
      <c r="D262" s="8"/>
      <c r="E262" s="8"/>
      <c r="F262" s="8"/>
      <c r="G262" s="643"/>
      <c r="H262" s="8"/>
      <c r="I262" s="644"/>
      <c r="J262" s="8"/>
      <c r="K262" s="8"/>
      <c r="L262" s="8"/>
      <c r="M262" s="8"/>
      <c r="N262" s="8"/>
      <c r="O262" s="8"/>
      <c r="P262" s="8"/>
      <c r="Q262" s="51"/>
      <c r="R262" s="59"/>
      <c r="AS262" s="68"/>
      <c r="BF262" s="67"/>
      <c r="BG262" s="68"/>
      <c r="BH262" s="175"/>
      <c r="BI262" s="175"/>
      <c r="BJ262" s="68"/>
      <c r="BK262" s="68"/>
      <c r="BL262" s="714"/>
      <c r="BM262" s="160"/>
      <c r="BN262" s="27"/>
      <c r="BO262" s="158"/>
      <c r="BP262" s="645"/>
      <c r="BQ262" s="158"/>
      <c r="BR262" s="158"/>
      <c r="BS262" s="158"/>
      <c r="BT262" s="645"/>
      <c r="BU262" s="158"/>
      <c r="BV262" s="158"/>
      <c r="BW262" s="158"/>
      <c r="BX262" s="645"/>
      <c r="BY262" s="158"/>
      <c r="BZ262" s="158"/>
      <c r="CA262" s="158"/>
      <c r="CB262" s="645"/>
      <c r="CC262" s="158"/>
      <c r="CD262" s="158"/>
      <c r="CE262" s="158"/>
      <c r="CF262" s="645"/>
      <c r="CG262" s="158"/>
      <c r="CH262" s="158"/>
      <c r="CI262" s="158"/>
      <c r="CJ262" s="645"/>
      <c r="CK262" s="158"/>
      <c r="CL262" s="158"/>
      <c r="CM262" s="158"/>
      <c r="CN262" s="645"/>
      <c r="CO262" s="158"/>
      <c r="CP262" s="158"/>
      <c r="CQ262" s="158"/>
      <c r="CR262" s="645"/>
      <c r="CS262" s="158"/>
      <c r="CT262" s="158"/>
      <c r="CU262" s="646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</row>
    <row r="263" spans="1:111" s="6" customFormat="1" ht="34.5" customHeight="1" x14ac:dyDescent="0.2">
      <c r="A263" s="59"/>
      <c r="B263" s="7"/>
      <c r="D263" s="8"/>
      <c r="E263" s="8"/>
      <c r="F263" s="8"/>
      <c r="G263" s="643"/>
      <c r="H263" s="8"/>
      <c r="I263" s="644"/>
      <c r="J263" s="8"/>
      <c r="K263" s="8"/>
      <c r="L263" s="8"/>
      <c r="M263" s="8"/>
      <c r="N263" s="8"/>
      <c r="O263" s="8"/>
      <c r="P263" s="8"/>
      <c r="Q263" s="51"/>
      <c r="R263" s="59"/>
      <c r="AS263" s="68"/>
      <c r="BF263" s="67"/>
      <c r="BG263" s="68"/>
      <c r="BH263" s="175"/>
      <c r="BI263" s="175"/>
      <c r="BJ263" s="68"/>
      <c r="BK263" s="68"/>
      <c r="BL263" s="714"/>
      <c r="BM263" s="160"/>
      <c r="BN263" s="27"/>
      <c r="BO263" s="158"/>
      <c r="BP263" s="645"/>
      <c r="BQ263" s="158"/>
      <c r="BR263" s="158"/>
      <c r="BS263" s="158"/>
      <c r="BT263" s="645"/>
      <c r="BU263" s="158"/>
      <c r="BV263" s="158"/>
      <c r="BW263" s="158"/>
      <c r="BX263" s="645"/>
      <c r="BY263" s="158"/>
      <c r="BZ263" s="158"/>
      <c r="CA263" s="158"/>
      <c r="CB263" s="645"/>
      <c r="CC263" s="158"/>
      <c r="CD263" s="158"/>
      <c r="CE263" s="158"/>
      <c r="CF263" s="645"/>
      <c r="CG263" s="158"/>
      <c r="CH263" s="158"/>
      <c r="CI263" s="158"/>
      <c r="CJ263" s="645"/>
      <c r="CK263" s="158"/>
      <c r="CL263" s="158"/>
      <c r="CM263" s="158"/>
      <c r="CN263" s="645"/>
      <c r="CO263" s="158"/>
      <c r="CP263" s="158"/>
      <c r="CQ263" s="158"/>
      <c r="CR263" s="645"/>
      <c r="CS263" s="158"/>
      <c r="CT263" s="158"/>
      <c r="CU263" s="646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</row>
    <row r="264" spans="1:111" s="6" customFormat="1" ht="34.5" customHeight="1" x14ac:dyDescent="0.2">
      <c r="A264" s="59"/>
      <c r="B264" s="7"/>
      <c r="D264" s="8"/>
      <c r="E264" s="8"/>
      <c r="F264" s="8"/>
      <c r="G264" s="643"/>
      <c r="H264" s="8"/>
      <c r="I264" s="644"/>
      <c r="J264" s="8"/>
      <c r="K264" s="8"/>
      <c r="L264" s="8"/>
      <c r="M264" s="8"/>
      <c r="N264" s="8"/>
      <c r="O264" s="8"/>
      <c r="P264" s="8"/>
      <c r="Q264" s="51"/>
      <c r="R264" s="59"/>
      <c r="AS264" s="68"/>
      <c r="BF264" s="67"/>
      <c r="BG264" s="68"/>
      <c r="BH264" s="175"/>
      <c r="BI264" s="175"/>
      <c r="BJ264" s="68"/>
      <c r="BK264" s="68"/>
      <c r="BL264" s="714"/>
      <c r="BM264" s="160"/>
      <c r="BN264" s="27"/>
      <c r="BO264" s="158"/>
      <c r="BP264" s="645"/>
      <c r="BQ264" s="158"/>
      <c r="BR264" s="158"/>
      <c r="BS264" s="158"/>
      <c r="BT264" s="645"/>
      <c r="BU264" s="158"/>
      <c r="BV264" s="158"/>
      <c r="BW264" s="158"/>
      <c r="BX264" s="645"/>
      <c r="BY264" s="158"/>
      <c r="BZ264" s="158"/>
      <c r="CA264" s="158"/>
      <c r="CB264" s="645"/>
      <c r="CC264" s="158"/>
      <c r="CD264" s="158"/>
      <c r="CE264" s="158"/>
      <c r="CF264" s="645"/>
      <c r="CG264" s="158"/>
      <c r="CH264" s="158"/>
      <c r="CI264" s="158"/>
      <c r="CJ264" s="645"/>
      <c r="CK264" s="158"/>
      <c r="CL264" s="158"/>
      <c r="CM264" s="158"/>
      <c r="CN264" s="645"/>
      <c r="CO264" s="158"/>
      <c r="CP264" s="158"/>
      <c r="CQ264" s="158"/>
      <c r="CR264" s="645"/>
      <c r="CS264" s="158"/>
      <c r="CT264" s="158"/>
      <c r="CU264" s="646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</row>
    <row r="265" spans="1:111" s="6" customFormat="1" ht="34.5" customHeight="1" x14ac:dyDescent="0.2">
      <c r="A265" s="59"/>
      <c r="B265" s="7"/>
      <c r="D265" s="8"/>
      <c r="E265" s="8"/>
      <c r="F265" s="8"/>
      <c r="G265" s="643"/>
      <c r="H265" s="8"/>
      <c r="I265" s="644"/>
      <c r="J265" s="8"/>
      <c r="K265" s="8"/>
      <c r="L265" s="8"/>
      <c r="M265" s="8"/>
      <c r="N265" s="8"/>
      <c r="O265" s="8"/>
      <c r="P265" s="8"/>
      <c r="Q265" s="51"/>
      <c r="R265" s="59"/>
      <c r="AS265" s="68"/>
      <c r="BF265" s="67"/>
      <c r="BG265" s="68"/>
      <c r="BH265" s="175"/>
      <c r="BI265" s="175"/>
      <c r="BJ265" s="68"/>
      <c r="BK265" s="68"/>
      <c r="BL265" s="714"/>
      <c r="BM265" s="160"/>
      <c r="BN265" s="27"/>
      <c r="BO265" s="158"/>
      <c r="BP265" s="645"/>
      <c r="BQ265" s="158"/>
      <c r="BR265" s="158"/>
      <c r="BS265" s="158"/>
      <c r="BT265" s="645"/>
      <c r="BU265" s="158"/>
      <c r="BV265" s="158"/>
      <c r="BW265" s="158"/>
      <c r="BX265" s="645"/>
      <c r="BY265" s="158"/>
      <c r="BZ265" s="158"/>
      <c r="CA265" s="158"/>
      <c r="CB265" s="645"/>
      <c r="CC265" s="158"/>
      <c r="CD265" s="158"/>
      <c r="CE265" s="158"/>
      <c r="CF265" s="645"/>
      <c r="CG265" s="158"/>
      <c r="CH265" s="158"/>
      <c r="CI265" s="158"/>
      <c r="CJ265" s="645"/>
      <c r="CK265" s="158"/>
      <c r="CL265" s="158"/>
      <c r="CM265" s="158"/>
      <c r="CN265" s="645"/>
      <c r="CO265" s="158"/>
      <c r="CP265" s="158"/>
      <c r="CQ265" s="158"/>
      <c r="CR265" s="645"/>
      <c r="CS265" s="158"/>
      <c r="CT265" s="158"/>
      <c r="CU265" s="646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</row>
    <row r="266" spans="1:111" s="6" customFormat="1" ht="34.5" customHeight="1" x14ac:dyDescent="0.2">
      <c r="A266" s="59"/>
      <c r="B266" s="7"/>
      <c r="D266" s="8"/>
      <c r="E266" s="8"/>
      <c r="F266" s="8"/>
      <c r="G266" s="643"/>
      <c r="H266" s="8"/>
      <c r="I266" s="644"/>
      <c r="J266" s="8"/>
      <c r="K266" s="8"/>
      <c r="L266" s="8"/>
      <c r="M266" s="8"/>
      <c r="N266" s="8"/>
      <c r="O266" s="8"/>
      <c r="P266" s="8"/>
      <c r="Q266" s="51"/>
      <c r="R266" s="59"/>
      <c r="AS266" s="68"/>
      <c r="BF266" s="67"/>
      <c r="BG266" s="68"/>
      <c r="BH266" s="175"/>
      <c r="BI266" s="175"/>
      <c r="BJ266" s="68"/>
      <c r="BK266" s="68"/>
      <c r="BL266" s="714"/>
      <c r="BM266" s="160"/>
      <c r="BN266" s="27"/>
      <c r="BO266" s="158"/>
      <c r="BP266" s="645"/>
      <c r="BQ266" s="158"/>
      <c r="BR266" s="158"/>
      <c r="BS266" s="158"/>
      <c r="BT266" s="645"/>
      <c r="BU266" s="158"/>
      <c r="BV266" s="158"/>
      <c r="BW266" s="158"/>
      <c r="BX266" s="645"/>
      <c r="BY266" s="158"/>
      <c r="BZ266" s="158"/>
      <c r="CA266" s="158"/>
      <c r="CB266" s="645"/>
      <c r="CC266" s="158"/>
      <c r="CD266" s="158"/>
      <c r="CE266" s="158"/>
      <c r="CF266" s="645"/>
      <c r="CG266" s="158"/>
      <c r="CH266" s="158"/>
      <c r="CI266" s="158"/>
      <c r="CJ266" s="645"/>
      <c r="CK266" s="158"/>
      <c r="CL266" s="158"/>
      <c r="CM266" s="158"/>
      <c r="CN266" s="645"/>
      <c r="CO266" s="158"/>
      <c r="CP266" s="158"/>
      <c r="CQ266" s="158"/>
      <c r="CR266" s="645"/>
      <c r="CS266" s="158"/>
      <c r="CT266" s="158"/>
      <c r="CU266" s="646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</row>
    <row r="267" spans="1:111" s="6" customFormat="1" ht="34.5" customHeight="1" x14ac:dyDescent="0.2">
      <c r="A267" s="59"/>
      <c r="B267" s="7"/>
      <c r="D267" s="8"/>
      <c r="E267" s="8"/>
      <c r="F267" s="8"/>
      <c r="G267" s="643"/>
      <c r="H267" s="8"/>
      <c r="I267" s="644"/>
      <c r="J267" s="8"/>
      <c r="K267" s="8"/>
      <c r="L267" s="8"/>
      <c r="M267" s="8"/>
      <c r="N267" s="8"/>
      <c r="O267" s="8"/>
      <c r="P267" s="8"/>
      <c r="Q267" s="51"/>
      <c r="R267" s="59"/>
      <c r="AS267" s="68"/>
      <c r="BF267" s="67"/>
      <c r="BG267" s="68"/>
      <c r="BH267" s="175"/>
      <c r="BI267" s="175"/>
      <c r="BJ267" s="68"/>
      <c r="BK267" s="68"/>
      <c r="BL267" s="714"/>
      <c r="BM267" s="160"/>
      <c r="BN267" s="27"/>
      <c r="BO267" s="158"/>
      <c r="BP267" s="645"/>
      <c r="BQ267" s="158"/>
      <c r="BR267" s="158"/>
      <c r="BS267" s="158"/>
      <c r="BT267" s="645"/>
      <c r="BU267" s="158"/>
      <c r="BV267" s="158"/>
      <c r="BW267" s="158"/>
      <c r="BX267" s="645"/>
      <c r="BY267" s="158"/>
      <c r="BZ267" s="158"/>
      <c r="CA267" s="158"/>
      <c r="CB267" s="645"/>
      <c r="CC267" s="158"/>
      <c r="CD267" s="158"/>
      <c r="CE267" s="158"/>
      <c r="CF267" s="645"/>
      <c r="CG267" s="158"/>
      <c r="CH267" s="158"/>
      <c r="CI267" s="158"/>
      <c r="CJ267" s="645"/>
      <c r="CK267" s="158"/>
      <c r="CL267" s="158"/>
      <c r="CM267" s="158"/>
      <c r="CN267" s="645"/>
      <c r="CO267" s="158"/>
      <c r="CP267" s="158"/>
      <c r="CQ267" s="158"/>
      <c r="CR267" s="645"/>
      <c r="CS267" s="158"/>
      <c r="CT267" s="158"/>
      <c r="CU267" s="646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</row>
    <row r="268" spans="1:111" s="6" customFormat="1" ht="34.5" customHeight="1" x14ac:dyDescent="0.2">
      <c r="A268" s="59"/>
      <c r="B268" s="7"/>
      <c r="D268" s="8"/>
      <c r="E268" s="8"/>
      <c r="F268" s="8"/>
      <c r="G268" s="643"/>
      <c r="H268" s="8"/>
      <c r="I268" s="644"/>
      <c r="J268" s="8"/>
      <c r="K268" s="8"/>
      <c r="L268" s="8"/>
      <c r="M268" s="8"/>
      <c r="N268" s="8"/>
      <c r="O268" s="8"/>
      <c r="P268" s="8"/>
      <c r="Q268" s="51"/>
      <c r="R268" s="59"/>
      <c r="AS268" s="68"/>
      <c r="BF268" s="67"/>
      <c r="BG268" s="68"/>
      <c r="BH268" s="175"/>
      <c r="BI268" s="175"/>
      <c r="BJ268" s="68"/>
      <c r="BK268" s="68"/>
      <c r="BL268" s="714"/>
      <c r="BM268" s="160"/>
      <c r="BN268" s="27"/>
      <c r="BO268" s="158"/>
      <c r="BP268" s="645"/>
      <c r="BQ268" s="158"/>
      <c r="BR268" s="158"/>
      <c r="BS268" s="158"/>
      <c r="BT268" s="645"/>
      <c r="BU268" s="158"/>
      <c r="BV268" s="158"/>
      <c r="BW268" s="158"/>
      <c r="BX268" s="645"/>
      <c r="BY268" s="158"/>
      <c r="BZ268" s="158"/>
      <c r="CA268" s="158"/>
      <c r="CB268" s="645"/>
      <c r="CC268" s="158"/>
      <c r="CD268" s="158"/>
      <c r="CE268" s="158"/>
      <c r="CF268" s="645"/>
      <c r="CG268" s="158"/>
      <c r="CH268" s="158"/>
      <c r="CI268" s="158"/>
      <c r="CJ268" s="645"/>
      <c r="CK268" s="158"/>
      <c r="CL268" s="158"/>
      <c r="CM268" s="158"/>
      <c r="CN268" s="645"/>
      <c r="CO268" s="158"/>
      <c r="CP268" s="158"/>
      <c r="CQ268" s="158"/>
      <c r="CR268" s="645"/>
      <c r="CS268" s="158"/>
      <c r="CT268" s="158"/>
      <c r="CU268" s="646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</row>
    <row r="269" spans="1:111" s="6" customFormat="1" ht="34.5" customHeight="1" x14ac:dyDescent="0.2">
      <c r="A269" s="59"/>
      <c r="B269" s="7"/>
      <c r="D269" s="8"/>
      <c r="E269" s="8"/>
      <c r="F269" s="8"/>
      <c r="G269" s="643"/>
      <c r="H269" s="8"/>
      <c r="I269" s="644"/>
      <c r="J269" s="8"/>
      <c r="K269" s="8"/>
      <c r="L269" s="8"/>
      <c r="M269" s="8"/>
      <c r="N269" s="8"/>
      <c r="O269" s="8"/>
      <c r="P269" s="8"/>
      <c r="Q269" s="51"/>
      <c r="R269" s="59"/>
      <c r="AS269" s="68"/>
      <c r="BF269" s="67"/>
      <c r="BG269" s="68"/>
      <c r="BH269" s="175"/>
      <c r="BI269" s="175"/>
      <c r="BJ269" s="68"/>
      <c r="BK269" s="68"/>
      <c r="BL269" s="714"/>
      <c r="BM269" s="160"/>
      <c r="BN269" s="27"/>
      <c r="BO269" s="158"/>
      <c r="BP269" s="645"/>
      <c r="BQ269" s="158"/>
      <c r="BR269" s="158"/>
      <c r="BS269" s="158"/>
      <c r="BT269" s="645"/>
      <c r="BU269" s="158"/>
      <c r="BV269" s="158"/>
      <c r="BW269" s="158"/>
      <c r="BX269" s="645"/>
      <c r="BY269" s="158"/>
      <c r="BZ269" s="158"/>
      <c r="CA269" s="158"/>
      <c r="CB269" s="645"/>
      <c r="CC269" s="158"/>
      <c r="CD269" s="158"/>
      <c r="CE269" s="158"/>
      <c r="CF269" s="645"/>
      <c r="CG269" s="158"/>
      <c r="CH269" s="158"/>
      <c r="CI269" s="158"/>
      <c r="CJ269" s="645"/>
      <c r="CK269" s="158"/>
      <c r="CL269" s="158"/>
      <c r="CM269" s="158"/>
      <c r="CN269" s="645"/>
      <c r="CO269" s="158"/>
      <c r="CP269" s="158"/>
      <c r="CQ269" s="158"/>
      <c r="CR269" s="645"/>
      <c r="CS269" s="158"/>
      <c r="CT269" s="158"/>
      <c r="CU269" s="646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</row>
    <row r="270" spans="1:111" s="6" customFormat="1" ht="34.5" customHeight="1" x14ac:dyDescent="0.2">
      <c r="A270" s="59"/>
      <c r="B270" s="7"/>
      <c r="D270" s="8"/>
      <c r="E270" s="8"/>
      <c r="F270" s="8"/>
      <c r="G270" s="643"/>
      <c r="H270" s="8"/>
      <c r="I270" s="644"/>
      <c r="J270" s="8"/>
      <c r="K270" s="8"/>
      <c r="L270" s="8"/>
      <c r="M270" s="8"/>
      <c r="N270" s="8"/>
      <c r="O270" s="8"/>
      <c r="P270" s="8"/>
      <c r="Q270" s="51"/>
      <c r="R270" s="59"/>
      <c r="AS270" s="68"/>
      <c r="BF270" s="67"/>
      <c r="BG270" s="68"/>
      <c r="BH270" s="175"/>
      <c r="BI270" s="175"/>
      <c r="BJ270" s="68"/>
      <c r="BK270" s="68"/>
      <c r="BL270" s="714"/>
      <c r="BM270" s="160"/>
      <c r="BN270" s="27"/>
      <c r="BO270" s="158"/>
      <c r="BP270" s="645"/>
      <c r="BQ270" s="158"/>
      <c r="BR270" s="158"/>
      <c r="BS270" s="158"/>
      <c r="BT270" s="645"/>
      <c r="BU270" s="158"/>
      <c r="BV270" s="158"/>
      <c r="BW270" s="158"/>
      <c r="BX270" s="645"/>
      <c r="BY270" s="158"/>
      <c r="BZ270" s="158"/>
      <c r="CA270" s="158"/>
      <c r="CB270" s="645"/>
      <c r="CC270" s="158"/>
      <c r="CD270" s="158"/>
      <c r="CE270" s="158"/>
      <c r="CF270" s="645"/>
      <c r="CG270" s="158"/>
      <c r="CH270" s="158"/>
      <c r="CI270" s="158"/>
      <c r="CJ270" s="645"/>
      <c r="CK270" s="158"/>
      <c r="CL270" s="158"/>
      <c r="CM270" s="158"/>
      <c r="CN270" s="645"/>
      <c r="CO270" s="158"/>
      <c r="CP270" s="158"/>
      <c r="CQ270" s="158"/>
      <c r="CR270" s="645"/>
      <c r="CS270" s="158"/>
      <c r="CT270" s="158"/>
      <c r="CU270" s="646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</row>
    <row r="271" spans="1:111" s="6" customFormat="1" ht="34.5" customHeight="1" x14ac:dyDescent="0.2">
      <c r="A271" s="59"/>
      <c r="B271" s="7"/>
      <c r="D271" s="8"/>
      <c r="E271" s="8"/>
      <c r="F271" s="8"/>
      <c r="G271" s="643"/>
      <c r="H271" s="8"/>
      <c r="I271" s="644"/>
      <c r="J271" s="8"/>
      <c r="K271" s="8"/>
      <c r="L271" s="8"/>
      <c r="M271" s="8"/>
      <c r="N271" s="8"/>
      <c r="O271" s="8"/>
      <c r="P271" s="8"/>
      <c r="Q271" s="51"/>
      <c r="R271" s="59"/>
      <c r="AS271" s="68"/>
      <c r="BF271" s="67"/>
      <c r="BG271" s="68"/>
      <c r="BH271" s="175"/>
      <c r="BI271" s="175"/>
      <c r="BJ271" s="68"/>
      <c r="BK271" s="68"/>
      <c r="BL271" s="714"/>
      <c r="BM271" s="160"/>
      <c r="BN271" s="27"/>
      <c r="BO271" s="158"/>
      <c r="BP271" s="645"/>
      <c r="BQ271" s="158"/>
      <c r="BR271" s="158"/>
      <c r="BS271" s="158"/>
      <c r="BT271" s="645"/>
      <c r="BU271" s="158"/>
      <c r="BV271" s="158"/>
      <c r="BW271" s="158"/>
      <c r="BX271" s="645"/>
      <c r="BY271" s="158"/>
      <c r="BZ271" s="158"/>
      <c r="CA271" s="158"/>
      <c r="CB271" s="645"/>
      <c r="CC271" s="158"/>
      <c r="CD271" s="158"/>
      <c r="CE271" s="158"/>
      <c r="CF271" s="645"/>
      <c r="CG271" s="158"/>
      <c r="CH271" s="158"/>
      <c r="CI271" s="158"/>
      <c r="CJ271" s="645"/>
      <c r="CK271" s="158"/>
      <c r="CL271" s="158"/>
      <c r="CM271" s="158"/>
      <c r="CN271" s="645"/>
      <c r="CO271" s="158"/>
      <c r="CP271" s="158"/>
      <c r="CQ271" s="158"/>
      <c r="CR271" s="645"/>
      <c r="CS271" s="158"/>
      <c r="CT271" s="158"/>
      <c r="CU271" s="646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</row>
    <row r="272" spans="1:111" s="6" customFormat="1" ht="34.5" customHeight="1" x14ac:dyDescent="0.2">
      <c r="A272" s="59"/>
      <c r="B272" s="7"/>
      <c r="D272" s="8"/>
      <c r="E272" s="8"/>
      <c r="F272" s="8"/>
      <c r="G272" s="643"/>
      <c r="H272" s="8"/>
      <c r="I272" s="644"/>
      <c r="J272" s="8"/>
      <c r="K272" s="8"/>
      <c r="L272" s="8"/>
      <c r="M272" s="8"/>
      <c r="N272" s="8"/>
      <c r="O272" s="8"/>
      <c r="P272" s="8"/>
      <c r="Q272" s="51"/>
      <c r="R272" s="59"/>
      <c r="AS272" s="68"/>
      <c r="BF272" s="67"/>
      <c r="BG272" s="68"/>
      <c r="BH272" s="175"/>
      <c r="BI272" s="175"/>
      <c r="BJ272" s="68"/>
      <c r="BK272" s="68"/>
      <c r="BL272" s="714"/>
      <c r="BM272" s="160"/>
      <c r="BN272" s="27"/>
      <c r="BO272" s="158"/>
      <c r="BP272" s="645"/>
      <c r="BQ272" s="158"/>
      <c r="BR272" s="158"/>
      <c r="BS272" s="158"/>
      <c r="BT272" s="645"/>
      <c r="BU272" s="158"/>
      <c r="BV272" s="158"/>
      <c r="BW272" s="158"/>
      <c r="BX272" s="645"/>
      <c r="BY272" s="158"/>
      <c r="BZ272" s="158"/>
      <c r="CA272" s="158"/>
      <c r="CB272" s="645"/>
      <c r="CC272" s="158"/>
      <c r="CD272" s="158"/>
      <c r="CE272" s="158"/>
      <c r="CF272" s="645"/>
      <c r="CG272" s="158"/>
      <c r="CH272" s="158"/>
      <c r="CI272" s="158"/>
      <c r="CJ272" s="645"/>
      <c r="CK272" s="158"/>
      <c r="CL272" s="158"/>
      <c r="CM272" s="158"/>
      <c r="CN272" s="645"/>
      <c r="CO272" s="158"/>
      <c r="CP272" s="158"/>
      <c r="CQ272" s="158"/>
      <c r="CR272" s="645"/>
      <c r="CS272" s="158"/>
      <c r="CT272" s="158"/>
      <c r="CU272" s="646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</row>
    <row r="273" spans="1:111" s="6" customFormat="1" ht="34.5" customHeight="1" x14ac:dyDescent="0.2">
      <c r="A273" s="59"/>
      <c r="B273" s="7"/>
      <c r="D273" s="8"/>
      <c r="E273" s="8"/>
      <c r="F273" s="8"/>
      <c r="G273" s="643"/>
      <c r="H273" s="8"/>
      <c r="I273" s="644"/>
      <c r="J273" s="8"/>
      <c r="K273" s="8"/>
      <c r="L273" s="8"/>
      <c r="M273" s="8"/>
      <c r="N273" s="8"/>
      <c r="O273" s="8"/>
      <c r="P273" s="8"/>
      <c r="Q273" s="51"/>
      <c r="R273" s="59"/>
      <c r="AS273" s="68"/>
      <c r="BF273" s="67"/>
      <c r="BG273" s="68"/>
      <c r="BH273" s="175"/>
      <c r="BI273" s="175"/>
      <c r="BJ273" s="68"/>
      <c r="BK273" s="68"/>
      <c r="BL273" s="714"/>
      <c r="BM273" s="160"/>
      <c r="BN273" s="27"/>
      <c r="BO273" s="158"/>
      <c r="BP273" s="645"/>
      <c r="BQ273" s="158"/>
      <c r="BR273" s="158"/>
      <c r="BS273" s="158"/>
      <c r="BT273" s="645"/>
      <c r="BU273" s="158"/>
      <c r="BV273" s="158"/>
      <c r="BW273" s="158"/>
      <c r="BX273" s="645"/>
      <c r="BY273" s="158"/>
      <c r="BZ273" s="158"/>
      <c r="CA273" s="158"/>
      <c r="CB273" s="645"/>
      <c r="CC273" s="158"/>
      <c r="CD273" s="158"/>
      <c r="CE273" s="158"/>
      <c r="CF273" s="645"/>
      <c r="CG273" s="158"/>
      <c r="CH273" s="158"/>
      <c r="CI273" s="158"/>
      <c r="CJ273" s="645"/>
      <c r="CK273" s="158"/>
      <c r="CL273" s="158"/>
      <c r="CM273" s="158"/>
      <c r="CN273" s="645"/>
      <c r="CO273" s="158"/>
      <c r="CP273" s="158"/>
      <c r="CQ273" s="158"/>
      <c r="CR273" s="645"/>
      <c r="CS273" s="158"/>
      <c r="CT273" s="158"/>
      <c r="CU273" s="646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</row>
    <row r="274" spans="1:111" s="6" customFormat="1" ht="34.5" customHeight="1" x14ac:dyDescent="0.2">
      <c r="A274" s="59"/>
      <c r="B274" s="7"/>
      <c r="D274" s="8"/>
      <c r="E274" s="8"/>
      <c r="F274" s="8"/>
      <c r="G274" s="643"/>
      <c r="H274" s="8"/>
      <c r="I274" s="644"/>
      <c r="J274" s="8"/>
      <c r="K274" s="8"/>
      <c r="L274" s="8"/>
      <c r="M274" s="8"/>
      <c r="N274" s="8"/>
      <c r="O274" s="8"/>
      <c r="P274" s="8"/>
      <c r="Q274" s="51"/>
      <c r="R274" s="59"/>
      <c r="AS274" s="68"/>
      <c r="BF274" s="67"/>
      <c r="BG274" s="68"/>
      <c r="BH274" s="175"/>
      <c r="BI274" s="175"/>
      <c r="BJ274" s="68"/>
      <c r="BK274" s="68"/>
      <c r="BL274" s="714"/>
      <c r="BM274" s="160"/>
      <c r="BN274" s="27"/>
      <c r="BO274" s="158"/>
      <c r="BP274" s="645"/>
      <c r="BQ274" s="158"/>
      <c r="BR274" s="158"/>
      <c r="BS274" s="158"/>
      <c r="BT274" s="645"/>
      <c r="BU274" s="158"/>
      <c r="BV274" s="158"/>
      <c r="BW274" s="158"/>
      <c r="BX274" s="645"/>
      <c r="BY274" s="158"/>
      <c r="BZ274" s="158"/>
      <c r="CA274" s="158"/>
      <c r="CB274" s="645"/>
      <c r="CC274" s="158"/>
      <c r="CD274" s="158"/>
      <c r="CE274" s="158"/>
      <c r="CF274" s="645"/>
      <c r="CG274" s="158"/>
      <c r="CH274" s="158"/>
      <c r="CI274" s="158"/>
      <c r="CJ274" s="645"/>
      <c r="CK274" s="158"/>
      <c r="CL274" s="158"/>
      <c r="CM274" s="158"/>
      <c r="CN274" s="645"/>
      <c r="CO274" s="158"/>
      <c r="CP274" s="158"/>
      <c r="CQ274" s="158"/>
      <c r="CR274" s="645"/>
      <c r="CS274" s="158"/>
      <c r="CT274" s="158"/>
      <c r="CU274" s="646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</row>
    <row r="275" spans="1:111" s="6" customFormat="1" ht="34.5" customHeight="1" x14ac:dyDescent="0.2">
      <c r="A275" s="59"/>
      <c r="B275" s="7"/>
      <c r="D275" s="8"/>
      <c r="E275" s="8"/>
      <c r="F275" s="8"/>
      <c r="G275" s="643"/>
      <c r="H275" s="8"/>
      <c r="I275" s="644"/>
      <c r="J275" s="8"/>
      <c r="K275" s="8"/>
      <c r="L275" s="8"/>
      <c r="M275" s="8"/>
      <c r="N275" s="8"/>
      <c r="O275" s="8"/>
      <c r="P275" s="8"/>
      <c r="Q275" s="51"/>
      <c r="R275" s="59"/>
      <c r="AS275" s="68"/>
      <c r="BF275" s="67"/>
      <c r="BG275" s="68"/>
      <c r="BH275" s="175"/>
      <c r="BI275" s="175"/>
      <c r="BJ275" s="68"/>
      <c r="BK275" s="68"/>
      <c r="BL275" s="714"/>
      <c r="BM275" s="160"/>
      <c r="BN275" s="27"/>
      <c r="BO275" s="158"/>
      <c r="BP275" s="645"/>
      <c r="BQ275" s="158"/>
      <c r="BR275" s="158"/>
      <c r="BS275" s="158"/>
      <c r="BT275" s="645"/>
      <c r="BU275" s="158"/>
      <c r="BV275" s="158"/>
      <c r="BW275" s="158"/>
      <c r="BX275" s="645"/>
      <c r="BY275" s="158"/>
      <c r="BZ275" s="158"/>
      <c r="CA275" s="158"/>
      <c r="CB275" s="645"/>
      <c r="CC275" s="158"/>
      <c r="CD275" s="158"/>
      <c r="CE275" s="158"/>
      <c r="CF275" s="645"/>
      <c r="CG275" s="158"/>
      <c r="CH275" s="158"/>
      <c r="CI275" s="158"/>
      <c r="CJ275" s="645"/>
      <c r="CK275" s="158"/>
      <c r="CL275" s="158"/>
      <c r="CM275" s="158"/>
      <c r="CN275" s="645"/>
      <c r="CO275" s="158"/>
      <c r="CP275" s="158"/>
      <c r="CQ275" s="158"/>
      <c r="CR275" s="645"/>
      <c r="CS275" s="158"/>
      <c r="CT275" s="158"/>
      <c r="CU275" s="646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</row>
    <row r="276" spans="1:111" s="6" customFormat="1" ht="34.5" customHeight="1" x14ac:dyDescent="0.2">
      <c r="A276" s="59"/>
      <c r="B276" s="7"/>
      <c r="D276" s="8"/>
      <c r="E276" s="8"/>
      <c r="F276" s="8"/>
      <c r="G276" s="643"/>
      <c r="H276" s="8"/>
      <c r="I276" s="644"/>
      <c r="J276" s="8"/>
      <c r="K276" s="8"/>
      <c r="L276" s="8"/>
      <c r="M276" s="8"/>
      <c r="N276" s="8"/>
      <c r="O276" s="8"/>
      <c r="P276" s="8"/>
      <c r="Q276" s="51"/>
      <c r="R276" s="59"/>
      <c r="AS276" s="68"/>
      <c r="BF276" s="67"/>
      <c r="BG276" s="68"/>
      <c r="BH276" s="175"/>
      <c r="BI276" s="175"/>
      <c r="BJ276" s="68"/>
      <c r="BK276" s="68"/>
      <c r="BL276" s="714"/>
      <c r="BM276" s="160"/>
      <c r="BN276" s="27"/>
      <c r="BO276" s="158"/>
      <c r="BP276" s="645"/>
      <c r="BQ276" s="158"/>
      <c r="BR276" s="158"/>
      <c r="BS276" s="158"/>
      <c r="BT276" s="645"/>
      <c r="BU276" s="158"/>
      <c r="BV276" s="158"/>
      <c r="BW276" s="158"/>
      <c r="BX276" s="645"/>
      <c r="BY276" s="158"/>
      <c r="BZ276" s="158"/>
      <c r="CA276" s="158"/>
      <c r="CB276" s="645"/>
      <c r="CC276" s="158"/>
      <c r="CD276" s="158"/>
      <c r="CE276" s="158"/>
      <c r="CF276" s="645"/>
      <c r="CG276" s="158"/>
      <c r="CH276" s="158"/>
      <c r="CI276" s="158"/>
      <c r="CJ276" s="645"/>
      <c r="CK276" s="158"/>
      <c r="CL276" s="158"/>
      <c r="CM276" s="158"/>
      <c r="CN276" s="645"/>
      <c r="CO276" s="158"/>
      <c r="CP276" s="158"/>
      <c r="CQ276" s="158"/>
      <c r="CR276" s="645"/>
      <c r="CS276" s="158"/>
      <c r="CT276" s="158"/>
      <c r="CU276" s="646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</row>
    <row r="277" spans="1:111" s="6" customFormat="1" ht="34.5" customHeight="1" x14ac:dyDescent="0.2">
      <c r="A277" s="59"/>
      <c r="B277" s="7"/>
      <c r="D277" s="8"/>
      <c r="E277" s="8"/>
      <c r="F277" s="8"/>
      <c r="G277" s="643"/>
      <c r="H277" s="8"/>
      <c r="I277" s="644"/>
      <c r="J277" s="8"/>
      <c r="K277" s="8"/>
      <c r="L277" s="8"/>
      <c r="M277" s="8"/>
      <c r="N277" s="8"/>
      <c r="O277" s="8"/>
      <c r="P277" s="8"/>
      <c r="Q277" s="51"/>
      <c r="R277" s="59"/>
      <c r="AS277" s="68"/>
      <c r="BF277" s="67"/>
      <c r="BG277" s="68"/>
      <c r="BH277" s="175"/>
      <c r="BI277" s="175"/>
      <c r="BJ277" s="68"/>
      <c r="BK277" s="68"/>
      <c r="BL277" s="714"/>
      <c r="BM277" s="160"/>
      <c r="BN277" s="27"/>
      <c r="BO277" s="158"/>
      <c r="BP277" s="645"/>
      <c r="BQ277" s="158"/>
      <c r="BR277" s="158"/>
      <c r="BS277" s="158"/>
      <c r="BT277" s="645"/>
      <c r="BU277" s="158"/>
      <c r="BV277" s="158"/>
      <c r="BW277" s="158"/>
      <c r="BX277" s="645"/>
      <c r="BY277" s="158"/>
      <c r="BZ277" s="158"/>
      <c r="CA277" s="158"/>
      <c r="CB277" s="645"/>
      <c r="CC277" s="158"/>
      <c r="CD277" s="158"/>
      <c r="CE277" s="158"/>
      <c r="CF277" s="645"/>
      <c r="CG277" s="158"/>
      <c r="CH277" s="158"/>
      <c r="CI277" s="158"/>
      <c r="CJ277" s="645"/>
      <c r="CK277" s="158"/>
      <c r="CL277" s="158"/>
      <c r="CM277" s="158"/>
      <c r="CN277" s="645"/>
      <c r="CO277" s="158"/>
      <c r="CP277" s="158"/>
      <c r="CQ277" s="158"/>
      <c r="CR277" s="645"/>
      <c r="CS277" s="158"/>
      <c r="CT277" s="158"/>
      <c r="CU277" s="646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</row>
    <row r="278" spans="1:111" s="6" customFormat="1" ht="34.5" customHeight="1" x14ac:dyDescent="0.2">
      <c r="A278" s="59"/>
      <c r="B278" s="7"/>
      <c r="D278" s="8"/>
      <c r="E278" s="8"/>
      <c r="F278" s="8"/>
      <c r="G278" s="643"/>
      <c r="H278" s="8"/>
      <c r="I278" s="644"/>
      <c r="J278" s="8"/>
      <c r="K278" s="8"/>
      <c r="L278" s="8"/>
      <c r="M278" s="8"/>
      <c r="N278" s="8"/>
      <c r="O278" s="8"/>
      <c r="P278" s="8"/>
      <c r="Q278" s="51"/>
      <c r="R278" s="59"/>
      <c r="AS278" s="68"/>
      <c r="BF278" s="67"/>
      <c r="BG278" s="68"/>
      <c r="BH278" s="175"/>
      <c r="BI278" s="175"/>
      <c r="BJ278" s="68"/>
      <c r="BK278" s="68"/>
      <c r="BL278" s="714"/>
      <c r="BM278" s="160"/>
      <c r="BN278" s="27"/>
      <c r="BO278" s="158"/>
      <c r="BP278" s="645"/>
      <c r="BQ278" s="158"/>
      <c r="BR278" s="158"/>
      <c r="BS278" s="158"/>
      <c r="BT278" s="645"/>
      <c r="BU278" s="158"/>
      <c r="BV278" s="158"/>
      <c r="BW278" s="158"/>
      <c r="BX278" s="645"/>
      <c r="BY278" s="158"/>
      <c r="BZ278" s="158"/>
      <c r="CA278" s="158"/>
      <c r="CB278" s="645"/>
      <c r="CC278" s="158"/>
      <c r="CD278" s="158"/>
      <c r="CE278" s="158"/>
      <c r="CF278" s="645"/>
      <c r="CG278" s="158"/>
      <c r="CH278" s="158"/>
      <c r="CI278" s="158"/>
      <c r="CJ278" s="645"/>
      <c r="CK278" s="158"/>
      <c r="CL278" s="158"/>
      <c r="CM278" s="158"/>
      <c r="CN278" s="645"/>
      <c r="CO278" s="158"/>
      <c r="CP278" s="158"/>
      <c r="CQ278" s="158"/>
      <c r="CR278" s="645"/>
      <c r="CS278" s="158"/>
      <c r="CT278" s="158"/>
      <c r="CU278" s="646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</row>
    <row r="279" spans="1:111" s="6" customFormat="1" ht="34.5" customHeight="1" x14ac:dyDescent="0.2">
      <c r="A279" s="59"/>
      <c r="B279" s="7"/>
      <c r="D279" s="8"/>
      <c r="E279" s="8"/>
      <c r="F279" s="8"/>
      <c r="G279" s="643"/>
      <c r="H279" s="8"/>
      <c r="I279" s="644"/>
      <c r="J279" s="8"/>
      <c r="K279" s="8"/>
      <c r="L279" s="8"/>
      <c r="M279" s="8"/>
      <c r="N279" s="8"/>
      <c r="O279" s="8"/>
      <c r="P279" s="8"/>
      <c r="Q279" s="51"/>
      <c r="R279" s="59"/>
      <c r="AS279" s="68"/>
      <c r="BF279" s="67"/>
      <c r="BG279" s="68"/>
      <c r="BH279" s="175"/>
      <c r="BI279" s="175"/>
      <c r="BJ279" s="68"/>
      <c r="BK279" s="68"/>
      <c r="BL279" s="714"/>
      <c r="BM279" s="160"/>
      <c r="BN279" s="27"/>
      <c r="BO279" s="158"/>
      <c r="BP279" s="645"/>
      <c r="BQ279" s="158"/>
      <c r="BR279" s="158"/>
      <c r="BS279" s="158"/>
      <c r="BT279" s="645"/>
      <c r="BU279" s="158"/>
      <c r="BV279" s="158"/>
      <c r="BW279" s="158"/>
      <c r="BX279" s="645"/>
      <c r="BY279" s="158"/>
      <c r="BZ279" s="158"/>
      <c r="CA279" s="158"/>
      <c r="CB279" s="645"/>
      <c r="CC279" s="158"/>
      <c r="CD279" s="158"/>
      <c r="CE279" s="158"/>
      <c r="CF279" s="645"/>
      <c r="CG279" s="158"/>
      <c r="CH279" s="158"/>
      <c r="CI279" s="158"/>
      <c r="CJ279" s="645"/>
      <c r="CK279" s="158"/>
      <c r="CL279" s="158"/>
      <c r="CM279" s="158"/>
      <c r="CN279" s="645"/>
      <c r="CO279" s="158"/>
      <c r="CP279" s="158"/>
      <c r="CQ279" s="158"/>
      <c r="CR279" s="645"/>
      <c r="CS279" s="158"/>
      <c r="CT279" s="158"/>
      <c r="CU279" s="646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</row>
    <row r="280" spans="1:111" s="6" customFormat="1" ht="34.5" customHeight="1" x14ac:dyDescent="0.2">
      <c r="A280" s="59"/>
      <c r="B280" s="7"/>
      <c r="D280" s="8"/>
      <c r="E280" s="8"/>
      <c r="F280" s="8"/>
      <c r="G280" s="643"/>
      <c r="H280" s="8"/>
      <c r="I280" s="644"/>
      <c r="J280" s="8"/>
      <c r="K280" s="8"/>
      <c r="L280" s="8"/>
      <c r="M280" s="8"/>
      <c r="N280" s="8"/>
      <c r="O280" s="8"/>
      <c r="P280" s="8"/>
      <c r="Q280" s="51"/>
      <c r="R280" s="59"/>
      <c r="AS280" s="68"/>
      <c r="BF280" s="67"/>
      <c r="BG280" s="68"/>
      <c r="BH280" s="175"/>
      <c r="BI280" s="175"/>
      <c r="BJ280" s="68"/>
      <c r="BK280" s="68"/>
      <c r="BL280" s="714"/>
      <c r="BM280" s="160"/>
      <c r="BN280" s="27"/>
      <c r="BO280" s="158"/>
      <c r="BP280" s="645"/>
      <c r="BQ280" s="158"/>
      <c r="BR280" s="158"/>
      <c r="BS280" s="158"/>
      <c r="BT280" s="645"/>
      <c r="BU280" s="158"/>
      <c r="BV280" s="158"/>
      <c r="BW280" s="158"/>
      <c r="BX280" s="645"/>
      <c r="BY280" s="158"/>
      <c r="BZ280" s="158"/>
      <c r="CA280" s="158"/>
      <c r="CB280" s="645"/>
      <c r="CC280" s="158"/>
      <c r="CD280" s="158"/>
      <c r="CE280" s="158"/>
      <c r="CF280" s="645"/>
      <c r="CG280" s="158"/>
      <c r="CH280" s="158"/>
      <c r="CI280" s="158"/>
      <c r="CJ280" s="645"/>
      <c r="CK280" s="158"/>
      <c r="CL280" s="158"/>
      <c r="CM280" s="158"/>
      <c r="CN280" s="645"/>
      <c r="CO280" s="158"/>
      <c r="CP280" s="158"/>
      <c r="CQ280" s="158"/>
      <c r="CR280" s="645"/>
      <c r="CS280" s="158"/>
      <c r="CT280" s="158"/>
      <c r="CU280" s="646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</row>
    <row r="281" spans="1:111" s="6" customFormat="1" ht="34.5" customHeight="1" x14ac:dyDescent="0.2">
      <c r="A281" s="59"/>
      <c r="B281" s="7"/>
      <c r="D281" s="8"/>
      <c r="E281" s="8"/>
      <c r="F281" s="8"/>
      <c r="G281" s="643"/>
      <c r="H281" s="8"/>
      <c r="I281" s="644"/>
      <c r="J281" s="8"/>
      <c r="K281" s="8"/>
      <c r="L281" s="8"/>
      <c r="M281" s="8"/>
      <c r="N281" s="8"/>
      <c r="O281" s="8"/>
      <c r="P281" s="8"/>
      <c r="Q281" s="51"/>
      <c r="R281" s="59"/>
      <c r="AS281" s="68"/>
      <c r="BF281" s="67"/>
      <c r="BG281" s="68"/>
      <c r="BH281" s="175"/>
      <c r="BI281" s="175"/>
      <c r="BJ281" s="68"/>
      <c r="BK281" s="68"/>
      <c r="BL281" s="714"/>
      <c r="BM281" s="160"/>
      <c r="BN281" s="27"/>
      <c r="BO281" s="158"/>
      <c r="BP281" s="645"/>
      <c r="BQ281" s="158"/>
      <c r="BR281" s="158"/>
      <c r="BS281" s="158"/>
      <c r="BT281" s="645"/>
      <c r="BU281" s="158"/>
      <c r="BV281" s="158"/>
      <c r="BW281" s="158"/>
      <c r="BX281" s="645"/>
      <c r="BY281" s="158"/>
      <c r="BZ281" s="158"/>
      <c r="CA281" s="158"/>
      <c r="CB281" s="645"/>
      <c r="CC281" s="158"/>
      <c r="CD281" s="158"/>
      <c r="CE281" s="158"/>
      <c r="CF281" s="645"/>
      <c r="CG281" s="158"/>
      <c r="CH281" s="158"/>
      <c r="CI281" s="158"/>
      <c r="CJ281" s="645"/>
      <c r="CK281" s="158"/>
      <c r="CL281" s="158"/>
      <c r="CM281" s="158"/>
      <c r="CN281" s="645"/>
      <c r="CO281" s="158"/>
      <c r="CP281" s="158"/>
      <c r="CQ281" s="158"/>
      <c r="CR281" s="645"/>
      <c r="CS281" s="158"/>
      <c r="CT281" s="158"/>
      <c r="CU281" s="646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</row>
    <row r="282" spans="1:111" s="6" customFormat="1" ht="34.5" customHeight="1" x14ac:dyDescent="0.2">
      <c r="A282" s="59"/>
      <c r="B282" s="7"/>
      <c r="D282" s="8"/>
      <c r="E282" s="8"/>
      <c r="F282" s="8"/>
      <c r="G282" s="643"/>
      <c r="H282" s="8"/>
      <c r="I282" s="644"/>
      <c r="J282" s="8"/>
      <c r="K282" s="8"/>
      <c r="L282" s="8"/>
      <c r="M282" s="8"/>
      <c r="N282" s="8"/>
      <c r="O282" s="8"/>
      <c r="P282" s="8"/>
      <c r="Q282" s="51"/>
      <c r="R282" s="59"/>
      <c r="AS282" s="68"/>
      <c r="BF282" s="67"/>
      <c r="BG282" s="68"/>
      <c r="BH282" s="175"/>
      <c r="BI282" s="175"/>
      <c r="BJ282" s="68"/>
      <c r="BK282" s="68"/>
      <c r="BL282" s="714"/>
      <c r="BM282" s="160"/>
      <c r="BN282" s="27"/>
      <c r="BO282" s="158"/>
      <c r="BP282" s="645"/>
      <c r="BQ282" s="158"/>
      <c r="BR282" s="158"/>
      <c r="BS282" s="158"/>
      <c r="BT282" s="645"/>
      <c r="BU282" s="158"/>
      <c r="BV282" s="158"/>
      <c r="BW282" s="158"/>
      <c r="BX282" s="645"/>
      <c r="BY282" s="158"/>
      <c r="BZ282" s="158"/>
      <c r="CA282" s="158"/>
      <c r="CB282" s="645"/>
      <c r="CC282" s="158"/>
      <c r="CD282" s="158"/>
      <c r="CE282" s="158"/>
      <c r="CF282" s="645"/>
      <c r="CG282" s="158"/>
      <c r="CH282" s="158"/>
      <c r="CI282" s="158"/>
      <c r="CJ282" s="645"/>
      <c r="CK282" s="158"/>
      <c r="CL282" s="158"/>
      <c r="CM282" s="158"/>
      <c r="CN282" s="645"/>
      <c r="CO282" s="158"/>
      <c r="CP282" s="158"/>
      <c r="CQ282" s="158"/>
      <c r="CR282" s="645"/>
      <c r="CS282" s="158"/>
      <c r="CT282" s="158"/>
      <c r="CU282" s="646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</row>
    <row r="283" spans="1:111" s="6" customFormat="1" ht="34.5" customHeight="1" x14ac:dyDescent="0.2">
      <c r="A283" s="59"/>
      <c r="B283" s="7"/>
      <c r="D283" s="8"/>
      <c r="E283" s="8"/>
      <c r="F283" s="8"/>
      <c r="G283" s="643"/>
      <c r="H283" s="8"/>
      <c r="I283" s="644"/>
      <c r="J283" s="8"/>
      <c r="K283" s="8"/>
      <c r="L283" s="8"/>
      <c r="M283" s="8"/>
      <c r="N283" s="8"/>
      <c r="O283" s="8"/>
      <c r="P283" s="8"/>
      <c r="Q283" s="51"/>
      <c r="R283" s="59"/>
      <c r="AS283" s="68"/>
      <c r="BF283" s="67"/>
      <c r="BG283" s="68"/>
      <c r="BH283" s="175"/>
      <c r="BI283" s="175"/>
      <c r="BJ283" s="68"/>
      <c r="BK283" s="68"/>
      <c r="BL283" s="714"/>
      <c r="BM283" s="160"/>
      <c r="BN283" s="27"/>
      <c r="BO283" s="158"/>
      <c r="BP283" s="645"/>
      <c r="BQ283" s="158"/>
      <c r="BR283" s="158"/>
      <c r="BS283" s="158"/>
      <c r="BT283" s="645"/>
      <c r="BU283" s="158"/>
      <c r="BV283" s="158"/>
      <c r="BW283" s="158"/>
      <c r="BX283" s="645"/>
      <c r="BY283" s="158"/>
      <c r="BZ283" s="158"/>
      <c r="CA283" s="158"/>
      <c r="CB283" s="645"/>
      <c r="CC283" s="158"/>
      <c r="CD283" s="158"/>
      <c r="CE283" s="158"/>
      <c r="CF283" s="645"/>
      <c r="CG283" s="158"/>
      <c r="CH283" s="158"/>
      <c r="CI283" s="158"/>
      <c r="CJ283" s="645"/>
      <c r="CK283" s="158"/>
      <c r="CL283" s="158"/>
      <c r="CM283" s="158"/>
      <c r="CN283" s="645"/>
      <c r="CO283" s="158"/>
      <c r="CP283" s="158"/>
      <c r="CQ283" s="158"/>
      <c r="CR283" s="645"/>
      <c r="CS283" s="158"/>
      <c r="CT283" s="158"/>
      <c r="CU283" s="646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</row>
    <row r="284" spans="1:111" s="6" customFormat="1" ht="34.5" customHeight="1" x14ac:dyDescent="0.2">
      <c r="A284" s="59"/>
      <c r="B284" s="7"/>
      <c r="D284" s="8"/>
      <c r="E284" s="8"/>
      <c r="F284" s="8"/>
      <c r="G284" s="643"/>
      <c r="H284" s="8"/>
      <c r="I284" s="644"/>
      <c r="J284" s="8"/>
      <c r="K284" s="8"/>
      <c r="L284" s="8"/>
      <c r="M284" s="8"/>
      <c r="N284" s="8"/>
      <c r="O284" s="8"/>
      <c r="P284" s="8"/>
      <c r="Q284" s="51"/>
      <c r="R284" s="59"/>
      <c r="AS284" s="68"/>
      <c r="BF284" s="67"/>
      <c r="BG284" s="68"/>
      <c r="BH284" s="175"/>
      <c r="BI284" s="175"/>
      <c r="BJ284" s="68"/>
      <c r="BK284" s="68"/>
      <c r="BL284" s="714"/>
      <c r="BM284" s="160"/>
      <c r="BN284" s="27"/>
      <c r="BO284" s="158"/>
      <c r="BP284" s="645"/>
      <c r="BQ284" s="158"/>
      <c r="BR284" s="158"/>
      <c r="BS284" s="158"/>
      <c r="BT284" s="645"/>
      <c r="BU284" s="158"/>
      <c r="BV284" s="158"/>
      <c r="BW284" s="158"/>
      <c r="BX284" s="645"/>
      <c r="BY284" s="158"/>
      <c r="BZ284" s="158"/>
      <c r="CA284" s="158"/>
      <c r="CB284" s="645"/>
      <c r="CC284" s="158"/>
      <c r="CD284" s="158"/>
      <c r="CE284" s="158"/>
      <c r="CF284" s="645"/>
      <c r="CG284" s="158"/>
      <c r="CH284" s="158"/>
      <c r="CI284" s="158"/>
      <c r="CJ284" s="645"/>
      <c r="CK284" s="158"/>
      <c r="CL284" s="158"/>
      <c r="CM284" s="158"/>
      <c r="CN284" s="645"/>
      <c r="CO284" s="158"/>
      <c r="CP284" s="158"/>
      <c r="CQ284" s="158"/>
      <c r="CR284" s="645"/>
      <c r="CS284" s="158"/>
      <c r="CT284" s="158"/>
      <c r="CU284" s="646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</row>
    <row r="285" spans="1:111" s="6" customFormat="1" ht="34.5" customHeight="1" x14ac:dyDescent="0.2">
      <c r="A285" s="59"/>
      <c r="B285" s="7"/>
      <c r="D285" s="8"/>
      <c r="E285" s="8"/>
      <c r="F285" s="8"/>
      <c r="G285" s="643"/>
      <c r="H285" s="8"/>
      <c r="I285" s="644"/>
      <c r="J285" s="8"/>
      <c r="K285" s="8"/>
      <c r="L285" s="8"/>
      <c r="M285" s="8"/>
      <c r="N285" s="8"/>
      <c r="O285" s="8"/>
      <c r="P285" s="8"/>
      <c r="Q285" s="51"/>
      <c r="R285" s="59"/>
      <c r="AS285" s="68"/>
      <c r="BF285" s="67"/>
      <c r="BG285" s="68"/>
      <c r="BH285" s="175"/>
      <c r="BI285" s="175"/>
      <c r="BJ285" s="68"/>
      <c r="BK285" s="68"/>
      <c r="BL285" s="714"/>
      <c r="BM285" s="160"/>
      <c r="BN285" s="27"/>
      <c r="BO285" s="158"/>
      <c r="BP285" s="645"/>
      <c r="BQ285" s="158"/>
      <c r="BR285" s="158"/>
      <c r="BS285" s="158"/>
      <c r="BT285" s="645"/>
      <c r="BU285" s="158"/>
      <c r="BV285" s="158"/>
      <c r="BW285" s="158"/>
      <c r="BX285" s="645"/>
      <c r="BY285" s="158"/>
      <c r="BZ285" s="158"/>
      <c r="CA285" s="158"/>
      <c r="CB285" s="645"/>
      <c r="CC285" s="158"/>
      <c r="CD285" s="158"/>
      <c r="CE285" s="158"/>
      <c r="CF285" s="645"/>
      <c r="CG285" s="158"/>
      <c r="CH285" s="158"/>
      <c r="CI285" s="158"/>
      <c r="CJ285" s="645"/>
      <c r="CK285" s="158"/>
      <c r="CL285" s="158"/>
      <c r="CM285" s="158"/>
      <c r="CN285" s="645"/>
      <c r="CO285" s="158"/>
      <c r="CP285" s="158"/>
      <c r="CQ285" s="158"/>
      <c r="CR285" s="645"/>
      <c r="CS285" s="158"/>
      <c r="CT285" s="158"/>
      <c r="CU285" s="646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</row>
    <row r="286" spans="1:111" s="6" customFormat="1" ht="34.5" customHeight="1" x14ac:dyDescent="0.2">
      <c r="A286" s="59"/>
      <c r="B286" s="7"/>
      <c r="D286" s="8"/>
      <c r="E286" s="8"/>
      <c r="F286" s="8"/>
      <c r="G286" s="643"/>
      <c r="H286" s="8"/>
      <c r="I286" s="644"/>
      <c r="J286" s="8"/>
      <c r="K286" s="8"/>
      <c r="L286" s="8"/>
      <c r="M286" s="8"/>
      <c r="N286" s="8"/>
      <c r="O286" s="8"/>
      <c r="P286" s="8"/>
      <c r="Q286" s="51"/>
      <c r="R286" s="59"/>
      <c r="AS286" s="68"/>
      <c r="BF286" s="67"/>
      <c r="BG286" s="68"/>
      <c r="BH286" s="175"/>
      <c r="BI286" s="175"/>
      <c r="BJ286" s="68"/>
      <c r="BK286" s="68"/>
      <c r="BL286" s="714"/>
      <c r="BM286" s="160"/>
      <c r="BN286" s="27"/>
      <c r="BO286" s="158"/>
      <c r="BP286" s="645"/>
      <c r="BQ286" s="158"/>
      <c r="BR286" s="158"/>
      <c r="BS286" s="158"/>
      <c r="BT286" s="645"/>
      <c r="BU286" s="158"/>
      <c r="BV286" s="158"/>
      <c r="BW286" s="158"/>
      <c r="BX286" s="645"/>
      <c r="BY286" s="158"/>
      <c r="BZ286" s="158"/>
      <c r="CA286" s="158"/>
      <c r="CB286" s="645"/>
      <c r="CC286" s="158"/>
      <c r="CD286" s="158"/>
      <c r="CE286" s="158"/>
      <c r="CF286" s="645"/>
      <c r="CG286" s="158"/>
      <c r="CH286" s="158"/>
      <c r="CI286" s="158"/>
      <c r="CJ286" s="645"/>
      <c r="CK286" s="158"/>
      <c r="CL286" s="158"/>
      <c r="CM286" s="158"/>
      <c r="CN286" s="645"/>
      <c r="CO286" s="158"/>
      <c r="CP286" s="158"/>
      <c r="CQ286" s="158"/>
      <c r="CR286" s="645"/>
      <c r="CS286" s="158"/>
      <c r="CT286" s="158"/>
      <c r="CU286" s="646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</row>
    <row r="287" spans="1:111" s="6" customFormat="1" ht="34.5" customHeight="1" x14ac:dyDescent="0.2">
      <c r="A287" s="59"/>
      <c r="B287" s="7"/>
      <c r="D287" s="8"/>
      <c r="E287" s="8"/>
      <c r="F287" s="8"/>
      <c r="G287" s="643"/>
      <c r="H287" s="8"/>
      <c r="I287" s="644"/>
      <c r="J287" s="8"/>
      <c r="K287" s="8"/>
      <c r="L287" s="8"/>
      <c r="M287" s="8"/>
      <c r="N287" s="8"/>
      <c r="O287" s="8"/>
      <c r="P287" s="8"/>
      <c r="Q287" s="51"/>
      <c r="R287" s="59"/>
      <c r="AS287" s="68"/>
      <c r="BF287" s="67"/>
      <c r="BG287" s="68"/>
      <c r="BH287" s="175"/>
      <c r="BI287" s="175"/>
      <c r="BJ287" s="68"/>
      <c r="BK287" s="68"/>
      <c r="BL287" s="714"/>
      <c r="BM287" s="160"/>
      <c r="BN287" s="27"/>
      <c r="BO287" s="158"/>
      <c r="BP287" s="645"/>
      <c r="BQ287" s="158"/>
      <c r="BR287" s="158"/>
      <c r="BS287" s="158"/>
      <c r="BT287" s="645"/>
      <c r="BU287" s="158"/>
      <c r="BV287" s="158"/>
      <c r="BW287" s="158"/>
      <c r="BX287" s="645"/>
      <c r="BY287" s="158"/>
      <c r="BZ287" s="158"/>
      <c r="CA287" s="158"/>
      <c r="CB287" s="645"/>
      <c r="CC287" s="158"/>
      <c r="CD287" s="158"/>
      <c r="CE287" s="158"/>
      <c r="CF287" s="645"/>
      <c r="CG287" s="158"/>
      <c r="CH287" s="158"/>
      <c r="CI287" s="158"/>
      <c r="CJ287" s="645"/>
      <c r="CK287" s="158"/>
      <c r="CL287" s="158"/>
      <c r="CM287" s="158"/>
      <c r="CN287" s="645"/>
      <c r="CO287" s="158"/>
      <c r="CP287" s="158"/>
      <c r="CQ287" s="158"/>
      <c r="CR287" s="645"/>
      <c r="CS287" s="158"/>
      <c r="CT287" s="158"/>
      <c r="CU287" s="646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</row>
    <row r="288" spans="1:111" s="6" customFormat="1" ht="34.5" customHeight="1" x14ac:dyDescent="0.2">
      <c r="A288" s="59"/>
      <c r="B288" s="7"/>
      <c r="D288" s="8"/>
      <c r="E288" s="8"/>
      <c r="F288" s="8"/>
      <c r="G288" s="643"/>
      <c r="H288" s="8"/>
      <c r="I288" s="644"/>
      <c r="J288" s="8"/>
      <c r="K288" s="8"/>
      <c r="L288" s="8"/>
      <c r="M288" s="8"/>
      <c r="N288" s="8"/>
      <c r="O288" s="8"/>
      <c r="P288" s="8"/>
      <c r="Q288" s="51"/>
      <c r="R288" s="59"/>
      <c r="AS288" s="68"/>
      <c r="BF288" s="67"/>
      <c r="BG288" s="68"/>
      <c r="BH288" s="175"/>
      <c r="BI288" s="175"/>
      <c r="BJ288" s="68"/>
      <c r="BK288" s="68"/>
      <c r="BL288" s="714"/>
      <c r="BM288" s="160"/>
      <c r="BN288" s="27"/>
      <c r="BO288" s="158"/>
      <c r="BP288" s="645"/>
      <c r="BQ288" s="158"/>
      <c r="BR288" s="158"/>
      <c r="BS288" s="158"/>
      <c r="BT288" s="645"/>
      <c r="BU288" s="158"/>
      <c r="BV288" s="158"/>
      <c r="BW288" s="158"/>
      <c r="BX288" s="645"/>
      <c r="BY288" s="158"/>
      <c r="BZ288" s="158"/>
      <c r="CA288" s="158"/>
      <c r="CB288" s="645"/>
      <c r="CC288" s="158"/>
      <c r="CD288" s="158"/>
      <c r="CE288" s="158"/>
      <c r="CF288" s="645"/>
      <c r="CG288" s="158"/>
      <c r="CH288" s="158"/>
      <c r="CI288" s="158"/>
      <c r="CJ288" s="645"/>
      <c r="CK288" s="158"/>
      <c r="CL288" s="158"/>
      <c r="CM288" s="158"/>
      <c r="CN288" s="645"/>
      <c r="CO288" s="158"/>
      <c r="CP288" s="158"/>
      <c r="CQ288" s="158"/>
      <c r="CR288" s="645"/>
      <c r="CS288" s="158"/>
      <c r="CT288" s="158"/>
      <c r="CU288" s="646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</row>
    <row r="289" spans="1:111" s="6" customFormat="1" ht="34.5" customHeight="1" x14ac:dyDescent="0.2">
      <c r="A289" s="59"/>
      <c r="B289" s="7"/>
      <c r="D289" s="8"/>
      <c r="E289" s="8"/>
      <c r="F289" s="8"/>
      <c r="G289" s="643"/>
      <c r="H289" s="8"/>
      <c r="I289" s="644"/>
      <c r="J289" s="8"/>
      <c r="K289" s="8"/>
      <c r="L289" s="8"/>
      <c r="M289" s="8"/>
      <c r="N289" s="8"/>
      <c r="O289" s="8"/>
      <c r="P289" s="8"/>
      <c r="Q289" s="51"/>
      <c r="R289" s="59"/>
      <c r="AS289" s="68"/>
      <c r="BF289" s="67"/>
      <c r="BG289" s="68"/>
      <c r="BH289" s="175"/>
      <c r="BI289" s="175"/>
      <c r="BJ289" s="68"/>
      <c r="BK289" s="68"/>
      <c r="BL289" s="714"/>
      <c r="BM289" s="160"/>
      <c r="BN289" s="27"/>
      <c r="BO289" s="158"/>
      <c r="BP289" s="645"/>
      <c r="BQ289" s="158"/>
      <c r="BR289" s="158"/>
      <c r="BS289" s="158"/>
      <c r="BT289" s="645"/>
      <c r="BU289" s="158"/>
      <c r="BV289" s="158"/>
      <c r="BW289" s="158"/>
      <c r="BX289" s="645"/>
      <c r="BY289" s="158"/>
      <c r="BZ289" s="158"/>
      <c r="CA289" s="158"/>
      <c r="CB289" s="645"/>
      <c r="CC289" s="158"/>
      <c r="CD289" s="158"/>
      <c r="CE289" s="158"/>
      <c r="CF289" s="645"/>
      <c r="CG289" s="158"/>
      <c r="CH289" s="158"/>
      <c r="CI289" s="158"/>
      <c r="CJ289" s="645"/>
      <c r="CK289" s="158"/>
      <c r="CL289" s="158"/>
      <c r="CM289" s="158"/>
      <c r="CN289" s="645"/>
      <c r="CO289" s="158"/>
      <c r="CP289" s="158"/>
      <c r="CQ289" s="158"/>
      <c r="CR289" s="645"/>
      <c r="CS289" s="158"/>
      <c r="CT289" s="158"/>
      <c r="CU289" s="646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</row>
    <row r="290" spans="1:111" s="6" customFormat="1" ht="34.5" customHeight="1" x14ac:dyDescent="0.2">
      <c r="A290" s="59"/>
      <c r="B290" s="7"/>
      <c r="D290" s="8"/>
      <c r="E290" s="8"/>
      <c r="F290" s="8"/>
      <c r="G290" s="643"/>
      <c r="H290" s="8"/>
      <c r="I290" s="644"/>
      <c r="J290" s="8"/>
      <c r="K290" s="8"/>
      <c r="L290" s="8"/>
      <c r="M290" s="8"/>
      <c r="N290" s="8"/>
      <c r="O290" s="8"/>
      <c r="P290" s="8"/>
      <c r="Q290" s="51"/>
      <c r="R290" s="59"/>
      <c r="AS290" s="68"/>
      <c r="BF290" s="67"/>
      <c r="BG290" s="68"/>
      <c r="BH290" s="175"/>
      <c r="BI290" s="175"/>
      <c r="BJ290" s="68"/>
      <c r="BK290" s="68"/>
      <c r="BL290" s="714"/>
      <c r="BM290" s="160"/>
      <c r="BN290" s="27"/>
      <c r="BO290" s="158"/>
      <c r="BP290" s="645"/>
      <c r="BQ290" s="158"/>
      <c r="BR290" s="158"/>
      <c r="BS290" s="158"/>
      <c r="BT290" s="645"/>
      <c r="BU290" s="158"/>
      <c r="BV290" s="158"/>
      <c r="BW290" s="158"/>
      <c r="BX290" s="645"/>
      <c r="BY290" s="158"/>
      <c r="BZ290" s="158"/>
      <c r="CA290" s="158"/>
      <c r="CB290" s="645"/>
      <c r="CC290" s="158"/>
      <c r="CD290" s="158"/>
      <c r="CE290" s="158"/>
      <c r="CF290" s="645"/>
      <c r="CG290" s="158"/>
      <c r="CH290" s="158"/>
      <c r="CI290" s="158"/>
      <c r="CJ290" s="645"/>
      <c r="CK290" s="158"/>
      <c r="CL290" s="158"/>
      <c r="CM290" s="158"/>
      <c r="CN290" s="645"/>
      <c r="CO290" s="158"/>
      <c r="CP290" s="158"/>
      <c r="CQ290" s="158"/>
      <c r="CR290" s="645"/>
      <c r="CS290" s="158"/>
      <c r="CT290" s="158"/>
      <c r="CU290" s="646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</row>
    <row r="291" spans="1:111" s="6" customFormat="1" ht="34.5" customHeight="1" x14ac:dyDescent="0.2">
      <c r="A291" s="59"/>
      <c r="B291" s="7"/>
      <c r="D291" s="8"/>
      <c r="E291" s="8"/>
      <c r="F291" s="8"/>
      <c r="G291" s="643"/>
      <c r="H291" s="8"/>
      <c r="I291" s="644"/>
      <c r="J291" s="8"/>
      <c r="K291" s="8"/>
      <c r="L291" s="8"/>
      <c r="M291" s="8"/>
      <c r="N291" s="8"/>
      <c r="O291" s="8"/>
      <c r="P291" s="8"/>
      <c r="Q291" s="51"/>
      <c r="R291" s="59"/>
      <c r="AS291" s="68"/>
      <c r="BF291" s="67"/>
      <c r="BG291" s="68"/>
      <c r="BH291" s="175"/>
      <c r="BI291" s="175"/>
      <c r="BJ291" s="68"/>
      <c r="BK291" s="68"/>
      <c r="BL291" s="714"/>
      <c r="BM291" s="160"/>
      <c r="BN291" s="27"/>
      <c r="BO291" s="158"/>
      <c r="BP291" s="645"/>
      <c r="BQ291" s="158"/>
      <c r="BR291" s="158"/>
      <c r="BS291" s="158"/>
      <c r="BT291" s="645"/>
      <c r="BU291" s="158"/>
      <c r="BV291" s="158"/>
      <c r="BW291" s="158"/>
      <c r="BX291" s="645"/>
      <c r="BY291" s="158"/>
      <c r="BZ291" s="158"/>
      <c r="CA291" s="158"/>
      <c r="CB291" s="645"/>
      <c r="CC291" s="158"/>
      <c r="CD291" s="158"/>
      <c r="CE291" s="158"/>
      <c r="CF291" s="645"/>
      <c r="CG291" s="158"/>
      <c r="CH291" s="158"/>
      <c r="CI291" s="158"/>
      <c r="CJ291" s="645"/>
      <c r="CK291" s="158"/>
      <c r="CL291" s="158"/>
      <c r="CM291" s="158"/>
      <c r="CN291" s="645"/>
      <c r="CO291" s="158"/>
      <c r="CP291" s="158"/>
      <c r="CQ291" s="158"/>
      <c r="CR291" s="645"/>
      <c r="CS291" s="158"/>
      <c r="CT291" s="158"/>
      <c r="CU291" s="646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</row>
    <row r="292" spans="1:111" s="6" customFormat="1" ht="34.5" customHeight="1" x14ac:dyDescent="0.2">
      <c r="A292" s="59"/>
      <c r="B292" s="7"/>
      <c r="D292" s="8"/>
      <c r="E292" s="8"/>
      <c r="F292" s="8"/>
      <c r="G292" s="643"/>
      <c r="H292" s="8"/>
      <c r="I292" s="644"/>
      <c r="J292" s="8"/>
      <c r="K292" s="8"/>
      <c r="L292" s="8"/>
      <c r="M292" s="8"/>
      <c r="N292" s="8"/>
      <c r="O292" s="8"/>
      <c r="P292" s="8"/>
      <c r="Q292" s="51"/>
      <c r="R292" s="59"/>
      <c r="AS292" s="68"/>
      <c r="BF292" s="67"/>
      <c r="BG292" s="68"/>
      <c r="BH292" s="175"/>
      <c r="BI292" s="175"/>
      <c r="BJ292" s="68"/>
      <c r="BK292" s="68"/>
      <c r="BL292" s="714"/>
      <c r="BM292" s="160"/>
      <c r="BN292" s="27"/>
      <c r="BO292" s="158"/>
      <c r="BP292" s="645"/>
      <c r="BQ292" s="158"/>
      <c r="BR292" s="158"/>
      <c r="BS292" s="158"/>
      <c r="BT292" s="645"/>
      <c r="BU292" s="158"/>
      <c r="BV292" s="158"/>
      <c r="BW292" s="158"/>
      <c r="BX292" s="645"/>
      <c r="BY292" s="158"/>
      <c r="BZ292" s="158"/>
      <c r="CA292" s="158"/>
      <c r="CB292" s="645"/>
      <c r="CC292" s="158"/>
      <c r="CD292" s="158"/>
      <c r="CE292" s="158"/>
      <c r="CF292" s="645"/>
      <c r="CG292" s="158"/>
      <c r="CH292" s="158"/>
      <c r="CI292" s="158"/>
      <c r="CJ292" s="645"/>
      <c r="CK292" s="158"/>
      <c r="CL292" s="158"/>
      <c r="CM292" s="158"/>
      <c r="CN292" s="645"/>
      <c r="CO292" s="158"/>
      <c r="CP292" s="158"/>
      <c r="CQ292" s="158"/>
      <c r="CR292" s="645"/>
      <c r="CS292" s="158"/>
      <c r="CT292" s="158"/>
      <c r="CU292" s="646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</row>
    <row r="293" spans="1:111" s="6" customFormat="1" ht="34.5" customHeight="1" x14ac:dyDescent="0.2">
      <c r="A293" s="59"/>
      <c r="B293" s="7"/>
      <c r="D293" s="8"/>
      <c r="E293" s="8"/>
      <c r="F293" s="8"/>
      <c r="G293" s="643"/>
      <c r="H293" s="8"/>
      <c r="I293" s="644"/>
      <c r="J293" s="8"/>
      <c r="K293" s="8"/>
      <c r="L293" s="8"/>
      <c r="M293" s="8"/>
      <c r="N293" s="8"/>
      <c r="O293" s="8"/>
      <c r="P293" s="8"/>
      <c r="Q293" s="51"/>
      <c r="R293" s="59"/>
      <c r="AS293" s="68"/>
      <c r="BF293" s="67"/>
      <c r="BG293" s="68"/>
      <c r="BH293" s="175"/>
      <c r="BI293" s="175"/>
      <c r="BJ293" s="68"/>
      <c r="BK293" s="68"/>
      <c r="BL293" s="714"/>
      <c r="BM293" s="160"/>
      <c r="BN293" s="27"/>
      <c r="BO293" s="158"/>
      <c r="BP293" s="645"/>
      <c r="BQ293" s="158"/>
      <c r="BR293" s="158"/>
      <c r="BS293" s="158"/>
      <c r="BT293" s="645"/>
      <c r="BU293" s="158"/>
      <c r="BV293" s="158"/>
      <c r="BW293" s="158"/>
      <c r="BX293" s="645"/>
      <c r="BY293" s="158"/>
      <c r="BZ293" s="158"/>
      <c r="CA293" s="158"/>
      <c r="CB293" s="645"/>
      <c r="CC293" s="158"/>
      <c r="CD293" s="158"/>
      <c r="CE293" s="158"/>
      <c r="CF293" s="645"/>
      <c r="CG293" s="158"/>
      <c r="CH293" s="158"/>
      <c r="CI293" s="158"/>
      <c r="CJ293" s="645"/>
      <c r="CK293" s="158"/>
      <c r="CL293" s="158"/>
      <c r="CM293" s="158"/>
      <c r="CN293" s="645"/>
      <c r="CO293" s="158"/>
      <c r="CP293" s="158"/>
      <c r="CQ293" s="158"/>
      <c r="CR293" s="645"/>
      <c r="CS293" s="158"/>
      <c r="CT293" s="158"/>
      <c r="CU293" s="646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</row>
    <row r="294" spans="1:111" s="6" customFormat="1" ht="34.5" customHeight="1" x14ac:dyDescent="0.2">
      <c r="A294" s="59"/>
      <c r="B294" s="7"/>
      <c r="D294" s="8"/>
      <c r="E294" s="8"/>
      <c r="F294" s="8"/>
      <c r="G294" s="643"/>
      <c r="H294" s="8"/>
      <c r="I294" s="644"/>
      <c r="J294" s="8"/>
      <c r="K294" s="8"/>
      <c r="L294" s="8"/>
      <c r="M294" s="8"/>
      <c r="N294" s="8"/>
      <c r="O294" s="8"/>
      <c r="P294" s="8"/>
      <c r="Q294" s="51"/>
      <c r="R294" s="59"/>
      <c r="AS294" s="68"/>
      <c r="BF294" s="67"/>
      <c r="BG294" s="68"/>
      <c r="BH294" s="175"/>
      <c r="BI294" s="175"/>
      <c r="BJ294" s="68"/>
      <c r="BK294" s="68"/>
      <c r="BL294" s="714"/>
      <c r="BM294" s="160"/>
      <c r="BN294" s="27"/>
      <c r="BO294" s="158"/>
      <c r="BP294" s="645"/>
      <c r="BQ294" s="158"/>
      <c r="BR294" s="158"/>
      <c r="BS294" s="158"/>
      <c r="BT294" s="645"/>
      <c r="BU294" s="158"/>
      <c r="BV294" s="158"/>
      <c r="BW294" s="158"/>
      <c r="BX294" s="645"/>
      <c r="BY294" s="158"/>
      <c r="BZ294" s="158"/>
      <c r="CA294" s="158"/>
      <c r="CB294" s="645"/>
      <c r="CC294" s="158"/>
      <c r="CD294" s="158"/>
      <c r="CE294" s="158"/>
      <c r="CF294" s="645"/>
      <c r="CG294" s="158"/>
      <c r="CH294" s="158"/>
      <c r="CI294" s="158"/>
      <c r="CJ294" s="645"/>
      <c r="CK294" s="158"/>
      <c r="CL294" s="158"/>
      <c r="CM294" s="158"/>
      <c r="CN294" s="645"/>
      <c r="CO294" s="158"/>
      <c r="CP294" s="158"/>
      <c r="CQ294" s="158"/>
      <c r="CR294" s="645"/>
      <c r="CS294" s="158"/>
      <c r="CT294" s="158"/>
      <c r="CU294" s="646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</row>
    <row r="295" spans="1:111" s="6" customFormat="1" ht="34.5" customHeight="1" x14ac:dyDescent="0.2">
      <c r="A295" s="59"/>
      <c r="B295" s="7"/>
      <c r="D295" s="8"/>
      <c r="E295" s="8"/>
      <c r="F295" s="8"/>
      <c r="G295" s="643"/>
      <c r="H295" s="8"/>
      <c r="I295" s="644"/>
      <c r="J295" s="8"/>
      <c r="K295" s="8"/>
      <c r="L295" s="8"/>
      <c r="M295" s="8"/>
      <c r="N295" s="8"/>
      <c r="O295" s="8"/>
      <c r="P295" s="8"/>
      <c r="Q295" s="51"/>
      <c r="R295" s="59"/>
      <c r="AS295" s="68"/>
      <c r="BF295" s="67"/>
      <c r="BG295" s="68"/>
      <c r="BH295" s="175"/>
      <c r="BI295" s="175"/>
      <c r="BJ295" s="68"/>
      <c r="BK295" s="68"/>
      <c r="BL295" s="714"/>
      <c r="BM295" s="160"/>
      <c r="BN295" s="27"/>
      <c r="BO295" s="158"/>
      <c r="BP295" s="645"/>
      <c r="BQ295" s="158"/>
      <c r="BR295" s="158"/>
      <c r="BS295" s="158"/>
      <c r="BT295" s="645"/>
      <c r="BU295" s="158"/>
      <c r="BV295" s="158"/>
      <c r="BW295" s="158"/>
      <c r="BX295" s="645"/>
      <c r="BY295" s="158"/>
      <c r="BZ295" s="158"/>
      <c r="CA295" s="158"/>
      <c r="CB295" s="645"/>
      <c r="CC295" s="158"/>
      <c r="CD295" s="158"/>
      <c r="CE295" s="158"/>
      <c r="CF295" s="645"/>
      <c r="CG295" s="158"/>
      <c r="CH295" s="158"/>
      <c r="CI295" s="158"/>
      <c r="CJ295" s="645"/>
      <c r="CK295" s="158"/>
      <c r="CL295" s="158"/>
      <c r="CM295" s="158"/>
      <c r="CN295" s="645"/>
      <c r="CO295" s="158"/>
      <c r="CP295" s="158"/>
      <c r="CQ295" s="158"/>
      <c r="CR295" s="645"/>
      <c r="CS295" s="158"/>
      <c r="CT295" s="158"/>
      <c r="CU295" s="646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</row>
    <row r="296" spans="1:111" s="6" customFormat="1" ht="34.5" customHeight="1" x14ac:dyDescent="0.2">
      <c r="A296" s="59"/>
      <c r="B296" s="7"/>
      <c r="D296" s="8"/>
      <c r="E296" s="8"/>
      <c r="F296" s="8"/>
      <c r="G296" s="643"/>
      <c r="H296" s="8"/>
      <c r="I296" s="644"/>
      <c r="J296" s="8"/>
      <c r="K296" s="8"/>
      <c r="L296" s="8"/>
      <c r="M296" s="8"/>
      <c r="N296" s="8"/>
      <c r="O296" s="8"/>
      <c r="P296" s="8"/>
      <c r="Q296" s="51"/>
      <c r="R296" s="59"/>
      <c r="AS296" s="68"/>
      <c r="BF296" s="67"/>
      <c r="BG296" s="68"/>
      <c r="BH296" s="175"/>
      <c r="BI296" s="175"/>
      <c r="BJ296" s="68"/>
      <c r="BK296" s="68"/>
      <c r="BL296" s="714"/>
      <c r="BM296" s="160"/>
      <c r="BN296" s="27"/>
      <c r="BO296" s="158"/>
      <c r="BP296" s="645"/>
      <c r="BQ296" s="158"/>
      <c r="BR296" s="158"/>
      <c r="BS296" s="158"/>
      <c r="BT296" s="645"/>
      <c r="BU296" s="158"/>
      <c r="BV296" s="158"/>
      <c r="BW296" s="158"/>
      <c r="BX296" s="645"/>
      <c r="BY296" s="158"/>
      <c r="BZ296" s="158"/>
      <c r="CA296" s="158"/>
      <c r="CB296" s="645"/>
      <c r="CC296" s="158"/>
      <c r="CD296" s="158"/>
      <c r="CE296" s="158"/>
      <c r="CF296" s="645"/>
      <c r="CG296" s="158"/>
      <c r="CH296" s="158"/>
      <c r="CI296" s="158"/>
      <c r="CJ296" s="645"/>
      <c r="CK296" s="158"/>
      <c r="CL296" s="158"/>
      <c r="CM296" s="158"/>
      <c r="CN296" s="645"/>
      <c r="CO296" s="158"/>
      <c r="CP296" s="158"/>
      <c r="CQ296" s="158"/>
      <c r="CR296" s="645"/>
      <c r="CS296" s="158"/>
      <c r="CT296" s="158"/>
      <c r="CU296" s="646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</row>
    <row r="297" spans="1:111" s="6" customFormat="1" ht="34.5" customHeight="1" x14ac:dyDescent="0.2">
      <c r="A297" s="59"/>
      <c r="B297" s="7"/>
      <c r="D297" s="8"/>
      <c r="E297" s="8"/>
      <c r="F297" s="8"/>
      <c r="G297" s="643"/>
      <c r="H297" s="8"/>
      <c r="I297" s="644"/>
      <c r="J297" s="8"/>
      <c r="K297" s="8"/>
      <c r="L297" s="8"/>
      <c r="M297" s="8"/>
      <c r="N297" s="8"/>
      <c r="O297" s="8"/>
      <c r="P297" s="8"/>
      <c r="Q297" s="51"/>
      <c r="R297" s="59"/>
      <c r="AS297" s="68"/>
      <c r="BF297" s="67"/>
      <c r="BG297" s="68"/>
      <c r="BH297" s="175"/>
      <c r="BI297" s="175"/>
      <c r="BJ297" s="68"/>
      <c r="BK297" s="68"/>
      <c r="BL297" s="714"/>
      <c r="BM297" s="160"/>
      <c r="BN297" s="27"/>
      <c r="BO297" s="158"/>
      <c r="BP297" s="645"/>
      <c r="BQ297" s="158"/>
      <c r="BR297" s="158"/>
      <c r="BS297" s="158"/>
      <c r="BT297" s="645"/>
      <c r="BU297" s="158"/>
      <c r="BV297" s="158"/>
      <c r="BW297" s="158"/>
      <c r="BX297" s="645"/>
      <c r="BY297" s="158"/>
      <c r="BZ297" s="158"/>
      <c r="CA297" s="158"/>
      <c r="CB297" s="645"/>
      <c r="CC297" s="158"/>
      <c r="CD297" s="158"/>
      <c r="CE297" s="158"/>
      <c r="CF297" s="645"/>
      <c r="CG297" s="158"/>
      <c r="CH297" s="158"/>
      <c r="CI297" s="158"/>
      <c r="CJ297" s="645"/>
      <c r="CK297" s="158"/>
      <c r="CL297" s="158"/>
      <c r="CM297" s="158"/>
      <c r="CN297" s="645"/>
      <c r="CO297" s="158"/>
      <c r="CP297" s="158"/>
      <c r="CQ297" s="158"/>
      <c r="CR297" s="645"/>
      <c r="CS297" s="158"/>
      <c r="CT297" s="158"/>
      <c r="CU297" s="646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</row>
    <row r="298" spans="1:111" s="6" customFormat="1" ht="34.5" customHeight="1" x14ac:dyDescent="0.2">
      <c r="A298" s="59"/>
      <c r="B298" s="7"/>
      <c r="D298" s="8"/>
      <c r="E298" s="8"/>
      <c r="F298" s="8"/>
      <c r="G298" s="643"/>
      <c r="H298" s="8"/>
      <c r="I298" s="644"/>
      <c r="J298" s="8"/>
      <c r="K298" s="8"/>
      <c r="L298" s="8"/>
      <c r="M298" s="8"/>
      <c r="N298" s="8"/>
      <c r="O298" s="8"/>
      <c r="P298" s="8"/>
      <c r="Q298" s="51"/>
      <c r="R298" s="59"/>
      <c r="AS298" s="68"/>
      <c r="BF298" s="67"/>
      <c r="BG298" s="68"/>
      <c r="BH298" s="175"/>
      <c r="BI298" s="175"/>
      <c r="BJ298" s="68"/>
      <c r="BK298" s="68"/>
      <c r="BL298" s="714"/>
      <c r="BM298" s="160"/>
      <c r="BN298" s="27"/>
      <c r="BO298" s="158"/>
      <c r="BP298" s="645"/>
      <c r="BQ298" s="158"/>
      <c r="BR298" s="158"/>
      <c r="BS298" s="158"/>
      <c r="BT298" s="645"/>
      <c r="BU298" s="158"/>
      <c r="BV298" s="158"/>
      <c r="BW298" s="158"/>
      <c r="BX298" s="645"/>
      <c r="BY298" s="158"/>
      <c r="BZ298" s="158"/>
      <c r="CA298" s="158"/>
      <c r="CB298" s="645"/>
      <c r="CC298" s="158"/>
      <c r="CD298" s="158"/>
      <c r="CE298" s="158"/>
      <c r="CF298" s="645"/>
      <c r="CG298" s="158"/>
      <c r="CH298" s="158"/>
      <c r="CI298" s="158"/>
      <c r="CJ298" s="645"/>
      <c r="CK298" s="158"/>
      <c r="CL298" s="158"/>
      <c r="CM298" s="158"/>
      <c r="CN298" s="645"/>
      <c r="CO298" s="158"/>
      <c r="CP298" s="158"/>
      <c r="CQ298" s="158"/>
      <c r="CR298" s="645"/>
      <c r="CS298" s="158"/>
      <c r="CT298" s="158"/>
      <c r="CU298" s="646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</row>
    <row r="299" spans="1:111" s="6" customFormat="1" ht="34.5" customHeight="1" x14ac:dyDescent="0.2">
      <c r="A299" s="59"/>
      <c r="B299" s="7"/>
      <c r="D299" s="8"/>
      <c r="E299" s="8"/>
      <c r="F299" s="8"/>
      <c r="G299" s="643"/>
      <c r="H299" s="8"/>
      <c r="I299" s="644"/>
      <c r="J299" s="8"/>
      <c r="K299" s="8"/>
      <c r="L299" s="8"/>
      <c r="M299" s="8"/>
      <c r="N299" s="8"/>
      <c r="O299" s="8"/>
      <c r="P299" s="8"/>
      <c r="Q299" s="51"/>
      <c r="R299" s="59"/>
      <c r="AS299" s="68"/>
      <c r="BF299" s="67"/>
      <c r="BG299" s="68"/>
      <c r="BH299" s="175"/>
      <c r="BI299" s="175"/>
      <c r="BJ299" s="68"/>
      <c r="BK299" s="68"/>
      <c r="BL299" s="714"/>
      <c r="BM299" s="160"/>
      <c r="BN299" s="27"/>
      <c r="BO299" s="158"/>
      <c r="BP299" s="645"/>
      <c r="BQ299" s="158"/>
      <c r="BR299" s="158"/>
      <c r="BS299" s="158"/>
      <c r="BT299" s="645"/>
      <c r="BU299" s="158"/>
      <c r="BV299" s="158"/>
      <c r="BW299" s="158"/>
      <c r="BX299" s="645"/>
      <c r="BY299" s="158"/>
      <c r="BZ299" s="158"/>
      <c r="CA299" s="158"/>
      <c r="CB299" s="645"/>
      <c r="CC299" s="158"/>
      <c r="CD299" s="158"/>
      <c r="CE299" s="158"/>
      <c r="CF299" s="645"/>
      <c r="CG299" s="158"/>
      <c r="CH299" s="158"/>
      <c r="CI299" s="158"/>
      <c r="CJ299" s="645"/>
      <c r="CK299" s="158"/>
      <c r="CL299" s="158"/>
      <c r="CM299" s="158"/>
      <c r="CN299" s="645"/>
      <c r="CO299" s="158"/>
      <c r="CP299" s="158"/>
      <c r="CQ299" s="158"/>
      <c r="CR299" s="645"/>
      <c r="CS299" s="158"/>
      <c r="CT299" s="158"/>
      <c r="CU299" s="646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</row>
    <row r="300" spans="1:111" s="6" customFormat="1" ht="34.5" customHeight="1" x14ac:dyDescent="0.2">
      <c r="A300" s="59"/>
      <c r="B300" s="7"/>
      <c r="D300" s="8"/>
      <c r="E300" s="8"/>
      <c r="F300" s="8"/>
      <c r="G300" s="643"/>
      <c r="H300" s="8"/>
      <c r="I300" s="644"/>
      <c r="J300" s="8"/>
      <c r="K300" s="8"/>
      <c r="L300" s="8"/>
      <c r="M300" s="8"/>
      <c r="N300" s="8"/>
      <c r="O300" s="8"/>
      <c r="P300" s="8"/>
      <c r="Q300" s="51"/>
      <c r="R300" s="59"/>
      <c r="AS300" s="68"/>
      <c r="BF300" s="67"/>
      <c r="BG300" s="68"/>
      <c r="BH300" s="175"/>
      <c r="BI300" s="175"/>
      <c r="BJ300" s="68"/>
      <c r="BK300" s="68"/>
      <c r="BL300" s="714"/>
      <c r="BM300" s="160"/>
      <c r="BN300" s="27"/>
      <c r="BO300" s="158"/>
      <c r="BP300" s="645"/>
      <c r="BQ300" s="158"/>
      <c r="BR300" s="158"/>
      <c r="BS300" s="158"/>
      <c r="BT300" s="645"/>
      <c r="BU300" s="158"/>
      <c r="BV300" s="158"/>
      <c r="BW300" s="158"/>
      <c r="BX300" s="645"/>
      <c r="BY300" s="158"/>
      <c r="BZ300" s="158"/>
      <c r="CA300" s="158"/>
      <c r="CB300" s="645"/>
      <c r="CC300" s="158"/>
      <c r="CD300" s="158"/>
      <c r="CE300" s="158"/>
      <c r="CF300" s="645"/>
      <c r="CG300" s="158"/>
      <c r="CH300" s="158"/>
      <c r="CI300" s="158"/>
      <c r="CJ300" s="645"/>
      <c r="CK300" s="158"/>
      <c r="CL300" s="158"/>
      <c r="CM300" s="158"/>
      <c r="CN300" s="645"/>
      <c r="CO300" s="158"/>
      <c r="CP300" s="158"/>
      <c r="CQ300" s="158"/>
      <c r="CR300" s="645"/>
      <c r="CS300" s="158"/>
      <c r="CT300" s="158"/>
      <c r="CU300" s="646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</row>
    <row r="301" spans="1:111" s="6" customFormat="1" ht="34.5" customHeight="1" x14ac:dyDescent="0.2">
      <c r="A301" s="59"/>
      <c r="B301" s="7"/>
      <c r="D301" s="8"/>
      <c r="E301" s="8"/>
      <c r="F301" s="8"/>
      <c r="G301" s="643"/>
      <c r="H301" s="8"/>
      <c r="I301" s="644"/>
      <c r="J301" s="8"/>
      <c r="K301" s="8"/>
      <c r="L301" s="8"/>
      <c r="M301" s="8"/>
      <c r="N301" s="8"/>
      <c r="O301" s="8"/>
      <c r="P301" s="8"/>
      <c r="Q301" s="51"/>
      <c r="R301" s="59"/>
      <c r="AS301" s="68"/>
      <c r="BF301" s="67"/>
      <c r="BG301" s="68"/>
      <c r="BH301" s="175"/>
      <c r="BI301" s="175"/>
      <c r="BJ301" s="68"/>
      <c r="BK301" s="68"/>
      <c r="BL301" s="714"/>
      <c r="BM301" s="160"/>
      <c r="BN301" s="27"/>
      <c r="BO301" s="158"/>
      <c r="BP301" s="645"/>
      <c r="BQ301" s="158"/>
      <c r="BR301" s="158"/>
      <c r="BS301" s="158"/>
      <c r="BT301" s="645"/>
      <c r="BU301" s="158"/>
      <c r="BV301" s="158"/>
      <c r="BW301" s="158"/>
      <c r="BX301" s="645"/>
      <c r="BY301" s="158"/>
      <c r="BZ301" s="158"/>
      <c r="CA301" s="158"/>
      <c r="CB301" s="645"/>
      <c r="CC301" s="158"/>
      <c r="CD301" s="158"/>
      <c r="CE301" s="158"/>
      <c r="CF301" s="645"/>
      <c r="CG301" s="158"/>
      <c r="CH301" s="158"/>
      <c r="CI301" s="158"/>
      <c r="CJ301" s="645"/>
      <c r="CK301" s="158"/>
      <c r="CL301" s="158"/>
      <c r="CM301" s="158"/>
      <c r="CN301" s="645"/>
      <c r="CO301" s="158"/>
      <c r="CP301" s="158"/>
      <c r="CQ301" s="158"/>
      <c r="CR301" s="645"/>
      <c r="CS301" s="158"/>
      <c r="CT301" s="158"/>
      <c r="CU301" s="646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</row>
    <row r="302" spans="1:111" s="6" customFormat="1" ht="34.5" customHeight="1" x14ac:dyDescent="0.2">
      <c r="A302" s="59"/>
      <c r="B302" s="7"/>
      <c r="D302" s="8"/>
      <c r="E302" s="8"/>
      <c r="F302" s="8"/>
      <c r="G302" s="643"/>
      <c r="H302" s="8"/>
      <c r="I302" s="644"/>
      <c r="J302" s="8"/>
      <c r="K302" s="8"/>
      <c r="L302" s="8"/>
      <c r="M302" s="8"/>
      <c r="N302" s="8"/>
      <c r="O302" s="8"/>
      <c r="P302" s="8"/>
      <c r="Q302" s="51"/>
      <c r="R302" s="59"/>
      <c r="AS302" s="68"/>
      <c r="BF302" s="67"/>
      <c r="BG302" s="68"/>
      <c r="BH302" s="175"/>
      <c r="BI302" s="175"/>
      <c r="BJ302" s="68"/>
      <c r="BK302" s="68"/>
      <c r="BL302" s="714"/>
      <c r="BM302" s="160"/>
      <c r="BN302" s="27"/>
      <c r="BO302" s="158"/>
      <c r="BP302" s="645"/>
      <c r="BQ302" s="158"/>
      <c r="BR302" s="158"/>
      <c r="BS302" s="158"/>
      <c r="BT302" s="645"/>
      <c r="BU302" s="158"/>
      <c r="BV302" s="158"/>
      <c r="BW302" s="158"/>
      <c r="BX302" s="645"/>
      <c r="BY302" s="158"/>
      <c r="BZ302" s="158"/>
      <c r="CA302" s="158"/>
      <c r="CB302" s="645"/>
      <c r="CC302" s="158"/>
      <c r="CD302" s="158"/>
      <c r="CE302" s="158"/>
      <c r="CF302" s="645"/>
      <c r="CG302" s="158"/>
      <c r="CH302" s="158"/>
      <c r="CI302" s="158"/>
      <c r="CJ302" s="645"/>
      <c r="CK302" s="158"/>
      <c r="CL302" s="158"/>
      <c r="CM302" s="158"/>
      <c r="CN302" s="645"/>
      <c r="CO302" s="158"/>
      <c r="CP302" s="158"/>
      <c r="CQ302" s="158"/>
      <c r="CR302" s="645"/>
      <c r="CS302" s="158"/>
      <c r="CT302" s="158"/>
      <c r="CU302" s="646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</row>
    <row r="303" spans="1:111" s="6" customFormat="1" ht="34.5" customHeight="1" x14ac:dyDescent="0.2">
      <c r="A303" s="59"/>
      <c r="B303" s="7"/>
      <c r="D303" s="8"/>
      <c r="E303" s="8"/>
      <c r="F303" s="8"/>
      <c r="G303" s="643"/>
      <c r="H303" s="8"/>
      <c r="I303" s="644"/>
      <c r="J303" s="8"/>
      <c r="K303" s="8"/>
      <c r="L303" s="8"/>
      <c r="M303" s="8"/>
      <c r="N303" s="8"/>
      <c r="O303" s="8"/>
      <c r="P303" s="8"/>
      <c r="Q303" s="51"/>
      <c r="R303" s="59"/>
      <c r="AS303" s="68"/>
      <c r="BF303" s="67"/>
      <c r="BG303" s="68"/>
      <c r="BH303" s="175"/>
      <c r="BI303" s="175"/>
      <c r="BJ303" s="68"/>
      <c r="BK303" s="68"/>
      <c r="BL303" s="714"/>
      <c r="BM303" s="160"/>
      <c r="BN303" s="27"/>
      <c r="BO303" s="158"/>
      <c r="BP303" s="645"/>
      <c r="BQ303" s="158"/>
      <c r="BR303" s="158"/>
      <c r="BS303" s="158"/>
      <c r="BT303" s="645"/>
      <c r="BU303" s="158"/>
      <c r="BV303" s="158"/>
      <c r="BW303" s="158"/>
      <c r="BX303" s="645"/>
      <c r="BY303" s="158"/>
      <c r="BZ303" s="158"/>
      <c r="CA303" s="158"/>
      <c r="CB303" s="645"/>
      <c r="CC303" s="158"/>
      <c r="CD303" s="158"/>
      <c r="CE303" s="158"/>
      <c r="CF303" s="645"/>
      <c r="CG303" s="158"/>
      <c r="CH303" s="158"/>
      <c r="CI303" s="158"/>
      <c r="CJ303" s="645"/>
      <c r="CK303" s="158"/>
      <c r="CL303" s="158"/>
      <c r="CM303" s="158"/>
      <c r="CN303" s="645"/>
      <c r="CO303" s="158"/>
      <c r="CP303" s="158"/>
      <c r="CQ303" s="158"/>
      <c r="CR303" s="645"/>
      <c r="CS303" s="158"/>
      <c r="CT303" s="158"/>
      <c r="CU303" s="646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</row>
    <row r="304" spans="1:111" s="6" customFormat="1" ht="34.5" customHeight="1" x14ac:dyDescent="0.2">
      <c r="A304" s="59"/>
      <c r="B304" s="7"/>
      <c r="D304" s="8"/>
      <c r="E304" s="8"/>
      <c r="F304" s="8"/>
      <c r="G304" s="643"/>
      <c r="H304" s="8"/>
      <c r="I304" s="644"/>
      <c r="J304" s="8"/>
      <c r="K304" s="8"/>
      <c r="L304" s="8"/>
      <c r="M304" s="8"/>
      <c r="N304" s="8"/>
      <c r="O304" s="8"/>
      <c r="P304" s="8"/>
      <c r="Q304" s="51"/>
      <c r="R304" s="59"/>
      <c r="AS304" s="68"/>
      <c r="BF304" s="67"/>
      <c r="BG304" s="68"/>
      <c r="BH304" s="175"/>
      <c r="BI304" s="175"/>
      <c r="BJ304" s="68"/>
      <c r="BK304" s="68"/>
      <c r="BL304" s="714"/>
      <c r="BM304" s="160"/>
      <c r="BN304" s="27"/>
      <c r="BO304" s="158"/>
      <c r="BP304" s="645"/>
      <c r="BQ304" s="158"/>
      <c r="BR304" s="158"/>
      <c r="BS304" s="158"/>
      <c r="BT304" s="645"/>
      <c r="BU304" s="158"/>
      <c r="BV304" s="158"/>
      <c r="BW304" s="158"/>
      <c r="BX304" s="645"/>
      <c r="BY304" s="158"/>
      <c r="BZ304" s="158"/>
      <c r="CA304" s="158"/>
      <c r="CB304" s="645"/>
      <c r="CC304" s="158"/>
      <c r="CD304" s="158"/>
      <c r="CE304" s="158"/>
      <c r="CF304" s="645"/>
      <c r="CG304" s="158"/>
      <c r="CH304" s="158"/>
      <c r="CI304" s="158"/>
      <c r="CJ304" s="645"/>
      <c r="CK304" s="158"/>
      <c r="CL304" s="158"/>
      <c r="CM304" s="158"/>
      <c r="CN304" s="645"/>
      <c r="CO304" s="158"/>
      <c r="CP304" s="158"/>
      <c r="CQ304" s="158"/>
      <c r="CR304" s="645"/>
      <c r="CS304" s="158"/>
      <c r="CT304" s="158"/>
      <c r="CU304" s="646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</row>
    <row r="305" spans="1:111" s="6" customFormat="1" ht="34.5" customHeight="1" x14ac:dyDescent="0.2">
      <c r="A305" s="59"/>
      <c r="B305" s="7"/>
      <c r="D305" s="8"/>
      <c r="E305" s="8"/>
      <c r="F305" s="8"/>
      <c r="G305" s="643"/>
      <c r="H305" s="8"/>
      <c r="I305" s="644"/>
      <c r="J305" s="8"/>
      <c r="K305" s="8"/>
      <c r="L305" s="8"/>
      <c r="M305" s="8"/>
      <c r="N305" s="8"/>
      <c r="O305" s="8"/>
      <c r="P305" s="8"/>
      <c r="Q305" s="51"/>
      <c r="R305" s="59"/>
      <c r="AS305" s="68"/>
      <c r="BF305" s="67"/>
      <c r="BG305" s="68"/>
      <c r="BH305" s="175"/>
      <c r="BI305" s="175"/>
      <c r="BJ305" s="68"/>
      <c r="BK305" s="68"/>
      <c r="BL305" s="714"/>
      <c r="BM305" s="160"/>
      <c r="BN305" s="27"/>
      <c r="BO305" s="158"/>
      <c r="BP305" s="645"/>
      <c r="BQ305" s="158"/>
      <c r="BR305" s="158"/>
      <c r="BS305" s="158"/>
      <c r="BT305" s="645"/>
      <c r="BU305" s="158"/>
      <c r="BV305" s="158"/>
      <c r="BW305" s="158"/>
      <c r="BX305" s="645"/>
      <c r="BY305" s="158"/>
      <c r="BZ305" s="158"/>
      <c r="CA305" s="158"/>
      <c r="CB305" s="645"/>
      <c r="CC305" s="158"/>
      <c r="CD305" s="158"/>
      <c r="CE305" s="158"/>
      <c r="CF305" s="645"/>
      <c r="CG305" s="158"/>
      <c r="CH305" s="158"/>
      <c r="CI305" s="158"/>
      <c r="CJ305" s="645"/>
      <c r="CK305" s="158"/>
      <c r="CL305" s="158"/>
      <c r="CM305" s="158"/>
      <c r="CN305" s="645"/>
      <c r="CO305" s="158"/>
      <c r="CP305" s="158"/>
      <c r="CQ305" s="158"/>
      <c r="CR305" s="645"/>
      <c r="CS305" s="158"/>
      <c r="CT305" s="158"/>
      <c r="CU305" s="646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</row>
    <row r="306" spans="1:111" s="6" customFormat="1" ht="34.5" customHeight="1" x14ac:dyDescent="0.2">
      <c r="A306" s="59"/>
      <c r="B306" s="7"/>
      <c r="D306" s="8"/>
      <c r="E306" s="8"/>
      <c r="F306" s="8"/>
      <c r="G306" s="643"/>
      <c r="H306" s="8"/>
      <c r="I306" s="644"/>
      <c r="J306" s="8"/>
      <c r="K306" s="8"/>
      <c r="L306" s="8"/>
      <c r="M306" s="8"/>
      <c r="N306" s="8"/>
      <c r="O306" s="8"/>
      <c r="P306" s="8"/>
      <c r="Q306" s="51"/>
      <c r="R306" s="59"/>
      <c r="AS306" s="68"/>
      <c r="BF306" s="67"/>
      <c r="BG306" s="68"/>
      <c r="BH306" s="175"/>
      <c r="BI306" s="175"/>
      <c r="BJ306" s="68"/>
      <c r="BK306" s="68"/>
      <c r="BL306" s="714"/>
      <c r="BM306" s="160"/>
      <c r="BN306" s="27"/>
      <c r="BO306" s="158"/>
      <c r="BP306" s="645"/>
      <c r="BQ306" s="158"/>
      <c r="BR306" s="158"/>
      <c r="BS306" s="158"/>
      <c r="BT306" s="645"/>
      <c r="BU306" s="158"/>
      <c r="BV306" s="158"/>
      <c r="BW306" s="158"/>
      <c r="BX306" s="645"/>
      <c r="BY306" s="158"/>
      <c r="BZ306" s="158"/>
      <c r="CA306" s="158"/>
      <c r="CB306" s="645"/>
      <c r="CC306" s="158"/>
      <c r="CD306" s="158"/>
      <c r="CE306" s="158"/>
      <c r="CF306" s="645"/>
      <c r="CG306" s="158"/>
      <c r="CH306" s="158"/>
      <c r="CI306" s="158"/>
      <c r="CJ306" s="645"/>
      <c r="CK306" s="158"/>
      <c r="CL306" s="158"/>
      <c r="CM306" s="158"/>
      <c r="CN306" s="645"/>
      <c r="CO306" s="158"/>
      <c r="CP306" s="158"/>
      <c r="CQ306" s="158"/>
      <c r="CR306" s="645"/>
      <c r="CS306" s="158"/>
      <c r="CT306" s="158"/>
      <c r="CU306" s="646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</row>
    <row r="307" spans="1:111" s="6" customFormat="1" ht="34.5" customHeight="1" x14ac:dyDescent="0.2">
      <c r="A307" s="59"/>
      <c r="B307" s="7"/>
      <c r="D307" s="8"/>
      <c r="E307" s="8"/>
      <c r="F307" s="8"/>
      <c r="G307" s="643"/>
      <c r="H307" s="8"/>
      <c r="I307" s="644"/>
      <c r="J307" s="8"/>
      <c r="K307" s="8"/>
      <c r="L307" s="8"/>
      <c r="M307" s="8"/>
      <c r="N307" s="8"/>
      <c r="O307" s="8"/>
      <c r="P307" s="8"/>
      <c r="Q307" s="51"/>
      <c r="R307" s="59"/>
      <c r="AS307" s="68"/>
      <c r="BF307" s="67"/>
      <c r="BG307" s="68"/>
      <c r="BH307" s="175"/>
      <c r="BI307" s="175"/>
      <c r="BJ307" s="68"/>
      <c r="BK307" s="68"/>
      <c r="BL307" s="714"/>
      <c r="BM307" s="160"/>
      <c r="BN307" s="27"/>
      <c r="BO307" s="158"/>
      <c r="BP307" s="645"/>
      <c r="BQ307" s="158"/>
      <c r="BR307" s="158"/>
      <c r="BS307" s="158"/>
      <c r="BT307" s="645"/>
      <c r="BU307" s="158"/>
      <c r="BV307" s="158"/>
      <c r="BW307" s="158"/>
      <c r="BX307" s="645"/>
      <c r="BY307" s="158"/>
      <c r="BZ307" s="158"/>
      <c r="CA307" s="158"/>
      <c r="CB307" s="645"/>
      <c r="CC307" s="158"/>
      <c r="CD307" s="158"/>
      <c r="CE307" s="158"/>
      <c r="CF307" s="645"/>
      <c r="CG307" s="158"/>
      <c r="CH307" s="158"/>
      <c r="CI307" s="158"/>
      <c r="CJ307" s="645"/>
      <c r="CK307" s="158"/>
      <c r="CL307" s="158"/>
      <c r="CM307" s="158"/>
      <c r="CN307" s="645"/>
      <c r="CO307" s="158"/>
      <c r="CP307" s="158"/>
      <c r="CQ307" s="158"/>
      <c r="CR307" s="645"/>
      <c r="CS307" s="158"/>
      <c r="CT307" s="158"/>
      <c r="CU307" s="646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</row>
    <row r="308" spans="1:111" s="6" customFormat="1" ht="34.5" customHeight="1" x14ac:dyDescent="0.2">
      <c r="A308" s="59"/>
      <c r="B308" s="7"/>
      <c r="D308" s="8"/>
      <c r="E308" s="8"/>
      <c r="F308" s="8"/>
      <c r="G308" s="643"/>
      <c r="H308" s="8"/>
      <c r="I308" s="644"/>
      <c r="J308" s="8"/>
      <c r="K308" s="8"/>
      <c r="L308" s="8"/>
      <c r="M308" s="8"/>
      <c r="N308" s="8"/>
      <c r="O308" s="8"/>
      <c r="P308" s="8"/>
      <c r="Q308" s="51"/>
      <c r="R308" s="59"/>
      <c r="AS308" s="68"/>
      <c r="BF308" s="67"/>
      <c r="BG308" s="68"/>
      <c r="BH308" s="175"/>
      <c r="BI308" s="175"/>
      <c r="BJ308" s="68"/>
      <c r="BK308" s="68"/>
      <c r="BL308" s="714"/>
      <c r="BM308" s="160"/>
      <c r="BN308" s="27"/>
      <c r="BO308" s="158"/>
      <c r="BP308" s="645"/>
      <c r="BQ308" s="158"/>
      <c r="BR308" s="158"/>
      <c r="BS308" s="158"/>
      <c r="BT308" s="645"/>
      <c r="BU308" s="158"/>
      <c r="BV308" s="158"/>
      <c r="BW308" s="158"/>
      <c r="BX308" s="645"/>
      <c r="BY308" s="158"/>
      <c r="BZ308" s="158"/>
      <c r="CA308" s="158"/>
      <c r="CB308" s="645"/>
      <c r="CC308" s="158"/>
      <c r="CD308" s="158"/>
      <c r="CE308" s="158"/>
      <c r="CF308" s="645"/>
      <c r="CG308" s="158"/>
      <c r="CH308" s="158"/>
      <c r="CI308" s="158"/>
      <c r="CJ308" s="645"/>
      <c r="CK308" s="158"/>
      <c r="CL308" s="158"/>
      <c r="CM308" s="158"/>
      <c r="CN308" s="645"/>
      <c r="CO308" s="158"/>
      <c r="CP308" s="158"/>
      <c r="CQ308" s="158"/>
      <c r="CR308" s="645"/>
      <c r="CS308" s="158"/>
      <c r="CT308" s="158"/>
      <c r="CU308" s="646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</row>
    <row r="309" spans="1:111" s="6" customFormat="1" ht="34.5" customHeight="1" x14ac:dyDescent="0.2">
      <c r="A309" s="59"/>
      <c r="B309" s="7"/>
      <c r="D309" s="8"/>
      <c r="E309" s="8"/>
      <c r="F309" s="8"/>
      <c r="G309" s="643"/>
      <c r="H309" s="8"/>
      <c r="I309" s="644"/>
      <c r="J309" s="8"/>
      <c r="K309" s="8"/>
      <c r="L309" s="8"/>
      <c r="M309" s="8"/>
      <c r="N309" s="8"/>
      <c r="O309" s="8"/>
      <c r="P309" s="8"/>
      <c r="Q309" s="51"/>
      <c r="R309" s="59"/>
      <c r="AS309" s="68"/>
      <c r="BF309" s="67"/>
      <c r="BG309" s="68"/>
      <c r="BH309" s="175"/>
      <c r="BI309" s="175"/>
      <c r="BJ309" s="68"/>
      <c r="BK309" s="68"/>
      <c r="BL309" s="714"/>
      <c r="BM309" s="160"/>
      <c r="BN309" s="27"/>
      <c r="BO309" s="158"/>
      <c r="BP309" s="645"/>
      <c r="BQ309" s="158"/>
      <c r="BR309" s="158"/>
      <c r="BS309" s="158"/>
      <c r="BT309" s="645"/>
      <c r="BU309" s="158"/>
      <c r="BV309" s="158"/>
      <c r="BW309" s="158"/>
      <c r="BX309" s="645"/>
      <c r="BY309" s="158"/>
      <c r="BZ309" s="158"/>
      <c r="CA309" s="158"/>
      <c r="CB309" s="645"/>
      <c r="CC309" s="158"/>
      <c r="CD309" s="158"/>
      <c r="CE309" s="158"/>
      <c r="CF309" s="645"/>
      <c r="CG309" s="158"/>
      <c r="CH309" s="158"/>
      <c r="CI309" s="158"/>
      <c r="CJ309" s="645"/>
      <c r="CK309" s="158"/>
      <c r="CL309" s="158"/>
      <c r="CM309" s="158"/>
      <c r="CN309" s="645"/>
      <c r="CO309" s="158"/>
      <c r="CP309" s="158"/>
      <c r="CQ309" s="158"/>
      <c r="CR309" s="645"/>
      <c r="CS309" s="158"/>
      <c r="CT309" s="158"/>
      <c r="CU309" s="646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</row>
    <row r="310" spans="1:111" s="6" customFormat="1" ht="34.5" customHeight="1" x14ac:dyDescent="0.2">
      <c r="A310" s="59"/>
      <c r="B310" s="7"/>
      <c r="D310" s="8"/>
      <c r="E310" s="8"/>
      <c r="F310" s="8"/>
      <c r="G310" s="643"/>
      <c r="H310" s="8"/>
      <c r="I310" s="644"/>
      <c r="J310" s="8"/>
      <c r="K310" s="8"/>
      <c r="L310" s="8"/>
      <c r="M310" s="8"/>
      <c r="N310" s="8"/>
      <c r="O310" s="8"/>
      <c r="P310" s="8"/>
      <c r="Q310" s="51"/>
      <c r="R310" s="59"/>
      <c r="AS310" s="68"/>
      <c r="BF310" s="67"/>
      <c r="BG310" s="68"/>
      <c r="BH310" s="175"/>
      <c r="BI310" s="175"/>
      <c r="BJ310" s="68"/>
      <c r="BK310" s="68"/>
      <c r="BL310" s="714"/>
      <c r="BM310" s="160"/>
      <c r="BN310" s="27"/>
      <c r="BO310" s="158"/>
      <c r="BP310" s="645"/>
      <c r="BQ310" s="158"/>
      <c r="BR310" s="158"/>
      <c r="BS310" s="158"/>
      <c r="BT310" s="645"/>
      <c r="BU310" s="158"/>
      <c r="BV310" s="158"/>
      <c r="BW310" s="158"/>
      <c r="BX310" s="645"/>
      <c r="BY310" s="158"/>
      <c r="BZ310" s="158"/>
      <c r="CA310" s="158"/>
      <c r="CB310" s="645"/>
      <c r="CC310" s="158"/>
      <c r="CD310" s="158"/>
      <c r="CE310" s="158"/>
      <c r="CF310" s="645"/>
      <c r="CG310" s="158"/>
      <c r="CH310" s="158"/>
      <c r="CI310" s="158"/>
      <c r="CJ310" s="645"/>
      <c r="CK310" s="158"/>
      <c r="CL310" s="158"/>
      <c r="CM310" s="158"/>
      <c r="CN310" s="645"/>
      <c r="CO310" s="158"/>
      <c r="CP310" s="158"/>
      <c r="CQ310" s="158"/>
      <c r="CR310" s="645"/>
      <c r="CS310" s="158"/>
      <c r="CT310" s="158"/>
      <c r="CU310" s="646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</row>
    <row r="311" spans="1:111" s="6" customFormat="1" ht="34.5" customHeight="1" x14ac:dyDescent="0.2">
      <c r="A311" s="59"/>
      <c r="B311" s="7"/>
      <c r="D311" s="8"/>
      <c r="E311" s="8"/>
      <c r="F311" s="8"/>
      <c r="G311" s="643"/>
      <c r="H311" s="8"/>
      <c r="I311" s="644"/>
      <c r="J311" s="8"/>
      <c r="K311" s="8"/>
      <c r="L311" s="8"/>
      <c r="M311" s="8"/>
      <c r="N311" s="8"/>
      <c r="O311" s="8"/>
      <c r="P311" s="8"/>
      <c r="Q311" s="51"/>
      <c r="R311" s="59"/>
      <c r="AS311" s="68"/>
      <c r="BF311" s="67"/>
      <c r="BG311" s="68"/>
      <c r="BH311" s="175"/>
      <c r="BI311" s="175"/>
      <c r="BJ311" s="68"/>
      <c r="BK311" s="68"/>
      <c r="BL311" s="714"/>
      <c r="BM311" s="160"/>
      <c r="BN311" s="27"/>
      <c r="BO311" s="158"/>
      <c r="BP311" s="645"/>
      <c r="BQ311" s="158"/>
      <c r="BR311" s="158"/>
      <c r="BS311" s="158"/>
      <c r="BT311" s="645"/>
      <c r="BU311" s="158"/>
      <c r="BV311" s="158"/>
      <c r="BW311" s="158"/>
      <c r="BX311" s="645"/>
      <c r="BY311" s="158"/>
      <c r="BZ311" s="158"/>
      <c r="CA311" s="158"/>
      <c r="CB311" s="645"/>
      <c r="CC311" s="158"/>
      <c r="CD311" s="158"/>
      <c r="CE311" s="158"/>
      <c r="CF311" s="645"/>
      <c r="CG311" s="158"/>
      <c r="CH311" s="158"/>
      <c r="CI311" s="158"/>
      <c r="CJ311" s="645"/>
      <c r="CK311" s="158"/>
      <c r="CL311" s="158"/>
      <c r="CM311" s="158"/>
      <c r="CN311" s="645"/>
      <c r="CO311" s="158"/>
      <c r="CP311" s="158"/>
      <c r="CQ311" s="158"/>
      <c r="CR311" s="645"/>
      <c r="CS311" s="158"/>
      <c r="CT311" s="158"/>
      <c r="CU311" s="646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</row>
    <row r="312" spans="1:111" s="6" customFormat="1" ht="34.5" customHeight="1" x14ac:dyDescent="0.2">
      <c r="A312" s="59"/>
      <c r="B312" s="7"/>
      <c r="D312" s="8"/>
      <c r="E312" s="8"/>
      <c r="F312" s="8"/>
      <c r="G312" s="643"/>
      <c r="H312" s="8"/>
      <c r="I312" s="644"/>
      <c r="J312" s="8"/>
      <c r="K312" s="8"/>
      <c r="L312" s="8"/>
      <c r="M312" s="8"/>
      <c r="N312" s="8"/>
      <c r="O312" s="8"/>
      <c r="P312" s="8"/>
      <c r="Q312" s="51"/>
      <c r="R312" s="59"/>
      <c r="AS312" s="68"/>
      <c r="BF312" s="67"/>
      <c r="BG312" s="68"/>
      <c r="BH312" s="175"/>
      <c r="BI312" s="175"/>
      <c r="BJ312" s="68"/>
      <c r="BK312" s="68"/>
      <c r="BL312" s="714"/>
      <c r="BM312" s="160"/>
      <c r="BN312" s="27"/>
      <c r="BO312" s="158"/>
      <c r="BP312" s="645"/>
      <c r="BQ312" s="158"/>
      <c r="BR312" s="158"/>
      <c r="BS312" s="158"/>
      <c r="BT312" s="645"/>
      <c r="BU312" s="158"/>
      <c r="BV312" s="158"/>
      <c r="BW312" s="158"/>
      <c r="BX312" s="645"/>
      <c r="BY312" s="158"/>
      <c r="BZ312" s="158"/>
      <c r="CA312" s="158"/>
      <c r="CB312" s="645"/>
      <c r="CC312" s="158"/>
      <c r="CD312" s="158"/>
      <c r="CE312" s="158"/>
      <c r="CF312" s="645"/>
      <c r="CG312" s="158"/>
      <c r="CH312" s="158"/>
      <c r="CI312" s="158"/>
      <c r="CJ312" s="645"/>
      <c r="CK312" s="158"/>
      <c r="CL312" s="158"/>
      <c r="CM312" s="158"/>
      <c r="CN312" s="645"/>
      <c r="CO312" s="158"/>
      <c r="CP312" s="158"/>
      <c r="CQ312" s="158"/>
      <c r="CR312" s="645"/>
      <c r="CS312" s="158"/>
      <c r="CT312" s="158"/>
      <c r="CU312" s="646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</row>
    <row r="313" spans="1:111" s="6" customFormat="1" ht="34.5" customHeight="1" x14ac:dyDescent="0.2">
      <c r="A313" s="59"/>
      <c r="B313" s="7"/>
      <c r="D313" s="8"/>
      <c r="E313" s="8"/>
      <c r="F313" s="8"/>
      <c r="G313" s="643"/>
      <c r="H313" s="8"/>
      <c r="I313" s="644"/>
      <c r="J313" s="8"/>
      <c r="K313" s="8"/>
      <c r="L313" s="8"/>
      <c r="M313" s="8"/>
      <c r="N313" s="8"/>
      <c r="O313" s="8"/>
      <c r="P313" s="8"/>
      <c r="Q313" s="51"/>
      <c r="R313" s="59"/>
      <c r="AS313" s="68"/>
      <c r="BF313" s="67"/>
      <c r="BG313" s="68"/>
      <c r="BH313" s="175"/>
      <c r="BI313" s="175"/>
      <c r="BJ313" s="68"/>
      <c r="BK313" s="68"/>
      <c r="BL313" s="714"/>
      <c r="BM313" s="160"/>
      <c r="BN313" s="27"/>
      <c r="BO313" s="158"/>
      <c r="BP313" s="645"/>
      <c r="BQ313" s="158"/>
      <c r="BR313" s="158"/>
      <c r="BS313" s="158"/>
      <c r="BT313" s="645"/>
      <c r="BU313" s="158"/>
      <c r="BV313" s="158"/>
      <c r="BW313" s="158"/>
      <c r="BX313" s="645"/>
      <c r="BY313" s="158"/>
      <c r="BZ313" s="158"/>
      <c r="CA313" s="158"/>
      <c r="CB313" s="645"/>
      <c r="CC313" s="158"/>
      <c r="CD313" s="158"/>
      <c r="CE313" s="158"/>
      <c r="CF313" s="645"/>
      <c r="CG313" s="158"/>
      <c r="CH313" s="158"/>
      <c r="CI313" s="158"/>
      <c r="CJ313" s="645"/>
      <c r="CK313" s="158"/>
      <c r="CL313" s="158"/>
      <c r="CM313" s="158"/>
      <c r="CN313" s="645"/>
      <c r="CO313" s="158"/>
      <c r="CP313" s="158"/>
      <c r="CQ313" s="158"/>
      <c r="CR313" s="645"/>
      <c r="CS313" s="158"/>
      <c r="CT313" s="158"/>
      <c r="CU313" s="646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</row>
    <row r="314" spans="1:111" s="222" customFormat="1" x14ac:dyDescent="0.2">
      <c r="A314" s="225"/>
      <c r="B314" s="220"/>
      <c r="D314" s="219"/>
      <c r="E314" s="219"/>
      <c r="F314" s="219"/>
      <c r="G314" s="264"/>
      <c r="H314" s="219"/>
      <c r="I314" s="289"/>
      <c r="J314" s="219"/>
      <c r="K314" s="219"/>
      <c r="L314" s="219"/>
      <c r="M314" s="219"/>
      <c r="N314" s="219"/>
      <c r="O314" s="219"/>
      <c r="P314" s="219"/>
      <c r="Q314" s="224"/>
      <c r="R314" s="225"/>
      <c r="AS314" s="215"/>
      <c r="BF314" s="216"/>
      <c r="BG314" s="215"/>
      <c r="BH314" s="217"/>
      <c r="BI314" s="217"/>
      <c r="BJ314" s="215"/>
      <c r="BK314" s="215"/>
      <c r="BL314" s="715"/>
      <c r="BM314" s="218"/>
      <c r="BN314" s="221"/>
      <c r="BO314" s="270"/>
      <c r="BP314" s="273"/>
      <c r="BQ314" s="270"/>
      <c r="BR314" s="270"/>
      <c r="BS314" s="270"/>
      <c r="BT314" s="273"/>
      <c r="BU314" s="270"/>
      <c r="BV314" s="270"/>
      <c r="BW314" s="270"/>
      <c r="BX314" s="273"/>
      <c r="BY314" s="270"/>
      <c r="BZ314" s="270"/>
      <c r="CA314" s="270"/>
      <c r="CB314" s="273"/>
      <c r="CC314" s="270"/>
      <c r="CD314" s="270"/>
      <c r="CE314" s="270"/>
      <c r="CF314" s="273"/>
      <c r="CG314" s="270"/>
      <c r="CH314" s="270"/>
      <c r="CI314" s="270"/>
      <c r="CJ314" s="273"/>
      <c r="CK314" s="270"/>
      <c r="CL314" s="270"/>
      <c r="CM314" s="270"/>
      <c r="CN314" s="273"/>
      <c r="CO314" s="270"/>
      <c r="CP314" s="270"/>
      <c r="CQ314" s="270"/>
      <c r="CR314" s="273"/>
      <c r="CS314" s="270"/>
      <c r="CT314" s="270"/>
      <c r="CU314" s="271"/>
      <c r="CV314" s="221"/>
      <c r="CW314" s="221"/>
      <c r="CX314" s="221"/>
      <c r="CY314" s="221"/>
      <c r="CZ314" s="221"/>
      <c r="DA314" s="221"/>
      <c r="DB314" s="221"/>
      <c r="DC314" s="221"/>
      <c r="DD314" s="221"/>
      <c r="DE314" s="221"/>
      <c r="DF314" s="221"/>
      <c r="DG314" s="221"/>
    </row>
    <row r="315" spans="1:111" s="222" customFormat="1" x14ac:dyDescent="0.2">
      <c r="A315" s="225"/>
      <c r="B315" s="220"/>
      <c r="D315" s="219"/>
      <c r="E315" s="219"/>
      <c r="F315" s="219"/>
      <c r="G315" s="264"/>
      <c r="H315" s="219"/>
      <c r="I315" s="289"/>
      <c r="J315" s="219"/>
      <c r="K315" s="219"/>
      <c r="L315" s="219"/>
      <c r="M315" s="219"/>
      <c r="N315" s="219"/>
      <c r="O315" s="219"/>
      <c r="P315" s="219"/>
      <c r="Q315" s="224"/>
      <c r="R315" s="225"/>
      <c r="AS315" s="215"/>
      <c r="BF315" s="216"/>
      <c r="BG315" s="215"/>
      <c r="BH315" s="217"/>
      <c r="BI315" s="217"/>
      <c r="BJ315" s="215"/>
      <c r="BK315" s="215"/>
      <c r="BL315" s="715"/>
      <c r="BM315" s="218"/>
      <c r="BN315" s="221"/>
      <c r="BO315" s="270"/>
      <c r="BP315" s="273"/>
      <c r="BQ315" s="270"/>
      <c r="BR315" s="270"/>
      <c r="BS315" s="270"/>
      <c r="BT315" s="273"/>
      <c r="BU315" s="270"/>
      <c r="BV315" s="270"/>
      <c r="BW315" s="270"/>
      <c r="BX315" s="273"/>
      <c r="BY315" s="270"/>
      <c r="BZ315" s="270"/>
      <c r="CA315" s="270"/>
      <c r="CB315" s="273"/>
      <c r="CC315" s="270"/>
      <c r="CD315" s="270"/>
      <c r="CE315" s="270"/>
      <c r="CF315" s="273"/>
      <c r="CG315" s="270"/>
      <c r="CH315" s="270"/>
      <c r="CI315" s="270"/>
      <c r="CJ315" s="273"/>
      <c r="CK315" s="270"/>
      <c r="CL315" s="270"/>
      <c r="CM315" s="270"/>
      <c r="CN315" s="273"/>
      <c r="CO315" s="270"/>
      <c r="CP315" s="270"/>
      <c r="CQ315" s="270"/>
      <c r="CR315" s="273"/>
      <c r="CS315" s="270"/>
      <c r="CT315" s="270"/>
      <c r="CU315" s="271"/>
      <c r="CV315" s="221"/>
      <c r="CW315" s="221"/>
      <c r="CX315" s="221"/>
      <c r="CY315" s="221"/>
      <c r="CZ315" s="221"/>
      <c r="DA315" s="221"/>
      <c r="DB315" s="221"/>
      <c r="DC315" s="221"/>
      <c r="DD315" s="221"/>
      <c r="DE315" s="221"/>
      <c r="DF315" s="221"/>
      <c r="DG315" s="221"/>
    </row>
    <row r="316" spans="1:111" s="222" customFormat="1" x14ac:dyDescent="0.2">
      <c r="A316" s="225"/>
      <c r="B316" s="220"/>
      <c r="D316" s="219"/>
      <c r="E316" s="219"/>
      <c r="F316" s="219"/>
      <c r="G316" s="264"/>
      <c r="H316" s="219"/>
      <c r="I316" s="289"/>
      <c r="J316" s="219"/>
      <c r="K316" s="219"/>
      <c r="L316" s="219"/>
      <c r="M316" s="219"/>
      <c r="N316" s="219"/>
      <c r="O316" s="219"/>
      <c r="P316" s="219"/>
      <c r="Q316" s="224"/>
      <c r="R316" s="225"/>
      <c r="AS316" s="215"/>
      <c r="BF316" s="216"/>
      <c r="BG316" s="215"/>
      <c r="BH316" s="217"/>
      <c r="BI316" s="217"/>
      <c r="BJ316" s="215"/>
      <c r="BK316" s="215"/>
      <c r="BL316" s="715"/>
      <c r="BM316" s="218"/>
      <c r="BN316" s="221"/>
      <c r="BO316" s="270"/>
      <c r="BP316" s="273"/>
      <c r="BQ316" s="270"/>
      <c r="BR316" s="270"/>
      <c r="BS316" s="270"/>
      <c r="BT316" s="273"/>
      <c r="BU316" s="270"/>
      <c r="BV316" s="270"/>
      <c r="BW316" s="270"/>
      <c r="BX316" s="273"/>
      <c r="BY316" s="270"/>
      <c r="BZ316" s="270"/>
      <c r="CA316" s="270"/>
      <c r="CB316" s="273"/>
      <c r="CC316" s="270"/>
      <c r="CD316" s="270"/>
      <c r="CE316" s="270"/>
      <c r="CF316" s="273"/>
      <c r="CG316" s="270"/>
      <c r="CH316" s="270"/>
      <c r="CI316" s="270"/>
      <c r="CJ316" s="273"/>
      <c r="CK316" s="270"/>
      <c r="CL316" s="270"/>
      <c r="CM316" s="270"/>
      <c r="CN316" s="273"/>
      <c r="CO316" s="270"/>
      <c r="CP316" s="270"/>
      <c r="CQ316" s="270"/>
      <c r="CR316" s="273"/>
      <c r="CS316" s="270"/>
      <c r="CT316" s="270"/>
      <c r="CU316" s="271"/>
      <c r="CV316" s="221"/>
      <c r="CW316" s="221"/>
      <c r="CX316" s="221"/>
      <c r="CY316" s="221"/>
      <c r="CZ316" s="221"/>
      <c r="DA316" s="221"/>
      <c r="DB316" s="221"/>
      <c r="DC316" s="221"/>
      <c r="DD316" s="221"/>
      <c r="DE316" s="221"/>
      <c r="DF316" s="221"/>
      <c r="DG316" s="221"/>
    </row>
    <row r="317" spans="1:111" s="222" customFormat="1" x14ac:dyDescent="0.2">
      <c r="A317" s="225"/>
      <c r="B317" s="220"/>
      <c r="D317" s="219"/>
      <c r="E317" s="219"/>
      <c r="F317" s="219"/>
      <c r="G317" s="264"/>
      <c r="H317" s="219"/>
      <c r="I317" s="289"/>
      <c r="J317" s="219"/>
      <c r="K317" s="219"/>
      <c r="L317" s="219"/>
      <c r="M317" s="219"/>
      <c r="N317" s="219"/>
      <c r="O317" s="219"/>
      <c r="P317" s="219"/>
      <c r="Q317" s="224"/>
      <c r="R317" s="225"/>
      <c r="AS317" s="215"/>
      <c r="BF317" s="216"/>
      <c r="BG317" s="215"/>
      <c r="BH317" s="217"/>
      <c r="BI317" s="217"/>
      <c r="BJ317" s="215"/>
      <c r="BK317" s="215"/>
      <c r="BL317" s="715"/>
      <c r="BM317" s="218"/>
      <c r="BN317" s="221"/>
      <c r="BO317" s="270"/>
      <c r="BP317" s="273"/>
      <c r="BQ317" s="270"/>
      <c r="BR317" s="270"/>
      <c r="BS317" s="270"/>
      <c r="BT317" s="273"/>
      <c r="BU317" s="270"/>
      <c r="BV317" s="270"/>
      <c r="BW317" s="270"/>
      <c r="BX317" s="273"/>
      <c r="BY317" s="270"/>
      <c r="BZ317" s="270"/>
      <c r="CA317" s="270"/>
      <c r="CB317" s="273"/>
      <c r="CC317" s="270"/>
      <c r="CD317" s="270"/>
      <c r="CE317" s="270"/>
      <c r="CF317" s="273"/>
      <c r="CG317" s="270"/>
      <c r="CH317" s="270"/>
      <c r="CI317" s="270"/>
      <c r="CJ317" s="273"/>
      <c r="CK317" s="270"/>
      <c r="CL317" s="270"/>
      <c r="CM317" s="270"/>
      <c r="CN317" s="273"/>
      <c r="CO317" s="270"/>
      <c r="CP317" s="270"/>
      <c r="CQ317" s="270"/>
      <c r="CR317" s="273"/>
      <c r="CS317" s="270"/>
      <c r="CT317" s="270"/>
      <c r="CU317" s="271"/>
      <c r="CV317" s="221"/>
      <c r="CW317" s="221"/>
      <c r="CX317" s="221"/>
      <c r="CY317" s="221"/>
      <c r="CZ317" s="221"/>
      <c r="DA317" s="221"/>
      <c r="DB317" s="221"/>
      <c r="DC317" s="221"/>
      <c r="DD317" s="221"/>
      <c r="DE317" s="221"/>
      <c r="DF317" s="221"/>
      <c r="DG317" s="221"/>
    </row>
    <row r="318" spans="1:111" s="222" customFormat="1" x14ac:dyDescent="0.2">
      <c r="A318" s="225"/>
      <c r="B318" s="220"/>
      <c r="D318" s="219"/>
      <c r="E318" s="219"/>
      <c r="F318" s="219"/>
      <c r="G318" s="264"/>
      <c r="H318" s="219"/>
      <c r="I318" s="289"/>
      <c r="J318" s="219"/>
      <c r="K318" s="219"/>
      <c r="L318" s="219"/>
      <c r="M318" s="219"/>
      <c r="N318" s="219"/>
      <c r="O318" s="219"/>
      <c r="P318" s="219"/>
      <c r="Q318" s="224"/>
      <c r="R318" s="225"/>
      <c r="AS318" s="215"/>
      <c r="BF318" s="216"/>
      <c r="BG318" s="215"/>
      <c r="BH318" s="217"/>
      <c r="BI318" s="217"/>
      <c r="BJ318" s="215"/>
      <c r="BK318" s="215"/>
      <c r="BL318" s="715"/>
      <c r="BM318" s="218"/>
      <c r="BN318" s="221"/>
      <c r="BO318" s="270"/>
      <c r="BP318" s="273"/>
      <c r="BQ318" s="270"/>
      <c r="BR318" s="270"/>
      <c r="BS318" s="270"/>
      <c r="BT318" s="273"/>
      <c r="BU318" s="270"/>
      <c r="BV318" s="270"/>
      <c r="BW318" s="270"/>
      <c r="BX318" s="273"/>
      <c r="BY318" s="270"/>
      <c r="BZ318" s="270"/>
      <c r="CA318" s="270"/>
      <c r="CB318" s="273"/>
      <c r="CC318" s="270"/>
      <c r="CD318" s="270"/>
      <c r="CE318" s="270"/>
      <c r="CF318" s="273"/>
      <c r="CG318" s="270"/>
      <c r="CH318" s="270"/>
      <c r="CI318" s="270"/>
      <c r="CJ318" s="273"/>
      <c r="CK318" s="270"/>
      <c r="CL318" s="270"/>
      <c r="CM318" s="270"/>
      <c r="CN318" s="273"/>
      <c r="CO318" s="270"/>
      <c r="CP318" s="270"/>
      <c r="CQ318" s="270"/>
      <c r="CR318" s="273"/>
      <c r="CS318" s="270"/>
      <c r="CT318" s="270"/>
      <c r="CU318" s="271"/>
      <c r="CV318" s="221"/>
      <c r="CW318" s="221"/>
      <c r="CX318" s="221"/>
      <c r="CY318" s="221"/>
      <c r="CZ318" s="221"/>
      <c r="DA318" s="221"/>
      <c r="DB318" s="221"/>
      <c r="DC318" s="221"/>
      <c r="DD318" s="221"/>
      <c r="DE318" s="221"/>
      <c r="DF318" s="221"/>
      <c r="DG318" s="221"/>
    </row>
    <row r="319" spans="1:111" s="222" customFormat="1" x14ac:dyDescent="0.2">
      <c r="A319" s="225"/>
      <c r="B319" s="220"/>
      <c r="D319" s="219"/>
      <c r="E319" s="219"/>
      <c r="F319" s="219"/>
      <c r="G319" s="264"/>
      <c r="H319" s="219"/>
      <c r="I319" s="289"/>
      <c r="J319" s="219"/>
      <c r="K319" s="219"/>
      <c r="L319" s="219"/>
      <c r="M319" s="219"/>
      <c r="N319" s="219"/>
      <c r="O319" s="219"/>
      <c r="P319" s="219"/>
      <c r="Q319" s="224"/>
      <c r="R319" s="225"/>
      <c r="AS319" s="215"/>
      <c r="BF319" s="216"/>
      <c r="BG319" s="215"/>
      <c r="BH319" s="217"/>
      <c r="BI319" s="217"/>
      <c r="BJ319" s="215"/>
      <c r="BK319" s="215"/>
      <c r="BL319" s="715"/>
      <c r="BM319" s="218"/>
      <c r="BN319" s="221"/>
      <c r="BO319" s="270"/>
      <c r="BP319" s="273"/>
      <c r="BQ319" s="270"/>
      <c r="BR319" s="270"/>
      <c r="BS319" s="270"/>
      <c r="BT319" s="273"/>
      <c r="BU319" s="270"/>
      <c r="BV319" s="270"/>
      <c r="BW319" s="270"/>
      <c r="BX319" s="273"/>
      <c r="BY319" s="270"/>
      <c r="BZ319" s="270"/>
      <c r="CA319" s="270"/>
      <c r="CB319" s="273"/>
      <c r="CC319" s="270"/>
      <c r="CD319" s="270"/>
      <c r="CE319" s="270"/>
      <c r="CF319" s="273"/>
      <c r="CG319" s="270"/>
      <c r="CH319" s="270"/>
      <c r="CI319" s="270"/>
      <c r="CJ319" s="273"/>
      <c r="CK319" s="270"/>
      <c r="CL319" s="270"/>
      <c r="CM319" s="270"/>
      <c r="CN319" s="273"/>
      <c r="CO319" s="270"/>
      <c r="CP319" s="270"/>
      <c r="CQ319" s="270"/>
      <c r="CR319" s="273"/>
      <c r="CS319" s="270"/>
      <c r="CT319" s="270"/>
      <c r="CU319" s="271"/>
      <c r="CV319" s="221"/>
      <c r="CW319" s="221"/>
      <c r="CX319" s="221"/>
      <c r="CY319" s="221"/>
      <c r="CZ319" s="221"/>
      <c r="DA319" s="221"/>
      <c r="DB319" s="221"/>
      <c r="DC319" s="221"/>
      <c r="DD319" s="221"/>
      <c r="DE319" s="221"/>
      <c r="DF319" s="221"/>
      <c r="DG319" s="221"/>
    </row>
    <row r="320" spans="1:111" s="222" customFormat="1" x14ac:dyDescent="0.2">
      <c r="A320" s="225"/>
      <c r="B320" s="220"/>
      <c r="D320" s="219"/>
      <c r="E320" s="219"/>
      <c r="F320" s="219"/>
      <c r="G320" s="264"/>
      <c r="H320" s="219"/>
      <c r="I320" s="289"/>
      <c r="J320" s="219"/>
      <c r="K320" s="219"/>
      <c r="L320" s="219"/>
      <c r="M320" s="219"/>
      <c r="N320" s="219"/>
      <c r="O320" s="219"/>
      <c r="P320" s="219"/>
      <c r="Q320" s="224"/>
      <c r="R320" s="225"/>
      <c r="AS320" s="215"/>
      <c r="BF320" s="216"/>
      <c r="BG320" s="215"/>
      <c r="BH320" s="217"/>
      <c r="BI320" s="217"/>
      <c r="BJ320" s="215"/>
      <c r="BK320" s="215"/>
      <c r="BL320" s="715"/>
      <c r="BM320" s="218"/>
      <c r="BN320" s="221"/>
      <c r="BO320" s="270"/>
      <c r="BP320" s="273"/>
      <c r="BQ320" s="270"/>
      <c r="BR320" s="270"/>
      <c r="BS320" s="270"/>
      <c r="BT320" s="273"/>
      <c r="BU320" s="270"/>
      <c r="BV320" s="270"/>
      <c r="BW320" s="270"/>
      <c r="BX320" s="273"/>
      <c r="BY320" s="270"/>
      <c r="BZ320" s="270"/>
      <c r="CA320" s="270"/>
      <c r="CB320" s="273"/>
      <c r="CC320" s="270"/>
      <c r="CD320" s="270"/>
      <c r="CE320" s="270"/>
      <c r="CF320" s="273"/>
      <c r="CG320" s="270"/>
      <c r="CH320" s="270"/>
      <c r="CI320" s="270"/>
      <c r="CJ320" s="273"/>
      <c r="CK320" s="270"/>
      <c r="CL320" s="270"/>
      <c r="CM320" s="270"/>
      <c r="CN320" s="273"/>
      <c r="CO320" s="270"/>
      <c r="CP320" s="270"/>
      <c r="CQ320" s="270"/>
      <c r="CR320" s="273"/>
      <c r="CS320" s="270"/>
      <c r="CT320" s="270"/>
      <c r="CU320" s="271"/>
      <c r="CV320" s="221"/>
      <c r="CW320" s="221"/>
      <c r="CX320" s="221"/>
      <c r="CY320" s="221"/>
      <c r="CZ320" s="221"/>
      <c r="DA320" s="221"/>
      <c r="DB320" s="221"/>
      <c r="DC320" s="221"/>
      <c r="DD320" s="221"/>
      <c r="DE320" s="221"/>
      <c r="DF320" s="221"/>
      <c r="DG320" s="221"/>
    </row>
    <row r="321" spans="1:111" s="222" customFormat="1" x14ac:dyDescent="0.2">
      <c r="A321" s="225"/>
      <c r="B321" s="220"/>
      <c r="D321" s="219"/>
      <c r="E321" s="219"/>
      <c r="F321" s="219"/>
      <c r="G321" s="264"/>
      <c r="H321" s="219"/>
      <c r="I321" s="289"/>
      <c r="J321" s="219"/>
      <c r="K321" s="219"/>
      <c r="L321" s="219"/>
      <c r="M321" s="219"/>
      <c r="N321" s="219"/>
      <c r="O321" s="219"/>
      <c r="P321" s="219"/>
      <c r="Q321" s="224"/>
      <c r="R321" s="225"/>
      <c r="AS321" s="215"/>
      <c r="BF321" s="216"/>
      <c r="BG321" s="215"/>
      <c r="BH321" s="217"/>
      <c r="BI321" s="217"/>
      <c r="BJ321" s="215"/>
      <c r="BK321" s="215"/>
      <c r="BL321" s="715"/>
      <c r="BM321" s="218"/>
      <c r="BN321" s="221"/>
      <c r="BO321" s="270"/>
      <c r="BP321" s="273"/>
      <c r="BQ321" s="270"/>
      <c r="BR321" s="270"/>
      <c r="BS321" s="270"/>
      <c r="BT321" s="273"/>
      <c r="BU321" s="270"/>
      <c r="BV321" s="270"/>
      <c r="BW321" s="270"/>
      <c r="BX321" s="273"/>
      <c r="BY321" s="270"/>
      <c r="BZ321" s="270"/>
      <c r="CA321" s="270"/>
      <c r="CB321" s="273"/>
      <c r="CC321" s="270"/>
      <c r="CD321" s="270"/>
      <c r="CE321" s="270"/>
      <c r="CF321" s="273"/>
      <c r="CG321" s="270"/>
      <c r="CH321" s="270"/>
      <c r="CI321" s="270"/>
      <c r="CJ321" s="273"/>
      <c r="CK321" s="270"/>
      <c r="CL321" s="270"/>
      <c r="CM321" s="270"/>
      <c r="CN321" s="273"/>
      <c r="CO321" s="270"/>
      <c r="CP321" s="270"/>
      <c r="CQ321" s="270"/>
      <c r="CR321" s="273"/>
      <c r="CS321" s="270"/>
      <c r="CT321" s="270"/>
      <c r="CU321" s="271"/>
      <c r="CV321" s="221"/>
      <c r="CW321" s="221"/>
      <c r="CX321" s="221"/>
      <c r="CY321" s="221"/>
      <c r="CZ321" s="221"/>
      <c r="DA321" s="221"/>
      <c r="DB321" s="221"/>
      <c r="DC321" s="221"/>
      <c r="DD321" s="221"/>
      <c r="DE321" s="221"/>
      <c r="DF321" s="221"/>
      <c r="DG321" s="221"/>
    </row>
    <row r="322" spans="1:111" s="222" customFormat="1" x14ac:dyDescent="0.2">
      <c r="A322" s="225"/>
      <c r="B322" s="220"/>
      <c r="D322" s="219"/>
      <c r="E322" s="219"/>
      <c r="F322" s="219"/>
      <c r="G322" s="264"/>
      <c r="H322" s="219"/>
      <c r="I322" s="289"/>
      <c r="J322" s="219"/>
      <c r="K322" s="219"/>
      <c r="L322" s="219"/>
      <c r="M322" s="219"/>
      <c r="N322" s="219"/>
      <c r="O322" s="219"/>
      <c r="P322" s="219"/>
      <c r="Q322" s="224"/>
      <c r="R322" s="225"/>
      <c r="AS322" s="215"/>
      <c r="BF322" s="216"/>
      <c r="BG322" s="215"/>
      <c r="BH322" s="217"/>
      <c r="BI322" s="217"/>
      <c r="BJ322" s="215"/>
      <c r="BK322" s="215"/>
      <c r="BL322" s="715"/>
      <c r="BM322" s="218"/>
      <c r="BN322" s="221"/>
      <c r="BO322" s="270"/>
      <c r="BP322" s="273"/>
      <c r="BQ322" s="270"/>
      <c r="BR322" s="270"/>
      <c r="BS322" s="270"/>
      <c r="BT322" s="273"/>
      <c r="BU322" s="270"/>
      <c r="BV322" s="270"/>
      <c r="BW322" s="270"/>
      <c r="BX322" s="273"/>
      <c r="BY322" s="270"/>
      <c r="BZ322" s="270"/>
      <c r="CA322" s="270"/>
      <c r="CB322" s="273"/>
      <c r="CC322" s="270"/>
      <c r="CD322" s="270"/>
      <c r="CE322" s="270"/>
      <c r="CF322" s="273"/>
      <c r="CG322" s="270"/>
      <c r="CH322" s="270"/>
      <c r="CI322" s="270"/>
      <c r="CJ322" s="273"/>
      <c r="CK322" s="270"/>
      <c r="CL322" s="270"/>
      <c r="CM322" s="270"/>
      <c r="CN322" s="273"/>
      <c r="CO322" s="270"/>
      <c r="CP322" s="270"/>
      <c r="CQ322" s="270"/>
      <c r="CR322" s="273"/>
      <c r="CS322" s="270"/>
      <c r="CT322" s="270"/>
      <c r="CU322" s="271"/>
      <c r="CV322" s="221"/>
      <c r="CW322" s="221"/>
      <c r="CX322" s="221"/>
      <c r="CY322" s="221"/>
      <c r="CZ322" s="221"/>
      <c r="DA322" s="221"/>
      <c r="DB322" s="221"/>
      <c r="DC322" s="221"/>
      <c r="DD322" s="221"/>
      <c r="DE322" s="221"/>
      <c r="DF322" s="221"/>
      <c r="DG322" s="221"/>
    </row>
    <row r="323" spans="1:111" s="222" customFormat="1" x14ac:dyDescent="0.2">
      <c r="A323" s="225"/>
      <c r="B323" s="220"/>
      <c r="D323" s="219"/>
      <c r="E323" s="219"/>
      <c r="F323" s="219"/>
      <c r="G323" s="264"/>
      <c r="H323" s="219"/>
      <c r="I323" s="289"/>
      <c r="J323" s="219"/>
      <c r="K323" s="219"/>
      <c r="L323" s="219"/>
      <c r="M323" s="219"/>
      <c r="N323" s="219"/>
      <c r="O323" s="219"/>
      <c r="P323" s="219"/>
      <c r="Q323" s="224"/>
      <c r="R323" s="225"/>
      <c r="AS323" s="215"/>
      <c r="BF323" s="216"/>
      <c r="BG323" s="215"/>
      <c r="BH323" s="217"/>
      <c r="BI323" s="217"/>
      <c r="BJ323" s="215"/>
      <c r="BK323" s="215"/>
      <c r="BL323" s="715"/>
      <c r="BM323" s="218"/>
      <c r="BN323" s="221"/>
      <c r="BO323" s="270"/>
      <c r="BP323" s="273"/>
      <c r="BQ323" s="270"/>
      <c r="BR323" s="270"/>
      <c r="BS323" s="270"/>
      <c r="BT323" s="273"/>
      <c r="BU323" s="270"/>
      <c r="BV323" s="270"/>
      <c r="BW323" s="270"/>
      <c r="BX323" s="273"/>
      <c r="BY323" s="270"/>
      <c r="BZ323" s="270"/>
      <c r="CA323" s="270"/>
      <c r="CB323" s="273"/>
      <c r="CC323" s="270"/>
      <c r="CD323" s="270"/>
      <c r="CE323" s="270"/>
      <c r="CF323" s="273"/>
      <c r="CG323" s="270"/>
      <c r="CH323" s="270"/>
      <c r="CI323" s="270"/>
      <c r="CJ323" s="273"/>
      <c r="CK323" s="270"/>
      <c r="CL323" s="270"/>
      <c r="CM323" s="270"/>
      <c r="CN323" s="273"/>
      <c r="CO323" s="270"/>
      <c r="CP323" s="270"/>
      <c r="CQ323" s="270"/>
      <c r="CR323" s="273"/>
      <c r="CS323" s="270"/>
      <c r="CT323" s="270"/>
      <c r="CU323" s="271"/>
      <c r="CV323" s="221"/>
      <c r="CW323" s="221"/>
      <c r="CX323" s="221"/>
      <c r="CY323" s="221"/>
      <c r="CZ323" s="221"/>
      <c r="DA323" s="221"/>
      <c r="DB323" s="221"/>
      <c r="DC323" s="221"/>
      <c r="DD323" s="221"/>
      <c r="DE323" s="221"/>
      <c r="DF323" s="221"/>
      <c r="DG323" s="221"/>
    </row>
    <row r="324" spans="1:111" s="222" customFormat="1" x14ac:dyDescent="0.2">
      <c r="A324" s="225"/>
      <c r="B324" s="220"/>
      <c r="D324" s="219"/>
      <c r="E324" s="219"/>
      <c r="F324" s="219"/>
      <c r="G324" s="264"/>
      <c r="H324" s="219"/>
      <c r="I324" s="289"/>
      <c r="J324" s="219"/>
      <c r="K324" s="219"/>
      <c r="L324" s="219"/>
      <c r="M324" s="219"/>
      <c r="N324" s="219"/>
      <c r="O324" s="219"/>
      <c r="P324" s="219"/>
      <c r="Q324" s="224"/>
      <c r="R324" s="225"/>
      <c r="AS324" s="215"/>
      <c r="BF324" s="216"/>
      <c r="BG324" s="215"/>
      <c r="BH324" s="217"/>
      <c r="BI324" s="217"/>
      <c r="BJ324" s="215"/>
      <c r="BK324" s="215"/>
      <c r="BL324" s="715"/>
      <c r="BM324" s="218"/>
      <c r="BN324" s="221"/>
      <c r="BO324" s="270"/>
      <c r="BP324" s="273"/>
      <c r="BQ324" s="270"/>
      <c r="BR324" s="270"/>
      <c r="BS324" s="270"/>
      <c r="BT324" s="273"/>
      <c r="BU324" s="270"/>
      <c r="BV324" s="270"/>
      <c r="BW324" s="270"/>
      <c r="BX324" s="273"/>
      <c r="BY324" s="270"/>
      <c r="BZ324" s="270"/>
      <c r="CA324" s="270"/>
      <c r="CB324" s="273"/>
      <c r="CC324" s="270"/>
      <c r="CD324" s="270"/>
      <c r="CE324" s="270"/>
      <c r="CF324" s="273"/>
      <c r="CG324" s="270"/>
      <c r="CH324" s="270"/>
      <c r="CI324" s="270"/>
      <c r="CJ324" s="273"/>
      <c r="CK324" s="270"/>
      <c r="CL324" s="270"/>
      <c r="CM324" s="270"/>
      <c r="CN324" s="273"/>
      <c r="CO324" s="270"/>
      <c r="CP324" s="270"/>
      <c r="CQ324" s="270"/>
      <c r="CR324" s="273"/>
      <c r="CS324" s="270"/>
      <c r="CT324" s="270"/>
      <c r="CU324" s="271"/>
      <c r="CV324" s="221"/>
      <c r="CW324" s="221"/>
      <c r="CX324" s="221"/>
      <c r="CY324" s="221"/>
      <c r="CZ324" s="221"/>
      <c r="DA324" s="221"/>
      <c r="DB324" s="221"/>
      <c r="DC324" s="221"/>
      <c r="DD324" s="221"/>
      <c r="DE324" s="221"/>
      <c r="DF324" s="221"/>
      <c r="DG324" s="221"/>
    </row>
    <row r="325" spans="1:111" s="222" customFormat="1" x14ac:dyDescent="0.2">
      <c r="A325" s="225"/>
      <c r="B325" s="220"/>
      <c r="D325" s="219"/>
      <c r="E325" s="219"/>
      <c r="F325" s="219"/>
      <c r="G325" s="264"/>
      <c r="H325" s="219"/>
      <c r="I325" s="289"/>
      <c r="J325" s="219"/>
      <c r="K325" s="219"/>
      <c r="L325" s="219"/>
      <c r="M325" s="219"/>
      <c r="N325" s="219"/>
      <c r="O325" s="219"/>
      <c r="P325" s="219"/>
      <c r="Q325" s="224"/>
      <c r="R325" s="225"/>
      <c r="AS325" s="215"/>
      <c r="BF325" s="216"/>
      <c r="BG325" s="215"/>
      <c r="BH325" s="217"/>
      <c r="BI325" s="217"/>
      <c r="BJ325" s="215"/>
      <c r="BK325" s="215"/>
      <c r="BL325" s="715"/>
      <c r="BM325" s="218"/>
      <c r="BN325" s="221"/>
      <c r="BO325" s="270"/>
      <c r="BP325" s="273"/>
      <c r="BQ325" s="270"/>
      <c r="BR325" s="270"/>
      <c r="BS325" s="270"/>
      <c r="BT325" s="273"/>
      <c r="BU325" s="270"/>
      <c r="BV325" s="270"/>
      <c r="BW325" s="270"/>
      <c r="BX325" s="273"/>
      <c r="BY325" s="270"/>
      <c r="BZ325" s="270"/>
      <c r="CA325" s="270"/>
      <c r="CB325" s="273"/>
      <c r="CC325" s="270"/>
      <c r="CD325" s="270"/>
      <c r="CE325" s="270"/>
      <c r="CF325" s="273"/>
      <c r="CG325" s="270"/>
      <c r="CH325" s="270"/>
      <c r="CI325" s="270"/>
      <c r="CJ325" s="273"/>
      <c r="CK325" s="270"/>
      <c r="CL325" s="270"/>
      <c r="CM325" s="270"/>
      <c r="CN325" s="273"/>
      <c r="CO325" s="270"/>
      <c r="CP325" s="270"/>
      <c r="CQ325" s="270"/>
      <c r="CR325" s="273"/>
      <c r="CS325" s="270"/>
      <c r="CT325" s="270"/>
      <c r="CU325" s="271"/>
      <c r="CV325" s="221"/>
      <c r="CW325" s="221"/>
      <c r="CX325" s="221"/>
      <c r="CY325" s="221"/>
      <c r="CZ325" s="221"/>
      <c r="DA325" s="221"/>
      <c r="DB325" s="221"/>
      <c r="DC325" s="221"/>
      <c r="DD325" s="221"/>
      <c r="DE325" s="221"/>
      <c r="DF325" s="221"/>
      <c r="DG325" s="221"/>
    </row>
    <row r="326" spans="1:111" s="222" customFormat="1" x14ac:dyDescent="0.2">
      <c r="A326" s="225"/>
      <c r="B326" s="220"/>
      <c r="D326" s="219"/>
      <c r="E326" s="219"/>
      <c r="F326" s="219"/>
      <c r="G326" s="264"/>
      <c r="H326" s="219"/>
      <c r="I326" s="289"/>
      <c r="J326" s="219"/>
      <c r="K326" s="219"/>
      <c r="L326" s="219"/>
      <c r="M326" s="219"/>
      <c r="N326" s="219"/>
      <c r="O326" s="219"/>
      <c r="P326" s="219"/>
      <c r="Q326" s="224"/>
      <c r="R326" s="225"/>
      <c r="AS326" s="215"/>
      <c r="BF326" s="216"/>
      <c r="BG326" s="215"/>
      <c r="BH326" s="217"/>
      <c r="BI326" s="217"/>
      <c r="BJ326" s="215"/>
      <c r="BK326" s="215"/>
      <c r="BL326" s="715"/>
      <c r="BM326" s="218"/>
      <c r="BN326" s="221"/>
      <c r="BO326" s="270"/>
      <c r="BP326" s="273"/>
      <c r="BQ326" s="270"/>
      <c r="BR326" s="270"/>
      <c r="BS326" s="270"/>
      <c r="BT326" s="273"/>
      <c r="BU326" s="270"/>
      <c r="BV326" s="270"/>
      <c r="BW326" s="270"/>
      <c r="BX326" s="273"/>
      <c r="BY326" s="270"/>
      <c r="BZ326" s="270"/>
      <c r="CA326" s="270"/>
      <c r="CB326" s="273"/>
      <c r="CC326" s="270"/>
      <c r="CD326" s="270"/>
      <c r="CE326" s="270"/>
      <c r="CF326" s="273"/>
      <c r="CG326" s="270"/>
      <c r="CH326" s="270"/>
      <c r="CI326" s="270"/>
      <c r="CJ326" s="273"/>
      <c r="CK326" s="270"/>
      <c r="CL326" s="270"/>
      <c r="CM326" s="270"/>
      <c r="CN326" s="273"/>
      <c r="CO326" s="270"/>
      <c r="CP326" s="270"/>
      <c r="CQ326" s="270"/>
      <c r="CR326" s="273"/>
      <c r="CS326" s="270"/>
      <c r="CT326" s="270"/>
      <c r="CU326" s="271"/>
      <c r="CV326" s="221"/>
      <c r="CW326" s="221"/>
      <c r="CX326" s="221"/>
      <c r="CY326" s="221"/>
      <c r="CZ326" s="221"/>
      <c r="DA326" s="221"/>
      <c r="DB326" s="221"/>
      <c r="DC326" s="221"/>
      <c r="DD326" s="221"/>
      <c r="DE326" s="221"/>
      <c r="DF326" s="221"/>
      <c r="DG326" s="221"/>
    </row>
    <row r="327" spans="1:111" s="222" customFormat="1" x14ac:dyDescent="0.2">
      <c r="A327" s="225"/>
      <c r="B327" s="220"/>
      <c r="D327" s="219"/>
      <c r="E327" s="219"/>
      <c r="F327" s="219"/>
      <c r="G327" s="264"/>
      <c r="H327" s="219"/>
      <c r="I327" s="289"/>
      <c r="J327" s="219"/>
      <c r="K327" s="219"/>
      <c r="L327" s="219"/>
      <c r="M327" s="219"/>
      <c r="N327" s="219"/>
      <c r="O327" s="219"/>
      <c r="P327" s="219"/>
      <c r="Q327" s="224"/>
      <c r="R327" s="225"/>
      <c r="AS327" s="215"/>
      <c r="BF327" s="216"/>
      <c r="BG327" s="215"/>
      <c r="BH327" s="217"/>
      <c r="BI327" s="217"/>
      <c r="BJ327" s="215"/>
      <c r="BK327" s="215"/>
      <c r="BL327" s="715"/>
      <c r="BM327" s="218"/>
      <c r="BN327" s="221"/>
      <c r="BO327" s="270"/>
      <c r="BP327" s="273"/>
      <c r="BQ327" s="270"/>
      <c r="BR327" s="270"/>
      <c r="BS327" s="270"/>
      <c r="BT327" s="273"/>
      <c r="BU327" s="270"/>
      <c r="BV327" s="270"/>
      <c r="BW327" s="270"/>
      <c r="BX327" s="273"/>
      <c r="BY327" s="270"/>
      <c r="BZ327" s="270"/>
      <c r="CA327" s="270"/>
      <c r="CB327" s="273"/>
      <c r="CC327" s="270"/>
      <c r="CD327" s="270"/>
      <c r="CE327" s="270"/>
      <c r="CF327" s="273"/>
      <c r="CG327" s="270"/>
      <c r="CH327" s="270"/>
      <c r="CI327" s="270"/>
      <c r="CJ327" s="273"/>
      <c r="CK327" s="270"/>
      <c r="CL327" s="270"/>
      <c r="CM327" s="270"/>
      <c r="CN327" s="273"/>
      <c r="CO327" s="270"/>
      <c r="CP327" s="270"/>
      <c r="CQ327" s="270"/>
      <c r="CR327" s="273"/>
      <c r="CS327" s="270"/>
      <c r="CT327" s="270"/>
      <c r="CU327" s="271"/>
      <c r="CV327" s="221"/>
      <c r="CW327" s="221"/>
      <c r="CX327" s="221"/>
      <c r="CY327" s="221"/>
      <c r="CZ327" s="221"/>
      <c r="DA327" s="221"/>
      <c r="DB327" s="221"/>
      <c r="DC327" s="221"/>
      <c r="DD327" s="221"/>
      <c r="DE327" s="221"/>
      <c r="DF327" s="221"/>
      <c r="DG327" s="221"/>
    </row>
    <row r="328" spans="1:111" s="222" customFormat="1" x14ac:dyDescent="0.2">
      <c r="A328" s="225"/>
      <c r="B328" s="220"/>
      <c r="D328" s="219"/>
      <c r="E328" s="219"/>
      <c r="F328" s="219"/>
      <c r="G328" s="264"/>
      <c r="H328" s="219"/>
      <c r="I328" s="289"/>
      <c r="J328" s="219"/>
      <c r="K328" s="219"/>
      <c r="L328" s="219"/>
      <c r="M328" s="219"/>
      <c r="N328" s="219"/>
      <c r="O328" s="219"/>
      <c r="P328" s="219"/>
      <c r="Q328" s="224"/>
      <c r="R328" s="225"/>
      <c r="AS328" s="215"/>
      <c r="BF328" s="216"/>
      <c r="BG328" s="215"/>
      <c r="BH328" s="217"/>
      <c r="BI328" s="217"/>
      <c r="BJ328" s="215"/>
      <c r="BK328" s="215"/>
      <c r="BL328" s="715"/>
      <c r="BM328" s="218"/>
      <c r="BN328" s="221"/>
      <c r="BO328" s="270"/>
      <c r="BP328" s="273"/>
      <c r="BQ328" s="270"/>
      <c r="BR328" s="270"/>
      <c r="BS328" s="270"/>
      <c r="BT328" s="273"/>
      <c r="BU328" s="270"/>
      <c r="BV328" s="270"/>
      <c r="BW328" s="270"/>
      <c r="BX328" s="273"/>
      <c r="BY328" s="270"/>
      <c r="BZ328" s="270"/>
      <c r="CA328" s="270"/>
      <c r="CB328" s="273"/>
      <c r="CC328" s="270"/>
      <c r="CD328" s="270"/>
      <c r="CE328" s="270"/>
      <c r="CF328" s="273"/>
      <c r="CG328" s="270"/>
      <c r="CH328" s="270"/>
      <c r="CI328" s="270"/>
      <c r="CJ328" s="273"/>
      <c r="CK328" s="270"/>
      <c r="CL328" s="270"/>
      <c r="CM328" s="270"/>
      <c r="CN328" s="273"/>
      <c r="CO328" s="270"/>
      <c r="CP328" s="270"/>
      <c r="CQ328" s="270"/>
      <c r="CR328" s="273"/>
      <c r="CS328" s="270"/>
      <c r="CT328" s="270"/>
      <c r="CU328" s="271"/>
      <c r="CV328" s="221"/>
      <c r="CW328" s="221"/>
      <c r="CX328" s="221"/>
      <c r="CY328" s="221"/>
      <c r="CZ328" s="221"/>
      <c r="DA328" s="221"/>
      <c r="DB328" s="221"/>
      <c r="DC328" s="221"/>
      <c r="DD328" s="221"/>
      <c r="DE328" s="221"/>
      <c r="DF328" s="221"/>
      <c r="DG328" s="221"/>
    </row>
    <row r="329" spans="1:111" s="222" customFormat="1" x14ac:dyDescent="0.2">
      <c r="A329" s="225"/>
      <c r="B329" s="220"/>
      <c r="D329" s="219"/>
      <c r="E329" s="219"/>
      <c r="F329" s="219"/>
      <c r="G329" s="264"/>
      <c r="H329" s="219"/>
      <c r="I329" s="289"/>
      <c r="J329" s="219"/>
      <c r="K329" s="219"/>
      <c r="L329" s="219"/>
      <c r="M329" s="219"/>
      <c r="N329" s="219"/>
      <c r="O329" s="219"/>
      <c r="P329" s="219"/>
      <c r="Q329" s="224"/>
      <c r="R329" s="225"/>
      <c r="AS329" s="215"/>
      <c r="BF329" s="216"/>
      <c r="BG329" s="215"/>
      <c r="BH329" s="217"/>
      <c r="BI329" s="217"/>
      <c r="BJ329" s="215"/>
      <c r="BK329" s="215"/>
      <c r="BL329" s="715"/>
      <c r="BM329" s="218"/>
      <c r="BN329" s="221"/>
      <c r="BO329" s="270"/>
      <c r="BP329" s="273"/>
      <c r="BQ329" s="270"/>
      <c r="BR329" s="270"/>
      <c r="BS329" s="270"/>
      <c r="BT329" s="273"/>
      <c r="BU329" s="270"/>
      <c r="BV329" s="270"/>
      <c r="BW329" s="270"/>
      <c r="BX329" s="273"/>
      <c r="BY329" s="270"/>
      <c r="BZ329" s="270"/>
      <c r="CA329" s="270"/>
      <c r="CB329" s="273"/>
      <c r="CC329" s="270"/>
      <c r="CD329" s="270"/>
      <c r="CE329" s="270"/>
      <c r="CF329" s="273"/>
      <c r="CG329" s="270"/>
      <c r="CH329" s="270"/>
      <c r="CI329" s="270"/>
      <c r="CJ329" s="273"/>
      <c r="CK329" s="270"/>
      <c r="CL329" s="270"/>
      <c r="CM329" s="270"/>
      <c r="CN329" s="273"/>
      <c r="CO329" s="270"/>
      <c r="CP329" s="270"/>
      <c r="CQ329" s="270"/>
      <c r="CR329" s="273"/>
      <c r="CS329" s="270"/>
      <c r="CT329" s="270"/>
      <c r="CU329" s="271"/>
      <c r="CV329" s="221"/>
      <c r="CW329" s="221"/>
      <c r="CX329" s="221"/>
      <c r="CY329" s="221"/>
      <c r="CZ329" s="221"/>
      <c r="DA329" s="221"/>
      <c r="DB329" s="221"/>
      <c r="DC329" s="221"/>
      <c r="DD329" s="221"/>
      <c r="DE329" s="221"/>
      <c r="DF329" s="221"/>
      <c r="DG329" s="221"/>
    </row>
    <row r="330" spans="1:111" s="222" customFormat="1" x14ac:dyDescent="0.2">
      <c r="A330" s="225"/>
      <c r="B330" s="220"/>
      <c r="D330" s="219"/>
      <c r="E330" s="219"/>
      <c r="F330" s="219"/>
      <c r="G330" s="264"/>
      <c r="H330" s="219"/>
      <c r="I330" s="289"/>
      <c r="J330" s="219"/>
      <c r="K330" s="219"/>
      <c r="L330" s="219"/>
      <c r="M330" s="219"/>
      <c r="N330" s="219"/>
      <c r="O330" s="219"/>
      <c r="P330" s="219"/>
      <c r="Q330" s="224"/>
      <c r="R330" s="225"/>
      <c r="AS330" s="215"/>
      <c r="BF330" s="216"/>
      <c r="BG330" s="215"/>
      <c r="BH330" s="217"/>
      <c r="BI330" s="217"/>
      <c r="BJ330" s="215"/>
      <c r="BK330" s="215"/>
      <c r="BL330" s="715"/>
      <c r="BM330" s="218"/>
      <c r="BN330" s="221"/>
      <c r="BO330" s="270"/>
      <c r="BP330" s="273"/>
      <c r="BQ330" s="270"/>
      <c r="BR330" s="270"/>
      <c r="BS330" s="270"/>
      <c r="BT330" s="273"/>
      <c r="BU330" s="270"/>
      <c r="BV330" s="270"/>
      <c r="BW330" s="270"/>
      <c r="BX330" s="273"/>
      <c r="BY330" s="270"/>
      <c r="BZ330" s="270"/>
      <c r="CA330" s="270"/>
      <c r="CB330" s="273"/>
      <c r="CC330" s="270"/>
      <c r="CD330" s="270"/>
      <c r="CE330" s="270"/>
      <c r="CF330" s="273"/>
      <c r="CG330" s="270"/>
      <c r="CH330" s="270"/>
      <c r="CI330" s="270"/>
      <c r="CJ330" s="273"/>
      <c r="CK330" s="270"/>
      <c r="CL330" s="270"/>
      <c r="CM330" s="270"/>
      <c r="CN330" s="273"/>
      <c r="CO330" s="270"/>
      <c r="CP330" s="270"/>
      <c r="CQ330" s="270"/>
      <c r="CR330" s="273"/>
      <c r="CS330" s="270"/>
      <c r="CT330" s="270"/>
      <c r="CU330" s="271"/>
      <c r="CV330" s="221"/>
      <c r="CW330" s="221"/>
      <c r="CX330" s="221"/>
      <c r="CY330" s="221"/>
      <c r="CZ330" s="221"/>
      <c r="DA330" s="221"/>
      <c r="DB330" s="221"/>
      <c r="DC330" s="221"/>
      <c r="DD330" s="221"/>
      <c r="DE330" s="221"/>
      <c r="DF330" s="221"/>
      <c r="DG330" s="221"/>
    </row>
    <row r="331" spans="1:111" s="222" customFormat="1" x14ac:dyDescent="0.2">
      <c r="A331" s="225"/>
      <c r="B331" s="220"/>
      <c r="D331" s="219"/>
      <c r="E331" s="219"/>
      <c r="F331" s="219"/>
      <c r="G331" s="264"/>
      <c r="H331" s="219"/>
      <c r="I331" s="289"/>
      <c r="J331" s="219"/>
      <c r="K331" s="219"/>
      <c r="L331" s="219"/>
      <c r="M331" s="219"/>
      <c r="N331" s="219"/>
      <c r="O331" s="219"/>
      <c r="P331" s="219"/>
      <c r="Q331" s="224"/>
      <c r="R331" s="225"/>
      <c r="AS331" s="215"/>
      <c r="BF331" s="216"/>
      <c r="BG331" s="215"/>
      <c r="BH331" s="217"/>
      <c r="BI331" s="217"/>
      <c r="BJ331" s="215"/>
      <c r="BK331" s="215"/>
      <c r="BL331" s="715"/>
      <c r="BM331" s="218"/>
      <c r="BN331" s="221"/>
      <c r="BO331" s="270"/>
      <c r="BP331" s="273"/>
      <c r="BQ331" s="270"/>
      <c r="BR331" s="270"/>
      <c r="BS331" s="270"/>
      <c r="BT331" s="273"/>
      <c r="BU331" s="270"/>
      <c r="BV331" s="270"/>
      <c r="BW331" s="270"/>
      <c r="BX331" s="273"/>
      <c r="BY331" s="270"/>
      <c r="BZ331" s="270"/>
      <c r="CA331" s="270"/>
      <c r="CB331" s="273"/>
      <c r="CC331" s="270"/>
      <c r="CD331" s="270"/>
      <c r="CE331" s="270"/>
      <c r="CF331" s="273"/>
      <c r="CG331" s="270"/>
      <c r="CH331" s="270"/>
      <c r="CI331" s="270"/>
      <c r="CJ331" s="273"/>
      <c r="CK331" s="270"/>
      <c r="CL331" s="270"/>
      <c r="CM331" s="270"/>
      <c r="CN331" s="273"/>
      <c r="CO331" s="270"/>
      <c r="CP331" s="270"/>
      <c r="CQ331" s="270"/>
      <c r="CR331" s="273"/>
      <c r="CS331" s="270"/>
      <c r="CT331" s="270"/>
      <c r="CU331" s="271"/>
      <c r="CV331" s="221"/>
      <c r="CW331" s="221"/>
      <c r="CX331" s="221"/>
      <c r="CY331" s="221"/>
      <c r="CZ331" s="221"/>
      <c r="DA331" s="221"/>
      <c r="DB331" s="221"/>
      <c r="DC331" s="221"/>
      <c r="DD331" s="221"/>
      <c r="DE331" s="221"/>
      <c r="DF331" s="221"/>
      <c r="DG331" s="221"/>
    </row>
    <row r="332" spans="1:111" s="222" customFormat="1" x14ac:dyDescent="0.2">
      <c r="A332" s="225"/>
      <c r="B332" s="220"/>
      <c r="D332" s="219"/>
      <c r="E332" s="219"/>
      <c r="F332" s="219"/>
      <c r="G332" s="264"/>
      <c r="H332" s="219"/>
      <c r="I332" s="289"/>
      <c r="J332" s="219"/>
      <c r="K332" s="219"/>
      <c r="L332" s="219"/>
      <c r="M332" s="219"/>
      <c r="N332" s="219"/>
      <c r="O332" s="219"/>
      <c r="P332" s="219"/>
      <c r="Q332" s="224"/>
      <c r="R332" s="225"/>
      <c r="AS332" s="215"/>
      <c r="BF332" s="216"/>
      <c r="BG332" s="215"/>
      <c r="BH332" s="217"/>
      <c r="BI332" s="217"/>
      <c r="BJ332" s="215"/>
      <c r="BK332" s="215"/>
      <c r="BL332" s="715"/>
      <c r="BM332" s="218"/>
      <c r="BN332" s="221"/>
      <c r="BO332" s="270"/>
      <c r="BP332" s="273"/>
      <c r="BQ332" s="270"/>
      <c r="BR332" s="270"/>
      <c r="BS332" s="270"/>
      <c r="BT332" s="273"/>
      <c r="BU332" s="270"/>
      <c r="BV332" s="270"/>
      <c r="BW332" s="270"/>
      <c r="BX332" s="273"/>
      <c r="BY332" s="270"/>
      <c r="BZ332" s="270"/>
      <c r="CA332" s="270"/>
      <c r="CB332" s="273"/>
      <c r="CC332" s="270"/>
      <c r="CD332" s="270"/>
      <c r="CE332" s="270"/>
      <c r="CF332" s="273"/>
      <c r="CG332" s="270"/>
      <c r="CH332" s="270"/>
      <c r="CI332" s="270"/>
      <c r="CJ332" s="273"/>
      <c r="CK332" s="270"/>
      <c r="CL332" s="270"/>
      <c r="CM332" s="270"/>
      <c r="CN332" s="273"/>
      <c r="CO332" s="270"/>
      <c r="CP332" s="270"/>
      <c r="CQ332" s="270"/>
      <c r="CR332" s="273"/>
      <c r="CS332" s="270"/>
      <c r="CT332" s="270"/>
      <c r="CU332" s="271"/>
      <c r="CV332" s="221"/>
      <c r="CW332" s="221"/>
      <c r="CX332" s="221"/>
      <c r="CY332" s="221"/>
      <c r="CZ332" s="221"/>
      <c r="DA332" s="221"/>
      <c r="DB332" s="221"/>
      <c r="DC332" s="221"/>
      <c r="DD332" s="221"/>
      <c r="DE332" s="221"/>
      <c r="DF332" s="221"/>
      <c r="DG332" s="221"/>
    </row>
    <row r="333" spans="1:111" s="222" customFormat="1" x14ac:dyDescent="0.2">
      <c r="A333" s="225"/>
      <c r="B333" s="220"/>
      <c r="D333" s="219"/>
      <c r="E333" s="219"/>
      <c r="F333" s="219"/>
      <c r="G333" s="264"/>
      <c r="H333" s="219"/>
      <c r="I333" s="289"/>
      <c r="J333" s="219"/>
      <c r="K333" s="219"/>
      <c r="L333" s="219"/>
      <c r="M333" s="219"/>
      <c r="N333" s="219"/>
      <c r="O333" s="219"/>
      <c r="P333" s="219"/>
      <c r="Q333" s="224"/>
      <c r="R333" s="225"/>
      <c r="AS333" s="215"/>
      <c r="BF333" s="216"/>
      <c r="BG333" s="215"/>
      <c r="BH333" s="217"/>
      <c r="BI333" s="217"/>
      <c r="BJ333" s="215"/>
      <c r="BK333" s="215"/>
      <c r="BL333" s="715"/>
      <c r="BM333" s="218"/>
      <c r="BN333" s="221"/>
      <c r="BO333" s="270"/>
      <c r="BP333" s="273"/>
      <c r="BQ333" s="270"/>
      <c r="BR333" s="270"/>
      <c r="BS333" s="270"/>
      <c r="BT333" s="273"/>
      <c r="BU333" s="270"/>
      <c r="BV333" s="270"/>
      <c r="BW333" s="270"/>
      <c r="BX333" s="273"/>
      <c r="BY333" s="270"/>
      <c r="BZ333" s="270"/>
      <c r="CA333" s="270"/>
      <c r="CB333" s="273"/>
      <c r="CC333" s="270"/>
      <c r="CD333" s="270"/>
      <c r="CE333" s="270"/>
      <c r="CF333" s="273"/>
      <c r="CG333" s="270"/>
      <c r="CH333" s="270"/>
      <c r="CI333" s="270"/>
      <c r="CJ333" s="273"/>
      <c r="CK333" s="270"/>
      <c r="CL333" s="270"/>
      <c r="CM333" s="270"/>
      <c r="CN333" s="273"/>
      <c r="CO333" s="270"/>
      <c r="CP333" s="270"/>
      <c r="CQ333" s="270"/>
      <c r="CR333" s="273"/>
      <c r="CS333" s="270"/>
      <c r="CT333" s="270"/>
      <c r="CU333" s="271"/>
      <c r="CV333" s="221"/>
      <c r="CW333" s="221"/>
      <c r="CX333" s="221"/>
      <c r="CY333" s="221"/>
      <c r="CZ333" s="221"/>
      <c r="DA333" s="221"/>
      <c r="DB333" s="221"/>
      <c r="DC333" s="221"/>
      <c r="DD333" s="221"/>
      <c r="DE333" s="221"/>
      <c r="DF333" s="221"/>
      <c r="DG333" s="221"/>
    </row>
    <row r="334" spans="1:111" s="222" customFormat="1" x14ac:dyDescent="0.2">
      <c r="A334" s="225"/>
      <c r="B334" s="220"/>
      <c r="D334" s="219"/>
      <c r="E334" s="219"/>
      <c r="F334" s="219"/>
      <c r="G334" s="264"/>
      <c r="H334" s="219"/>
      <c r="I334" s="289"/>
      <c r="J334" s="219"/>
      <c r="K334" s="219"/>
      <c r="L334" s="219"/>
      <c r="M334" s="219"/>
      <c r="N334" s="219"/>
      <c r="O334" s="219"/>
      <c r="P334" s="219"/>
      <c r="Q334" s="224"/>
      <c r="R334" s="225"/>
      <c r="AS334" s="215"/>
      <c r="BF334" s="216"/>
      <c r="BG334" s="215"/>
      <c r="BH334" s="217"/>
      <c r="BI334" s="217"/>
      <c r="BJ334" s="215"/>
      <c r="BK334" s="215"/>
      <c r="BL334" s="715"/>
      <c r="BM334" s="218"/>
      <c r="BN334" s="221"/>
      <c r="BO334" s="270"/>
      <c r="BP334" s="273"/>
      <c r="BQ334" s="270"/>
      <c r="BR334" s="270"/>
      <c r="BS334" s="270"/>
      <c r="BT334" s="273"/>
      <c r="BU334" s="270"/>
      <c r="BV334" s="270"/>
      <c r="BW334" s="270"/>
      <c r="BX334" s="273"/>
      <c r="BY334" s="270"/>
      <c r="BZ334" s="270"/>
      <c r="CA334" s="270"/>
      <c r="CB334" s="273"/>
      <c r="CC334" s="270"/>
      <c r="CD334" s="270"/>
      <c r="CE334" s="270"/>
      <c r="CF334" s="273"/>
      <c r="CG334" s="270"/>
      <c r="CH334" s="270"/>
      <c r="CI334" s="270"/>
      <c r="CJ334" s="273"/>
      <c r="CK334" s="270"/>
      <c r="CL334" s="270"/>
      <c r="CM334" s="270"/>
      <c r="CN334" s="273"/>
      <c r="CO334" s="270"/>
      <c r="CP334" s="270"/>
      <c r="CQ334" s="270"/>
      <c r="CR334" s="273"/>
      <c r="CS334" s="270"/>
      <c r="CT334" s="270"/>
      <c r="CU334" s="271"/>
      <c r="CV334" s="221"/>
      <c r="CW334" s="221"/>
      <c r="CX334" s="221"/>
      <c r="CY334" s="221"/>
      <c r="CZ334" s="221"/>
      <c r="DA334" s="221"/>
      <c r="DB334" s="221"/>
      <c r="DC334" s="221"/>
      <c r="DD334" s="221"/>
      <c r="DE334" s="221"/>
      <c r="DF334" s="221"/>
      <c r="DG334" s="221"/>
    </row>
    <row r="335" spans="1:111" s="222" customFormat="1" x14ac:dyDescent="0.2">
      <c r="A335" s="225"/>
      <c r="B335" s="220"/>
      <c r="D335" s="219"/>
      <c r="E335" s="219"/>
      <c r="F335" s="219"/>
      <c r="G335" s="264"/>
      <c r="H335" s="219"/>
      <c r="I335" s="289"/>
      <c r="J335" s="219"/>
      <c r="K335" s="219"/>
      <c r="L335" s="219"/>
      <c r="M335" s="219"/>
      <c r="N335" s="219"/>
      <c r="O335" s="219"/>
      <c r="P335" s="219"/>
      <c r="Q335" s="224"/>
      <c r="R335" s="225"/>
      <c r="AS335" s="215"/>
      <c r="BF335" s="216"/>
      <c r="BG335" s="215"/>
      <c r="BH335" s="217"/>
      <c r="BI335" s="217"/>
      <c r="BJ335" s="215"/>
      <c r="BK335" s="215"/>
      <c r="BL335" s="715"/>
      <c r="BM335" s="218"/>
      <c r="BN335" s="221"/>
      <c r="BO335" s="270"/>
      <c r="BP335" s="273"/>
      <c r="BQ335" s="270"/>
      <c r="BR335" s="270"/>
      <c r="BS335" s="270"/>
      <c r="BT335" s="273"/>
      <c r="BU335" s="270"/>
      <c r="BV335" s="270"/>
      <c r="BW335" s="270"/>
      <c r="BX335" s="273"/>
      <c r="BY335" s="270"/>
      <c r="BZ335" s="270"/>
      <c r="CA335" s="270"/>
      <c r="CB335" s="273"/>
      <c r="CC335" s="270"/>
      <c r="CD335" s="270"/>
      <c r="CE335" s="270"/>
      <c r="CF335" s="273"/>
      <c r="CG335" s="270"/>
      <c r="CH335" s="270"/>
      <c r="CI335" s="270"/>
      <c r="CJ335" s="273"/>
      <c r="CK335" s="270"/>
      <c r="CL335" s="270"/>
      <c r="CM335" s="270"/>
      <c r="CN335" s="273"/>
      <c r="CO335" s="270"/>
      <c r="CP335" s="270"/>
      <c r="CQ335" s="270"/>
      <c r="CR335" s="273"/>
      <c r="CS335" s="270"/>
      <c r="CT335" s="270"/>
      <c r="CU335" s="271"/>
      <c r="CV335" s="221"/>
      <c r="CW335" s="221"/>
      <c r="CX335" s="221"/>
      <c r="CY335" s="221"/>
      <c r="CZ335" s="221"/>
      <c r="DA335" s="221"/>
      <c r="DB335" s="221"/>
      <c r="DC335" s="221"/>
      <c r="DD335" s="221"/>
      <c r="DE335" s="221"/>
      <c r="DF335" s="221"/>
      <c r="DG335" s="221"/>
    </row>
    <row r="336" spans="1:111" s="222" customFormat="1" x14ac:dyDescent="0.2">
      <c r="A336" s="225"/>
      <c r="B336" s="220"/>
      <c r="D336" s="219"/>
      <c r="E336" s="219"/>
      <c r="F336" s="219"/>
      <c r="G336" s="264"/>
      <c r="H336" s="219"/>
      <c r="I336" s="289"/>
      <c r="J336" s="219"/>
      <c r="K336" s="219"/>
      <c r="L336" s="219"/>
      <c r="M336" s="219"/>
      <c r="N336" s="219"/>
      <c r="O336" s="219"/>
      <c r="P336" s="219"/>
      <c r="Q336" s="224"/>
      <c r="R336" s="225"/>
      <c r="AS336" s="215"/>
      <c r="BF336" s="216"/>
      <c r="BG336" s="215"/>
      <c r="BH336" s="217"/>
      <c r="BI336" s="217"/>
      <c r="BJ336" s="215"/>
      <c r="BK336" s="215"/>
      <c r="BL336" s="715"/>
      <c r="BM336" s="218"/>
      <c r="BN336" s="221"/>
      <c r="BO336" s="270"/>
      <c r="BP336" s="273"/>
      <c r="BQ336" s="270"/>
      <c r="BR336" s="270"/>
      <c r="BS336" s="270"/>
      <c r="BT336" s="273"/>
      <c r="BU336" s="270"/>
      <c r="BV336" s="270"/>
      <c r="BW336" s="270"/>
      <c r="BX336" s="273"/>
      <c r="BY336" s="270"/>
      <c r="BZ336" s="270"/>
      <c r="CA336" s="270"/>
      <c r="CB336" s="273"/>
      <c r="CC336" s="270"/>
      <c r="CD336" s="270"/>
      <c r="CE336" s="270"/>
      <c r="CF336" s="273"/>
      <c r="CG336" s="270"/>
      <c r="CH336" s="270"/>
      <c r="CI336" s="270"/>
      <c r="CJ336" s="273"/>
      <c r="CK336" s="270"/>
      <c r="CL336" s="270"/>
      <c r="CM336" s="270"/>
      <c r="CN336" s="273"/>
      <c r="CO336" s="270"/>
      <c r="CP336" s="270"/>
      <c r="CQ336" s="270"/>
      <c r="CR336" s="273"/>
      <c r="CS336" s="270"/>
      <c r="CT336" s="270"/>
      <c r="CU336" s="271"/>
      <c r="CV336" s="221"/>
      <c r="CW336" s="221"/>
      <c r="CX336" s="221"/>
      <c r="CY336" s="221"/>
      <c r="CZ336" s="221"/>
      <c r="DA336" s="221"/>
      <c r="DB336" s="221"/>
      <c r="DC336" s="221"/>
      <c r="DD336" s="221"/>
      <c r="DE336" s="221"/>
      <c r="DF336" s="221"/>
      <c r="DG336" s="221"/>
    </row>
    <row r="337" spans="1:111" s="222" customFormat="1" x14ac:dyDescent="0.2">
      <c r="A337" s="225"/>
      <c r="B337" s="220"/>
      <c r="D337" s="219"/>
      <c r="E337" s="219"/>
      <c r="F337" s="219"/>
      <c r="G337" s="264"/>
      <c r="H337" s="219"/>
      <c r="I337" s="289"/>
      <c r="J337" s="219"/>
      <c r="K337" s="219"/>
      <c r="L337" s="219"/>
      <c r="M337" s="219"/>
      <c r="N337" s="219"/>
      <c r="O337" s="219"/>
      <c r="P337" s="219"/>
      <c r="Q337" s="224"/>
      <c r="R337" s="225"/>
      <c r="AS337" s="215"/>
      <c r="BF337" s="216"/>
      <c r="BG337" s="215"/>
      <c r="BH337" s="217"/>
      <c r="BI337" s="217"/>
      <c r="BJ337" s="215"/>
      <c r="BK337" s="215"/>
      <c r="BL337" s="715"/>
      <c r="BM337" s="218"/>
      <c r="BN337" s="221"/>
      <c r="BO337" s="270"/>
      <c r="BP337" s="273"/>
      <c r="BQ337" s="270"/>
      <c r="BR337" s="270"/>
      <c r="BS337" s="270"/>
      <c r="BT337" s="273"/>
      <c r="BU337" s="270"/>
      <c r="BV337" s="270"/>
      <c r="BW337" s="270"/>
      <c r="BX337" s="273"/>
      <c r="BY337" s="270"/>
      <c r="BZ337" s="270"/>
      <c r="CA337" s="270"/>
      <c r="CB337" s="273"/>
      <c r="CC337" s="270"/>
      <c r="CD337" s="270"/>
      <c r="CE337" s="270"/>
      <c r="CF337" s="273"/>
      <c r="CG337" s="270"/>
      <c r="CH337" s="270"/>
      <c r="CI337" s="270"/>
      <c r="CJ337" s="273"/>
      <c r="CK337" s="270"/>
      <c r="CL337" s="270"/>
      <c r="CM337" s="270"/>
      <c r="CN337" s="273"/>
      <c r="CO337" s="270"/>
      <c r="CP337" s="270"/>
      <c r="CQ337" s="270"/>
      <c r="CR337" s="273"/>
      <c r="CS337" s="270"/>
      <c r="CT337" s="270"/>
      <c r="CU337" s="271"/>
      <c r="CV337" s="221"/>
      <c r="CW337" s="221"/>
      <c r="CX337" s="221"/>
      <c r="CY337" s="221"/>
      <c r="CZ337" s="221"/>
      <c r="DA337" s="221"/>
      <c r="DB337" s="221"/>
      <c r="DC337" s="221"/>
      <c r="DD337" s="221"/>
      <c r="DE337" s="221"/>
      <c r="DF337" s="221"/>
      <c r="DG337" s="221"/>
    </row>
    <row r="338" spans="1:111" s="222" customFormat="1" x14ac:dyDescent="0.2">
      <c r="A338" s="225"/>
      <c r="B338" s="220"/>
      <c r="D338" s="219"/>
      <c r="E338" s="219"/>
      <c r="F338" s="219"/>
      <c r="G338" s="264"/>
      <c r="H338" s="219"/>
      <c r="I338" s="289"/>
      <c r="J338" s="219"/>
      <c r="K338" s="219"/>
      <c r="L338" s="219"/>
      <c r="M338" s="219"/>
      <c r="N338" s="219"/>
      <c r="O338" s="219"/>
      <c r="P338" s="219"/>
      <c r="Q338" s="224"/>
      <c r="R338" s="225"/>
      <c r="AS338" s="215"/>
      <c r="BF338" s="216"/>
      <c r="BG338" s="215"/>
      <c r="BH338" s="217"/>
      <c r="BI338" s="217"/>
      <c r="BJ338" s="215"/>
      <c r="BK338" s="215"/>
      <c r="BL338" s="715"/>
      <c r="BM338" s="218"/>
      <c r="BN338" s="221"/>
      <c r="BO338" s="270"/>
      <c r="BP338" s="273"/>
      <c r="BQ338" s="270"/>
      <c r="BR338" s="270"/>
      <c r="BS338" s="270"/>
      <c r="BT338" s="273"/>
      <c r="BU338" s="270"/>
      <c r="BV338" s="270"/>
      <c r="BW338" s="270"/>
      <c r="BX338" s="273"/>
      <c r="BY338" s="270"/>
      <c r="BZ338" s="270"/>
      <c r="CA338" s="270"/>
      <c r="CB338" s="273"/>
      <c r="CC338" s="270"/>
      <c r="CD338" s="270"/>
      <c r="CE338" s="270"/>
      <c r="CF338" s="273"/>
      <c r="CG338" s="270"/>
      <c r="CH338" s="270"/>
      <c r="CI338" s="270"/>
      <c r="CJ338" s="273"/>
      <c r="CK338" s="270"/>
      <c r="CL338" s="270"/>
      <c r="CM338" s="270"/>
      <c r="CN338" s="273"/>
      <c r="CO338" s="270"/>
      <c r="CP338" s="270"/>
      <c r="CQ338" s="270"/>
      <c r="CR338" s="273"/>
      <c r="CS338" s="270"/>
      <c r="CT338" s="270"/>
      <c r="CU338" s="271"/>
      <c r="CV338" s="221"/>
      <c r="CW338" s="221"/>
      <c r="CX338" s="221"/>
      <c r="CY338" s="221"/>
      <c r="CZ338" s="221"/>
      <c r="DA338" s="221"/>
      <c r="DB338" s="221"/>
      <c r="DC338" s="221"/>
      <c r="DD338" s="221"/>
      <c r="DE338" s="221"/>
      <c r="DF338" s="221"/>
      <c r="DG338" s="221"/>
    </row>
    <row r="339" spans="1:111" s="222" customFormat="1" x14ac:dyDescent="0.2">
      <c r="A339" s="225"/>
      <c r="B339" s="220"/>
      <c r="D339" s="219"/>
      <c r="E339" s="219"/>
      <c r="F339" s="219"/>
      <c r="G339" s="264"/>
      <c r="H339" s="219"/>
      <c r="I339" s="289"/>
      <c r="J339" s="219"/>
      <c r="K339" s="219"/>
      <c r="L339" s="219"/>
      <c r="M339" s="219"/>
      <c r="N339" s="219"/>
      <c r="O339" s="219"/>
      <c r="P339" s="219"/>
      <c r="Q339" s="224"/>
      <c r="R339" s="225"/>
      <c r="AS339" s="215"/>
      <c r="BF339" s="216"/>
      <c r="BG339" s="215"/>
      <c r="BH339" s="217"/>
      <c r="BI339" s="217"/>
      <c r="BJ339" s="215"/>
      <c r="BK339" s="215"/>
      <c r="BL339" s="715"/>
      <c r="BM339" s="218"/>
      <c r="BN339" s="221"/>
      <c r="BO339" s="270"/>
      <c r="BP339" s="273"/>
      <c r="BQ339" s="270"/>
      <c r="BR339" s="270"/>
      <c r="BS339" s="270"/>
      <c r="BT339" s="273"/>
      <c r="BU339" s="270"/>
      <c r="BV339" s="270"/>
      <c r="BW339" s="270"/>
      <c r="BX339" s="273"/>
      <c r="BY339" s="270"/>
      <c r="BZ339" s="270"/>
      <c r="CA339" s="270"/>
      <c r="CB339" s="273"/>
      <c r="CC339" s="270"/>
      <c r="CD339" s="270"/>
      <c r="CE339" s="270"/>
      <c r="CF339" s="273"/>
      <c r="CG339" s="270"/>
      <c r="CH339" s="270"/>
      <c r="CI339" s="270"/>
      <c r="CJ339" s="273"/>
      <c r="CK339" s="270"/>
      <c r="CL339" s="270"/>
      <c r="CM339" s="270"/>
      <c r="CN339" s="273"/>
      <c r="CO339" s="270"/>
      <c r="CP339" s="270"/>
      <c r="CQ339" s="270"/>
      <c r="CR339" s="273"/>
      <c r="CS339" s="270"/>
      <c r="CT339" s="270"/>
      <c r="CU339" s="271"/>
      <c r="CV339" s="221"/>
      <c r="CW339" s="221"/>
      <c r="CX339" s="221"/>
      <c r="CY339" s="221"/>
      <c r="CZ339" s="221"/>
      <c r="DA339" s="221"/>
      <c r="DB339" s="221"/>
      <c r="DC339" s="221"/>
      <c r="DD339" s="221"/>
      <c r="DE339" s="221"/>
      <c r="DF339" s="221"/>
      <c r="DG339" s="221"/>
    </row>
    <row r="340" spans="1:111" s="222" customFormat="1" x14ac:dyDescent="0.2">
      <c r="A340" s="225"/>
      <c r="B340" s="220"/>
      <c r="D340" s="219"/>
      <c r="E340" s="219"/>
      <c r="F340" s="219"/>
      <c r="G340" s="264"/>
      <c r="H340" s="219"/>
      <c r="I340" s="289"/>
      <c r="J340" s="219"/>
      <c r="K340" s="219"/>
      <c r="L340" s="219"/>
      <c r="M340" s="219"/>
      <c r="N340" s="219"/>
      <c r="O340" s="219"/>
      <c r="P340" s="219"/>
      <c r="Q340" s="224"/>
      <c r="R340" s="225"/>
      <c r="AS340" s="215"/>
      <c r="BF340" s="216"/>
      <c r="BG340" s="215"/>
      <c r="BH340" s="217"/>
      <c r="BI340" s="217"/>
      <c r="BJ340" s="215"/>
      <c r="BK340" s="215"/>
      <c r="BL340" s="715"/>
      <c r="BM340" s="218"/>
      <c r="BN340" s="221"/>
      <c r="BO340" s="270"/>
      <c r="BP340" s="273"/>
      <c r="BQ340" s="270"/>
      <c r="BR340" s="270"/>
      <c r="BS340" s="270"/>
      <c r="BT340" s="273"/>
      <c r="BU340" s="270"/>
      <c r="BV340" s="270"/>
      <c r="BW340" s="270"/>
      <c r="BX340" s="273"/>
      <c r="BY340" s="270"/>
      <c r="BZ340" s="270"/>
      <c r="CA340" s="270"/>
      <c r="CB340" s="273"/>
      <c r="CC340" s="270"/>
      <c r="CD340" s="270"/>
      <c r="CE340" s="270"/>
      <c r="CF340" s="273"/>
      <c r="CG340" s="270"/>
      <c r="CH340" s="270"/>
      <c r="CI340" s="270"/>
      <c r="CJ340" s="273"/>
      <c r="CK340" s="270"/>
      <c r="CL340" s="270"/>
      <c r="CM340" s="270"/>
      <c r="CN340" s="273"/>
      <c r="CO340" s="270"/>
      <c r="CP340" s="270"/>
      <c r="CQ340" s="270"/>
      <c r="CR340" s="273"/>
      <c r="CS340" s="270"/>
      <c r="CT340" s="270"/>
      <c r="CU340" s="271"/>
      <c r="CV340" s="221"/>
      <c r="CW340" s="221"/>
      <c r="CX340" s="221"/>
      <c r="CY340" s="221"/>
      <c r="CZ340" s="221"/>
      <c r="DA340" s="221"/>
      <c r="DB340" s="221"/>
      <c r="DC340" s="221"/>
      <c r="DD340" s="221"/>
      <c r="DE340" s="221"/>
      <c r="DF340" s="221"/>
      <c r="DG340" s="221"/>
    </row>
    <row r="341" spans="1:111" s="222" customFormat="1" x14ac:dyDescent="0.2">
      <c r="A341" s="225"/>
      <c r="B341" s="220"/>
      <c r="D341" s="219"/>
      <c r="E341" s="219"/>
      <c r="F341" s="219"/>
      <c r="G341" s="264"/>
      <c r="H341" s="219"/>
      <c r="I341" s="289"/>
      <c r="J341" s="219"/>
      <c r="K341" s="219"/>
      <c r="L341" s="219"/>
      <c r="M341" s="219"/>
      <c r="N341" s="219"/>
      <c r="O341" s="219"/>
      <c r="P341" s="219"/>
      <c r="Q341" s="224"/>
      <c r="R341" s="225"/>
      <c r="AS341" s="215"/>
      <c r="BF341" s="216"/>
      <c r="BG341" s="215"/>
      <c r="BH341" s="217"/>
      <c r="BI341" s="217"/>
      <c r="BJ341" s="215"/>
      <c r="BK341" s="215"/>
      <c r="BL341" s="715"/>
      <c r="BM341" s="218"/>
      <c r="BN341" s="221"/>
      <c r="BO341" s="270"/>
      <c r="BP341" s="273"/>
      <c r="BQ341" s="270"/>
      <c r="BR341" s="270"/>
      <c r="BS341" s="270"/>
      <c r="BT341" s="273"/>
      <c r="BU341" s="270"/>
      <c r="BV341" s="270"/>
      <c r="BW341" s="270"/>
      <c r="BX341" s="273"/>
      <c r="BY341" s="270"/>
      <c r="BZ341" s="270"/>
      <c r="CA341" s="270"/>
      <c r="CB341" s="273"/>
      <c r="CC341" s="270"/>
      <c r="CD341" s="270"/>
      <c r="CE341" s="270"/>
      <c r="CF341" s="273"/>
      <c r="CG341" s="270"/>
      <c r="CH341" s="270"/>
      <c r="CI341" s="270"/>
      <c r="CJ341" s="273"/>
      <c r="CK341" s="270"/>
      <c r="CL341" s="270"/>
      <c r="CM341" s="270"/>
      <c r="CN341" s="273"/>
      <c r="CO341" s="270"/>
      <c r="CP341" s="270"/>
      <c r="CQ341" s="270"/>
      <c r="CR341" s="273"/>
      <c r="CS341" s="270"/>
      <c r="CT341" s="270"/>
      <c r="CU341" s="271"/>
      <c r="CV341" s="221"/>
      <c r="CW341" s="221"/>
      <c r="CX341" s="221"/>
      <c r="CY341" s="221"/>
      <c r="CZ341" s="221"/>
      <c r="DA341" s="221"/>
      <c r="DB341" s="221"/>
      <c r="DC341" s="221"/>
      <c r="DD341" s="221"/>
      <c r="DE341" s="221"/>
      <c r="DF341" s="221"/>
      <c r="DG341" s="221"/>
    </row>
    <row r="342" spans="1:111" s="222" customFormat="1" x14ac:dyDescent="0.2">
      <c r="A342" s="225"/>
      <c r="B342" s="220"/>
      <c r="D342" s="219"/>
      <c r="E342" s="219"/>
      <c r="F342" s="219"/>
      <c r="G342" s="264"/>
      <c r="H342" s="219"/>
      <c r="I342" s="289"/>
      <c r="J342" s="219"/>
      <c r="K342" s="219"/>
      <c r="L342" s="219"/>
      <c r="M342" s="219"/>
      <c r="N342" s="219"/>
      <c r="O342" s="219"/>
      <c r="P342" s="219"/>
      <c r="Q342" s="224"/>
      <c r="R342" s="225"/>
      <c r="AS342" s="215"/>
      <c r="BF342" s="216"/>
      <c r="BG342" s="215"/>
      <c r="BH342" s="217"/>
      <c r="BI342" s="217"/>
      <c r="BJ342" s="215"/>
      <c r="BK342" s="215"/>
      <c r="BL342" s="715"/>
      <c r="BM342" s="218"/>
      <c r="BN342" s="221"/>
      <c r="BO342" s="270"/>
      <c r="BP342" s="273"/>
      <c r="BQ342" s="270"/>
      <c r="BR342" s="270"/>
      <c r="BS342" s="270"/>
      <c r="BT342" s="273"/>
      <c r="BU342" s="270"/>
      <c r="BV342" s="270"/>
      <c r="BW342" s="270"/>
      <c r="BX342" s="273"/>
      <c r="BY342" s="270"/>
      <c r="BZ342" s="270"/>
      <c r="CA342" s="270"/>
      <c r="CB342" s="273"/>
      <c r="CC342" s="270"/>
      <c r="CD342" s="270"/>
      <c r="CE342" s="270"/>
      <c r="CF342" s="273"/>
      <c r="CG342" s="270"/>
      <c r="CH342" s="270"/>
      <c r="CI342" s="270"/>
      <c r="CJ342" s="273"/>
      <c r="CK342" s="270"/>
      <c r="CL342" s="270"/>
      <c r="CM342" s="270"/>
      <c r="CN342" s="273"/>
      <c r="CO342" s="270"/>
      <c r="CP342" s="270"/>
      <c r="CQ342" s="270"/>
      <c r="CR342" s="273"/>
      <c r="CS342" s="270"/>
      <c r="CT342" s="270"/>
      <c r="CU342" s="271"/>
      <c r="CV342" s="221"/>
      <c r="CW342" s="221"/>
      <c r="CX342" s="221"/>
      <c r="CY342" s="221"/>
      <c r="CZ342" s="221"/>
      <c r="DA342" s="221"/>
      <c r="DB342" s="221"/>
      <c r="DC342" s="221"/>
      <c r="DD342" s="221"/>
      <c r="DE342" s="221"/>
      <c r="DF342" s="221"/>
      <c r="DG342" s="221"/>
    </row>
    <row r="343" spans="1:111" s="222" customFormat="1" x14ac:dyDescent="0.2">
      <c r="A343" s="225"/>
      <c r="B343" s="220"/>
      <c r="D343" s="219"/>
      <c r="E343" s="219"/>
      <c r="F343" s="219"/>
      <c r="G343" s="264"/>
      <c r="H343" s="219"/>
      <c r="I343" s="289"/>
      <c r="J343" s="219"/>
      <c r="K343" s="219"/>
      <c r="L343" s="219"/>
      <c r="M343" s="219"/>
      <c r="N343" s="219"/>
      <c r="O343" s="219"/>
      <c r="P343" s="219"/>
      <c r="Q343" s="224"/>
      <c r="R343" s="225"/>
      <c r="AS343" s="215"/>
      <c r="BF343" s="216"/>
      <c r="BG343" s="215"/>
      <c r="BH343" s="217"/>
      <c r="BI343" s="217"/>
      <c r="BJ343" s="215"/>
      <c r="BK343" s="215"/>
      <c r="BL343" s="715"/>
      <c r="BM343" s="218"/>
      <c r="BN343" s="221"/>
      <c r="BO343" s="270"/>
      <c r="BP343" s="273"/>
      <c r="BQ343" s="270"/>
      <c r="BR343" s="270"/>
      <c r="BS343" s="270"/>
      <c r="BT343" s="273"/>
      <c r="BU343" s="270"/>
      <c r="BV343" s="270"/>
      <c r="BW343" s="270"/>
      <c r="BX343" s="273"/>
      <c r="BY343" s="270"/>
      <c r="BZ343" s="270"/>
      <c r="CA343" s="270"/>
      <c r="CB343" s="273"/>
      <c r="CC343" s="270"/>
      <c r="CD343" s="270"/>
      <c r="CE343" s="270"/>
      <c r="CF343" s="273"/>
      <c r="CG343" s="270"/>
      <c r="CH343" s="270"/>
      <c r="CI343" s="270"/>
      <c r="CJ343" s="273"/>
      <c r="CK343" s="270"/>
      <c r="CL343" s="270"/>
      <c r="CM343" s="270"/>
      <c r="CN343" s="273"/>
      <c r="CO343" s="270"/>
      <c r="CP343" s="270"/>
      <c r="CQ343" s="270"/>
      <c r="CR343" s="273"/>
      <c r="CS343" s="270"/>
      <c r="CT343" s="270"/>
      <c r="CU343" s="271"/>
      <c r="CV343" s="221"/>
      <c r="CW343" s="221"/>
      <c r="CX343" s="221"/>
      <c r="CY343" s="221"/>
      <c r="CZ343" s="221"/>
      <c r="DA343" s="221"/>
      <c r="DB343" s="221"/>
      <c r="DC343" s="221"/>
      <c r="DD343" s="221"/>
      <c r="DE343" s="221"/>
      <c r="DF343" s="221"/>
      <c r="DG343" s="221"/>
    </row>
    <row r="344" spans="1:111" s="222" customFormat="1" x14ac:dyDescent="0.2">
      <c r="A344" s="225"/>
      <c r="B344" s="220"/>
      <c r="D344" s="219"/>
      <c r="E344" s="219"/>
      <c r="F344" s="219"/>
      <c r="G344" s="264"/>
      <c r="H344" s="219"/>
      <c r="I344" s="289"/>
      <c r="J344" s="219"/>
      <c r="K344" s="219"/>
      <c r="L344" s="219"/>
      <c r="M344" s="219"/>
      <c r="N344" s="219"/>
      <c r="O344" s="219"/>
      <c r="P344" s="219"/>
      <c r="Q344" s="224"/>
      <c r="R344" s="225"/>
      <c r="AS344" s="215"/>
      <c r="BF344" s="216"/>
      <c r="BG344" s="215"/>
      <c r="BH344" s="217"/>
      <c r="BI344" s="217"/>
      <c r="BJ344" s="215"/>
      <c r="BK344" s="215"/>
      <c r="BL344" s="715"/>
      <c r="BM344" s="218"/>
      <c r="BN344" s="221"/>
      <c r="BO344" s="270"/>
      <c r="BP344" s="273"/>
      <c r="BQ344" s="270"/>
      <c r="BR344" s="270"/>
      <c r="BS344" s="270"/>
      <c r="BT344" s="273"/>
      <c r="BU344" s="270"/>
      <c r="BV344" s="270"/>
      <c r="BW344" s="270"/>
      <c r="BX344" s="273"/>
      <c r="BY344" s="270"/>
      <c r="BZ344" s="270"/>
      <c r="CA344" s="270"/>
      <c r="CB344" s="273"/>
      <c r="CC344" s="270"/>
      <c r="CD344" s="270"/>
      <c r="CE344" s="270"/>
      <c r="CF344" s="273"/>
      <c r="CG344" s="270"/>
      <c r="CH344" s="270"/>
      <c r="CI344" s="270"/>
      <c r="CJ344" s="273"/>
      <c r="CK344" s="270"/>
      <c r="CL344" s="270"/>
      <c r="CM344" s="270"/>
      <c r="CN344" s="273"/>
      <c r="CO344" s="270"/>
      <c r="CP344" s="270"/>
      <c r="CQ344" s="270"/>
      <c r="CR344" s="273"/>
      <c r="CS344" s="270"/>
      <c r="CT344" s="270"/>
      <c r="CU344" s="271"/>
      <c r="CV344" s="221"/>
      <c r="CW344" s="221"/>
      <c r="CX344" s="221"/>
      <c r="CY344" s="221"/>
      <c r="CZ344" s="221"/>
      <c r="DA344" s="221"/>
      <c r="DB344" s="221"/>
      <c r="DC344" s="221"/>
      <c r="DD344" s="221"/>
      <c r="DE344" s="221"/>
      <c r="DF344" s="221"/>
      <c r="DG344" s="221"/>
    </row>
    <row r="345" spans="1:111" s="222" customFormat="1" x14ac:dyDescent="0.2">
      <c r="A345" s="225"/>
      <c r="B345" s="220"/>
      <c r="D345" s="219"/>
      <c r="E345" s="219"/>
      <c r="F345" s="219"/>
      <c r="G345" s="264"/>
      <c r="H345" s="219"/>
      <c r="I345" s="289"/>
      <c r="J345" s="219"/>
      <c r="K345" s="219"/>
      <c r="L345" s="219"/>
      <c r="M345" s="219"/>
      <c r="N345" s="219"/>
      <c r="O345" s="219"/>
      <c r="P345" s="219"/>
      <c r="Q345" s="224"/>
      <c r="R345" s="225"/>
      <c r="AS345" s="215"/>
      <c r="BF345" s="216"/>
      <c r="BG345" s="215"/>
      <c r="BH345" s="217"/>
      <c r="BI345" s="217"/>
      <c r="BJ345" s="215"/>
      <c r="BK345" s="215"/>
      <c r="BL345" s="715"/>
      <c r="BM345" s="218"/>
      <c r="BN345" s="221"/>
      <c r="BO345" s="270"/>
      <c r="BP345" s="273"/>
      <c r="BQ345" s="270"/>
      <c r="BR345" s="270"/>
      <c r="BS345" s="270"/>
      <c r="BT345" s="273"/>
      <c r="BU345" s="270"/>
      <c r="BV345" s="270"/>
      <c r="BW345" s="270"/>
      <c r="BX345" s="273"/>
      <c r="BY345" s="270"/>
      <c r="BZ345" s="270"/>
      <c r="CA345" s="270"/>
      <c r="CB345" s="273"/>
      <c r="CC345" s="270"/>
      <c r="CD345" s="270"/>
      <c r="CE345" s="270"/>
      <c r="CF345" s="273"/>
      <c r="CG345" s="270"/>
      <c r="CH345" s="270"/>
      <c r="CI345" s="270"/>
      <c r="CJ345" s="273"/>
      <c r="CK345" s="270"/>
      <c r="CL345" s="270"/>
      <c r="CM345" s="270"/>
      <c r="CN345" s="273"/>
      <c r="CO345" s="270"/>
      <c r="CP345" s="270"/>
      <c r="CQ345" s="270"/>
      <c r="CR345" s="273"/>
      <c r="CS345" s="270"/>
      <c r="CT345" s="270"/>
      <c r="CU345" s="271"/>
      <c r="CV345" s="221"/>
      <c r="CW345" s="221"/>
      <c r="CX345" s="221"/>
      <c r="CY345" s="221"/>
      <c r="CZ345" s="221"/>
      <c r="DA345" s="221"/>
      <c r="DB345" s="221"/>
      <c r="DC345" s="221"/>
      <c r="DD345" s="221"/>
      <c r="DE345" s="221"/>
      <c r="DF345" s="221"/>
      <c r="DG345" s="221"/>
    </row>
    <row r="346" spans="1:111" s="222" customFormat="1" x14ac:dyDescent="0.2">
      <c r="A346" s="225"/>
      <c r="B346" s="220"/>
      <c r="D346" s="219"/>
      <c r="E346" s="219"/>
      <c r="F346" s="219"/>
      <c r="G346" s="264"/>
      <c r="H346" s="219"/>
      <c r="I346" s="289"/>
      <c r="J346" s="219"/>
      <c r="K346" s="219"/>
      <c r="L346" s="219"/>
      <c r="M346" s="219"/>
      <c r="N346" s="219"/>
      <c r="O346" s="219"/>
      <c r="P346" s="219"/>
      <c r="Q346" s="224"/>
      <c r="R346" s="225"/>
      <c r="AS346" s="215"/>
      <c r="BF346" s="216"/>
      <c r="BG346" s="215"/>
      <c r="BH346" s="217"/>
      <c r="BI346" s="217"/>
      <c r="BJ346" s="215"/>
      <c r="BK346" s="215"/>
      <c r="BL346" s="715"/>
      <c r="BM346" s="218"/>
      <c r="BN346" s="221"/>
      <c r="BO346" s="270"/>
      <c r="BP346" s="273"/>
      <c r="BQ346" s="270"/>
      <c r="BR346" s="270"/>
      <c r="BS346" s="270"/>
      <c r="BT346" s="273"/>
      <c r="BU346" s="270"/>
      <c r="BV346" s="270"/>
      <c r="BW346" s="270"/>
      <c r="BX346" s="273"/>
      <c r="BY346" s="270"/>
      <c r="BZ346" s="270"/>
      <c r="CA346" s="270"/>
      <c r="CB346" s="273"/>
      <c r="CC346" s="270"/>
      <c r="CD346" s="270"/>
      <c r="CE346" s="270"/>
      <c r="CF346" s="273"/>
      <c r="CG346" s="270"/>
      <c r="CH346" s="270"/>
      <c r="CI346" s="270"/>
      <c r="CJ346" s="273"/>
      <c r="CK346" s="270"/>
      <c r="CL346" s="270"/>
      <c r="CM346" s="270"/>
      <c r="CN346" s="273"/>
      <c r="CO346" s="270"/>
      <c r="CP346" s="270"/>
      <c r="CQ346" s="270"/>
      <c r="CR346" s="273"/>
      <c r="CS346" s="270"/>
      <c r="CT346" s="270"/>
      <c r="CU346" s="271"/>
      <c r="CV346" s="221"/>
      <c r="CW346" s="221"/>
      <c r="CX346" s="221"/>
      <c r="CY346" s="221"/>
      <c r="CZ346" s="221"/>
      <c r="DA346" s="221"/>
      <c r="DB346" s="221"/>
      <c r="DC346" s="221"/>
      <c r="DD346" s="221"/>
      <c r="DE346" s="221"/>
      <c r="DF346" s="221"/>
      <c r="DG346" s="221"/>
    </row>
    <row r="347" spans="1:111" s="222" customFormat="1" x14ac:dyDescent="0.2">
      <c r="A347" s="225"/>
      <c r="B347" s="220"/>
      <c r="D347" s="219"/>
      <c r="E347" s="219"/>
      <c r="F347" s="219"/>
      <c r="G347" s="264"/>
      <c r="H347" s="219"/>
      <c r="I347" s="289"/>
      <c r="J347" s="219"/>
      <c r="K347" s="219"/>
      <c r="L347" s="219"/>
      <c r="M347" s="219"/>
      <c r="N347" s="219"/>
      <c r="O347" s="219"/>
      <c r="P347" s="219"/>
      <c r="Q347" s="224"/>
      <c r="R347" s="225"/>
      <c r="AS347" s="215"/>
      <c r="BF347" s="216"/>
      <c r="BG347" s="215"/>
      <c r="BH347" s="217"/>
      <c r="BI347" s="217"/>
      <c r="BJ347" s="215"/>
      <c r="BK347" s="215"/>
      <c r="BL347" s="715"/>
      <c r="BM347" s="218"/>
      <c r="BN347" s="221"/>
      <c r="BO347" s="270"/>
      <c r="BP347" s="273"/>
      <c r="BQ347" s="270"/>
      <c r="BR347" s="270"/>
      <c r="BS347" s="270"/>
      <c r="BT347" s="273"/>
      <c r="BU347" s="270"/>
      <c r="BV347" s="270"/>
      <c r="BW347" s="270"/>
      <c r="BX347" s="273"/>
      <c r="BY347" s="270"/>
      <c r="BZ347" s="270"/>
      <c r="CA347" s="270"/>
      <c r="CB347" s="273"/>
      <c r="CC347" s="270"/>
      <c r="CD347" s="270"/>
      <c r="CE347" s="270"/>
      <c r="CF347" s="273"/>
      <c r="CG347" s="270"/>
      <c r="CH347" s="270"/>
      <c r="CI347" s="270"/>
      <c r="CJ347" s="273"/>
      <c r="CK347" s="270"/>
      <c r="CL347" s="270"/>
      <c r="CM347" s="270"/>
      <c r="CN347" s="273"/>
      <c r="CO347" s="270"/>
      <c r="CP347" s="270"/>
      <c r="CQ347" s="270"/>
      <c r="CR347" s="273"/>
      <c r="CS347" s="270"/>
      <c r="CT347" s="270"/>
      <c r="CU347" s="271"/>
      <c r="CV347" s="221"/>
      <c r="CW347" s="221"/>
      <c r="CX347" s="221"/>
      <c r="CY347" s="221"/>
      <c r="CZ347" s="221"/>
      <c r="DA347" s="221"/>
      <c r="DB347" s="221"/>
      <c r="DC347" s="221"/>
      <c r="DD347" s="221"/>
      <c r="DE347" s="221"/>
      <c r="DF347" s="221"/>
      <c r="DG347" s="221"/>
    </row>
    <row r="348" spans="1:111" s="222" customFormat="1" x14ac:dyDescent="0.2">
      <c r="A348" s="225"/>
      <c r="B348" s="220"/>
      <c r="D348" s="219"/>
      <c r="E348" s="219"/>
      <c r="F348" s="219"/>
      <c r="G348" s="264"/>
      <c r="H348" s="219"/>
      <c r="I348" s="289"/>
      <c r="J348" s="219"/>
      <c r="K348" s="219"/>
      <c r="L348" s="219"/>
      <c r="M348" s="219"/>
      <c r="N348" s="219"/>
      <c r="O348" s="219"/>
      <c r="P348" s="219"/>
      <c r="Q348" s="224"/>
      <c r="R348" s="225"/>
      <c r="AS348" s="215"/>
      <c r="BF348" s="216"/>
      <c r="BG348" s="215"/>
      <c r="BH348" s="217"/>
      <c r="BI348" s="217"/>
      <c r="BJ348" s="215"/>
      <c r="BK348" s="215"/>
      <c r="BL348" s="715"/>
      <c r="BM348" s="218"/>
      <c r="BN348" s="221"/>
      <c r="BO348" s="270"/>
      <c r="BP348" s="273"/>
      <c r="BQ348" s="270"/>
      <c r="BR348" s="270"/>
      <c r="BS348" s="270"/>
      <c r="BT348" s="273"/>
      <c r="BU348" s="270"/>
      <c r="BV348" s="270"/>
      <c r="BW348" s="270"/>
      <c r="BX348" s="273"/>
      <c r="BY348" s="270"/>
      <c r="BZ348" s="270"/>
      <c r="CA348" s="270"/>
      <c r="CB348" s="273"/>
      <c r="CC348" s="270"/>
      <c r="CD348" s="270"/>
      <c r="CE348" s="270"/>
      <c r="CF348" s="273"/>
      <c r="CG348" s="270"/>
      <c r="CH348" s="270"/>
      <c r="CI348" s="270"/>
      <c r="CJ348" s="273"/>
      <c r="CK348" s="270"/>
      <c r="CL348" s="270"/>
      <c r="CM348" s="270"/>
      <c r="CN348" s="273"/>
      <c r="CO348" s="270"/>
      <c r="CP348" s="270"/>
      <c r="CQ348" s="270"/>
      <c r="CR348" s="273"/>
      <c r="CS348" s="270"/>
      <c r="CT348" s="270"/>
      <c r="CU348" s="271"/>
      <c r="CV348" s="221"/>
      <c r="CW348" s="221"/>
      <c r="CX348" s="221"/>
      <c r="CY348" s="221"/>
      <c r="CZ348" s="221"/>
      <c r="DA348" s="221"/>
      <c r="DB348" s="221"/>
      <c r="DC348" s="221"/>
      <c r="DD348" s="221"/>
      <c r="DE348" s="221"/>
      <c r="DF348" s="221"/>
      <c r="DG348" s="221"/>
    </row>
    <row r="349" spans="1:111" s="222" customFormat="1" x14ac:dyDescent="0.2">
      <c r="A349" s="225"/>
      <c r="B349" s="220"/>
      <c r="D349" s="219"/>
      <c r="E349" s="219"/>
      <c r="F349" s="219"/>
      <c r="G349" s="264"/>
      <c r="H349" s="219"/>
      <c r="I349" s="289"/>
      <c r="J349" s="219"/>
      <c r="K349" s="219"/>
      <c r="L349" s="219"/>
      <c r="M349" s="219"/>
      <c r="N349" s="219"/>
      <c r="O349" s="219"/>
      <c r="P349" s="219"/>
      <c r="Q349" s="224"/>
      <c r="R349" s="225"/>
      <c r="AS349" s="215"/>
      <c r="BF349" s="216"/>
      <c r="BG349" s="215"/>
      <c r="BH349" s="217"/>
      <c r="BI349" s="217"/>
      <c r="BJ349" s="215"/>
      <c r="BK349" s="215"/>
      <c r="BL349" s="715"/>
      <c r="BM349" s="218"/>
      <c r="BN349" s="221"/>
      <c r="BO349" s="270"/>
      <c r="BP349" s="273"/>
      <c r="BQ349" s="270"/>
      <c r="BR349" s="270"/>
      <c r="BS349" s="270"/>
      <c r="BT349" s="273"/>
      <c r="BU349" s="270"/>
      <c r="BV349" s="270"/>
      <c r="BW349" s="270"/>
      <c r="BX349" s="273"/>
      <c r="BY349" s="270"/>
      <c r="BZ349" s="270"/>
      <c r="CA349" s="270"/>
      <c r="CB349" s="273"/>
      <c r="CC349" s="270"/>
      <c r="CD349" s="270"/>
      <c r="CE349" s="270"/>
      <c r="CF349" s="273"/>
      <c r="CG349" s="270"/>
      <c r="CH349" s="270"/>
      <c r="CI349" s="270"/>
      <c r="CJ349" s="273"/>
      <c r="CK349" s="270"/>
      <c r="CL349" s="270"/>
      <c r="CM349" s="270"/>
      <c r="CN349" s="273"/>
      <c r="CO349" s="270"/>
      <c r="CP349" s="270"/>
      <c r="CQ349" s="270"/>
      <c r="CR349" s="273"/>
      <c r="CS349" s="270"/>
      <c r="CT349" s="270"/>
      <c r="CU349" s="271"/>
      <c r="CV349" s="221"/>
      <c r="CW349" s="221"/>
      <c r="CX349" s="221"/>
      <c r="CY349" s="221"/>
      <c r="CZ349" s="221"/>
      <c r="DA349" s="221"/>
      <c r="DB349" s="221"/>
      <c r="DC349" s="221"/>
      <c r="DD349" s="221"/>
      <c r="DE349" s="221"/>
      <c r="DF349" s="221"/>
      <c r="DG349" s="221"/>
    </row>
    <row r="350" spans="1:111" s="222" customFormat="1" x14ac:dyDescent="0.2">
      <c r="A350" s="225"/>
      <c r="B350" s="220"/>
      <c r="D350" s="219"/>
      <c r="E350" s="219"/>
      <c r="F350" s="219"/>
      <c r="G350" s="264"/>
      <c r="H350" s="219"/>
      <c r="I350" s="289"/>
      <c r="J350" s="219"/>
      <c r="K350" s="219"/>
      <c r="L350" s="219"/>
      <c r="M350" s="219"/>
      <c r="N350" s="219"/>
      <c r="O350" s="219"/>
      <c r="P350" s="219"/>
      <c r="Q350" s="224"/>
      <c r="R350" s="225"/>
      <c r="AS350" s="215"/>
      <c r="BF350" s="216"/>
      <c r="BG350" s="215"/>
      <c r="BH350" s="217"/>
      <c r="BI350" s="217"/>
      <c r="BJ350" s="215"/>
      <c r="BK350" s="215"/>
      <c r="BL350" s="715"/>
      <c r="BM350" s="218"/>
      <c r="BN350" s="221"/>
      <c r="BO350" s="270"/>
      <c r="BP350" s="273"/>
      <c r="BQ350" s="270"/>
      <c r="BR350" s="270"/>
      <c r="BS350" s="270"/>
      <c r="BT350" s="273"/>
      <c r="BU350" s="270"/>
      <c r="BV350" s="270"/>
      <c r="BW350" s="270"/>
      <c r="BX350" s="273"/>
      <c r="BY350" s="270"/>
      <c r="BZ350" s="270"/>
      <c r="CA350" s="270"/>
      <c r="CB350" s="273"/>
      <c r="CC350" s="270"/>
      <c r="CD350" s="270"/>
      <c r="CE350" s="270"/>
      <c r="CF350" s="273"/>
      <c r="CG350" s="270"/>
      <c r="CH350" s="270"/>
      <c r="CI350" s="270"/>
      <c r="CJ350" s="273"/>
      <c r="CK350" s="270"/>
      <c r="CL350" s="270"/>
      <c r="CM350" s="270"/>
      <c r="CN350" s="273"/>
      <c r="CO350" s="270"/>
      <c r="CP350" s="270"/>
      <c r="CQ350" s="270"/>
      <c r="CR350" s="273"/>
      <c r="CS350" s="270"/>
      <c r="CT350" s="270"/>
      <c r="CU350" s="271"/>
      <c r="CV350" s="221"/>
      <c r="CW350" s="221"/>
      <c r="CX350" s="221"/>
      <c r="CY350" s="221"/>
      <c r="CZ350" s="221"/>
      <c r="DA350" s="221"/>
      <c r="DB350" s="221"/>
      <c r="DC350" s="221"/>
      <c r="DD350" s="221"/>
      <c r="DE350" s="221"/>
      <c r="DF350" s="221"/>
      <c r="DG350" s="221"/>
    </row>
    <row r="351" spans="1:111" s="222" customFormat="1" x14ac:dyDescent="0.2">
      <c r="A351" s="225"/>
      <c r="B351" s="220"/>
      <c r="D351" s="219"/>
      <c r="E351" s="219"/>
      <c r="F351" s="219"/>
      <c r="G351" s="264"/>
      <c r="H351" s="219"/>
      <c r="I351" s="289"/>
      <c r="J351" s="219"/>
      <c r="K351" s="219"/>
      <c r="L351" s="219"/>
      <c r="M351" s="219"/>
      <c r="N351" s="219"/>
      <c r="O351" s="219"/>
      <c r="P351" s="219"/>
      <c r="Q351" s="224"/>
      <c r="R351" s="225"/>
      <c r="AS351" s="215"/>
      <c r="BF351" s="216"/>
      <c r="BG351" s="215"/>
      <c r="BH351" s="217"/>
      <c r="BI351" s="217"/>
      <c r="BJ351" s="215"/>
      <c r="BK351" s="215"/>
      <c r="BL351" s="715"/>
      <c r="BM351" s="218"/>
      <c r="BN351" s="221"/>
      <c r="BO351" s="270"/>
      <c r="BP351" s="273"/>
      <c r="BQ351" s="270"/>
      <c r="BR351" s="270"/>
      <c r="BS351" s="270"/>
      <c r="BT351" s="273"/>
      <c r="BU351" s="270"/>
      <c r="BV351" s="270"/>
      <c r="BW351" s="270"/>
      <c r="BX351" s="273"/>
      <c r="BY351" s="270"/>
      <c r="BZ351" s="270"/>
      <c r="CA351" s="270"/>
      <c r="CB351" s="273"/>
      <c r="CC351" s="270"/>
      <c r="CD351" s="270"/>
      <c r="CE351" s="270"/>
      <c r="CF351" s="273"/>
      <c r="CG351" s="270"/>
      <c r="CH351" s="270"/>
      <c r="CI351" s="270"/>
      <c r="CJ351" s="273"/>
      <c r="CK351" s="270"/>
      <c r="CL351" s="270"/>
      <c r="CM351" s="270"/>
      <c r="CN351" s="273"/>
      <c r="CO351" s="270"/>
      <c r="CP351" s="270"/>
      <c r="CQ351" s="270"/>
      <c r="CR351" s="273"/>
      <c r="CS351" s="270"/>
      <c r="CT351" s="270"/>
      <c r="CU351" s="271"/>
      <c r="CV351" s="221"/>
      <c r="CW351" s="221"/>
      <c r="CX351" s="221"/>
      <c r="CY351" s="221"/>
      <c r="CZ351" s="221"/>
      <c r="DA351" s="221"/>
      <c r="DB351" s="221"/>
      <c r="DC351" s="221"/>
      <c r="DD351" s="221"/>
      <c r="DE351" s="221"/>
      <c r="DF351" s="221"/>
      <c r="DG351" s="221"/>
    </row>
    <row r="352" spans="1:111" s="222" customFormat="1" x14ac:dyDescent="0.2">
      <c r="A352" s="225"/>
      <c r="B352" s="220"/>
      <c r="D352" s="219"/>
      <c r="E352" s="219"/>
      <c r="F352" s="219"/>
      <c r="G352" s="264"/>
      <c r="H352" s="219"/>
      <c r="I352" s="289"/>
      <c r="J352" s="219"/>
      <c r="K352" s="219"/>
      <c r="L352" s="219"/>
      <c r="M352" s="219"/>
      <c r="N352" s="219"/>
      <c r="O352" s="219"/>
      <c r="P352" s="219"/>
      <c r="Q352" s="224"/>
      <c r="R352" s="225"/>
      <c r="AS352" s="215"/>
      <c r="BF352" s="216"/>
      <c r="BG352" s="215"/>
      <c r="BH352" s="217"/>
      <c r="BI352" s="217"/>
      <c r="BJ352" s="215"/>
      <c r="BK352" s="215"/>
      <c r="BL352" s="715"/>
      <c r="BM352" s="218"/>
      <c r="BN352" s="221"/>
      <c r="BO352" s="270"/>
      <c r="BP352" s="273"/>
      <c r="BQ352" s="270"/>
      <c r="BR352" s="270"/>
      <c r="BS352" s="270"/>
      <c r="BT352" s="273"/>
      <c r="BU352" s="270"/>
      <c r="BV352" s="270"/>
      <c r="BW352" s="270"/>
      <c r="BX352" s="273"/>
      <c r="BY352" s="270"/>
      <c r="BZ352" s="270"/>
      <c r="CA352" s="270"/>
      <c r="CB352" s="273"/>
      <c r="CC352" s="270"/>
      <c r="CD352" s="270"/>
      <c r="CE352" s="270"/>
      <c r="CF352" s="273"/>
      <c r="CG352" s="270"/>
      <c r="CH352" s="270"/>
      <c r="CI352" s="270"/>
      <c r="CJ352" s="273"/>
      <c r="CK352" s="270"/>
      <c r="CL352" s="270"/>
      <c r="CM352" s="270"/>
      <c r="CN352" s="273"/>
      <c r="CO352" s="270"/>
      <c r="CP352" s="270"/>
      <c r="CQ352" s="270"/>
      <c r="CR352" s="273"/>
      <c r="CS352" s="270"/>
      <c r="CT352" s="270"/>
      <c r="CU352" s="271"/>
      <c r="CV352" s="221"/>
      <c r="CW352" s="221"/>
      <c r="CX352" s="221"/>
      <c r="CY352" s="221"/>
      <c r="CZ352" s="221"/>
      <c r="DA352" s="221"/>
      <c r="DB352" s="221"/>
      <c r="DC352" s="221"/>
      <c r="DD352" s="221"/>
      <c r="DE352" s="221"/>
      <c r="DF352" s="221"/>
      <c r="DG352" s="221"/>
    </row>
    <row r="353" spans="1:111" s="222" customFormat="1" x14ac:dyDescent="0.2">
      <c r="A353" s="225"/>
      <c r="B353" s="220"/>
      <c r="D353" s="219"/>
      <c r="E353" s="219"/>
      <c r="F353" s="219"/>
      <c r="G353" s="264"/>
      <c r="H353" s="219"/>
      <c r="I353" s="289"/>
      <c r="J353" s="219"/>
      <c r="K353" s="219"/>
      <c r="L353" s="219"/>
      <c r="M353" s="219"/>
      <c r="N353" s="219"/>
      <c r="O353" s="219"/>
      <c r="P353" s="219"/>
      <c r="Q353" s="224"/>
      <c r="R353" s="225"/>
      <c r="AS353" s="215"/>
      <c r="BF353" s="216"/>
      <c r="BG353" s="215"/>
      <c r="BH353" s="217"/>
      <c r="BI353" s="217"/>
      <c r="BJ353" s="215"/>
      <c r="BK353" s="215"/>
      <c r="BL353" s="715"/>
      <c r="BM353" s="218"/>
      <c r="BN353" s="221"/>
      <c r="BO353" s="270"/>
      <c r="BP353" s="273"/>
      <c r="BQ353" s="270"/>
      <c r="BR353" s="270"/>
      <c r="BS353" s="270"/>
      <c r="BT353" s="273"/>
      <c r="BU353" s="270"/>
      <c r="BV353" s="270"/>
      <c r="BW353" s="270"/>
      <c r="BX353" s="273"/>
      <c r="BY353" s="270"/>
      <c r="BZ353" s="270"/>
      <c r="CA353" s="270"/>
      <c r="CB353" s="273"/>
      <c r="CC353" s="270"/>
      <c r="CD353" s="270"/>
      <c r="CE353" s="270"/>
      <c r="CF353" s="273"/>
      <c r="CG353" s="270"/>
      <c r="CH353" s="270"/>
      <c r="CI353" s="270"/>
      <c r="CJ353" s="273"/>
      <c r="CK353" s="270"/>
      <c r="CL353" s="270"/>
      <c r="CM353" s="270"/>
      <c r="CN353" s="273"/>
      <c r="CO353" s="270"/>
      <c r="CP353" s="270"/>
      <c r="CQ353" s="270"/>
      <c r="CR353" s="273"/>
      <c r="CS353" s="270"/>
      <c r="CT353" s="270"/>
      <c r="CU353" s="271"/>
      <c r="CV353" s="221"/>
      <c r="CW353" s="221"/>
      <c r="CX353" s="221"/>
      <c r="CY353" s="221"/>
      <c r="CZ353" s="221"/>
      <c r="DA353" s="221"/>
      <c r="DB353" s="221"/>
      <c r="DC353" s="221"/>
      <c r="DD353" s="221"/>
      <c r="DE353" s="221"/>
      <c r="DF353" s="221"/>
      <c r="DG353" s="221"/>
    </row>
    <row r="354" spans="1:111" s="222" customFormat="1" x14ac:dyDescent="0.2">
      <c r="A354" s="225"/>
      <c r="B354" s="220"/>
      <c r="D354" s="219"/>
      <c r="E354" s="219"/>
      <c r="F354" s="219"/>
      <c r="G354" s="264"/>
      <c r="H354" s="219"/>
      <c r="I354" s="289"/>
      <c r="J354" s="219"/>
      <c r="K354" s="219"/>
      <c r="L354" s="219"/>
      <c r="M354" s="219"/>
      <c r="N354" s="219"/>
      <c r="O354" s="219"/>
      <c r="P354" s="219"/>
      <c r="Q354" s="224"/>
      <c r="R354" s="225"/>
      <c r="AS354" s="215"/>
      <c r="BF354" s="216"/>
      <c r="BG354" s="215"/>
      <c r="BH354" s="217"/>
      <c r="BI354" s="217"/>
      <c r="BJ354" s="215"/>
      <c r="BK354" s="215"/>
      <c r="BL354" s="715"/>
      <c r="BM354" s="218"/>
      <c r="BN354" s="221"/>
      <c r="BO354" s="270"/>
      <c r="BP354" s="273"/>
      <c r="BQ354" s="270"/>
      <c r="BR354" s="270"/>
      <c r="BS354" s="270"/>
      <c r="BT354" s="273"/>
      <c r="BU354" s="270"/>
      <c r="BV354" s="270"/>
      <c r="BW354" s="270"/>
      <c r="BX354" s="273"/>
      <c r="BY354" s="270"/>
      <c r="BZ354" s="270"/>
      <c r="CA354" s="270"/>
      <c r="CB354" s="273"/>
      <c r="CC354" s="270"/>
      <c r="CD354" s="270"/>
      <c r="CE354" s="270"/>
      <c r="CF354" s="273"/>
      <c r="CG354" s="270"/>
      <c r="CH354" s="270"/>
      <c r="CI354" s="270"/>
      <c r="CJ354" s="273"/>
      <c r="CK354" s="270"/>
      <c r="CL354" s="270"/>
      <c r="CM354" s="270"/>
      <c r="CN354" s="273"/>
      <c r="CO354" s="270"/>
      <c r="CP354" s="270"/>
      <c r="CQ354" s="270"/>
      <c r="CR354" s="273"/>
      <c r="CS354" s="270"/>
      <c r="CT354" s="270"/>
      <c r="CU354" s="271"/>
      <c r="CV354" s="221"/>
      <c r="CW354" s="221"/>
      <c r="CX354" s="221"/>
      <c r="CY354" s="221"/>
      <c r="CZ354" s="221"/>
      <c r="DA354" s="221"/>
      <c r="DB354" s="221"/>
      <c r="DC354" s="221"/>
      <c r="DD354" s="221"/>
      <c r="DE354" s="221"/>
      <c r="DF354" s="221"/>
      <c r="DG354" s="221"/>
    </row>
    <row r="355" spans="1:111" s="222" customFormat="1" x14ac:dyDescent="0.2">
      <c r="A355" s="225"/>
      <c r="B355" s="220"/>
      <c r="D355" s="219"/>
      <c r="E355" s="219"/>
      <c r="F355" s="219"/>
      <c r="G355" s="264"/>
      <c r="H355" s="219"/>
      <c r="I355" s="289"/>
      <c r="J355" s="219"/>
      <c r="K355" s="219"/>
      <c r="L355" s="219"/>
      <c r="M355" s="219"/>
      <c r="N355" s="219"/>
      <c r="O355" s="219"/>
      <c r="P355" s="219"/>
      <c r="Q355" s="224"/>
      <c r="R355" s="225"/>
      <c r="AS355" s="215"/>
      <c r="BF355" s="216"/>
      <c r="BG355" s="215"/>
      <c r="BH355" s="217"/>
      <c r="BI355" s="217"/>
      <c r="BJ355" s="215"/>
      <c r="BK355" s="215"/>
      <c r="BL355" s="715"/>
      <c r="BM355" s="218"/>
      <c r="BN355" s="221"/>
      <c r="BO355" s="270"/>
      <c r="BP355" s="273"/>
      <c r="BQ355" s="270"/>
      <c r="BR355" s="270"/>
      <c r="BS355" s="270"/>
      <c r="BT355" s="273"/>
      <c r="BU355" s="270"/>
      <c r="BV355" s="270"/>
      <c r="BW355" s="270"/>
      <c r="BX355" s="273"/>
      <c r="BY355" s="270"/>
      <c r="BZ355" s="270"/>
      <c r="CA355" s="270"/>
      <c r="CB355" s="273"/>
      <c r="CC355" s="270"/>
      <c r="CD355" s="270"/>
      <c r="CE355" s="270"/>
      <c r="CF355" s="273"/>
      <c r="CG355" s="270"/>
      <c r="CH355" s="270"/>
      <c r="CI355" s="270"/>
      <c r="CJ355" s="273"/>
      <c r="CK355" s="270"/>
      <c r="CL355" s="270"/>
      <c r="CM355" s="270"/>
      <c r="CN355" s="273"/>
      <c r="CO355" s="270"/>
      <c r="CP355" s="270"/>
      <c r="CQ355" s="270"/>
      <c r="CR355" s="273"/>
      <c r="CS355" s="270"/>
      <c r="CT355" s="270"/>
      <c r="CU355" s="271"/>
      <c r="CV355" s="221"/>
      <c r="CW355" s="221"/>
      <c r="CX355" s="221"/>
      <c r="CY355" s="221"/>
      <c r="CZ355" s="221"/>
      <c r="DA355" s="221"/>
      <c r="DB355" s="221"/>
      <c r="DC355" s="221"/>
      <c r="DD355" s="221"/>
      <c r="DE355" s="221"/>
      <c r="DF355" s="221"/>
      <c r="DG355" s="221"/>
    </row>
    <row r="356" spans="1:111" s="222" customFormat="1" x14ac:dyDescent="0.2">
      <c r="A356" s="225"/>
      <c r="B356" s="220"/>
      <c r="D356" s="219"/>
      <c r="E356" s="219"/>
      <c r="F356" s="219"/>
      <c r="G356" s="264"/>
      <c r="H356" s="219"/>
      <c r="I356" s="289"/>
      <c r="J356" s="219"/>
      <c r="K356" s="219"/>
      <c r="L356" s="219"/>
      <c r="M356" s="219"/>
      <c r="N356" s="219"/>
      <c r="O356" s="219"/>
      <c r="P356" s="219"/>
      <c r="Q356" s="224"/>
      <c r="R356" s="225"/>
      <c r="AS356" s="215"/>
      <c r="BF356" s="216"/>
      <c r="BG356" s="215"/>
      <c r="BH356" s="217"/>
      <c r="BI356" s="217"/>
      <c r="BJ356" s="215"/>
      <c r="BK356" s="215"/>
      <c r="BL356" s="715"/>
      <c r="BM356" s="218"/>
      <c r="BN356" s="221"/>
      <c r="BO356" s="270"/>
      <c r="BP356" s="273"/>
      <c r="BQ356" s="270"/>
      <c r="BR356" s="270"/>
      <c r="BS356" s="270"/>
      <c r="BT356" s="273"/>
      <c r="BU356" s="270"/>
      <c r="BV356" s="270"/>
      <c r="BW356" s="270"/>
      <c r="BX356" s="273"/>
      <c r="BY356" s="270"/>
      <c r="BZ356" s="270"/>
      <c r="CA356" s="270"/>
      <c r="CB356" s="273"/>
      <c r="CC356" s="270"/>
      <c r="CD356" s="270"/>
      <c r="CE356" s="270"/>
      <c r="CF356" s="273"/>
      <c r="CG356" s="270"/>
      <c r="CH356" s="270"/>
      <c r="CI356" s="270"/>
      <c r="CJ356" s="273"/>
      <c r="CK356" s="270"/>
      <c r="CL356" s="270"/>
      <c r="CM356" s="270"/>
      <c r="CN356" s="273"/>
      <c r="CO356" s="270"/>
      <c r="CP356" s="270"/>
      <c r="CQ356" s="270"/>
      <c r="CR356" s="273"/>
      <c r="CS356" s="270"/>
      <c r="CT356" s="270"/>
      <c r="CU356" s="271"/>
      <c r="CV356" s="221"/>
      <c r="CW356" s="221"/>
      <c r="CX356" s="221"/>
      <c r="CY356" s="221"/>
      <c r="CZ356" s="221"/>
      <c r="DA356" s="221"/>
      <c r="DB356" s="221"/>
      <c r="DC356" s="221"/>
      <c r="DD356" s="221"/>
      <c r="DE356" s="221"/>
      <c r="DF356" s="221"/>
      <c r="DG356" s="221"/>
    </row>
    <row r="357" spans="1:111" s="222" customFormat="1" x14ac:dyDescent="0.2">
      <c r="A357" s="225"/>
      <c r="B357" s="220"/>
      <c r="D357" s="219"/>
      <c r="E357" s="219"/>
      <c r="F357" s="219"/>
      <c r="G357" s="264"/>
      <c r="H357" s="219"/>
      <c r="I357" s="289"/>
      <c r="J357" s="219"/>
      <c r="K357" s="219"/>
      <c r="L357" s="219"/>
      <c r="M357" s="219"/>
      <c r="N357" s="219"/>
      <c r="O357" s="219"/>
      <c r="P357" s="219"/>
      <c r="Q357" s="224"/>
      <c r="R357" s="225"/>
      <c r="AS357" s="215"/>
      <c r="BF357" s="216"/>
      <c r="BG357" s="215"/>
      <c r="BH357" s="217"/>
      <c r="BI357" s="217"/>
      <c r="BJ357" s="215"/>
      <c r="BK357" s="215"/>
      <c r="BL357" s="715"/>
      <c r="BM357" s="218"/>
      <c r="BN357" s="221"/>
      <c r="BO357" s="270"/>
      <c r="BP357" s="273"/>
      <c r="BQ357" s="270"/>
      <c r="BR357" s="270"/>
      <c r="BS357" s="270"/>
      <c r="BT357" s="273"/>
      <c r="BU357" s="270"/>
      <c r="BV357" s="270"/>
      <c r="BW357" s="270"/>
      <c r="BX357" s="273"/>
      <c r="BY357" s="270"/>
      <c r="BZ357" s="270"/>
      <c r="CA357" s="270"/>
      <c r="CB357" s="273"/>
      <c r="CC357" s="270"/>
      <c r="CD357" s="270"/>
      <c r="CE357" s="270"/>
      <c r="CF357" s="273"/>
      <c r="CG357" s="270"/>
      <c r="CH357" s="270"/>
      <c r="CI357" s="270"/>
      <c r="CJ357" s="273"/>
      <c r="CK357" s="270"/>
      <c r="CL357" s="270"/>
      <c r="CM357" s="270"/>
      <c r="CN357" s="273"/>
      <c r="CO357" s="270"/>
      <c r="CP357" s="270"/>
      <c r="CQ357" s="270"/>
      <c r="CR357" s="273"/>
      <c r="CS357" s="270"/>
      <c r="CT357" s="270"/>
      <c r="CU357" s="271"/>
      <c r="CV357" s="221"/>
      <c r="CW357" s="221"/>
      <c r="CX357" s="221"/>
      <c r="CY357" s="221"/>
      <c r="CZ357" s="221"/>
      <c r="DA357" s="221"/>
      <c r="DB357" s="221"/>
      <c r="DC357" s="221"/>
      <c r="DD357" s="221"/>
      <c r="DE357" s="221"/>
      <c r="DF357" s="221"/>
      <c r="DG357" s="221"/>
    </row>
    <row r="358" spans="1:111" s="222" customFormat="1" x14ac:dyDescent="0.2">
      <c r="A358" s="225"/>
      <c r="B358" s="220"/>
      <c r="D358" s="219"/>
      <c r="E358" s="219"/>
      <c r="F358" s="219"/>
      <c r="G358" s="264"/>
      <c r="H358" s="219"/>
      <c r="I358" s="289"/>
      <c r="J358" s="219"/>
      <c r="K358" s="219"/>
      <c r="L358" s="219"/>
      <c r="M358" s="219"/>
      <c r="N358" s="219"/>
      <c r="O358" s="219"/>
      <c r="P358" s="219"/>
      <c r="Q358" s="224"/>
      <c r="R358" s="225"/>
      <c r="AS358" s="215"/>
      <c r="BF358" s="216"/>
      <c r="BG358" s="215"/>
      <c r="BH358" s="217"/>
      <c r="BI358" s="217"/>
      <c r="BJ358" s="215"/>
      <c r="BK358" s="215"/>
      <c r="BL358" s="715"/>
      <c r="BM358" s="218"/>
      <c r="BN358" s="221"/>
      <c r="BO358" s="270"/>
      <c r="BP358" s="273"/>
      <c r="BQ358" s="270"/>
      <c r="BR358" s="270"/>
      <c r="BS358" s="270"/>
      <c r="BT358" s="273"/>
      <c r="BU358" s="270"/>
      <c r="BV358" s="270"/>
      <c r="BW358" s="270"/>
      <c r="BX358" s="273"/>
      <c r="BY358" s="270"/>
      <c r="BZ358" s="270"/>
      <c r="CA358" s="270"/>
      <c r="CB358" s="273"/>
      <c r="CC358" s="270"/>
      <c r="CD358" s="270"/>
      <c r="CE358" s="270"/>
      <c r="CF358" s="273"/>
      <c r="CG358" s="270"/>
      <c r="CH358" s="270"/>
      <c r="CI358" s="270"/>
      <c r="CJ358" s="273"/>
      <c r="CK358" s="270"/>
      <c r="CL358" s="270"/>
      <c r="CM358" s="270"/>
      <c r="CN358" s="273"/>
      <c r="CO358" s="270"/>
      <c r="CP358" s="270"/>
      <c r="CQ358" s="270"/>
      <c r="CR358" s="273"/>
      <c r="CS358" s="270"/>
      <c r="CT358" s="270"/>
      <c r="CU358" s="271"/>
      <c r="CV358" s="221"/>
      <c r="CW358" s="221"/>
      <c r="CX358" s="221"/>
      <c r="CY358" s="221"/>
      <c r="CZ358" s="221"/>
      <c r="DA358" s="221"/>
      <c r="DB358" s="221"/>
      <c r="DC358" s="221"/>
      <c r="DD358" s="221"/>
      <c r="DE358" s="221"/>
      <c r="DF358" s="221"/>
      <c r="DG358" s="221"/>
    </row>
    <row r="359" spans="1:111" s="222" customFormat="1" x14ac:dyDescent="0.2">
      <c r="A359" s="225"/>
      <c r="B359" s="220"/>
      <c r="D359" s="219"/>
      <c r="E359" s="219"/>
      <c r="F359" s="219"/>
      <c r="G359" s="264"/>
      <c r="H359" s="219"/>
      <c r="I359" s="289"/>
      <c r="J359" s="219"/>
      <c r="K359" s="219"/>
      <c r="L359" s="219"/>
      <c r="M359" s="219"/>
      <c r="N359" s="219"/>
      <c r="O359" s="219"/>
      <c r="P359" s="219"/>
      <c r="Q359" s="224"/>
      <c r="R359" s="225"/>
      <c r="AS359" s="215"/>
      <c r="BF359" s="216"/>
      <c r="BG359" s="215"/>
      <c r="BH359" s="217"/>
      <c r="BI359" s="217"/>
      <c r="BJ359" s="215"/>
      <c r="BK359" s="215"/>
      <c r="BL359" s="715"/>
      <c r="BM359" s="218"/>
      <c r="BN359" s="221"/>
      <c r="BO359" s="270"/>
      <c r="BP359" s="273"/>
      <c r="BQ359" s="270"/>
      <c r="BR359" s="270"/>
      <c r="BS359" s="270"/>
      <c r="BT359" s="273"/>
      <c r="BU359" s="270"/>
      <c r="BV359" s="270"/>
      <c r="BW359" s="270"/>
      <c r="BX359" s="273"/>
      <c r="BY359" s="270"/>
      <c r="BZ359" s="270"/>
      <c r="CA359" s="270"/>
      <c r="CB359" s="273"/>
      <c r="CC359" s="270"/>
      <c r="CD359" s="270"/>
      <c r="CE359" s="270"/>
      <c r="CF359" s="273"/>
      <c r="CG359" s="270"/>
      <c r="CH359" s="270"/>
      <c r="CI359" s="270"/>
      <c r="CJ359" s="273"/>
      <c r="CK359" s="270"/>
      <c r="CL359" s="270"/>
      <c r="CM359" s="270"/>
      <c r="CN359" s="273"/>
      <c r="CO359" s="270"/>
      <c r="CP359" s="270"/>
      <c r="CQ359" s="270"/>
      <c r="CR359" s="273"/>
      <c r="CS359" s="270"/>
      <c r="CT359" s="270"/>
      <c r="CU359" s="271"/>
      <c r="CV359" s="221"/>
      <c r="CW359" s="221"/>
      <c r="CX359" s="221"/>
      <c r="CY359" s="221"/>
      <c r="CZ359" s="221"/>
      <c r="DA359" s="221"/>
      <c r="DB359" s="221"/>
      <c r="DC359" s="221"/>
      <c r="DD359" s="221"/>
      <c r="DE359" s="221"/>
      <c r="DF359" s="221"/>
      <c r="DG359" s="221"/>
    </row>
    <row r="360" spans="1:111" s="222" customFormat="1" x14ac:dyDescent="0.2">
      <c r="A360" s="225"/>
      <c r="B360" s="220"/>
      <c r="D360" s="219"/>
      <c r="E360" s="219"/>
      <c r="F360" s="219"/>
      <c r="G360" s="264"/>
      <c r="H360" s="219"/>
      <c r="I360" s="289"/>
      <c r="J360" s="219"/>
      <c r="K360" s="219"/>
      <c r="L360" s="219"/>
      <c r="M360" s="219"/>
      <c r="N360" s="219"/>
      <c r="O360" s="219"/>
      <c r="P360" s="219"/>
      <c r="Q360" s="224"/>
      <c r="R360" s="225"/>
      <c r="AS360" s="215"/>
      <c r="BF360" s="216"/>
      <c r="BG360" s="215"/>
      <c r="BH360" s="217"/>
      <c r="BI360" s="217"/>
      <c r="BJ360" s="215"/>
      <c r="BK360" s="215"/>
      <c r="BL360" s="715"/>
      <c r="BM360" s="218"/>
      <c r="BN360" s="221"/>
      <c r="BO360" s="270"/>
      <c r="BP360" s="273"/>
      <c r="BQ360" s="270"/>
      <c r="BR360" s="270"/>
      <c r="BS360" s="270"/>
      <c r="BT360" s="273"/>
      <c r="BU360" s="270"/>
      <c r="BV360" s="270"/>
      <c r="BW360" s="270"/>
      <c r="BX360" s="273"/>
      <c r="BY360" s="270"/>
      <c r="BZ360" s="270"/>
      <c r="CA360" s="270"/>
      <c r="CB360" s="273"/>
      <c r="CC360" s="270"/>
      <c r="CD360" s="270"/>
      <c r="CE360" s="270"/>
      <c r="CF360" s="273"/>
      <c r="CG360" s="270"/>
      <c r="CH360" s="270"/>
      <c r="CI360" s="270"/>
      <c r="CJ360" s="273"/>
      <c r="CK360" s="270"/>
      <c r="CL360" s="270"/>
      <c r="CM360" s="270"/>
      <c r="CN360" s="273"/>
      <c r="CO360" s="270"/>
      <c r="CP360" s="270"/>
      <c r="CQ360" s="270"/>
      <c r="CR360" s="273"/>
      <c r="CS360" s="270"/>
      <c r="CT360" s="270"/>
      <c r="CU360" s="271"/>
      <c r="CV360" s="221"/>
      <c r="CW360" s="221"/>
      <c r="CX360" s="221"/>
      <c r="CY360" s="221"/>
      <c r="CZ360" s="221"/>
      <c r="DA360" s="221"/>
      <c r="DB360" s="221"/>
      <c r="DC360" s="221"/>
      <c r="DD360" s="221"/>
      <c r="DE360" s="221"/>
      <c r="DF360" s="221"/>
      <c r="DG360" s="221"/>
    </row>
    <row r="361" spans="1:111" s="222" customFormat="1" x14ac:dyDescent="0.2">
      <c r="A361" s="225"/>
      <c r="B361" s="220"/>
      <c r="D361" s="219"/>
      <c r="E361" s="219"/>
      <c r="F361" s="219"/>
      <c r="G361" s="264"/>
      <c r="H361" s="219"/>
      <c r="I361" s="289"/>
      <c r="J361" s="219"/>
      <c r="K361" s="219"/>
      <c r="L361" s="219"/>
      <c r="M361" s="219"/>
      <c r="N361" s="219"/>
      <c r="O361" s="219"/>
      <c r="P361" s="219"/>
      <c r="Q361" s="224"/>
      <c r="R361" s="225"/>
      <c r="AS361" s="215"/>
      <c r="BF361" s="216"/>
      <c r="BG361" s="215"/>
      <c r="BH361" s="217"/>
      <c r="BI361" s="217"/>
      <c r="BJ361" s="215"/>
      <c r="BK361" s="215"/>
      <c r="BL361" s="715"/>
      <c r="BM361" s="218"/>
      <c r="BN361" s="221"/>
      <c r="BO361" s="270"/>
      <c r="BP361" s="273"/>
      <c r="BQ361" s="270"/>
      <c r="BR361" s="270"/>
      <c r="BS361" s="270"/>
      <c r="BT361" s="273"/>
      <c r="BU361" s="270"/>
      <c r="BV361" s="270"/>
      <c r="BW361" s="270"/>
      <c r="BX361" s="273"/>
      <c r="BY361" s="270"/>
      <c r="BZ361" s="270"/>
      <c r="CA361" s="270"/>
      <c r="CB361" s="273"/>
      <c r="CC361" s="270"/>
      <c r="CD361" s="270"/>
      <c r="CE361" s="270"/>
      <c r="CF361" s="273"/>
      <c r="CG361" s="270"/>
      <c r="CH361" s="270"/>
      <c r="CI361" s="270"/>
      <c r="CJ361" s="273"/>
      <c r="CK361" s="270"/>
      <c r="CL361" s="270"/>
      <c r="CM361" s="270"/>
      <c r="CN361" s="273"/>
      <c r="CO361" s="270"/>
      <c r="CP361" s="270"/>
      <c r="CQ361" s="270"/>
      <c r="CR361" s="273"/>
      <c r="CS361" s="270"/>
      <c r="CT361" s="270"/>
      <c r="CU361" s="271"/>
      <c r="CV361" s="221"/>
      <c r="CW361" s="221"/>
      <c r="CX361" s="221"/>
      <c r="CY361" s="221"/>
      <c r="CZ361" s="221"/>
      <c r="DA361" s="221"/>
      <c r="DB361" s="221"/>
      <c r="DC361" s="221"/>
      <c r="DD361" s="221"/>
      <c r="DE361" s="221"/>
      <c r="DF361" s="221"/>
      <c r="DG361" s="221"/>
    </row>
    <row r="362" spans="1:111" s="222" customFormat="1" x14ac:dyDescent="0.2">
      <c r="A362" s="225"/>
      <c r="B362" s="220"/>
      <c r="D362" s="219"/>
      <c r="E362" s="219"/>
      <c r="F362" s="219"/>
      <c r="G362" s="264"/>
      <c r="H362" s="219"/>
      <c r="I362" s="289"/>
      <c r="J362" s="219"/>
      <c r="K362" s="219"/>
      <c r="L362" s="219"/>
      <c r="M362" s="219"/>
      <c r="N362" s="219"/>
      <c r="O362" s="219"/>
      <c r="P362" s="219"/>
      <c r="Q362" s="224"/>
      <c r="R362" s="225"/>
      <c r="AS362" s="215"/>
      <c r="BF362" s="216"/>
      <c r="BG362" s="215"/>
      <c r="BH362" s="217"/>
      <c r="BI362" s="217"/>
      <c r="BJ362" s="215"/>
      <c r="BK362" s="215"/>
      <c r="BL362" s="715"/>
      <c r="BM362" s="218"/>
      <c r="BN362" s="221"/>
      <c r="BO362" s="270"/>
      <c r="BP362" s="273"/>
      <c r="BQ362" s="270"/>
      <c r="BR362" s="270"/>
      <c r="BS362" s="270"/>
      <c r="BT362" s="273"/>
      <c r="BU362" s="270"/>
      <c r="BV362" s="270"/>
      <c r="BW362" s="270"/>
      <c r="BX362" s="273"/>
      <c r="BY362" s="270"/>
      <c r="BZ362" s="270"/>
      <c r="CA362" s="270"/>
      <c r="CB362" s="273"/>
      <c r="CC362" s="270"/>
      <c r="CD362" s="270"/>
      <c r="CE362" s="270"/>
      <c r="CF362" s="273"/>
      <c r="CG362" s="270"/>
      <c r="CH362" s="270"/>
      <c r="CI362" s="270"/>
      <c r="CJ362" s="273"/>
      <c r="CK362" s="270"/>
      <c r="CL362" s="270"/>
      <c r="CM362" s="270"/>
      <c r="CN362" s="273"/>
      <c r="CO362" s="270"/>
      <c r="CP362" s="270"/>
      <c r="CQ362" s="270"/>
      <c r="CR362" s="273"/>
      <c r="CS362" s="270"/>
      <c r="CT362" s="270"/>
      <c r="CU362" s="271"/>
      <c r="CV362" s="221"/>
      <c r="CW362" s="221"/>
      <c r="CX362" s="221"/>
      <c r="CY362" s="221"/>
      <c r="CZ362" s="221"/>
      <c r="DA362" s="221"/>
      <c r="DB362" s="221"/>
      <c r="DC362" s="221"/>
      <c r="DD362" s="221"/>
      <c r="DE362" s="221"/>
      <c r="DF362" s="221"/>
      <c r="DG362" s="221"/>
    </row>
    <row r="363" spans="1:111" s="222" customFormat="1" x14ac:dyDescent="0.2">
      <c r="A363" s="225"/>
      <c r="B363" s="220"/>
      <c r="D363" s="219"/>
      <c r="E363" s="219"/>
      <c r="F363" s="219"/>
      <c r="G363" s="264"/>
      <c r="H363" s="219"/>
      <c r="I363" s="289"/>
      <c r="J363" s="219"/>
      <c r="K363" s="219"/>
      <c r="L363" s="219"/>
      <c r="M363" s="219"/>
      <c r="N363" s="219"/>
      <c r="O363" s="219"/>
      <c r="P363" s="219"/>
      <c r="Q363" s="224"/>
      <c r="R363" s="225"/>
      <c r="AS363" s="215"/>
      <c r="BF363" s="216"/>
      <c r="BG363" s="215"/>
      <c r="BH363" s="217"/>
      <c r="BI363" s="217"/>
      <c r="BJ363" s="215"/>
      <c r="BK363" s="215"/>
      <c r="BL363" s="715"/>
      <c r="BM363" s="218"/>
      <c r="BN363" s="221"/>
      <c r="BO363" s="270"/>
      <c r="BP363" s="273"/>
      <c r="BQ363" s="270"/>
      <c r="BR363" s="270"/>
      <c r="BS363" s="270"/>
      <c r="BT363" s="273"/>
      <c r="BU363" s="270"/>
      <c r="BV363" s="270"/>
      <c r="BW363" s="270"/>
      <c r="BX363" s="273"/>
      <c r="BY363" s="270"/>
      <c r="BZ363" s="270"/>
      <c r="CA363" s="270"/>
      <c r="CB363" s="273"/>
      <c r="CC363" s="270"/>
      <c r="CD363" s="270"/>
      <c r="CE363" s="270"/>
      <c r="CF363" s="273"/>
      <c r="CG363" s="270"/>
      <c r="CH363" s="270"/>
      <c r="CI363" s="270"/>
      <c r="CJ363" s="273"/>
      <c r="CK363" s="270"/>
      <c r="CL363" s="270"/>
      <c r="CM363" s="270"/>
      <c r="CN363" s="273"/>
      <c r="CO363" s="270"/>
      <c r="CP363" s="270"/>
      <c r="CQ363" s="270"/>
      <c r="CR363" s="273"/>
      <c r="CS363" s="270"/>
      <c r="CT363" s="270"/>
      <c r="CU363" s="271"/>
      <c r="CV363" s="221"/>
      <c r="CW363" s="221"/>
      <c r="CX363" s="221"/>
      <c r="CY363" s="221"/>
      <c r="CZ363" s="221"/>
      <c r="DA363" s="221"/>
      <c r="DB363" s="221"/>
      <c r="DC363" s="221"/>
      <c r="DD363" s="221"/>
      <c r="DE363" s="221"/>
      <c r="DF363" s="221"/>
      <c r="DG363" s="221"/>
    </row>
    <row r="364" spans="1:111" s="222" customFormat="1" x14ac:dyDescent="0.2">
      <c r="A364" s="225"/>
      <c r="B364" s="220"/>
      <c r="D364" s="219"/>
      <c r="E364" s="219"/>
      <c r="F364" s="219"/>
      <c r="G364" s="264"/>
      <c r="H364" s="219"/>
      <c r="I364" s="289"/>
      <c r="J364" s="219"/>
      <c r="K364" s="219"/>
      <c r="L364" s="219"/>
      <c r="M364" s="219"/>
      <c r="N364" s="219"/>
      <c r="O364" s="219"/>
      <c r="P364" s="219"/>
      <c r="Q364" s="224"/>
      <c r="R364" s="225"/>
      <c r="AS364" s="215"/>
      <c r="BF364" s="216"/>
      <c r="BG364" s="215"/>
      <c r="BH364" s="217"/>
      <c r="BI364" s="217"/>
      <c r="BJ364" s="215"/>
      <c r="BK364" s="215"/>
      <c r="BL364" s="715"/>
      <c r="BM364" s="218"/>
      <c r="BN364" s="221"/>
      <c r="BO364" s="270"/>
      <c r="BP364" s="273"/>
      <c r="BQ364" s="270"/>
      <c r="BR364" s="270"/>
      <c r="BS364" s="270"/>
      <c r="BT364" s="273"/>
      <c r="BU364" s="270"/>
      <c r="BV364" s="270"/>
      <c r="BW364" s="270"/>
      <c r="BX364" s="273"/>
      <c r="BY364" s="270"/>
      <c r="BZ364" s="270"/>
      <c r="CA364" s="270"/>
      <c r="CB364" s="273"/>
      <c r="CC364" s="270"/>
      <c r="CD364" s="270"/>
      <c r="CE364" s="270"/>
      <c r="CF364" s="273"/>
      <c r="CG364" s="270"/>
      <c r="CH364" s="270"/>
      <c r="CI364" s="270"/>
      <c r="CJ364" s="273"/>
      <c r="CK364" s="270"/>
      <c r="CL364" s="270"/>
      <c r="CM364" s="270"/>
      <c r="CN364" s="273"/>
      <c r="CO364" s="270"/>
      <c r="CP364" s="270"/>
      <c r="CQ364" s="270"/>
      <c r="CR364" s="273"/>
      <c r="CS364" s="270"/>
      <c r="CT364" s="270"/>
      <c r="CU364" s="271"/>
      <c r="CV364" s="221"/>
      <c r="CW364" s="221"/>
      <c r="CX364" s="221"/>
      <c r="CY364" s="221"/>
      <c r="CZ364" s="221"/>
      <c r="DA364" s="221"/>
      <c r="DB364" s="221"/>
      <c r="DC364" s="221"/>
      <c r="DD364" s="221"/>
      <c r="DE364" s="221"/>
      <c r="DF364" s="221"/>
      <c r="DG364" s="221"/>
    </row>
    <row r="365" spans="1:111" s="222" customFormat="1" x14ac:dyDescent="0.2">
      <c r="A365" s="225"/>
      <c r="B365" s="220"/>
      <c r="D365" s="219"/>
      <c r="E365" s="219"/>
      <c r="F365" s="219"/>
      <c r="G365" s="264"/>
      <c r="H365" s="219"/>
      <c r="I365" s="289"/>
      <c r="J365" s="219"/>
      <c r="K365" s="219"/>
      <c r="L365" s="219"/>
      <c r="M365" s="219"/>
      <c r="N365" s="219"/>
      <c r="O365" s="219"/>
      <c r="P365" s="219"/>
      <c r="Q365" s="224"/>
      <c r="R365" s="225"/>
      <c r="AS365" s="215"/>
      <c r="BF365" s="216"/>
      <c r="BG365" s="215"/>
      <c r="BH365" s="217"/>
      <c r="BI365" s="217"/>
      <c r="BJ365" s="215"/>
      <c r="BK365" s="215"/>
      <c r="BL365" s="715"/>
      <c r="BM365" s="218"/>
      <c r="BN365" s="221"/>
      <c r="BO365" s="270"/>
      <c r="BP365" s="273"/>
      <c r="BQ365" s="270"/>
      <c r="BR365" s="270"/>
      <c r="BS365" s="270"/>
      <c r="BT365" s="273"/>
      <c r="BU365" s="270"/>
      <c r="BV365" s="270"/>
      <c r="BW365" s="270"/>
      <c r="BX365" s="273"/>
      <c r="BY365" s="270"/>
      <c r="BZ365" s="270"/>
      <c r="CA365" s="270"/>
      <c r="CB365" s="273"/>
      <c r="CC365" s="270"/>
      <c r="CD365" s="270"/>
      <c r="CE365" s="270"/>
      <c r="CF365" s="273"/>
      <c r="CG365" s="270"/>
      <c r="CH365" s="270"/>
      <c r="CI365" s="270"/>
      <c r="CJ365" s="273"/>
      <c r="CK365" s="270"/>
      <c r="CL365" s="270"/>
      <c r="CM365" s="270"/>
      <c r="CN365" s="273"/>
      <c r="CO365" s="270"/>
      <c r="CP365" s="270"/>
      <c r="CQ365" s="270"/>
      <c r="CR365" s="273"/>
      <c r="CS365" s="270"/>
      <c r="CT365" s="270"/>
      <c r="CU365" s="271"/>
      <c r="CV365" s="221"/>
      <c r="CW365" s="221"/>
      <c r="CX365" s="221"/>
      <c r="CY365" s="221"/>
      <c r="CZ365" s="221"/>
      <c r="DA365" s="221"/>
      <c r="DB365" s="221"/>
      <c r="DC365" s="221"/>
      <c r="DD365" s="221"/>
      <c r="DE365" s="221"/>
      <c r="DF365" s="221"/>
      <c r="DG365" s="221"/>
    </row>
    <row r="366" spans="1:111" s="222" customFormat="1" x14ac:dyDescent="0.2">
      <c r="A366" s="225"/>
      <c r="B366" s="220"/>
      <c r="D366" s="219"/>
      <c r="E366" s="219"/>
      <c r="F366" s="219"/>
      <c r="G366" s="264"/>
      <c r="H366" s="219"/>
      <c r="I366" s="289"/>
      <c r="J366" s="219"/>
      <c r="K366" s="219"/>
      <c r="L366" s="219"/>
      <c r="M366" s="219"/>
      <c r="N366" s="219"/>
      <c r="O366" s="219"/>
      <c r="P366" s="219"/>
      <c r="Q366" s="224"/>
      <c r="R366" s="225"/>
      <c r="AS366" s="215"/>
      <c r="BF366" s="216"/>
      <c r="BG366" s="215"/>
      <c r="BH366" s="217"/>
      <c r="BI366" s="217"/>
      <c r="BJ366" s="215"/>
      <c r="BK366" s="215"/>
      <c r="BL366" s="715"/>
      <c r="BM366" s="218"/>
      <c r="BN366" s="221"/>
      <c r="BO366" s="270"/>
      <c r="BP366" s="273"/>
      <c r="BQ366" s="270"/>
      <c r="BR366" s="270"/>
      <c r="BS366" s="270"/>
      <c r="BT366" s="273"/>
      <c r="BU366" s="270"/>
      <c r="BV366" s="270"/>
      <c r="BW366" s="270"/>
      <c r="BX366" s="273"/>
      <c r="BY366" s="270"/>
      <c r="BZ366" s="270"/>
      <c r="CA366" s="270"/>
      <c r="CB366" s="273"/>
      <c r="CC366" s="270"/>
      <c r="CD366" s="270"/>
      <c r="CE366" s="270"/>
      <c r="CF366" s="273"/>
      <c r="CG366" s="270"/>
      <c r="CH366" s="270"/>
      <c r="CI366" s="270"/>
      <c r="CJ366" s="273"/>
      <c r="CK366" s="270"/>
      <c r="CL366" s="270"/>
      <c r="CM366" s="270"/>
      <c r="CN366" s="273"/>
      <c r="CO366" s="270"/>
      <c r="CP366" s="270"/>
      <c r="CQ366" s="270"/>
      <c r="CR366" s="273"/>
      <c r="CS366" s="270"/>
      <c r="CT366" s="270"/>
      <c r="CU366" s="271"/>
      <c r="CV366" s="221"/>
      <c r="CW366" s="221"/>
      <c r="CX366" s="221"/>
      <c r="CY366" s="221"/>
      <c r="CZ366" s="221"/>
      <c r="DA366" s="221"/>
      <c r="DB366" s="221"/>
      <c r="DC366" s="221"/>
      <c r="DD366" s="221"/>
      <c r="DE366" s="221"/>
      <c r="DF366" s="221"/>
      <c r="DG366" s="221"/>
    </row>
    <row r="367" spans="1:111" s="222" customFormat="1" x14ac:dyDescent="0.2">
      <c r="A367" s="225"/>
      <c r="B367" s="220"/>
      <c r="D367" s="219"/>
      <c r="E367" s="219"/>
      <c r="F367" s="219"/>
      <c r="G367" s="264"/>
      <c r="H367" s="219"/>
      <c r="I367" s="289"/>
      <c r="J367" s="219"/>
      <c r="K367" s="219"/>
      <c r="L367" s="219"/>
      <c r="M367" s="219"/>
      <c r="N367" s="219"/>
      <c r="O367" s="219"/>
      <c r="P367" s="219"/>
      <c r="Q367" s="224"/>
      <c r="R367" s="225"/>
      <c r="AS367" s="215"/>
      <c r="BF367" s="216"/>
      <c r="BG367" s="215"/>
      <c r="BH367" s="217"/>
      <c r="BI367" s="217"/>
      <c r="BJ367" s="215"/>
      <c r="BK367" s="215"/>
      <c r="BL367" s="715"/>
      <c r="BM367" s="218"/>
      <c r="BN367" s="221"/>
      <c r="BO367" s="270"/>
      <c r="BP367" s="273"/>
      <c r="BQ367" s="270"/>
      <c r="BR367" s="270"/>
      <c r="BS367" s="270"/>
      <c r="BT367" s="273"/>
      <c r="BU367" s="270"/>
      <c r="BV367" s="270"/>
      <c r="BW367" s="270"/>
      <c r="BX367" s="273"/>
      <c r="BY367" s="270"/>
      <c r="BZ367" s="270"/>
      <c r="CA367" s="270"/>
      <c r="CB367" s="273"/>
      <c r="CC367" s="270"/>
      <c r="CD367" s="270"/>
      <c r="CE367" s="270"/>
      <c r="CF367" s="273"/>
      <c r="CG367" s="270"/>
      <c r="CH367" s="270"/>
      <c r="CI367" s="270"/>
      <c r="CJ367" s="273"/>
      <c r="CK367" s="270"/>
      <c r="CL367" s="270"/>
      <c r="CM367" s="270"/>
      <c r="CN367" s="273"/>
      <c r="CO367" s="270"/>
      <c r="CP367" s="270"/>
      <c r="CQ367" s="270"/>
      <c r="CR367" s="273"/>
      <c r="CS367" s="270"/>
      <c r="CT367" s="270"/>
      <c r="CU367" s="271"/>
      <c r="CV367" s="221"/>
      <c r="CW367" s="221"/>
      <c r="CX367" s="221"/>
      <c r="CY367" s="221"/>
      <c r="CZ367" s="221"/>
      <c r="DA367" s="221"/>
      <c r="DB367" s="221"/>
      <c r="DC367" s="221"/>
      <c r="DD367" s="221"/>
      <c r="DE367" s="221"/>
      <c r="DF367" s="221"/>
      <c r="DG367" s="221"/>
    </row>
    <row r="368" spans="1:111" s="222" customFormat="1" x14ac:dyDescent="0.2">
      <c r="A368" s="225"/>
      <c r="B368" s="220"/>
      <c r="D368" s="219"/>
      <c r="E368" s="219"/>
      <c r="F368" s="219"/>
      <c r="G368" s="264"/>
      <c r="H368" s="219"/>
      <c r="I368" s="289"/>
      <c r="J368" s="219"/>
      <c r="K368" s="219"/>
      <c r="L368" s="219"/>
      <c r="M368" s="219"/>
      <c r="N368" s="219"/>
      <c r="O368" s="219"/>
      <c r="P368" s="219"/>
      <c r="Q368" s="224"/>
      <c r="R368" s="225"/>
      <c r="AS368" s="215"/>
      <c r="BF368" s="216"/>
      <c r="BG368" s="215"/>
      <c r="BH368" s="217"/>
      <c r="BI368" s="217"/>
      <c r="BJ368" s="215"/>
      <c r="BK368" s="215"/>
      <c r="BL368" s="715"/>
      <c r="BM368" s="218"/>
      <c r="BN368" s="221"/>
      <c r="BO368" s="270"/>
      <c r="BP368" s="273"/>
      <c r="BQ368" s="270"/>
      <c r="BR368" s="270"/>
      <c r="BS368" s="270"/>
      <c r="BT368" s="273"/>
      <c r="BU368" s="270"/>
      <c r="BV368" s="270"/>
      <c r="BW368" s="270"/>
      <c r="BX368" s="273"/>
      <c r="BY368" s="270"/>
      <c r="BZ368" s="270"/>
      <c r="CA368" s="270"/>
      <c r="CB368" s="273"/>
      <c r="CC368" s="270"/>
      <c r="CD368" s="270"/>
      <c r="CE368" s="270"/>
      <c r="CF368" s="273"/>
      <c r="CG368" s="270"/>
      <c r="CH368" s="270"/>
      <c r="CI368" s="270"/>
      <c r="CJ368" s="273"/>
      <c r="CK368" s="270"/>
      <c r="CL368" s="270"/>
      <c r="CM368" s="270"/>
      <c r="CN368" s="273"/>
      <c r="CO368" s="270"/>
      <c r="CP368" s="270"/>
      <c r="CQ368" s="270"/>
      <c r="CR368" s="273"/>
      <c r="CS368" s="270"/>
      <c r="CT368" s="270"/>
      <c r="CU368" s="271"/>
      <c r="CV368" s="221"/>
      <c r="CW368" s="221"/>
      <c r="CX368" s="221"/>
      <c r="CY368" s="221"/>
      <c r="CZ368" s="221"/>
      <c r="DA368" s="221"/>
      <c r="DB368" s="221"/>
      <c r="DC368" s="221"/>
      <c r="DD368" s="221"/>
      <c r="DE368" s="221"/>
      <c r="DF368" s="221"/>
      <c r="DG368" s="221"/>
    </row>
    <row r="369" spans="1:111" s="222" customFormat="1" x14ac:dyDescent="0.2">
      <c r="A369" s="225"/>
      <c r="B369" s="220"/>
      <c r="D369" s="219"/>
      <c r="E369" s="219"/>
      <c r="F369" s="219"/>
      <c r="G369" s="264"/>
      <c r="H369" s="219"/>
      <c r="I369" s="289"/>
      <c r="J369" s="219"/>
      <c r="K369" s="219"/>
      <c r="L369" s="219"/>
      <c r="M369" s="219"/>
      <c r="N369" s="219"/>
      <c r="O369" s="219"/>
      <c r="P369" s="219"/>
      <c r="Q369" s="224"/>
      <c r="R369" s="225"/>
      <c r="AS369" s="215"/>
      <c r="BF369" s="216"/>
      <c r="BG369" s="215"/>
      <c r="BH369" s="217"/>
      <c r="BI369" s="217"/>
      <c r="BJ369" s="215"/>
      <c r="BK369" s="215"/>
      <c r="BL369" s="715"/>
      <c r="BM369" s="218"/>
      <c r="BN369" s="221"/>
      <c r="BO369" s="270"/>
      <c r="BP369" s="273"/>
      <c r="BQ369" s="270"/>
      <c r="BR369" s="270"/>
      <c r="BS369" s="270"/>
      <c r="BT369" s="273"/>
      <c r="BU369" s="270"/>
      <c r="BV369" s="270"/>
      <c r="BW369" s="270"/>
      <c r="BX369" s="273"/>
      <c r="BY369" s="270"/>
      <c r="BZ369" s="270"/>
      <c r="CA369" s="270"/>
      <c r="CB369" s="273"/>
      <c r="CC369" s="270"/>
      <c r="CD369" s="270"/>
      <c r="CE369" s="270"/>
      <c r="CF369" s="273"/>
      <c r="CG369" s="270"/>
      <c r="CH369" s="270"/>
      <c r="CI369" s="270"/>
      <c r="CJ369" s="273"/>
      <c r="CK369" s="270"/>
      <c r="CL369" s="270"/>
      <c r="CM369" s="270"/>
      <c r="CN369" s="273"/>
      <c r="CO369" s="270"/>
      <c r="CP369" s="270"/>
      <c r="CQ369" s="270"/>
      <c r="CR369" s="273"/>
      <c r="CS369" s="270"/>
      <c r="CT369" s="270"/>
      <c r="CU369" s="271"/>
      <c r="CV369" s="221"/>
      <c r="CW369" s="221"/>
      <c r="CX369" s="221"/>
      <c r="CY369" s="221"/>
      <c r="CZ369" s="221"/>
      <c r="DA369" s="221"/>
      <c r="DB369" s="221"/>
      <c r="DC369" s="221"/>
      <c r="DD369" s="221"/>
      <c r="DE369" s="221"/>
      <c r="DF369" s="221"/>
      <c r="DG369" s="221"/>
    </row>
    <row r="370" spans="1:111" s="222" customFormat="1" x14ac:dyDescent="0.2">
      <c r="A370" s="225"/>
      <c r="B370" s="220"/>
      <c r="D370" s="219"/>
      <c r="E370" s="219"/>
      <c r="F370" s="219"/>
      <c r="G370" s="264"/>
      <c r="H370" s="219"/>
      <c r="I370" s="289"/>
      <c r="J370" s="219"/>
      <c r="K370" s="219"/>
      <c r="L370" s="219"/>
      <c r="M370" s="219"/>
      <c r="N370" s="219"/>
      <c r="O370" s="219"/>
      <c r="P370" s="219"/>
      <c r="Q370" s="224"/>
      <c r="R370" s="225"/>
      <c r="AS370" s="215"/>
      <c r="BF370" s="216"/>
      <c r="BG370" s="215"/>
      <c r="BH370" s="217"/>
      <c r="BI370" s="217"/>
      <c r="BJ370" s="215"/>
      <c r="BK370" s="215"/>
      <c r="BL370" s="715"/>
      <c r="BM370" s="218"/>
      <c r="BN370" s="221"/>
      <c r="BO370" s="270"/>
      <c r="BP370" s="273"/>
      <c r="BQ370" s="270"/>
      <c r="BR370" s="270"/>
      <c r="BS370" s="270"/>
      <c r="BT370" s="273"/>
      <c r="BU370" s="270"/>
      <c r="BV370" s="270"/>
      <c r="BW370" s="270"/>
      <c r="BX370" s="273"/>
      <c r="BY370" s="270"/>
      <c r="BZ370" s="270"/>
      <c r="CA370" s="270"/>
      <c r="CB370" s="273"/>
      <c r="CC370" s="270"/>
      <c r="CD370" s="270"/>
      <c r="CE370" s="270"/>
      <c r="CF370" s="273"/>
      <c r="CG370" s="270"/>
      <c r="CH370" s="270"/>
      <c r="CI370" s="270"/>
      <c r="CJ370" s="273"/>
      <c r="CK370" s="270"/>
      <c r="CL370" s="270"/>
      <c r="CM370" s="270"/>
      <c r="CN370" s="273"/>
      <c r="CO370" s="270"/>
      <c r="CP370" s="270"/>
      <c r="CQ370" s="270"/>
      <c r="CR370" s="273"/>
      <c r="CS370" s="270"/>
      <c r="CT370" s="270"/>
      <c r="CU370" s="271"/>
      <c r="CV370" s="221"/>
      <c r="CW370" s="221"/>
      <c r="CX370" s="221"/>
      <c r="CY370" s="221"/>
      <c r="CZ370" s="221"/>
      <c r="DA370" s="221"/>
      <c r="DB370" s="221"/>
      <c r="DC370" s="221"/>
      <c r="DD370" s="221"/>
      <c r="DE370" s="221"/>
      <c r="DF370" s="221"/>
      <c r="DG370" s="221"/>
    </row>
    <row r="371" spans="1:111" s="222" customFormat="1" x14ac:dyDescent="0.2">
      <c r="A371" s="225"/>
      <c r="B371" s="220"/>
      <c r="D371" s="219"/>
      <c r="E371" s="219"/>
      <c r="F371" s="219"/>
      <c r="G371" s="264"/>
      <c r="H371" s="219"/>
      <c r="I371" s="289"/>
      <c r="J371" s="219"/>
      <c r="K371" s="219"/>
      <c r="L371" s="219"/>
      <c r="M371" s="219"/>
      <c r="N371" s="219"/>
      <c r="O371" s="219"/>
      <c r="P371" s="219"/>
      <c r="Q371" s="224"/>
      <c r="R371" s="225"/>
      <c r="AS371" s="215"/>
      <c r="BF371" s="216"/>
      <c r="BG371" s="215"/>
      <c r="BH371" s="217"/>
      <c r="BI371" s="217"/>
      <c r="BJ371" s="215"/>
      <c r="BK371" s="215"/>
      <c r="BL371" s="715"/>
      <c r="BM371" s="218"/>
      <c r="BN371" s="221"/>
      <c r="BO371" s="270"/>
      <c r="BP371" s="273"/>
      <c r="BQ371" s="270"/>
      <c r="BR371" s="270"/>
      <c r="BS371" s="270"/>
      <c r="BT371" s="273"/>
      <c r="BU371" s="270"/>
      <c r="BV371" s="270"/>
      <c r="BW371" s="270"/>
      <c r="BX371" s="273"/>
      <c r="BY371" s="270"/>
      <c r="BZ371" s="270"/>
      <c r="CA371" s="270"/>
      <c r="CB371" s="273"/>
      <c r="CC371" s="270"/>
      <c r="CD371" s="270"/>
      <c r="CE371" s="270"/>
      <c r="CF371" s="273"/>
      <c r="CG371" s="270"/>
      <c r="CH371" s="270"/>
      <c r="CI371" s="270"/>
      <c r="CJ371" s="273"/>
      <c r="CK371" s="270"/>
      <c r="CL371" s="270"/>
      <c r="CM371" s="270"/>
      <c r="CN371" s="273"/>
      <c r="CO371" s="270"/>
      <c r="CP371" s="270"/>
      <c r="CQ371" s="270"/>
      <c r="CR371" s="273"/>
      <c r="CS371" s="270"/>
      <c r="CT371" s="270"/>
      <c r="CU371" s="271"/>
      <c r="CV371" s="221"/>
      <c r="CW371" s="221"/>
      <c r="CX371" s="221"/>
      <c r="CY371" s="221"/>
      <c r="CZ371" s="221"/>
      <c r="DA371" s="221"/>
      <c r="DB371" s="221"/>
      <c r="DC371" s="221"/>
      <c r="DD371" s="221"/>
      <c r="DE371" s="221"/>
      <c r="DF371" s="221"/>
      <c r="DG371" s="221"/>
    </row>
    <row r="372" spans="1:111" s="222" customFormat="1" x14ac:dyDescent="0.2">
      <c r="A372" s="225"/>
      <c r="B372" s="220"/>
      <c r="D372" s="219"/>
      <c r="E372" s="219"/>
      <c r="F372" s="219"/>
      <c r="G372" s="264"/>
      <c r="H372" s="219"/>
      <c r="I372" s="289"/>
      <c r="J372" s="219"/>
      <c r="K372" s="219"/>
      <c r="L372" s="219"/>
      <c r="M372" s="219"/>
      <c r="N372" s="219"/>
      <c r="O372" s="219"/>
      <c r="P372" s="219"/>
      <c r="Q372" s="224"/>
      <c r="R372" s="225"/>
      <c r="AS372" s="215"/>
      <c r="BF372" s="216"/>
      <c r="BG372" s="215"/>
      <c r="BH372" s="217"/>
      <c r="BI372" s="217"/>
      <c r="BJ372" s="215"/>
      <c r="BK372" s="215"/>
      <c r="BL372" s="715"/>
      <c r="BM372" s="218"/>
      <c r="BN372" s="221"/>
      <c r="BO372" s="270"/>
      <c r="BP372" s="273"/>
      <c r="BQ372" s="270"/>
      <c r="BR372" s="270"/>
      <c r="BS372" s="270"/>
      <c r="BT372" s="273"/>
      <c r="BU372" s="270"/>
      <c r="BV372" s="270"/>
      <c r="BW372" s="270"/>
      <c r="BX372" s="273"/>
      <c r="BY372" s="270"/>
      <c r="BZ372" s="270"/>
      <c r="CA372" s="270"/>
      <c r="CB372" s="273"/>
      <c r="CC372" s="270"/>
      <c r="CD372" s="270"/>
      <c r="CE372" s="270"/>
      <c r="CF372" s="273"/>
      <c r="CG372" s="270"/>
      <c r="CH372" s="270"/>
      <c r="CI372" s="270"/>
      <c r="CJ372" s="273"/>
      <c r="CK372" s="270"/>
      <c r="CL372" s="270"/>
      <c r="CM372" s="270"/>
      <c r="CN372" s="273"/>
      <c r="CO372" s="270"/>
      <c r="CP372" s="270"/>
      <c r="CQ372" s="270"/>
      <c r="CR372" s="273"/>
      <c r="CS372" s="270"/>
      <c r="CT372" s="270"/>
      <c r="CU372" s="271"/>
      <c r="CV372" s="221"/>
      <c r="CW372" s="221"/>
      <c r="CX372" s="221"/>
      <c r="CY372" s="221"/>
      <c r="CZ372" s="221"/>
      <c r="DA372" s="221"/>
      <c r="DB372" s="221"/>
      <c r="DC372" s="221"/>
      <c r="DD372" s="221"/>
      <c r="DE372" s="221"/>
      <c r="DF372" s="221"/>
      <c r="DG372" s="221"/>
    </row>
    <row r="373" spans="1:111" s="222" customFormat="1" x14ac:dyDescent="0.2">
      <c r="A373" s="225"/>
      <c r="B373" s="220"/>
      <c r="D373" s="219"/>
      <c r="E373" s="219"/>
      <c r="F373" s="219"/>
      <c r="G373" s="264"/>
      <c r="H373" s="219"/>
      <c r="I373" s="289"/>
      <c r="J373" s="219"/>
      <c r="K373" s="219"/>
      <c r="L373" s="219"/>
      <c r="M373" s="219"/>
      <c r="N373" s="219"/>
      <c r="O373" s="219"/>
      <c r="P373" s="219"/>
      <c r="Q373" s="224"/>
      <c r="R373" s="225"/>
      <c r="AS373" s="215"/>
      <c r="BF373" s="216"/>
      <c r="BG373" s="215"/>
      <c r="BH373" s="217"/>
      <c r="BI373" s="217"/>
      <c r="BJ373" s="215"/>
      <c r="BK373" s="215"/>
      <c r="BL373" s="715"/>
      <c r="BM373" s="218"/>
      <c r="BN373" s="221"/>
      <c r="BO373" s="270"/>
      <c r="BP373" s="273"/>
      <c r="BQ373" s="270"/>
      <c r="BR373" s="270"/>
      <c r="BS373" s="270"/>
      <c r="BT373" s="273"/>
      <c r="BU373" s="270"/>
      <c r="BV373" s="270"/>
      <c r="BW373" s="270"/>
      <c r="BX373" s="273"/>
      <c r="BY373" s="270"/>
      <c r="BZ373" s="270"/>
      <c r="CA373" s="270"/>
      <c r="CB373" s="273"/>
      <c r="CC373" s="270"/>
      <c r="CD373" s="270"/>
      <c r="CE373" s="270"/>
      <c r="CF373" s="273"/>
      <c r="CG373" s="270"/>
      <c r="CH373" s="270"/>
      <c r="CI373" s="270"/>
      <c r="CJ373" s="273"/>
      <c r="CK373" s="270"/>
      <c r="CL373" s="270"/>
      <c r="CM373" s="270"/>
      <c r="CN373" s="273"/>
      <c r="CO373" s="270"/>
      <c r="CP373" s="270"/>
      <c r="CQ373" s="270"/>
      <c r="CR373" s="273"/>
      <c r="CS373" s="270"/>
      <c r="CT373" s="270"/>
      <c r="CU373" s="271"/>
      <c r="CV373" s="221"/>
      <c r="CW373" s="221"/>
      <c r="CX373" s="221"/>
      <c r="CY373" s="221"/>
      <c r="CZ373" s="221"/>
      <c r="DA373" s="221"/>
      <c r="DB373" s="221"/>
      <c r="DC373" s="221"/>
      <c r="DD373" s="221"/>
      <c r="DE373" s="221"/>
      <c r="DF373" s="221"/>
      <c r="DG373" s="221"/>
    </row>
    <row r="374" spans="1:111" s="222" customFormat="1" x14ac:dyDescent="0.2">
      <c r="A374" s="225"/>
      <c r="B374" s="220"/>
      <c r="D374" s="219"/>
      <c r="E374" s="219"/>
      <c r="F374" s="219"/>
      <c r="G374" s="264"/>
      <c r="H374" s="219"/>
      <c r="I374" s="289"/>
      <c r="J374" s="219"/>
      <c r="K374" s="219"/>
      <c r="L374" s="219"/>
      <c r="M374" s="219"/>
      <c r="N374" s="219"/>
      <c r="O374" s="219"/>
      <c r="P374" s="219"/>
      <c r="Q374" s="224"/>
      <c r="R374" s="225"/>
      <c r="AS374" s="215"/>
      <c r="BF374" s="216"/>
      <c r="BG374" s="215"/>
      <c r="BH374" s="217"/>
      <c r="BI374" s="217"/>
      <c r="BJ374" s="215"/>
      <c r="BK374" s="215"/>
      <c r="BL374" s="715"/>
      <c r="BM374" s="218"/>
      <c r="BN374" s="221"/>
      <c r="BO374" s="270"/>
      <c r="BP374" s="273"/>
      <c r="BQ374" s="270"/>
      <c r="BR374" s="270"/>
      <c r="BS374" s="270"/>
      <c r="BT374" s="273"/>
      <c r="BU374" s="270"/>
      <c r="BV374" s="270"/>
      <c r="BW374" s="270"/>
      <c r="BX374" s="273"/>
      <c r="BY374" s="270"/>
      <c r="BZ374" s="270"/>
      <c r="CA374" s="270"/>
      <c r="CB374" s="273"/>
      <c r="CC374" s="270"/>
      <c r="CD374" s="270"/>
      <c r="CE374" s="270"/>
      <c r="CF374" s="273"/>
      <c r="CG374" s="270"/>
      <c r="CH374" s="270"/>
      <c r="CI374" s="270"/>
      <c r="CJ374" s="273"/>
      <c r="CK374" s="270"/>
      <c r="CL374" s="270"/>
      <c r="CM374" s="270"/>
      <c r="CN374" s="273"/>
      <c r="CO374" s="270"/>
      <c r="CP374" s="270"/>
      <c r="CQ374" s="270"/>
      <c r="CR374" s="273"/>
      <c r="CS374" s="270"/>
      <c r="CT374" s="270"/>
      <c r="CU374" s="271"/>
      <c r="CV374" s="221"/>
      <c r="CW374" s="221"/>
      <c r="CX374" s="221"/>
      <c r="CY374" s="221"/>
      <c r="CZ374" s="221"/>
      <c r="DA374" s="221"/>
      <c r="DB374" s="221"/>
      <c r="DC374" s="221"/>
      <c r="DD374" s="221"/>
      <c r="DE374" s="221"/>
      <c r="DF374" s="221"/>
      <c r="DG374" s="221"/>
    </row>
    <row r="375" spans="1:111" s="222" customFormat="1" x14ac:dyDescent="0.2">
      <c r="A375" s="225"/>
      <c r="B375" s="220"/>
      <c r="D375" s="219"/>
      <c r="E375" s="219"/>
      <c r="F375" s="219"/>
      <c r="G375" s="264"/>
      <c r="H375" s="219"/>
      <c r="I375" s="289"/>
      <c r="J375" s="219"/>
      <c r="K375" s="219"/>
      <c r="L375" s="219"/>
      <c r="M375" s="219"/>
      <c r="N375" s="219"/>
      <c r="O375" s="219"/>
      <c r="P375" s="219"/>
      <c r="Q375" s="224"/>
      <c r="R375" s="225"/>
      <c r="AS375" s="215"/>
      <c r="BF375" s="216"/>
      <c r="BG375" s="215"/>
      <c r="BH375" s="217"/>
      <c r="BI375" s="217"/>
      <c r="BJ375" s="215"/>
      <c r="BK375" s="215"/>
      <c r="BL375" s="715"/>
      <c r="BM375" s="218"/>
      <c r="BN375" s="221"/>
      <c r="BO375" s="270"/>
      <c r="BP375" s="273"/>
      <c r="BQ375" s="270"/>
      <c r="BR375" s="270"/>
      <c r="BS375" s="270"/>
      <c r="BT375" s="273"/>
      <c r="BU375" s="270"/>
      <c r="BV375" s="270"/>
      <c r="BW375" s="270"/>
      <c r="BX375" s="273"/>
      <c r="BY375" s="270"/>
      <c r="BZ375" s="270"/>
      <c r="CA375" s="270"/>
      <c r="CB375" s="273"/>
      <c r="CC375" s="270"/>
      <c r="CD375" s="270"/>
      <c r="CE375" s="270"/>
      <c r="CF375" s="273"/>
      <c r="CG375" s="270"/>
      <c r="CH375" s="270"/>
      <c r="CI375" s="270"/>
      <c r="CJ375" s="273"/>
      <c r="CK375" s="270"/>
      <c r="CL375" s="270"/>
      <c r="CM375" s="270"/>
      <c r="CN375" s="273"/>
      <c r="CO375" s="270"/>
      <c r="CP375" s="270"/>
      <c r="CQ375" s="270"/>
      <c r="CR375" s="273"/>
      <c r="CS375" s="270"/>
      <c r="CT375" s="270"/>
      <c r="CU375" s="271"/>
      <c r="CV375" s="221"/>
      <c r="CW375" s="221"/>
      <c r="CX375" s="221"/>
      <c r="CY375" s="221"/>
      <c r="CZ375" s="221"/>
      <c r="DA375" s="221"/>
      <c r="DB375" s="221"/>
      <c r="DC375" s="221"/>
      <c r="DD375" s="221"/>
      <c r="DE375" s="221"/>
      <c r="DF375" s="221"/>
      <c r="DG375" s="221"/>
    </row>
    <row r="376" spans="1:111" s="222" customFormat="1" x14ac:dyDescent="0.2">
      <c r="A376" s="225"/>
      <c r="B376" s="220"/>
      <c r="D376" s="219"/>
      <c r="E376" s="219"/>
      <c r="F376" s="219"/>
      <c r="G376" s="264"/>
      <c r="H376" s="219"/>
      <c r="I376" s="289"/>
      <c r="J376" s="219"/>
      <c r="K376" s="219"/>
      <c r="L376" s="219"/>
      <c r="M376" s="219"/>
      <c r="N376" s="219"/>
      <c r="O376" s="219"/>
      <c r="P376" s="219"/>
      <c r="Q376" s="224"/>
      <c r="R376" s="225"/>
      <c r="AS376" s="215"/>
      <c r="BF376" s="216"/>
      <c r="BG376" s="215"/>
      <c r="BH376" s="217"/>
      <c r="BI376" s="217"/>
      <c r="BJ376" s="215"/>
      <c r="BK376" s="215"/>
      <c r="BL376" s="715"/>
      <c r="BM376" s="218"/>
      <c r="BN376" s="221"/>
      <c r="BO376" s="270"/>
      <c r="BP376" s="273"/>
      <c r="BQ376" s="270"/>
      <c r="BR376" s="270"/>
      <c r="BS376" s="270"/>
      <c r="BT376" s="273"/>
      <c r="BU376" s="270"/>
      <c r="BV376" s="270"/>
      <c r="BW376" s="270"/>
      <c r="BX376" s="273"/>
      <c r="BY376" s="270"/>
      <c r="BZ376" s="270"/>
      <c r="CA376" s="270"/>
      <c r="CB376" s="273"/>
      <c r="CC376" s="270"/>
      <c r="CD376" s="270"/>
      <c r="CE376" s="270"/>
      <c r="CF376" s="273"/>
      <c r="CG376" s="270"/>
      <c r="CH376" s="270"/>
      <c r="CI376" s="270"/>
      <c r="CJ376" s="273"/>
      <c r="CK376" s="270"/>
      <c r="CL376" s="270"/>
      <c r="CM376" s="270"/>
      <c r="CN376" s="273"/>
      <c r="CO376" s="270"/>
      <c r="CP376" s="270"/>
      <c r="CQ376" s="270"/>
      <c r="CR376" s="273"/>
      <c r="CS376" s="270"/>
      <c r="CT376" s="270"/>
      <c r="CU376" s="271"/>
      <c r="CV376" s="221"/>
      <c r="CW376" s="221"/>
      <c r="CX376" s="221"/>
      <c r="CY376" s="221"/>
      <c r="CZ376" s="221"/>
      <c r="DA376" s="221"/>
      <c r="DB376" s="221"/>
      <c r="DC376" s="221"/>
      <c r="DD376" s="221"/>
      <c r="DE376" s="221"/>
      <c r="DF376" s="221"/>
      <c r="DG376" s="221"/>
    </row>
    <row r="377" spans="1:111" s="222" customFormat="1" x14ac:dyDescent="0.2">
      <c r="A377" s="225"/>
      <c r="B377" s="220"/>
      <c r="D377" s="219"/>
      <c r="E377" s="219"/>
      <c r="F377" s="219"/>
      <c r="G377" s="264"/>
      <c r="H377" s="219"/>
      <c r="I377" s="289"/>
      <c r="J377" s="219"/>
      <c r="K377" s="219"/>
      <c r="L377" s="219"/>
      <c r="M377" s="219"/>
      <c r="N377" s="219"/>
      <c r="O377" s="219"/>
      <c r="P377" s="219"/>
      <c r="Q377" s="224"/>
      <c r="R377" s="225"/>
      <c r="AS377" s="215"/>
      <c r="BF377" s="216"/>
      <c r="BG377" s="215"/>
      <c r="BH377" s="217"/>
      <c r="BI377" s="217"/>
      <c r="BJ377" s="215"/>
      <c r="BK377" s="215"/>
      <c r="BL377" s="715"/>
      <c r="BM377" s="218"/>
      <c r="BN377" s="221"/>
      <c r="BO377" s="270"/>
      <c r="BP377" s="273"/>
      <c r="BQ377" s="270"/>
      <c r="BR377" s="270"/>
      <c r="BS377" s="270"/>
      <c r="BT377" s="273"/>
      <c r="BU377" s="270"/>
      <c r="BV377" s="270"/>
      <c r="BW377" s="270"/>
      <c r="BX377" s="273"/>
      <c r="BY377" s="270"/>
      <c r="BZ377" s="270"/>
      <c r="CA377" s="270"/>
      <c r="CB377" s="273"/>
      <c r="CC377" s="270"/>
      <c r="CD377" s="270"/>
      <c r="CE377" s="270"/>
      <c r="CF377" s="273"/>
      <c r="CG377" s="270"/>
      <c r="CH377" s="270"/>
      <c r="CI377" s="270"/>
      <c r="CJ377" s="273"/>
      <c r="CK377" s="270"/>
      <c r="CL377" s="270"/>
      <c r="CM377" s="270"/>
      <c r="CN377" s="273"/>
      <c r="CO377" s="270"/>
      <c r="CP377" s="270"/>
      <c r="CQ377" s="270"/>
      <c r="CR377" s="273"/>
      <c r="CS377" s="270"/>
      <c r="CT377" s="270"/>
      <c r="CU377" s="271"/>
      <c r="CV377" s="221"/>
      <c r="CW377" s="221"/>
      <c r="CX377" s="221"/>
      <c r="CY377" s="221"/>
      <c r="CZ377" s="221"/>
      <c r="DA377" s="221"/>
      <c r="DB377" s="221"/>
      <c r="DC377" s="221"/>
      <c r="DD377" s="221"/>
      <c r="DE377" s="221"/>
      <c r="DF377" s="221"/>
      <c r="DG377" s="221"/>
    </row>
    <row r="378" spans="1:111" s="222" customFormat="1" x14ac:dyDescent="0.2">
      <c r="A378" s="225"/>
      <c r="B378" s="220"/>
      <c r="D378" s="219"/>
      <c r="E378" s="219"/>
      <c r="F378" s="219"/>
      <c r="G378" s="264"/>
      <c r="H378" s="219"/>
      <c r="I378" s="289"/>
      <c r="J378" s="219"/>
      <c r="K378" s="219"/>
      <c r="L378" s="219"/>
      <c r="M378" s="219"/>
      <c r="N378" s="219"/>
      <c r="O378" s="219"/>
      <c r="P378" s="219"/>
      <c r="Q378" s="224"/>
      <c r="R378" s="225"/>
      <c r="AS378" s="215"/>
      <c r="BF378" s="216"/>
      <c r="BG378" s="215"/>
      <c r="BH378" s="217"/>
      <c r="BI378" s="217"/>
      <c r="BJ378" s="215"/>
      <c r="BK378" s="215"/>
      <c r="BL378" s="715"/>
      <c r="BM378" s="218"/>
      <c r="BN378" s="221"/>
      <c r="BO378" s="270"/>
      <c r="BP378" s="273"/>
      <c r="BQ378" s="270"/>
      <c r="BR378" s="270"/>
      <c r="BS378" s="270"/>
      <c r="BT378" s="273"/>
      <c r="BU378" s="270"/>
      <c r="BV378" s="270"/>
      <c r="BW378" s="270"/>
      <c r="BX378" s="273"/>
      <c r="BY378" s="270"/>
      <c r="BZ378" s="270"/>
      <c r="CA378" s="270"/>
      <c r="CB378" s="273"/>
      <c r="CC378" s="270"/>
      <c r="CD378" s="270"/>
      <c r="CE378" s="270"/>
      <c r="CF378" s="273"/>
      <c r="CG378" s="270"/>
      <c r="CH378" s="270"/>
      <c r="CI378" s="270"/>
      <c r="CJ378" s="273"/>
      <c r="CK378" s="270"/>
      <c r="CL378" s="270"/>
      <c r="CM378" s="270"/>
      <c r="CN378" s="273"/>
      <c r="CO378" s="270"/>
      <c r="CP378" s="270"/>
      <c r="CQ378" s="270"/>
      <c r="CR378" s="273"/>
      <c r="CS378" s="270"/>
      <c r="CT378" s="270"/>
      <c r="CU378" s="271"/>
      <c r="CV378" s="221"/>
      <c r="CW378" s="221"/>
      <c r="CX378" s="221"/>
      <c r="CY378" s="221"/>
      <c r="CZ378" s="221"/>
      <c r="DA378" s="221"/>
      <c r="DB378" s="221"/>
      <c r="DC378" s="221"/>
      <c r="DD378" s="221"/>
      <c r="DE378" s="221"/>
      <c r="DF378" s="221"/>
      <c r="DG378" s="221"/>
    </row>
    <row r="379" spans="1:111" s="222" customFormat="1" x14ac:dyDescent="0.2">
      <c r="A379" s="225"/>
      <c r="B379" s="220"/>
      <c r="D379" s="219"/>
      <c r="E379" s="219"/>
      <c r="F379" s="219"/>
      <c r="G379" s="264"/>
      <c r="H379" s="219"/>
      <c r="I379" s="289"/>
      <c r="J379" s="219"/>
      <c r="K379" s="219"/>
      <c r="L379" s="219"/>
      <c r="M379" s="219"/>
      <c r="N379" s="219"/>
      <c r="O379" s="219"/>
      <c r="P379" s="219"/>
      <c r="Q379" s="224"/>
      <c r="R379" s="225"/>
      <c r="AS379" s="215"/>
      <c r="BF379" s="216"/>
      <c r="BG379" s="215"/>
      <c r="BH379" s="217"/>
      <c r="BI379" s="217"/>
      <c r="BJ379" s="215"/>
      <c r="BK379" s="215"/>
      <c r="BL379" s="715"/>
      <c r="BM379" s="218"/>
      <c r="BN379" s="221"/>
      <c r="BO379" s="270"/>
      <c r="BP379" s="273"/>
      <c r="BQ379" s="270"/>
      <c r="BR379" s="270"/>
      <c r="BS379" s="270"/>
      <c r="BT379" s="273"/>
      <c r="BU379" s="270"/>
      <c r="BV379" s="270"/>
      <c r="BW379" s="270"/>
      <c r="BX379" s="273"/>
      <c r="BY379" s="270"/>
      <c r="BZ379" s="270"/>
      <c r="CA379" s="270"/>
      <c r="CB379" s="273"/>
      <c r="CC379" s="270"/>
      <c r="CD379" s="270"/>
      <c r="CE379" s="270"/>
      <c r="CF379" s="273"/>
      <c r="CG379" s="270"/>
      <c r="CH379" s="270"/>
      <c r="CI379" s="270"/>
      <c r="CJ379" s="273"/>
      <c r="CK379" s="270"/>
      <c r="CL379" s="270"/>
      <c r="CM379" s="270"/>
      <c r="CN379" s="273"/>
      <c r="CO379" s="270"/>
      <c r="CP379" s="270"/>
      <c r="CQ379" s="270"/>
      <c r="CR379" s="273"/>
      <c r="CS379" s="270"/>
      <c r="CT379" s="270"/>
      <c r="CU379" s="271"/>
      <c r="CV379" s="221"/>
      <c r="CW379" s="221"/>
      <c r="CX379" s="221"/>
      <c r="CY379" s="221"/>
      <c r="CZ379" s="221"/>
      <c r="DA379" s="221"/>
      <c r="DB379" s="221"/>
      <c r="DC379" s="221"/>
      <c r="DD379" s="221"/>
      <c r="DE379" s="221"/>
      <c r="DF379" s="221"/>
      <c r="DG379" s="221"/>
    </row>
    <row r="380" spans="1:111" s="222" customFormat="1" x14ac:dyDescent="0.2">
      <c r="A380" s="225"/>
      <c r="B380" s="220"/>
      <c r="D380" s="219"/>
      <c r="E380" s="219"/>
      <c r="F380" s="219"/>
      <c r="G380" s="264"/>
      <c r="H380" s="219"/>
      <c r="I380" s="289"/>
      <c r="J380" s="219"/>
      <c r="K380" s="219"/>
      <c r="L380" s="219"/>
      <c r="M380" s="219"/>
      <c r="N380" s="219"/>
      <c r="O380" s="219"/>
      <c r="P380" s="219"/>
      <c r="Q380" s="224"/>
      <c r="R380" s="225"/>
      <c r="AS380" s="215"/>
      <c r="BF380" s="216"/>
      <c r="BG380" s="215"/>
      <c r="BH380" s="217"/>
      <c r="BI380" s="217"/>
      <c r="BJ380" s="215"/>
      <c r="BK380" s="215"/>
      <c r="BL380" s="715"/>
      <c r="BM380" s="218"/>
      <c r="BN380" s="221"/>
      <c r="BO380" s="270"/>
      <c r="BP380" s="273"/>
      <c r="BQ380" s="270"/>
      <c r="BR380" s="270"/>
      <c r="BS380" s="270"/>
      <c r="BT380" s="273"/>
      <c r="BU380" s="270"/>
      <c r="BV380" s="270"/>
      <c r="BW380" s="270"/>
      <c r="BX380" s="273"/>
      <c r="BY380" s="270"/>
      <c r="BZ380" s="270"/>
      <c r="CA380" s="270"/>
      <c r="CB380" s="273"/>
      <c r="CC380" s="270"/>
      <c r="CD380" s="270"/>
      <c r="CE380" s="270"/>
      <c r="CF380" s="273"/>
      <c r="CG380" s="270"/>
      <c r="CH380" s="270"/>
      <c r="CI380" s="270"/>
      <c r="CJ380" s="273"/>
      <c r="CK380" s="270"/>
      <c r="CL380" s="270"/>
      <c r="CM380" s="270"/>
      <c r="CN380" s="273"/>
      <c r="CO380" s="270"/>
      <c r="CP380" s="270"/>
      <c r="CQ380" s="270"/>
      <c r="CR380" s="273"/>
      <c r="CS380" s="270"/>
      <c r="CT380" s="270"/>
      <c r="CU380" s="271"/>
      <c r="CV380" s="221"/>
      <c r="CW380" s="221"/>
      <c r="CX380" s="221"/>
      <c r="CY380" s="221"/>
      <c r="CZ380" s="221"/>
      <c r="DA380" s="221"/>
      <c r="DB380" s="221"/>
      <c r="DC380" s="221"/>
      <c r="DD380" s="221"/>
      <c r="DE380" s="221"/>
      <c r="DF380" s="221"/>
      <c r="DG380" s="221"/>
    </row>
    <row r="381" spans="1:111" s="222" customFormat="1" x14ac:dyDescent="0.2">
      <c r="A381" s="225"/>
      <c r="B381" s="220"/>
      <c r="D381" s="219"/>
      <c r="E381" s="219"/>
      <c r="F381" s="219"/>
      <c r="G381" s="264"/>
      <c r="H381" s="219"/>
      <c r="I381" s="289"/>
      <c r="J381" s="219"/>
      <c r="K381" s="219"/>
      <c r="L381" s="219"/>
      <c r="M381" s="219"/>
      <c r="N381" s="219"/>
      <c r="O381" s="219"/>
      <c r="P381" s="219"/>
      <c r="Q381" s="224"/>
      <c r="R381" s="225"/>
      <c r="AS381" s="215"/>
      <c r="BF381" s="216"/>
      <c r="BG381" s="215"/>
      <c r="BH381" s="217"/>
      <c r="BI381" s="217"/>
      <c r="BJ381" s="215"/>
      <c r="BK381" s="215"/>
      <c r="BL381" s="715"/>
      <c r="BM381" s="218"/>
      <c r="BN381" s="221"/>
      <c r="BO381" s="270"/>
      <c r="BP381" s="273"/>
      <c r="BQ381" s="270"/>
      <c r="BR381" s="270"/>
      <c r="BS381" s="270"/>
      <c r="BT381" s="273"/>
      <c r="BU381" s="270"/>
      <c r="BV381" s="270"/>
      <c r="BW381" s="270"/>
      <c r="BX381" s="273"/>
      <c r="BY381" s="270"/>
      <c r="BZ381" s="270"/>
      <c r="CA381" s="270"/>
      <c r="CB381" s="273"/>
      <c r="CC381" s="270"/>
      <c r="CD381" s="270"/>
      <c r="CE381" s="270"/>
      <c r="CF381" s="273"/>
      <c r="CG381" s="270"/>
      <c r="CH381" s="270"/>
      <c r="CI381" s="270"/>
      <c r="CJ381" s="273"/>
      <c r="CK381" s="270"/>
      <c r="CL381" s="270"/>
      <c r="CM381" s="270"/>
      <c r="CN381" s="273"/>
      <c r="CO381" s="270"/>
      <c r="CP381" s="270"/>
      <c r="CQ381" s="270"/>
      <c r="CR381" s="273"/>
      <c r="CS381" s="270"/>
      <c r="CT381" s="270"/>
      <c r="CU381" s="271"/>
      <c r="CV381" s="221"/>
      <c r="CW381" s="221"/>
      <c r="CX381" s="221"/>
      <c r="CY381" s="221"/>
      <c r="CZ381" s="221"/>
      <c r="DA381" s="221"/>
      <c r="DB381" s="221"/>
      <c r="DC381" s="221"/>
      <c r="DD381" s="221"/>
      <c r="DE381" s="221"/>
      <c r="DF381" s="221"/>
      <c r="DG381" s="221"/>
    </row>
    <row r="382" spans="1:111" s="222" customFormat="1" x14ac:dyDescent="0.2">
      <c r="A382" s="225"/>
      <c r="B382" s="220"/>
      <c r="D382" s="219"/>
      <c r="E382" s="219"/>
      <c r="F382" s="219"/>
      <c r="G382" s="264"/>
      <c r="H382" s="219"/>
      <c r="I382" s="289"/>
      <c r="J382" s="219"/>
      <c r="K382" s="219"/>
      <c r="L382" s="219"/>
      <c r="M382" s="219"/>
      <c r="N382" s="219"/>
      <c r="O382" s="219"/>
      <c r="P382" s="219"/>
      <c r="Q382" s="224"/>
      <c r="R382" s="225"/>
      <c r="AS382" s="215"/>
      <c r="BF382" s="216"/>
      <c r="BG382" s="215"/>
      <c r="BH382" s="217"/>
      <c r="BI382" s="217"/>
      <c r="BJ382" s="215"/>
      <c r="BK382" s="215"/>
      <c r="BL382" s="715"/>
      <c r="BM382" s="218"/>
      <c r="BN382" s="221"/>
      <c r="BO382" s="270"/>
      <c r="BP382" s="273"/>
      <c r="BQ382" s="270"/>
      <c r="BR382" s="270"/>
      <c r="BS382" s="270"/>
      <c r="BT382" s="273"/>
      <c r="BU382" s="270"/>
      <c r="BV382" s="270"/>
      <c r="BW382" s="270"/>
      <c r="BX382" s="273"/>
      <c r="BY382" s="270"/>
      <c r="BZ382" s="270"/>
      <c r="CA382" s="270"/>
      <c r="CB382" s="273"/>
      <c r="CC382" s="270"/>
      <c r="CD382" s="270"/>
      <c r="CE382" s="270"/>
      <c r="CF382" s="273"/>
      <c r="CG382" s="270"/>
      <c r="CH382" s="270"/>
      <c r="CI382" s="270"/>
      <c r="CJ382" s="273"/>
      <c r="CK382" s="270"/>
      <c r="CL382" s="270"/>
      <c r="CM382" s="270"/>
      <c r="CN382" s="273"/>
      <c r="CO382" s="270"/>
      <c r="CP382" s="270"/>
      <c r="CQ382" s="270"/>
      <c r="CR382" s="273"/>
      <c r="CS382" s="270"/>
      <c r="CT382" s="270"/>
      <c r="CU382" s="271"/>
      <c r="CV382" s="221"/>
      <c r="CW382" s="221"/>
      <c r="CX382" s="221"/>
      <c r="CY382" s="221"/>
      <c r="CZ382" s="221"/>
      <c r="DA382" s="221"/>
      <c r="DB382" s="221"/>
      <c r="DC382" s="221"/>
      <c r="DD382" s="221"/>
      <c r="DE382" s="221"/>
      <c r="DF382" s="221"/>
      <c r="DG382" s="221"/>
    </row>
    <row r="383" spans="1:111" s="222" customFormat="1" x14ac:dyDescent="0.2">
      <c r="A383" s="225"/>
      <c r="B383" s="220"/>
      <c r="D383" s="219"/>
      <c r="E383" s="219"/>
      <c r="F383" s="219"/>
      <c r="G383" s="264"/>
      <c r="H383" s="219"/>
      <c r="I383" s="289"/>
      <c r="J383" s="219"/>
      <c r="K383" s="219"/>
      <c r="L383" s="219"/>
      <c r="M383" s="219"/>
      <c r="N383" s="219"/>
      <c r="O383" s="219"/>
      <c r="P383" s="219"/>
      <c r="Q383" s="224"/>
      <c r="R383" s="225"/>
      <c r="AS383" s="215"/>
      <c r="BF383" s="216"/>
      <c r="BG383" s="215"/>
      <c r="BH383" s="217"/>
      <c r="BI383" s="217"/>
      <c r="BJ383" s="215"/>
      <c r="BK383" s="215"/>
      <c r="BL383" s="715"/>
      <c r="BM383" s="218"/>
      <c r="BN383" s="221"/>
      <c r="BO383" s="270"/>
      <c r="BP383" s="273"/>
      <c r="BQ383" s="270"/>
      <c r="BR383" s="270"/>
      <c r="BS383" s="270"/>
      <c r="BT383" s="273"/>
      <c r="BU383" s="270"/>
      <c r="BV383" s="270"/>
      <c r="BW383" s="270"/>
      <c r="BX383" s="273"/>
      <c r="BY383" s="270"/>
      <c r="BZ383" s="270"/>
      <c r="CA383" s="270"/>
      <c r="CB383" s="273"/>
      <c r="CC383" s="270"/>
      <c r="CD383" s="270"/>
      <c r="CE383" s="270"/>
      <c r="CF383" s="273"/>
      <c r="CG383" s="270"/>
      <c r="CH383" s="270"/>
      <c r="CI383" s="270"/>
      <c r="CJ383" s="273"/>
      <c r="CK383" s="270"/>
      <c r="CL383" s="270"/>
      <c r="CM383" s="270"/>
      <c r="CN383" s="273"/>
      <c r="CO383" s="270"/>
      <c r="CP383" s="270"/>
      <c r="CQ383" s="270"/>
      <c r="CR383" s="273"/>
      <c r="CS383" s="270"/>
      <c r="CT383" s="270"/>
      <c r="CU383" s="271"/>
      <c r="CV383" s="221"/>
      <c r="CW383" s="221"/>
      <c r="CX383" s="221"/>
      <c r="CY383" s="221"/>
      <c r="CZ383" s="221"/>
      <c r="DA383" s="221"/>
      <c r="DB383" s="221"/>
      <c r="DC383" s="221"/>
      <c r="DD383" s="221"/>
      <c r="DE383" s="221"/>
      <c r="DF383" s="221"/>
      <c r="DG383" s="221"/>
    </row>
    <row r="384" spans="1:111" s="222" customFormat="1" x14ac:dyDescent="0.2">
      <c r="A384" s="225"/>
      <c r="B384" s="220"/>
      <c r="D384" s="219"/>
      <c r="E384" s="219"/>
      <c r="F384" s="219"/>
      <c r="G384" s="264"/>
      <c r="H384" s="219"/>
      <c r="I384" s="289"/>
      <c r="J384" s="219"/>
      <c r="K384" s="219"/>
      <c r="L384" s="219"/>
      <c r="M384" s="219"/>
      <c r="N384" s="219"/>
      <c r="O384" s="219"/>
      <c r="P384" s="219"/>
      <c r="Q384" s="224"/>
      <c r="R384" s="225"/>
      <c r="AS384" s="215"/>
      <c r="BF384" s="216"/>
      <c r="BG384" s="215"/>
      <c r="BH384" s="217"/>
      <c r="BI384" s="217"/>
      <c r="BJ384" s="215"/>
      <c r="BK384" s="215"/>
      <c r="BL384" s="715"/>
      <c r="BM384" s="218"/>
      <c r="BN384" s="221"/>
      <c r="BO384" s="270"/>
      <c r="BP384" s="273"/>
      <c r="BQ384" s="270"/>
      <c r="BR384" s="270"/>
      <c r="BS384" s="270"/>
      <c r="BT384" s="273"/>
      <c r="BU384" s="270"/>
      <c r="BV384" s="270"/>
      <c r="BW384" s="270"/>
      <c r="BX384" s="273"/>
      <c r="BY384" s="270"/>
      <c r="BZ384" s="270"/>
      <c r="CA384" s="270"/>
      <c r="CB384" s="273"/>
      <c r="CC384" s="270"/>
      <c r="CD384" s="270"/>
      <c r="CE384" s="270"/>
      <c r="CF384" s="273"/>
      <c r="CG384" s="270"/>
      <c r="CH384" s="270"/>
      <c r="CI384" s="270"/>
      <c r="CJ384" s="273"/>
      <c r="CK384" s="270"/>
      <c r="CL384" s="270"/>
      <c r="CM384" s="270"/>
      <c r="CN384" s="273"/>
      <c r="CO384" s="270"/>
      <c r="CP384" s="270"/>
      <c r="CQ384" s="270"/>
      <c r="CR384" s="273"/>
      <c r="CS384" s="270"/>
      <c r="CT384" s="270"/>
      <c r="CU384" s="271"/>
      <c r="CV384" s="221"/>
      <c r="CW384" s="221"/>
      <c r="CX384" s="221"/>
      <c r="CY384" s="221"/>
      <c r="CZ384" s="221"/>
      <c r="DA384" s="221"/>
      <c r="DB384" s="221"/>
      <c r="DC384" s="221"/>
      <c r="DD384" s="221"/>
      <c r="DE384" s="221"/>
      <c r="DF384" s="221"/>
      <c r="DG384" s="221"/>
    </row>
    <row r="385" spans="1:111" s="222" customFormat="1" x14ac:dyDescent="0.2">
      <c r="A385" s="225"/>
      <c r="B385" s="220"/>
      <c r="D385" s="219"/>
      <c r="E385" s="219"/>
      <c r="F385" s="219"/>
      <c r="G385" s="264"/>
      <c r="H385" s="219"/>
      <c r="I385" s="289"/>
      <c r="J385" s="219"/>
      <c r="K385" s="219"/>
      <c r="L385" s="219"/>
      <c r="M385" s="219"/>
      <c r="N385" s="219"/>
      <c r="O385" s="219"/>
      <c r="P385" s="219"/>
      <c r="Q385" s="224"/>
      <c r="R385" s="225"/>
      <c r="AS385" s="215"/>
      <c r="BF385" s="216"/>
      <c r="BG385" s="215"/>
      <c r="BH385" s="217"/>
      <c r="BI385" s="217"/>
      <c r="BJ385" s="215"/>
      <c r="BK385" s="215"/>
      <c r="BL385" s="715"/>
      <c r="BM385" s="218"/>
      <c r="BN385" s="221"/>
      <c r="BO385" s="270"/>
      <c r="BP385" s="273"/>
      <c r="BQ385" s="270"/>
      <c r="BR385" s="270"/>
      <c r="BS385" s="270"/>
      <c r="BT385" s="273"/>
      <c r="BU385" s="270"/>
      <c r="BV385" s="270"/>
      <c r="BW385" s="270"/>
      <c r="BX385" s="273"/>
      <c r="BY385" s="270"/>
      <c r="BZ385" s="270"/>
      <c r="CA385" s="270"/>
      <c r="CB385" s="273"/>
      <c r="CC385" s="270"/>
      <c r="CD385" s="270"/>
      <c r="CE385" s="270"/>
      <c r="CF385" s="273"/>
      <c r="CG385" s="270"/>
      <c r="CH385" s="270"/>
      <c r="CI385" s="270"/>
      <c r="CJ385" s="273"/>
      <c r="CK385" s="270"/>
      <c r="CL385" s="270"/>
      <c r="CM385" s="270"/>
      <c r="CN385" s="273"/>
      <c r="CO385" s="270"/>
      <c r="CP385" s="270"/>
      <c r="CQ385" s="270"/>
      <c r="CR385" s="273"/>
      <c r="CS385" s="270"/>
      <c r="CT385" s="270"/>
      <c r="CU385" s="271"/>
      <c r="CV385" s="221"/>
      <c r="CW385" s="221"/>
      <c r="CX385" s="221"/>
      <c r="CY385" s="221"/>
      <c r="CZ385" s="221"/>
      <c r="DA385" s="221"/>
      <c r="DB385" s="221"/>
      <c r="DC385" s="221"/>
      <c r="DD385" s="221"/>
      <c r="DE385" s="221"/>
      <c r="DF385" s="221"/>
      <c r="DG385" s="221"/>
    </row>
    <row r="386" spans="1:111" s="222" customFormat="1" x14ac:dyDescent="0.2">
      <c r="A386" s="225"/>
      <c r="B386" s="220"/>
      <c r="D386" s="219"/>
      <c r="E386" s="219"/>
      <c r="F386" s="219"/>
      <c r="G386" s="264"/>
      <c r="H386" s="219"/>
      <c r="I386" s="289"/>
      <c r="J386" s="219"/>
      <c r="K386" s="219"/>
      <c r="L386" s="219"/>
      <c r="M386" s="219"/>
      <c r="N386" s="219"/>
      <c r="O386" s="219"/>
      <c r="P386" s="219"/>
      <c r="Q386" s="224"/>
      <c r="R386" s="225"/>
      <c r="AS386" s="215"/>
      <c r="BF386" s="216"/>
      <c r="BG386" s="215"/>
      <c r="BH386" s="217"/>
      <c r="BI386" s="217"/>
      <c r="BJ386" s="215"/>
      <c r="BK386" s="215"/>
      <c r="BL386" s="715"/>
      <c r="BM386" s="218"/>
      <c r="BN386" s="221"/>
      <c r="BO386" s="270"/>
      <c r="BP386" s="273"/>
      <c r="BQ386" s="270"/>
      <c r="BR386" s="270"/>
      <c r="BS386" s="270"/>
      <c r="BT386" s="273"/>
      <c r="BU386" s="270"/>
      <c r="BV386" s="270"/>
      <c r="BW386" s="270"/>
      <c r="BX386" s="273"/>
      <c r="BY386" s="270"/>
      <c r="BZ386" s="270"/>
      <c r="CA386" s="270"/>
      <c r="CB386" s="273"/>
      <c r="CC386" s="270"/>
      <c r="CD386" s="270"/>
      <c r="CE386" s="270"/>
      <c r="CF386" s="273"/>
      <c r="CG386" s="270"/>
      <c r="CH386" s="270"/>
      <c r="CI386" s="270"/>
      <c r="CJ386" s="273"/>
      <c r="CK386" s="270"/>
      <c r="CL386" s="270"/>
      <c r="CM386" s="270"/>
      <c r="CN386" s="273"/>
      <c r="CO386" s="270"/>
      <c r="CP386" s="270"/>
      <c r="CQ386" s="270"/>
      <c r="CR386" s="273"/>
      <c r="CS386" s="270"/>
      <c r="CT386" s="270"/>
      <c r="CU386" s="271"/>
      <c r="CV386" s="221"/>
      <c r="CW386" s="221"/>
      <c r="CX386" s="221"/>
      <c r="CY386" s="221"/>
      <c r="CZ386" s="221"/>
      <c r="DA386" s="221"/>
      <c r="DB386" s="221"/>
      <c r="DC386" s="221"/>
      <c r="DD386" s="221"/>
      <c r="DE386" s="221"/>
      <c r="DF386" s="221"/>
      <c r="DG386" s="221"/>
    </row>
    <row r="387" spans="1:111" s="222" customFormat="1" x14ac:dyDescent="0.2">
      <c r="A387" s="225"/>
      <c r="B387" s="220"/>
      <c r="D387" s="219"/>
      <c r="E387" s="219"/>
      <c r="F387" s="219"/>
      <c r="G387" s="264"/>
      <c r="H387" s="219"/>
      <c r="I387" s="289"/>
      <c r="J387" s="219"/>
      <c r="K387" s="219"/>
      <c r="L387" s="219"/>
      <c r="M387" s="219"/>
      <c r="N387" s="219"/>
      <c r="O387" s="219"/>
      <c r="P387" s="219"/>
      <c r="Q387" s="224"/>
      <c r="R387" s="225"/>
      <c r="AS387" s="215"/>
      <c r="BF387" s="216"/>
      <c r="BG387" s="215"/>
      <c r="BH387" s="217"/>
      <c r="BI387" s="217"/>
      <c r="BJ387" s="215"/>
      <c r="BK387" s="215"/>
      <c r="BL387" s="715"/>
      <c r="BM387" s="218"/>
      <c r="BN387" s="221"/>
      <c r="BO387" s="270"/>
      <c r="BP387" s="273"/>
      <c r="BQ387" s="270"/>
      <c r="BR387" s="270"/>
      <c r="BS387" s="270"/>
      <c r="BT387" s="273"/>
      <c r="BU387" s="270"/>
      <c r="BV387" s="270"/>
      <c r="BW387" s="270"/>
      <c r="BX387" s="273"/>
      <c r="BY387" s="270"/>
      <c r="BZ387" s="270"/>
      <c r="CA387" s="270"/>
      <c r="CB387" s="273"/>
      <c r="CC387" s="270"/>
      <c r="CD387" s="270"/>
      <c r="CE387" s="270"/>
      <c r="CF387" s="273"/>
      <c r="CG387" s="270"/>
      <c r="CH387" s="270"/>
      <c r="CI387" s="270"/>
      <c r="CJ387" s="273"/>
      <c r="CK387" s="270"/>
      <c r="CL387" s="270"/>
      <c r="CM387" s="270"/>
      <c r="CN387" s="273"/>
      <c r="CO387" s="270"/>
      <c r="CP387" s="270"/>
      <c r="CQ387" s="270"/>
      <c r="CR387" s="273"/>
      <c r="CS387" s="270"/>
      <c r="CT387" s="270"/>
      <c r="CU387" s="271"/>
      <c r="CV387" s="221"/>
      <c r="CW387" s="221"/>
      <c r="CX387" s="221"/>
      <c r="CY387" s="221"/>
      <c r="CZ387" s="221"/>
      <c r="DA387" s="221"/>
      <c r="DB387" s="221"/>
      <c r="DC387" s="221"/>
      <c r="DD387" s="221"/>
      <c r="DE387" s="221"/>
      <c r="DF387" s="221"/>
      <c r="DG387" s="221"/>
    </row>
    <row r="388" spans="1:111" s="222" customFormat="1" x14ac:dyDescent="0.2">
      <c r="A388" s="225"/>
      <c r="B388" s="220"/>
      <c r="D388" s="219"/>
      <c r="E388" s="219"/>
      <c r="F388" s="219"/>
      <c r="G388" s="264"/>
      <c r="H388" s="219"/>
      <c r="I388" s="289"/>
      <c r="J388" s="219"/>
      <c r="K388" s="219"/>
      <c r="L388" s="219"/>
      <c r="M388" s="219"/>
      <c r="N388" s="219"/>
      <c r="O388" s="219"/>
      <c r="P388" s="219"/>
      <c r="Q388" s="224"/>
      <c r="R388" s="225"/>
      <c r="AS388" s="215"/>
      <c r="BF388" s="216"/>
      <c r="BG388" s="215"/>
      <c r="BH388" s="217"/>
      <c r="BI388" s="217"/>
      <c r="BJ388" s="215"/>
      <c r="BK388" s="215"/>
      <c r="BL388" s="715"/>
      <c r="BM388" s="218"/>
      <c r="BN388" s="221"/>
      <c r="BO388" s="270"/>
      <c r="BP388" s="273"/>
      <c r="BQ388" s="270"/>
      <c r="BR388" s="270"/>
      <c r="BS388" s="270"/>
      <c r="BT388" s="273"/>
      <c r="BU388" s="270"/>
      <c r="BV388" s="270"/>
      <c r="BW388" s="270"/>
      <c r="BX388" s="273"/>
      <c r="BY388" s="270"/>
      <c r="BZ388" s="270"/>
      <c r="CA388" s="270"/>
      <c r="CB388" s="273"/>
      <c r="CC388" s="270"/>
      <c r="CD388" s="270"/>
      <c r="CE388" s="270"/>
      <c r="CF388" s="273"/>
      <c r="CG388" s="270"/>
      <c r="CH388" s="270"/>
      <c r="CI388" s="270"/>
      <c r="CJ388" s="273"/>
      <c r="CK388" s="270"/>
      <c r="CL388" s="270"/>
      <c r="CM388" s="270"/>
      <c r="CN388" s="273"/>
      <c r="CO388" s="270"/>
      <c r="CP388" s="270"/>
      <c r="CQ388" s="270"/>
      <c r="CR388" s="273"/>
      <c r="CS388" s="270"/>
      <c r="CT388" s="270"/>
      <c r="CU388" s="271"/>
      <c r="CV388" s="221"/>
      <c r="CW388" s="221"/>
      <c r="CX388" s="221"/>
      <c r="CY388" s="221"/>
      <c r="CZ388" s="221"/>
      <c r="DA388" s="221"/>
      <c r="DB388" s="221"/>
      <c r="DC388" s="221"/>
      <c r="DD388" s="221"/>
      <c r="DE388" s="221"/>
      <c r="DF388" s="221"/>
      <c r="DG388" s="221"/>
    </row>
    <row r="389" spans="1:111" s="222" customFormat="1" x14ac:dyDescent="0.2">
      <c r="A389" s="225"/>
      <c r="B389" s="220"/>
      <c r="D389" s="219"/>
      <c r="E389" s="219"/>
      <c r="F389" s="219"/>
      <c r="G389" s="264"/>
      <c r="H389" s="219"/>
      <c r="I389" s="289"/>
      <c r="J389" s="219"/>
      <c r="K389" s="219"/>
      <c r="L389" s="219"/>
      <c r="M389" s="219"/>
      <c r="N389" s="219"/>
      <c r="O389" s="219"/>
      <c r="P389" s="219"/>
      <c r="Q389" s="224"/>
      <c r="R389" s="225"/>
      <c r="AS389" s="215"/>
      <c r="BF389" s="216"/>
      <c r="BG389" s="215"/>
      <c r="BH389" s="217"/>
      <c r="BI389" s="217"/>
      <c r="BJ389" s="215"/>
      <c r="BK389" s="215"/>
      <c r="BL389" s="715"/>
      <c r="BM389" s="218"/>
      <c r="BN389" s="221"/>
      <c r="BO389" s="270"/>
      <c r="BP389" s="273"/>
      <c r="BQ389" s="270"/>
      <c r="BR389" s="270"/>
      <c r="BS389" s="270"/>
      <c r="BT389" s="273"/>
      <c r="BU389" s="270"/>
      <c r="BV389" s="270"/>
      <c r="BW389" s="270"/>
      <c r="BX389" s="273"/>
      <c r="BY389" s="270"/>
      <c r="BZ389" s="270"/>
      <c r="CA389" s="270"/>
      <c r="CB389" s="273"/>
      <c r="CC389" s="270"/>
      <c r="CD389" s="270"/>
      <c r="CE389" s="270"/>
      <c r="CF389" s="273"/>
      <c r="CG389" s="270"/>
      <c r="CH389" s="270"/>
      <c r="CI389" s="270"/>
      <c r="CJ389" s="273"/>
      <c r="CK389" s="270"/>
      <c r="CL389" s="270"/>
      <c r="CM389" s="270"/>
      <c r="CN389" s="273"/>
      <c r="CO389" s="270"/>
      <c r="CP389" s="270"/>
      <c r="CQ389" s="270"/>
      <c r="CR389" s="273"/>
      <c r="CS389" s="270"/>
      <c r="CT389" s="270"/>
      <c r="CU389" s="271"/>
      <c r="CV389" s="221"/>
      <c r="CW389" s="221"/>
      <c r="CX389" s="221"/>
      <c r="CY389" s="221"/>
      <c r="CZ389" s="221"/>
      <c r="DA389" s="221"/>
      <c r="DB389" s="221"/>
      <c r="DC389" s="221"/>
      <c r="DD389" s="221"/>
      <c r="DE389" s="221"/>
      <c r="DF389" s="221"/>
      <c r="DG389" s="221"/>
    </row>
    <row r="390" spans="1:111" s="222" customFormat="1" x14ac:dyDescent="0.2">
      <c r="A390" s="225"/>
      <c r="B390" s="220"/>
      <c r="D390" s="219"/>
      <c r="E390" s="219"/>
      <c r="F390" s="219"/>
      <c r="G390" s="264"/>
      <c r="H390" s="219"/>
      <c r="I390" s="289"/>
      <c r="J390" s="219"/>
      <c r="K390" s="219"/>
      <c r="L390" s="219"/>
      <c r="M390" s="219"/>
      <c r="N390" s="219"/>
      <c r="O390" s="219"/>
      <c r="P390" s="219"/>
      <c r="Q390" s="224"/>
      <c r="R390" s="225"/>
      <c r="AS390" s="215"/>
      <c r="BF390" s="216"/>
      <c r="BG390" s="215"/>
      <c r="BH390" s="217"/>
      <c r="BI390" s="217"/>
      <c r="BJ390" s="215"/>
      <c r="BK390" s="215"/>
      <c r="BL390" s="715"/>
      <c r="BM390" s="218"/>
      <c r="BN390" s="221"/>
      <c r="BO390" s="270"/>
      <c r="BP390" s="273"/>
      <c r="BQ390" s="270"/>
      <c r="BR390" s="270"/>
      <c r="BS390" s="270"/>
      <c r="BT390" s="273"/>
      <c r="BU390" s="270"/>
      <c r="BV390" s="270"/>
      <c r="BW390" s="270"/>
      <c r="BX390" s="273"/>
      <c r="BY390" s="270"/>
      <c r="BZ390" s="270"/>
      <c r="CA390" s="270"/>
      <c r="CB390" s="273"/>
      <c r="CC390" s="270"/>
      <c r="CD390" s="270"/>
      <c r="CE390" s="270"/>
      <c r="CF390" s="273"/>
      <c r="CG390" s="270"/>
      <c r="CH390" s="270"/>
      <c r="CI390" s="270"/>
      <c r="CJ390" s="273"/>
      <c r="CK390" s="270"/>
      <c r="CL390" s="270"/>
      <c r="CM390" s="270"/>
      <c r="CN390" s="273"/>
      <c r="CO390" s="270"/>
      <c r="CP390" s="270"/>
      <c r="CQ390" s="270"/>
      <c r="CR390" s="273"/>
      <c r="CS390" s="270"/>
      <c r="CT390" s="270"/>
      <c r="CU390" s="271"/>
      <c r="CV390" s="221"/>
      <c r="CW390" s="221"/>
      <c r="CX390" s="221"/>
      <c r="CY390" s="221"/>
      <c r="CZ390" s="221"/>
      <c r="DA390" s="221"/>
      <c r="DB390" s="221"/>
      <c r="DC390" s="221"/>
      <c r="DD390" s="221"/>
      <c r="DE390" s="221"/>
      <c r="DF390" s="221"/>
      <c r="DG390" s="221"/>
    </row>
    <row r="391" spans="1:111" s="222" customFormat="1" x14ac:dyDescent="0.2">
      <c r="A391" s="225"/>
      <c r="B391" s="220"/>
      <c r="D391" s="219"/>
      <c r="E391" s="219"/>
      <c r="F391" s="219"/>
      <c r="G391" s="264"/>
      <c r="H391" s="219"/>
      <c r="I391" s="289"/>
      <c r="J391" s="219"/>
      <c r="K391" s="219"/>
      <c r="L391" s="219"/>
      <c r="M391" s="219"/>
      <c r="N391" s="219"/>
      <c r="O391" s="219"/>
      <c r="P391" s="219"/>
      <c r="Q391" s="224"/>
      <c r="R391" s="225"/>
      <c r="AS391" s="215"/>
      <c r="BF391" s="216"/>
      <c r="BG391" s="215"/>
      <c r="BH391" s="217"/>
      <c r="BI391" s="217"/>
      <c r="BJ391" s="215"/>
      <c r="BK391" s="215"/>
      <c r="BL391" s="715"/>
      <c r="BM391" s="218"/>
      <c r="BN391" s="221"/>
      <c r="BO391" s="270"/>
      <c r="BP391" s="273"/>
      <c r="BQ391" s="270"/>
      <c r="BR391" s="270"/>
      <c r="BS391" s="270"/>
      <c r="BT391" s="273"/>
      <c r="BU391" s="270"/>
      <c r="BV391" s="270"/>
      <c r="BW391" s="270"/>
      <c r="BX391" s="273"/>
      <c r="BY391" s="270"/>
      <c r="BZ391" s="270"/>
      <c r="CA391" s="270"/>
      <c r="CB391" s="273"/>
      <c r="CC391" s="270"/>
      <c r="CD391" s="270"/>
      <c r="CE391" s="270"/>
      <c r="CF391" s="273"/>
      <c r="CG391" s="270"/>
      <c r="CH391" s="270"/>
      <c r="CI391" s="270"/>
      <c r="CJ391" s="273"/>
      <c r="CK391" s="270"/>
      <c r="CL391" s="270"/>
      <c r="CM391" s="270"/>
      <c r="CN391" s="273"/>
      <c r="CO391" s="270"/>
      <c r="CP391" s="270"/>
      <c r="CQ391" s="270"/>
      <c r="CR391" s="273"/>
      <c r="CS391" s="270"/>
      <c r="CT391" s="270"/>
      <c r="CU391" s="271"/>
      <c r="CV391" s="221"/>
      <c r="CW391" s="221"/>
      <c r="CX391" s="221"/>
      <c r="CY391" s="221"/>
      <c r="CZ391" s="221"/>
      <c r="DA391" s="221"/>
      <c r="DB391" s="221"/>
      <c r="DC391" s="221"/>
      <c r="DD391" s="221"/>
      <c r="DE391" s="221"/>
      <c r="DF391" s="221"/>
      <c r="DG391" s="221"/>
    </row>
    <row r="392" spans="1:111" s="222" customFormat="1" x14ac:dyDescent="0.2">
      <c r="A392" s="225"/>
      <c r="B392" s="220"/>
      <c r="D392" s="219"/>
      <c r="E392" s="219"/>
      <c r="F392" s="219"/>
      <c r="G392" s="264"/>
      <c r="H392" s="219"/>
      <c r="I392" s="289"/>
      <c r="J392" s="219"/>
      <c r="K392" s="219"/>
      <c r="L392" s="219"/>
      <c r="M392" s="219"/>
      <c r="N392" s="219"/>
      <c r="O392" s="219"/>
      <c r="P392" s="219"/>
      <c r="Q392" s="224"/>
      <c r="R392" s="225"/>
      <c r="AS392" s="215"/>
      <c r="BF392" s="216"/>
      <c r="BG392" s="215"/>
      <c r="BH392" s="217"/>
      <c r="BI392" s="217"/>
      <c r="BJ392" s="215"/>
      <c r="BK392" s="215"/>
      <c r="BL392" s="715"/>
      <c r="BM392" s="218"/>
      <c r="BN392" s="221"/>
      <c r="BO392" s="270"/>
      <c r="BP392" s="273"/>
      <c r="BQ392" s="270"/>
      <c r="BR392" s="270"/>
      <c r="BS392" s="270"/>
      <c r="BT392" s="273"/>
      <c r="BU392" s="270"/>
      <c r="BV392" s="270"/>
      <c r="BW392" s="270"/>
      <c r="BX392" s="273"/>
      <c r="BY392" s="270"/>
      <c r="BZ392" s="270"/>
      <c r="CA392" s="270"/>
      <c r="CB392" s="273"/>
      <c r="CC392" s="270"/>
      <c r="CD392" s="270"/>
      <c r="CE392" s="270"/>
      <c r="CF392" s="273"/>
      <c r="CG392" s="270"/>
      <c r="CH392" s="270"/>
      <c r="CI392" s="270"/>
      <c r="CJ392" s="273"/>
      <c r="CK392" s="270"/>
      <c r="CL392" s="270"/>
      <c r="CM392" s="270"/>
      <c r="CN392" s="273"/>
      <c r="CO392" s="270"/>
      <c r="CP392" s="270"/>
      <c r="CQ392" s="270"/>
      <c r="CR392" s="273"/>
      <c r="CS392" s="270"/>
      <c r="CT392" s="270"/>
      <c r="CU392" s="271"/>
      <c r="CV392" s="221"/>
      <c r="CW392" s="221"/>
      <c r="CX392" s="221"/>
      <c r="CY392" s="221"/>
      <c r="CZ392" s="221"/>
      <c r="DA392" s="221"/>
      <c r="DB392" s="221"/>
      <c r="DC392" s="221"/>
      <c r="DD392" s="221"/>
      <c r="DE392" s="221"/>
      <c r="DF392" s="221"/>
      <c r="DG392" s="221"/>
    </row>
    <row r="393" spans="1:111" s="222" customFormat="1" x14ac:dyDescent="0.2">
      <c r="A393" s="225"/>
      <c r="B393" s="220"/>
      <c r="D393" s="219"/>
      <c r="E393" s="219"/>
      <c r="F393" s="219"/>
      <c r="G393" s="264"/>
      <c r="H393" s="219"/>
      <c r="I393" s="289"/>
      <c r="J393" s="219"/>
      <c r="K393" s="219"/>
      <c r="L393" s="219"/>
      <c r="M393" s="219"/>
      <c r="N393" s="219"/>
      <c r="O393" s="219"/>
      <c r="P393" s="219"/>
      <c r="Q393" s="224"/>
      <c r="R393" s="225"/>
      <c r="AS393" s="215"/>
      <c r="BF393" s="216"/>
      <c r="BG393" s="215"/>
      <c r="BH393" s="217"/>
      <c r="BI393" s="217"/>
      <c r="BJ393" s="215"/>
      <c r="BK393" s="215"/>
      <c r="BL393" s="715"/>
      <c r="BM393" s="218"/>
      <c r="BN393" s="221"/>
      <c r="BO393" s="270"/>
      <c r="BP393" s="273"/>
      <c r="BQ393" s="270"/>
      <c r="BR393" s="270"/>
      <c r="BS393" s="270"/>
      <c r="BT393" s="273"/>
      <c r="BU393" s="270"/>
      <c r="BV393" s="270"/>
      <c r="BW393" s="270"/>
      <c r="BX393" s="273"/>
      <c r="BY393" s="270"/>
      <c r="BZ393" s="270"/>
      <c r="CA393" s="270"/>
      <c r="CB393" s="273"/>
      <c r="CC393" s="270"/>
      <c r="CD393" s="270"/>
      <c r="CE393" s="270"/>
      <c r="CF393" s="273"/>
      <c r="CG393" s="270"/>
      <c r="CH393" s="270"/>
      <c r="CI393" s="270"/>
      <c r="CJ393" s="273"/>
      <c r="CK393" s="270"/>
      <c r="CL393" s="270"/>
      <c r="CM393" s="270"/>
      <c r="CN393" s="273"/>
      <c r="CO393" s="270"/>
      <c r="CP393" s="270"/>
      <c r="CQ393" s="270"/>
      <c r="CR393" s="273"/>
      <c r="CS393" s="270"/>
      <c r="CT393" s="270"/>
      <c r="CU393" s="271"/>
      <c r="CV393" s="221"/>
      <c r="CW393" s="221"/>
      <c r="CX393" s="221"/>
      <c r="CY393" s="221"/>
      <c r="CZ393" s="221"/>
      <c r="DA393" s="221"/>
      <c r="DB393" s="221"/>
      <c r="DC393" s="221"/>
      <c r="DD393" s="221"/>
      <c r="DE393" s="221"/>
      <c r="DF393" s="221"/>
      <c r="DG393" s="221"/>
    </row>
    <row r="394" spans="1:111" s="222" customFormat="1" x14ac:dyDescent="0.2">
      <c r="A394" s="225"/>
      <c r="B394" s="220"/>
      <c r="D394" s="219"/>
      <c r="E394" s="219"/>
      <c r="F394" s="219"/>
      <c r="G394" s="264"/>
      <c r="H394" s="219"/>
      <c r="I394" s="289"/>
      <c r="J394" s="219"/>
      <c r="K394" s="219"/>
      <c r="L394" s="219"/>
      <c r="M394" s="219"/>
      <c r="N394" s="219"/>
      <c r="O394" s="219"/>
      <c r="P394" s="219"/>
      <c r="Q394" s="224"/>
      <c r="R394" s="225"/>
      <c r="AS394" s="215"/>
      <c r="BF394" s="216"/>
      <c r="BG394" s="215"/>
      <c r="BH394" s="217"/>
      <c r="BI394" s="217"/>
      <c r="BJ394" s="215"/>
      <c r="BK394" s="215"/>
      <c r="BL394" s="715"/>
      <c r="BM394" s="218"/>
      <c r="BN394" s="221"/>
      <c r="BO394" s="270"/>
      <c r="BP394" s="273"/>
      <c r="BQ394" s="270"/>
      <c r="BR394" s="270"/>
      <c r="BS394" s="270"/>
      <c r="BT394" s="273"/>
      <c r="BU394" s="270"/>
      <c r="BV394" s="270"/>
      <c r="BW394" s="270"/>
      <c r="BX394" s="273"/>
      <c r="BY394" s="270"/>
      <c r="BZ394" s="270"/>
      <c r="CA394" s="270"/>
      <c r="CB394" s="273"/>
      <c r="CC394" s="270"/>
      <c r="CD394" s="270"/>
      <c r="CE394" s="270"/>
      <c r="CF394" s="273"/>
      <c r="CG394" s="270"/>
      <c r="CH394" s="270"/>
      <c r="CI394" s="270"/>
      <c r="CJ394" s="273"/>
      <c r="CK394" s="270"/>
      <c r="CL394" s="270"/>
      <c r="CM394" s="270"/>
      <c r="CN394" s="273"/>
      <c r="CO394" s="270"/>
      <c r="CP394" s="270"/>
      <c r="CQ394" s="270"/>
      <c r="CR394" s="273"/>
      <c r="CS394" s="270"/>
      <c r="CT394" s="270"/>
      <c r="CU394" s="271"/>
      <c r="CV394" s="221"/>
      <c r="CW394" s="221"/>
      <c r="CX394" s="221"/>
      <c r="CY394" s="221"/>
      <c r="CZ394" s="221"/>
      <c r="DA394" s="221"/>
      <c r="DB394" s="221"/>
      <c r="DC394" s="221"/>
      <c r="DD394" s="221"/>
      <c r="DE394" s="221"/>
      <c r="DF394" s="221"/>
      <c r="DG394" s="221"/>
    </row>
    <row r="395" spans="1:111" s="222" customFormat="1" x14ac:dyDescent="0.2">
      <c r="A395" s="225"/>
      <c r="B395" s="220"/>
      <c r="D395" s="219"/>
      <c r="E395" s="219"/>
      <c r="F395" s="219"/>
      <c r="G395" s="264"/>
      <c r="H395" s="219"/>
      <c r="I395" s="289"/>
      <c r="J395" s="219"/>
      <c r="K395" s="219"/>
      <c r="L395" s="219"/>
      <c r="M395" s="219"/>
      <c r="N395" s="219"/>
      <c r="O395" s="219"/>
      <c r="P395" s="219"/>
      <c r="Q395" s="224"/>
      <c r="R395" s="225"/>
      <c r="AS395" s="215"/>
      <c r="BF395" s="216"/>
      <c r="BG395" s="215"/>
      <c r="BH395" s="217"/>
      <c r="BI395" s="217"/>
      <c r="BJ395" s="215"/>
      <c r="BK395" s="215"/>
      <c r="BL395" s="715"/>
      <c r="BM395" s="218"/>
      <c r="BN395" s="221"/>
      <c r="BO395" s="270"/>
      <c r="BP395" s="273"/>
      <c r="BQ395" s="270"/>
      <c r="BR395" s="270"/>
      <c r="BS395" s="270"/>
      <c r="BT395" s="273"/>
      <c r="BU395" s="270"/>
      <c r="BV395" s="270"/>
      <c r="BW395" s="270"/>
      <c r="BX395" s="273"/>
      <c r="BY395" s="270"/>
      <c r="BZ395" s="270"/>
      <c r="CA395" s="270"/>
      <c r="CB395" s="273"/>
      <c r="CC395" s="270"/>
      <c r="CD395" s="270"/>
      <c r="CE395" s="270"/>
      <c r="CF395" s="273"/>
      <c r="CG395" s="270"/>
      <c r="CH395" s="270"/>
      <c r="CI395" s="270"/>
      <c r="CJ395" s="273"/>
      <c r="CK395" s="270"/>
      <c r="CL395" s="270"/>
      <c r="CM395" s="270"/>
      <c r="CN395" s="273"/>
      <c r="CO395" s="270"/>
      <c r="CP395" s="270"/>
      <c r="CQ395" s="270"/>
      <c r="CR395" s="273"/>
      <c r="CS395" s="270"/>
      <c r="CT395" s="270"/>
      <c r="CU395" s="271"/>
      <c r="CV395" s="221"/>
      <c r="CW395" s="221"/>
      <c r="CX395" s="221"/>
      <c r="CY395" s="221"/>
      <c r="CZ395" s="221"/>
      <c r="DA395" s="221"/>
      <c r="DB395" s="221"/>
      <c r="DC395" s="221"/>
      <c r="DD395" s="221"/>
      <c r="DE395" s="221"/>
      <c r="DF395" s="221"/>
      <c r="DG395" s="221"/>
    </row>
    <row r="396" spans="1:111" s="222" customFormat="1" x14ac:dyDescent="0.2">
      <c r="A396" s="225"/>
      <c r="B396" s="220"/>
      <c r="D396" s="219"/>
      <c r="E396" s="219"/>
      <c r="F396" s="219"/>
      <c r="G396" s="264"/>
      <c r="H396" s="219"/>
      <c r="I396" s="289"/>
      <c r="J396" s="219"/>
      <c r="K396" s="219"/>
      <c r="L396" s="219"/>
      <c r="M396" s="219"/>
      <c r="N396" s="219"/>
      <c r="O396" s="219"/>
      <c r="P396" s="219"/>
      <c r="Q396" s="224"/>
      <c r="R396" s="225"/>
      <c r="AS396" s="215"/>
      <c r="BF396" s="216"/>
      <c r="BG396" s="215"/>
      <c r="BH396" s="217"/>
      <c r="BI396" s="217"/>
      <c r="BJ396" s="215"/>
      <c r="BK396" s="215"/>
      <c r="BL396" s="715"/>
      <c r="BM396" s="218"/>
      <c r="BN396" s="221"/>
      <c r="BO396" s="270"/>
      <c r="BP396" s="273"/>
      <c r="BQ396" s="270"/>
      <c r="BR396" s="270"/>
      <c r="BS396" s="270"/>
      <c r="BT396" s="273"/>
      <c r="BU396" s="270"/>
      <c r="BV396" s="270"/>
      <c r="BW396" s="270"/>
      <c r="BX396" s="273"/>
      <c r="BY396" s="270"/>
      <c r="BZ396" s="270"/>
      <c r="CA396" s="270"/>
      <c r="CB396" s="273"/>
      <c r="CC396" s="270"/>
      <c r="CD396" s="270"/>
      <c r="CE396" s="270"/>
      <c r="CF396" s="273"/>
      <c r="CG396" s="270"/>
      <c r="CH396" s="270"/>
      <c r="CI396" s="270"/>
      <c r="CJ396" s="273"/>
      <c r="CK396" s="270"/>
      <c r="CL396" s="270"/>
      <c r="CM396" s="270"/>
      <c r="CN396" s="273"/>
      <c r="CO396" s="270"/>
      <c r="CP396" s="270"/>
      <c r="CQ396" s="270"/>
      <c r="CR396" s="273"/>
      <c r="CS396" s="270"/>
      <c r="CT396" s="270"/>
      <c r="CU396" s="271"/>
      <c r="CV396" s="221"/>
      <c r="CW396" s="221"/>
      <c r="CX396" s="221"/>
      <c r="CY396" s="221"/>
      <c r="CZ396" s="221"/>
      <c r="DA396" s="221"/>
      <c r="DB396" s="221"/>
      <c r="DC396" s="221"/>
      <c r="DD396" s="221"/>
      <c r="DE396" s="221"/>
      <c r="DF396" s="221"/>
      <c r="DG396" s="221"/>
    </row>
    <row r="397" spans="1:111" s="222" customFormat="1" x14ac:dyDescent="0.2">
      <c r="A397" s="225"/>
      <c r="B397" s="220"/>
      <c r="D397" s="219"/>
      <c r="E397" s="219"/>
      <c r="F397" s="219"/>
      <c r="G397" s="264"/>
      <c r="H397" s="219"/>
      <c r="I397" s="289"/>
      <c r="J397" s="219"/>
      <c r="K397" s="219"/>
      <c r="L397" s="219"/>
      <c r="M397" s="219"/>
      <c r="N397" s="219"/>
      <c r="O397" s="219"/>
      <c r="P397" s="219"/>
      <c r="Q397" s="224"/>
      <c r="R397" s="225"/>
      <c r="AS397" s="215"/>
      <c r="BF397" s="216"/>
      <c r="BG397" s="215"/>
      <c r="BH397" s="217"/>
      <c r="BI397" s="217"/>
      <c r="BJ397" s="215"/>
      <c r="BK397" s="215"/>
      <c r="BL397" s="715"/>
      <c r="BM397" s="218"/>
      <c r="BN397" s="221"/>
      <c r="BO397" s="270"/>
      <c r="BP397" s="273"/>
      <c r="BQ397" s="270"/>
      <c r="BR397" s="270"/>
      <c r="BS397" s="270"/>
      <c r="BT397" s="273"/>
      <c r="BU397" s="270"/>
      <c r="BV397" s="270"/>
      <c r="BW397" s="270"/>
      <c r="BX397" s="273"/>
      <c r="BY397" s="270"/>
      <c r="BZ397" s="270"/>
      <c r="CA397" s="270"/>
      <c r="CB397" s="273"/>
      <c r="CC397" s="270"/>
      <c r="CD397" s="270"/>
      <c r="CE397" s="270"/>
      <c r="CF397" s="273"/>
      <c r="CG397" s="270"/>
      <c r="CH397" s="270"/>
      <c r="CI397" s="270"/>
      <c r="CJ397" s="273"/>
      <c r="CK397" s="270"/>
      <c r="CL397" s="270"/>
      <c r="CM397" s="270"/>
      <c r="CN397" s="273"/>
      <c r="CO397" s="270"/>
      <c r="CP397" s="270"/>
      <c r="CQ397" s="270"/>
      <c r="CR397" s="273"/>
      <c r="CS397" s="270"/>
      <c r="CT397" s="270"/>
      <c r="CU397" s="271"/>
      <c r="CV397" s="221"/>
      <c r="CW397" s="221"/>
      <c r="CX397" s="221"/>
      <c r="CY397" s="221"/>
      <c r="CZ397" s="221"/>
      <c r="DA397" s="221"/>
      <c r="DB397" s="221"/>
      <c r="DC397" s="221"/>
      <c r="DD397" s="221"/>
      <c r="DE397" s="221"/>
      <c r="DF397" s="221"/>
      <c r="DG397" s="221"/>
    </row>
    <row r="398" spans="1:111" s="222" customFormat="1" x14ac:dyDescent="0.2">
      <c r="A398" s="225"/>
      <c r="B398" s="220"/>
      <c r="D398" s="219"/>
      <c r="E398" s="219"/>
      <c r="F398" s="219"/>
      <c r="G398" s="264"/>
      <c r="H398" s="219"/>
      <c r="I398" s="289"/>
      <c r="J398" s="219"/>
      <c r="K398" s="219"/>
      <c r="L398" s="219"/>
      <c r="M398" s="219"/>
      <c r="N398" s="219"/>
      <c r="O398" s="219"/>
      <c r="P398" s="219"/>
      <c r="Q398" s="224"/>
      <c r="R398" s="225"/>
      <c r="AS398" s="215"/>
      <c r="BF398" s="216"/>
      <c r="BG398" s="215"/>
      <c r="BH398" s="217"/>
      <c r="BI398" s="217"/>
      <c r="BJ398" s="215"/>
      <c r="BK398" s="215"/>
      <c r="BL398" s="715"/>
      <c r="BM398" s="218"/>
      <c r="BN398" s="221"/>
      <c r="BO398" s="270"/>
      <c r="BP398" s="273"/>
      <c r="BQ398" s="270"/>
      <c r="BR398" s="270"/>
      <c r="BS398" s="270"/>
      <c r="BT398" s="273"/>
      <c r="BU398" s="270"/>
      <c r="BV398" s="270"/>
      <c r="BW398" s="270"/>
      <c r="BX398" s="273"/>
      <c r="BY398" s="270"/>
      <c r="BZ398" s="270"/>
      <c r="CA398" s="270"/>
      <c r="CB398" s="273"/>
      <c r="CC398" s="270"/>
      <c r="CD398" s="270"/>
      <c r="CE398" s="270"/>
      <c r="CF398" s="273"/>
      <c r="CG398" s="270"/>
      <c r="CH398" s="270"/>
      <c r="CI398" s="270"/>
      <c r="CJ398" s="273"/>
      <c r="CK398" s="270"/>
      <c r="CL398" s="270"/>
      <c r="CM398" s="270"/>
      <c r="CN398" s="273"/>
      <c r="CO398" s="270"/>
      <c r="CP398" s="270"/>
      <c r="CQ398" s="270"/>
      <c r="CR398" s="273"/>
      <c r="CS398" s="270"/>
      <c r="CT398" s="270"/>
      <c r="CU398" s="271"/>
      <c r="CV398" s="221"/>
      <c r="CW398" s="221"/>
      <c r="CX398" s="221"/>
      <c r="CY398" s="221"/>
      <c r="CZ398" s="221"/>
      <c r="DA398" s="221"/>
      <c r="DB398" s="221"/>
      <c r="DC398" s="221"/>
      <c r="DD398" s="221"/>
      <c r="DE398" s="221"/>
      <c r="DF398" s="221"/>
      <c r="DG398" s="221"/>
    </row>
    <row r="399" spans="1:111" s="222" customFormat="1" x14ac:dyDescent="0.2">
      <c r="A399" s="225"/>
      <c r="B399" s="220"/>
      <c r="D399" s="219"/>
      <c r="E399" s="219"/>
      <c r="F399" s="219"/>
      <c r="G399" s="264"/>
      <c r="H399" s="219"/>
      <c r="I399" s="289"/>
      <c r="J399" s="219"/>
      <c r="K399" s="219"/>
      <c r="L399" s="219"/>
      <c r="M399" s="219"/>
      <c r="N399" s="219"/>
      <c r="O399" s="219"/>
      <c r="P399" s="219"/>
      <c r="Q399" s="224"/>
      <c r="R399" s="225"/>
      <c r="AS399" s="215"/>
      <c r="BF399" s="216"/>
      <c r="BG399" s="215"/>
      <c r="BH399" s="217"/>
      <c r="BI399" s="217"/>
      <c r="BJ399" s="215"/>
      <c r="BK399" s="215"/>
      <c r="BL399" s="715"/>
      <c r="BM399" s="218"/>
      <c r="BN399" s="221"/>
      <c r="BO399" s="270"/>
      <c r="BP399" s="273"/>
      <c r="BQ399" s="270"/>
      <c r="BR399" s="270"/>
      <c r="BS399" s="270"/>
      <c r="BT399" s="273"/>
      <c r="BU399" s="270"/>
      <c r="BV399" s="270"/>
      <c r="BW399" s="270"/>
      <c r="BX399" s="273"/>
      <c r="BY399" s="270"/>
      <c r="BZ399" s="270"/>
      <c r="CA399" s="270"/>
      <c r="CB399" s="273"/>
      <c r="CC399" s="270"/>
      <c r="CD399" s="270"/>
      <c r="CE399" s="270"/>
      <c r="CF399" s="273"/>
      <c r="CG399" s="270"/>
      <c r="CH399" s="270"/>
      <c r="CI399" s="270"/>
      <c r="CJ399" s="273"/>
      <c r="CK399" s="270"/>
      <c r="CL399" s="270"/>
      <c r="CM399" s="270"/>
      <c r="CN399" s="273"/>
      <c r="CO399" s="270"/>
      <c r="CP399" s="270"/>
      <c r="CQ399" s="270"/>
      <c r="CR399" s="273"/>
      <c r="CS399" s="270"/>
      <c r="CT399" s="270"/>
      <c r="CU399" s="271"/>
      <c r="CV399" s="221"/>
      <c r="CW399" s="221"/>
      <c r="CX399" s="221"/>
      <c r="CY399" s="221"/>
      <c r="CZ399" s="221"/>
      <c r="DA399" s="221"/>
      <c r="DB399" s="221"/>
      <c r="DC399" s="221"/>
      <c r="DD399" s="221"/>
      <c r="DE399" s="221"/>
      <c r="DF399" s="221"/>
      <c r="DG399" s="221"/>
    </row>
    <row r="400" spans="1:111" s="222" customFormat="1" x14ac:dyDescent="0.2">
      <c r="A400" s="225"/>
      <c r="B400" s="220"/>
      <c r="D400" s="219"/>
      <c r="E400" s="219"/>
      <c r="F400" s="219"/>
      <c r="G400" s="264"/>
      <c r="H400" s="219"/>
      <c r="I400" s="289"/>
      <c r="J400" s="219"/>
      <c r="K400" s="219"/>
      <c r="L400" s="219"/>
      <c r="M400" s="219"/>
      <c r="N400" s="219"/>
      <c r="O400" s="219"/>
      <c r="P400" s="219"/>
      <c r="Q400" s="224"/>
      <c r="R400" s="225"/>
      <c r="AS400" s="215"/>
      <c r="BF400" s="216"/>
      <c r="BG400" s="215"/>
      <c r="BH400" s="217"/>
      <c r="BI400" s="217"/>
      <c r="BJ400" s="215"/>
      <c r="BK400" s="215"/>
      <c r="BL400" s="715"/>
      <c r="BM400" s="218"/>
      <c r="BN400" s="221"/>
      <c r="BO400" s="270"/>
      <c r="BP400" s="273"/>
      <c r="BQ400" s="270"/>
      <c r="BR400" s="270"/>
      <c r="BS400" s="270"/>
      <c r="BT400" s="273"/>
      <c r="BU400" s="270"/>
      <c r="BV400" s="270"/>
      <c r="BW400" s="270"/>
      <c r="BX400" s="273"/>
      <c r="BY400" s="270"/>
      <c r="BZ400" s="270"/>
      <c r="CA400" s="270"/>
      <c r="CB400" s="273"/>
      <c r="CC400" s="270"/>
      <c r="CD400" s="270"/>
      <c r="CE400" s="270"/>
      <c r="CF400" s="273"/>
      <c r="CG400" s="270"/>
      <c r="CH400" s="270"/>
      <c r="CI400" s="270"/>
      <c r="CJ400" s="273"/>
      <c r="CK400" s="270"/>
      <c r="CL400" s="270"/>
      <c r="CM400" s="270"/>
      <c r="CN400" s="273"/>
      <c r="CO400" s="270"/>
      <c r="CP400" s="270"/>
      <c r="CQ400" s="270"/>
      <c r="CR400" s="273"/>
      <c r="CS400" s="270"/>
      <c r="CT400" s="270"/>
      <c r="CU400" s="271"/>
      <c r="CV400" s="221"/>
      <c r="CW400" s="221"/>
      <c r="CX400" s="221"/>
      <c r="CY400" s="221"/>
      <c r="CZ400" s="221"/>
      <c r="DA400" s="221"/>
      <c r="DB400" s="221"/>
      <c r="DC400" s="221"/>
      <c r="DD400" s="221"/>
      <c r="DE400" s="221"/>
      <c r="DF400" s="221"/>
      <c r="DG400" s="221"/>
    </row>
    <row r="401" spans="1:111" s="222" customFormat="1" x14ac:dyDescent="0.2">
      <c r="A401" s="225"/>
      <c r="B401" s="220"/>
      <c r="D401" s="219"/>
      <c r="E401" s="219"/>
      <c r="F401" s="219"/>
      <c r="G401" s="264"/>
      <c r="H401" s="219"/>
      <c r="I401" s="289"/>
      <c r="J401" s="219"/>
      <c r="K401" s="219"/>
      <c r="L401" s="219"/>
      <c r="M401" s="219"/>
      <c r="N401" s="219"/>
      <c r="O401" s="219"/>
      <c r="P401" s="219"/>
      <c r="Q401" s="224"/>
      <c r="R401" s="225"/>
      <c r="AS401" s="215"/>
      <c r="BF401" s="216"/>
      <c r="BG401" s="215"/>
      <c r="BH401" s="217"/>
      <c r="BI401" s="217"/>
      <c r="BJ401" s="215"/>
      <c r="BK401" s="215"/>
      <c r="BL401" s="715"/>
      <c r="BM401" s="218"/>
      <c r="BN401" s="221"/>
      <c r="BO401" s="270"/>
      <c r="BP401" s="273"/>
      <c r="BQ401" s="270"/>
      <c r="BR401" s="270"/>
      <c r="BS401" s="270"/>
      <c r="BT401" s="273"/>
      <c r="BU401" s="270"/>
      <c r="BV401" s="270"/>
      <c r="BW401" s="270"/>
      <c r="BX401" s="273"/>
      <c r="BY401" s="270"/>
      <c r="BZ401" s="270"/>
      <c r="CA401" s="270"/>
      <c r="CB401" s="273"/>
      <c r="CC401" s="270"/>
      <c r="CD401" s="270"/>
      <c r="CE401" s="270"/>
      <c r="CF401" s="273"/>
      <c r="CG401" s="270"/>
      <c r="CH401" s="270"/>
      <c r="CI401" s="270"/>
      <c r="CJ401" s="273"/>
      <c r="CK401" s="270"/>
      <c r="CL401" s="270"/>
      <c r="CM401" s="270"/>
      <c r="CN401" s="273"/>
      <c r="CO401" s="270"/>
      <c r="CP401" s="270"/>
      <c r="CQ401" s="270"/>
      <c r="CR401" s="273"/>
      <c r="CS401" s="270"/>
      <c r="CT401" s="270"/>
      <c r="CU401" s="271"/>
      <c r="CV401" s="221"/>
      <c r="CW401" s="221"/>
      <c r="CX401" s="221"/>
      <c r="CY401" s="221"/>
      <c r="CZ401" s="221"/>
      <c r="DA401" s="221"/>
      <c r="DB401" s="221"/>
      <c r="DC401" s="221"/>
      <c r="DD401" s="221"/>
      <c r="DE401" s="221"/>
      <c r="DF401" s="221"/>
      <c r="DG401" s="221"/>
    </row>
    <row r="402" spans="1:111" s="222" customFormat="1" x14ac:dyDescent="0.2">
      <c r="A402" s="225"/>
      <c r="B402" s="220"/>
      <c r="D402" s="219"/>
      <c r="E402" s="219"/>
      <c r="F402" s="219"/>
      <c r="G402" s="264"/>
      <c r="H402" s="219"/>
      <c r="I402" s="289"/>
      <c r="J402" s="219"/>
      <c r="K402" s="219"/>
      <c r="L402" s="219"/>
      <c r="M402" s="219"/>
      <c r="N402" s="219"/>
      <c r="O402" s="219"/>
      <c r="P402" s="219"/>
      <c r="Q402" s="224"/>
      <c r="R402" s="225"/>
      <c r="AS402" s="215"/>
      <c r="BF402" s="216"/>
      <c r="BG402" s="215"/>
      <c r="BH402" s="217"/>
      <c r="BI402" s="217"/>
      <c r="BJ402" s="215"/>
      <c r="BK402" s="215"/>
      <c r="BL402" s="715"/>
      <c r="BM402" s="218"/>
      <c r="BN402" s="221"/>
      <c r="BO402" s="270"/>
      <c r="BP402" s="273"/>
      <c r="BQ402" s="270"/>
      <c r="BR402" s="270"/>
      <c r="BS402" s="270"/>
      <c r="BT402" s="273"/>
      <c r="BU402" s="270"/>
      <c r="BV402" s="270"/>
      <c r="BW402" s="270"/>
      <c r="BX402" s="273"/>
      <c r="BY402" s="270"/>
      <c r="BZ402" s="270"/>
      <c r="CA402" s="270"/>
      <c r="CB402" s="273"/>
      <c r="CC402" s="270"/>
      <c r="CD402" s="270"/>
      <c r="CE402" s="270"/>
      <c r="CF402" s="273"/>
      <c r="CG402" s="270"/>
      <c r="CH402" s="270"/>
      <c r="CI402" s="270"/>
      <c r="CJ402" s="273"/>
      <c r="CK402" s="270"/>
      <c r="CL402" s="270"/>
      <c r="CM402" s="270"/>
      <c r="CN402" s="273"/>
      <c r="CO402" s="270"/>
      <c r="CP402" s="270"/>
      <c r="CQ402" s="270"/>
      <c r="CR402" s="273"/>
      <c r="CS402" s="270"/>
      <c r="CT402" s="270"/>
      <c r="CU402" s="271"/>
      <c r="CV402" s="221"/>
      <c r="CW402" s="221"/>
      <c r="CX402" s="221"/>
      <c r="CY402" s="221"/>
      <c r="CZ402" s="221"/>
      <c r="DA402" s="221"/>
      <c r="DB402" s="221"/>
      <c r="DC402" s="221"/>
      <c r="DD402" s="221"/>
      <c r="DE402" s="221"/>
      <c r="DF402" s="221"/>
      <c r="DG402" s="221"/>
    </row>
    <row r="403" spans="1:111" s="222" customFormat="1" x14ac:dyDescent="0.2">
      <c r="A403" s="225"/>
      <c r="B403" s="220"/>
      <c r="D403" s="219"/>
      <c r="E403" s="219"/>
      <c r="F403" s="219"/>
      <c r="G403" s="264"/>
      <c r="H403" s="219"/>
      <c r="I403" s="289"/>
      <c r="J403" s="219"/>
      <c r="K403" s="219"/>
      <c r="L403" s="219"/>
      <c r="M403" s="219"/>
      <c r="N403" s="219"/>
      <c r="O403" s="219"/>
      <c r="P403" s="219"/>
      <c r="Q403" s="224"/>
      <c r="R403" s="225"/>
      <c r="AS403" s="215"/>
      <c r="BF403" s="216"/>
      <c r="BG403" s="215"/>
      <c r="BH403" s="217"/>
      <c r="BI403" s="217"/>
      <c r="BJ403" s="215"/>
      <c r="BK403" s="215"/>
      <c r="BL403" s="715"/>
      <c r="BM403" s="218"/>
      <c r="BN403" s="221"/>
      <c r="BO403" s="270"/>
      <c r="BP403" s="273"/>
      <c r="BQ403" s="270"/>
      <c r="BR403" s="270"/>
      <c r="BS403" s="270"/>
      <c r="BT403" s="273"/>
      <c r="BU403" s="270"/>
      <c r="BV403" s="270"/>
      <c r="BW403" s="270"/>
      <c r="BX403" s="273"/>
      <c r="BY403" s="270"/>
      <c r="BZ403" s="270"/>
      <c r="CA403" s="270"/>
      <c r="CB403" s="273"/>
      <c r="CC403" s="270"/>
      <c r="CD403" s="270"/>
      <c r="CE403" s="270"/>
      <c r="CF403" s="273"/>
      <c r="CG403" s="270"/>
      <c r="CH403" s="270"/>
      <c r="CI403" s="270"/>
      <c r="CJ403" s="273"/>
      <c r="CK403" s="270"/>
      <c r="CL403" s="270"/>
      <c r="CM403" s="270"/>
      <c r="CN403" s="273"/>
      <c r="CO403" s="270"/>
      <c r="CP403" s="270"/>
      <c r="CQ403" s="270"/>
      <c r="CR403" s="273"/>
      <c r="CS403" s="270"/>
      <c r="CT403" s="270"/>
      <c r="CU403" s="271"/>
      <c r="CV403" s="221"/>
      <c r="CW403" s="221"/>
      <c r="CX403" s="221"/>
      <c r="CY403" s="221"/>
      <c r="CZ403" s="221"/>
      <c r="DA403" s="221"/>
      <c r="DB403" s="221"/>
      <c r="DC403" s="221"/>
      <c r="DD403" s="221"/>
      <c r="DE403" s="221"/>
      <c r="DF403" s="221"/>
      <c r="DG403" s="221"/>
    </row>
    <row r="404" spans="1:111" s="222" customFormat="1" x14ac:dyDescent="0.2">
      <c r="A404" s="225"/>
      <c r="B404" s="220"/>
      <c r="D404" s="219"/>
      <c r="E404" s="219"/>
      <c r="F404" s="219"/>
      <c r="G404" s="264"/>
      <c r="H404" s="219"/>
      <c r="I404" s="289"/>
      <c r="J404" s="219"/>
      <c r="K404" s="219"/>
      <c r="L404" s="219"/>
      <c r="M404" s="219"/>
      <c r="N404" s="219"/>
      <c r="O404" s="219"/>
      <c r="P404" s="219"/>
      <c r="Q404" s="224"/>
      <c r="R404" s="225"/>
      <c r="AS404" s="215"/>
      <c r="BF404" s="216"/>
      <c r="BG404" s="215"/>
      <c r="BH404" s="217"/>
      <c r="BI404" s="217"/>
      <c r="BJ404" s="215"/>
      <c r="BK404" s="215"/>
      <c r="BL404" s="715"/>
      <c r="BM404" s="218"/>
      <c r="BN404" s="221"/>
      <c r="BO404" s="270"/>
      <c r="BP404" s="273"/>
      <c r="BQ404" s="270"/>
      <c r="BR404" s="270"/>
      <c r="BS404" s="270"/>
      <c r="BT404" s="273"/>
      <c r="BU404" s="270"/>
      <c r="BV404" s="270"/>
      <c r="BW404" s="270"/>
      <c r="BX404" s="273"/>
      <c r="BY404" s="270"/>
      <c r="BZ404" s="270"/>
      <c r="CA404" s="270"/>
      <c r="CB404" s="273"/>
      <c r="CC404" s="270"/>
      <c r="CD404" s="270"/>
      <c r="CE404" s="270"/>
      <c r="CF404" s="273"/>
      <c r="CG404" s="270"/>
      <c r="CH404" s="270"/>
      <c r="CI404" s="270"/>
      <c r="CJ404" s="273"/>
      <c r="CK404" s="270"/>
      <c r="CL404" s="270"/>
      <c r="CM404" s="270"/>
      <c r="CN404" s="273"/>
      <c r="CO404" s="270"/>
      <c r="CP404" s="270"/>
      <c r="CQ404" s="270"/>
      <c r="CR404" s="273"/>
      <c r="CS404" s="270"/>
      <c r="CT404" s="270"/>
      <c r="CU404" s="271"/>
      <c r="CV404" s="221"/>
      <c r="CW404" s="221"/>
      <c r="CX404" s="221"/>
      <c r="CY404" s="221"/>
      <c r="CZ404" s="221"/>
      <c r="DA404" s="221"/>
      <c r="DB404" s="221"/>
      <c r="DC404" s="221"/>
      <c r="DD404" s="221"/>
      <c r="DE404" s="221"/>
      <c r="DF404" s="221"/>
      <c r="DG404" s="221"/>
    </row>
    <row r="405" spans="1:111" s="222" customFormat="1" x14ac:dyDescent="0.2">
      <c r="A405" s="225"/>
      <c r="B405" s="220"/>
      <c r="D405" s="219"/>
      <c r="E405" s="219"/>
      <c r="F405" s="219"/>
      <c r="G405" s="264"/>
      <c r="H405" s="219"/>
      <c r="I405" s="289"/>
      <c r="J405" s="219"/>
      <c r="K405" s="219"/>
      <c r="L405" s="219"/>
      <c r="M405" s="219"/>
      <c r="N405" s="219"/>
      <c r="O405" s="219"/>
      <c r="P405" s="219"/>
      <c r="Q405" s="224"/>
      <c r="R405" s="225"/>
      <c r="AS405" s="215"/>
      <c r="BF405" s="216"/>
      <c r="BG405" s="215"/>
      <c r="BH405" s="217"/>
      <c r="BI405" s="217"/>
      <c r="BJ405" s="215"/>
      <c r="BK405" s="215"/>
      <c r="BL405" s="715"/>
      <c r="BM405" s="218"/>
      <c r="BN405" s="221"/>
      <c r="BO405" s="270"/>
      <c r="BP405" s="273"/>
      <c r="BQ405" s="270"/>
      <c r="BR405" s="270"/>
      <c r="BS405" s="270"/>
      <c r="BT405" s="273"/>
      <c r="BU405" s="270"/>
      <c r="BV405" s="270"/>
      <c r="BW405" s="270"/>
      <c r="BX405" s="273"/>
      <c r="BY405" s="270"/>
      <c r="BZ405" s="270"/>
      <c r="CA405" s="270"/>
      <c r="CB405" s="273"/>
      <c r="CC405" s="270"/>
      <c r="CD405" s="270"/>
      <c r="CE405" s="270"/>
      <c r="CF405" s="273"/>
      <c r="CG405" s="270"/>
      <c r="CH405" s="270"/>
      <c r="CI405" s="270"/>
      <c r="CJ405" s="273"/>
      <c r="CK405" s="270"/>
      <c r="CL405" s="270"/>
      <c r="CM405" s="270"/>
      <c r="CN405" s="273"/>
      <c r="CO405" s="270"/>
      <c r="CP405" s="270"/>
      <c r="CQ405" s="270"/>
      <c r="CR405" s="273"/>
      <c r="CS405" s="270"/>
      <c r="CT405" s="270"/>
      <c r="CU405" s="271"/>
      <c r="CV405" s="221"/>
      <c r="CW405" s="221"/>
      <c r="CX405" s="221"/>
      <c r="CY405" s="221"/>
      <c r="CZ405" s="221"/>
      <c r="DA405" s="221"/>
      <c r="DB405" s="221"/>
      <c r="DC405" s="221"/>
      <c r="DD405" s="221"/>
      <c r="DE405" s="221"/>
      <c r="DF405" s="221"/>
      <c r="DG405" s="221"/>
    </row>
    <row r="406" spans="1:111" s="222" customFormat="1" x14ac:dyDescent="0.2">
      <c r="A406" s="225"/>
      <c r="B406" s="220"/>
      <c r="D406" s="219"/>
      <c r="E406" s="219"/>
      <c r="F406" s="219"/>
      <c r="G406" s="264"/>
      <c r="H406" s="219"/>
      <c r="I406" s="289"/>
      <c r="J406" s="219"/>
      <c r="K406" s="219"/>
      <c r="L406" s="219"/>
      <c r="M406" s="219"/>
      <c r="N406" s="219"/>
      <c r="O406" s="219"/>
      <c r="P406" s="219"/>
      <c r="Q406" s="224"/>
      <c r="R406" s="225"/>
      <c r="AS406" s="215"/>
      <c r="BF406" s="216"/>
      <c r="BG406" s="215"/>
      <c r="BH406" s="217"/>
      <c r="BI406" s="217"/>
      <c r="BJ406" s="215"/>
      <c r="BK406" s="215"/>
      <c r="BL406" s="715"/>
      <c r="BM406" s="218"/>
      <c r="BN406" s="221"/>
      <c r="BO406" s="270"/>
      <c r="BP406" s="273"/>
      <c r="BQ406" s="270"/>
      <c r="BR406" s="270"/>
      <c r="BS406" s="270"/>
      <c r="BT406" s="273"/>
      <c r="BU406" s="270"/>
      <c r="BV406" s="270"/>
      <c r="BW406" s="270"/>
      <c r="BX406" s="273"/>
      <c r="BY406" s="270"/>
      <c r="BZ406" s="270"/>
      <c r="CA406" s="270"/>
      <c r="CB406" s="273"/>
      <c r="CC406" s="270"/>
      <c r="CD406" s="270"/>
      <c r="CE406" s="270"/>
      <c r="CF406" s="273"/>
      <c r="CG406" s="270"/>
      <c r="CH406" s="270"/>
      <c r="CI406" s="270"/>
      <c r="CJ406" s="273"/>
      <c r="CK406" s="270"/>
      <c r="CL406" s="270"/>
      <c r="CM406" s="270"/>
      <c r="CN406" s="273"/>
      <c r="CO406" s="270"/>
      <c r="CP406" s="270"/>
      <c r="CQ406" s="270"/>
      <c r="CR406" s="273"/>
      <c r="CS406" s="270"/>
      <c r="CT406" s="270"/>
      <c r="CU406" s="271"/>
      <c r="CV406" s="221"/>
      <c r="CW406" s="221"/>
      <c r="CX406" s="221"/>
      <c r="CY406" s="221"/>
      <c r="CZ406" s="221"/>
      <c r="DA406" s="221"/>
      <c r="DB406" s="221"/>
      <c r="DC406" s="221"/>
      <c r="DD406" s="221"/>
      <c r="DE406" s="221"/>
      <c r="DF406" s="221"/>
      <c r="DG406" s="221"/>
    </row>
    <row r="407" spans="1:111" s="222" customFormat="1" x14ac:dyDescent="0.2">
      <c r="A407" s="225"/>
      <c r="B407" s="220"/>
      <c r="D407" s="219"/>
      <c r="E407" s="219"/>
      <c r="F407" s="219"/>
      <c r="G407" s="264"/>
      <c r="H407" s="219"/>
      <c r="I407" s="289"/>
      <c r="J407" s="219"/>
      <c r="K407" s="219"/>
      <c r="L407" s="219"/>
      <c r="M407" s="219"/>
      <c r="N407" s="219"/>
      <c r="O407" s="219"/>
      <c r="P407" s="219"/>
      <c r="Q407" s="224"/>
      <c r="R407" s="225"/>
      <c r="AS407" s="215"/>
      <c r="BF407" s="216"/>
      <c r="BG407" s="215"/>
      <c r="BH407" s="217"/>
      <c r="BI407" s="217"/>
      <c r="BJ407" s="215"/>
      <c r="BK407" s="215"/>
      <c r="BL407" s="715"/>
      <c r="BM407" s="218"/>
      <c r="BN407" s="221"/>
      <c r="BO407" s="270"/>
      <c r="BP407" s="273"/>
      <c r="BQ407" s="270"/>
      <c r="BR407" s="270"/>
      <c r="BS407" s="270"/>
      <c r="BT407" s="273"/>
      <c r="BU407" s="270"/>
      <c r="BV407" s="270"/>
      <c r="BW407" s="270"/>
      <c r="BX407" s="273"/>
      <c r="BY407" s="270"/>
      <c r="BZ407" s="270"/>
      <c r="CA407" s="270"/>
      <c r="CB407" s="273"/>
      <c r="CC407" s="270"/>
      <c r="CD407" s="270"/>
      <c r="CE407" s="270"/>
      <c r="CF407" s="273"/>
      <c r="CG407" s="270"/>
      <c r="CH407" s="270"/>
      <c r="CI407" s="270"/>
      <c r="CJ407" s="273"/>
      <c r="CK407" s="270"/>
      <c r="CL407" s="270"/>
      <c r="CM407" s="270"/>
      <c r="CN407" s="273"/>
      <c r="CO407" s="270"/>
      <c r="CP407" s="270"/>
      <c r="CQ407" s="270"/>
      <c r="CR407" s="273"/>
      <c r="CS407" s="270"/>
      <c r="CT407" s="270"/>
      <c r="CU407" s="271"/>
      <c r="CV407" s="221"/>
      <c r="CW407" s="221"/>
      <c r="CX407" s="221"/>
      <c r="CY407" s="221"/>
      <c r="CZ407" s="221"/>
      <c r="DA407" s="221"/>
      <c r="DB407" s="221"/>
      <c r="DC407" s="221"/>
      <c r="DD407" s="221"/>
      <c r="DE407" s="221"/>
      <c r="DF407" s="221"/>
      <c r="DG407" s="221"/>
    </row>
    <row r="408" spans="1:111" s="222" customFormat="1" x14ac:dyDescent="0.2">
      <c r="A408" s="225"/>
      <c r="B408" s="220"/>
      <c r="D408" s="219"/>
      <c r="E408" s="219"/>
      <c r="F408" s="219"/>
      <c r="G408" s="264"/>
      <c r="H408" s="219"/>
      <c r="I408" s="289"/>
      <c r="J408" s="219"/>
      <c r="K408" s="219"/>
      <c r="L408" s="219"/>
      <c r="M408" s="219"/>
      <c r="N408" s="219"/>
      <c r="O408" s="219"/>
      <c r="P408" s="219"/>
      <c r="Q408" s="224"/>
      <c r="R408" s="225"/>
      <c r="AS408" s="215"/>
      <c r="BF408" s="216"/>
      <c r="BG408" s="215"/>
      <c r="BH408" s="217"/>
      <c r="BI408" s="217"/>
      <c r="BJ408" s="215"/>
      <c r="BK408" s="215"/>
      <c r="BL408" s="715"/>
      <c r="BM408" s="218"/>
      <c r="BN408" s="221"/>
      <c r="BO408" s="270"/>
      <c r="BP408" s="273"/>
      <c r="BQ408" s="270"/>
      <c r="BR408" s="270"/>
      <c r="BS408" s="270"/>
      <c r="BT408" s="273"/>
      <c r="BU408" s="270"/>
      <c r="BV408" s="270"/>
      <c r="BW408" s="270"/>
      <c r="BX408" s="273"/>
      <c r="BY408" s="270"/>
      <c r="BZ408" s="270"/>
      <c r="CA408" s="270"/>
      <c r="CB408" s="273"/>
      <c r="CC408" s="270"/>
      <c r="CD408" s="270"/>
      <c r="CE408" s="270"/>
      <c r="CF408" s="273"/>
      <c r="CG408" s="270"/>
      <c r="CH408" s="270"/>
      <c r="CI408" s="270"/>
      <c r="CJ408" s="273"/>
      <c r="CK408" s="270"/>
      <c r="CL408" s="270"/>
      <c r="CM408" s="270"/>
      <c r="CN408" s="273"/>
      <c r="CO408" s="270"/>
      <c r="CP408" s="270"/>
      <c r="CQ408" s="270"/>
      <c r="CR408" s="273"/>
      <c r="CS408" s="270"/>
      <c r="CT408" s="270"/>
      <c r="CU408" s="271"/>
      <c r="CV408" s="221"/>
      <c r="CW408" s="221"/>
      <c r="CX408" s="221"/>
      <c r="CY408" s="221"/>
      <c r="CZ408" s="221"/>
      <c r="DA408" s="221"/>
      <c r="DB408" s="221"/>
      <c r="DC408" s="221"/>
      <c r="DD408" s="221"/>
      <c r="DE408" s="221"/>
      <c r="DF408" s="221"/>
      <c r="DG408" s="221"/>
    </row>
    <row r="409" spans="1:111" s="222" customFormat="1" x14ac:dyDescent="0.2">
      <c r="A409" s="225"/>
      <c r="B409" s="220"/>
      <c r="D409" s="219"/>
      <c r="E409" s="219"/>
      <c r="F409" s="219"/>
      <c r="G409" s="264"/>
      <c r="H409" s="219"/>
      <c r="I409" s="289"/>
      <c r="J409" s="219"/>
      <c r="K409" s="219"/>
      <c r="L409" s="219"/>
      <c r="M409" s="219"/>
      <c r="N409" s="219"/>
      <c r="O409" s="219"/>
      <c r="P409" s="219"/>
      <c r="Q409" s="224"/>
      <c r="R409" s="225"/>
      <c r="AS409" s="215"/>
      <c r="BF409" s="216"/>
      <c r="BG409" s="215"/>
      <c r="BH409" s="217"/>
      <c r="BI409" s="217"/>
      <c r="BJ409" s="215"/>
      <c r="BK409" s="215"/>
      <c r="BL409" s="715"/>
      <c r="BM409" s="218"/>
      <c r="BN409" s="221"/>
      <c r="BO409" s="270"/>
      <c r="BP409" s="273"/>
      <c r="BQ409" s="270"/>
      <c r="BR409" s="270"/>
      <c r="BS409" s="270"/>
      <c r="BT409" s="273"/>
      <c r="BU409" s="270"/>
      <c r="BV409" s="270"/>
      <c r="BW409" s="270"/>
      <c r="BX409" s="273"/>
      <c r="BY409" s="270"/>
      <c r="BZ409" s="270"/>
      <c r="CA409" s="270"/>
      <c r="CB409" s="273"/>
      <c r="CC409" s="270"/>
      <c r="CD409" s="270"/>
      <c r="CE409" s="270"/>
      <c r="CF409" s="273"/>
      <c r="CG409" s="270"/>
      <c r="CH409" s="270"/>
      <c r="CI409" s="270"/>
      <c r="CJ409" s="273"/>
      <c r="CK409" s="270"/>
      <c r="CL409" s="270"/>
      <c r="CM409" s="270"/>
      <c r="CN409" s="273"/>
      <c r="CO409" s="270"/>
      <c r="CP409" s="270"/>
      <c r="CQ409" s="270"/>
      <c r="CR409" s="273"/>
      <c r="CS409" s="270"/>
      <c r="CT409" s="270"/>
      <c r="CU409" s="271"/>
      <c r="CV409" s="221"/>
      <c r="CW409" s="221"/>
      <c r="CX409" s="221"/>
      <c r="CY409" s="221"/>
      <c r="CZ409" s="221"/>
      <c r="DA409" s="221"/>
      <c r="DB409" s="221"/>
      <c r="DC409" s="221"/>
      <c r="DD409" s="221"/>
      <c r="DE409" s="221"/>
      <c r="DF409" s="221"/>
      <c r="DG409" s="221"/>
    </row>
    <row r="410" spans="1:111" s="222" customFormat="1" x14ac:dyDescent="0.2">
      <c r="A410" s="225"/>
      <c r="B410" s="220"/>
      <c r="D410" s="219"/>
      <c r="E410" s="219"/>
      <c r="F410" s="219"/>
      <c r="G410" s="264"/>
      <c r="H410" s="219"/>
      <c r="I410" s="289"/>
      <c r="J410" s="219"/>
      <c r="K410" s="219"/>
      <c r="L410" s="219"/>
      <c r="M410" s="219"/>
      <c r="N410" s="219"/>
      <c r="O410" s="219"/>
      <c r="P410" s="219"/>
      <c r="Q410" s="224"/>
      <c r="R410" s="225"/>
      <c r="AS410" s="215"/>
      <c r="BF410" s="216"/>
      <c r="BG410" s="215"/>
      <c r="BH410" s="217"/>
      <c r="BI410" s="217"/>
      <c r="BJ410" s="215"/>
      <c r="BK410" s="215"/>
      <c r="BL410" s="715"/>
      <c r="BM410" s="218"/>
      <c r="BN410" s="221"/>
      <c r="BO410" s="270"/>
      <c r="BP410" s="273"/>
      <c r="BQ410" s="270"/>
      <c r="BR410" s="270"/>
      <c r="BS410" s="270"/>
      <c r="BT410" s="273"/>
      <c r="BU410" s="270"/>
      <c r="BV410" s="270"/>
      <c r="BW410" s="270"/>
      <c r="BX410" s="273"/>
      <c r="BY410" s="270"/>
      <c r="BZ410" s="270"/>
      <c r="CA410" s="270"/>
      <c r="CB410" s="273"/>
      <c r="CC410" s="270"/>
      <c r="CD410" s="270"/>
      <c r="CE410" s="270"/>
      <c r="CF410" s="273"/>
      <c r="CG410" s="270"/>
      <c r="CH410" s="270"/>
      <c r="CI410" s="270"/>
      <c r="CJ410" s="273"/>
      <c r="CK410" s="270"/>
      <c r="CL410" s="270"/>
      <c r="CM410" s="270"/>
      <c r="CN410" s="273"/>
      <c r="CO410" s="270"/>
      <c r="CP410" s="270"/>
      <c r="CQ410" s="270"/>
      <c r="CR410" s="273"/>
      <c r="CS410" s="270"/>
      <c r="CT410" s="270"/>
      <c r="CU410" s="271"/>
      <c r="CV410" s="221"/>
      <c r="CW410" s="221"/>
      <c r="CX410" s="221"/>
      <c r="CY410" s="221"/>
      <c r="CZ410" s="221"/>
      <c r="DA410" s="221"/>
      <c r="DB410" s="221"/>
      <c r="DC410" s="221"/>
      <c r="DD410" s="221"/>
      <c r="DE410" s="221"/>
      <c r="DF410" s="221"/>
      <c r="DG410" s="221"/>
    </row>
    <row r="411" spans="1:111" s="222" customFormat="1" x14ac:dyDescent="0.2">
      <c r="A411" s="225"/>
      <c r="B411" s="220"/>
      <c r="D411" s="219"/>
      <c r="E411" s="219"/>
      <c r="F411" s="219"/>
      <c r="G411" s="264"/>
      <c r="H411" s="219"/>
      <c r="I411" s="289"/>
      <c r="J411" s="219"/>
      <c r="K411" s="219"/>
      <c r="L411" s="219"/>
      <c r="M411" s="219"/>
      <c r="N411" s="219"/>
      <c r="O411" s="219"/>
      <c r="P411" s="219"/>
      <c r="Q411" s="224"/>
      <c r="R411" s="225"/>
      <c r="AS411" s="215"/>
      <c r="BF411" s="216"/>
      <c r="BG411" s="215"/>
      <c r="BH411" s="217"/>
      <c r="BI411" s="217"/>
      <c r="BJ411" s="215"/>
      <c r="BK411" s="215"/>
      <c r="BL411" s="715"/>
      <c r="BM411" s="218"/>
      <c r="BN411" s="221"/>
      <c r="BO411" s="270"/>
      <c r="BP411" s="273"/>
      <c r="BQ411" s="270"/>
      <c r="BR411" s="270"/>
      <c r="BS411" s="270"/>
      <c r="BT411" s="273"/>
      <c r="BU411" s="270"/>
      <c r="BV411" s="270"/>
      <c r="BW411" s="270"/>
      <c r="BX411" s="273"/>
      <c r="BY411" s="270"/>
      <c r="BZ411" s="270"/>
      <c r="CA411" s="270"/>
      <c r="CB411" s="273"/>
      <c r="CC411" s="270"/>
      <c r="CD411" s="270"/>
      <c r="CE411" s="270"/>
      <c r="CF411" s="273"/>
      <c r="CG411" s="270"/>
      <c r="CH411" s="270"/>
      <c r="CI411" s="270"/>
      <c r="CJ411" s="273"/>
      <c r="CK411" s="270"/>
      <c r="CL411" s="270"/>
      <c r="CM411" s="270"/>
      <c r="CN411" s="273"/>
      <c r="CO411" s="270"/>
      <c r="CP411" s="270"/>
      <c r="CQ411" s="270"/>
      <c r="CR411" s="273"/>
      <c r="CS411" s="270"/>
      <c r="CT411" s="270"/>
      <c r="CU411" s="271"/>
      <c r="CV411" s="221"/>
      <c r="CW411" s="221"/>
      <c r="CX411" s="221"/>
      <c r="CY411" s="221"/>
      <c r="CZ411" s="221"/>
      <c r="DA411" s="221"/>
      <c r="DB411" s="221"/>
      <c r="DC411" s="221"/>
      <c r="DD411" s="221"/>
      <c r="DE411" s="221"/>
      <c r="DF411" s="221"/>
      <c r="DG411" s="221"/>
    </row>
    <row r="412" spans="1:111" s="222" customFormat="1" x14ac:dyDescent="0.2">
      <c r="A412" s="225"/>
      <c r="B412" s="220"/>
      <c r="D412" s="219"/>
      <c r="E412" s="219"/>
      <c r="F412" s="219"/>
      <c r="G412" s="264"/>
      <c r="H412" s="219"/>
      <c r="I412" s="289"/>
      <c r="J412" s="219"/>
      <c r="K412" s="219"/>
      <c r="L412" s="219"/>
      <c r="M412" s="219"/>
      <c r="N412" s="219"/>
      <c r="O412" s="219"/>
      <c r="P412" s="219"/>
      <c r="Q412" s="224"/>
      <c r="R412" s="225"/>
      <c r="AS412" s="215"/>
      <c r="BF412" s="216"/>
      <c r="BG412" s="215"/>
      <c r="BH412" s="217"/>
      <c r="BI412" s="217"/>
      <c r="BJ412" s="215"/>
      <c r="BK412" s="215"/>
      <c r="BL412" s="715"/>
      <c r="BM412" s="218"/>
      <c r="BN412" s="221"/>
      <c r="BO412" s="270"/>
      <c r="BP412" s="273"/>
      <c r="BQ412" s="270"/>
      <c r="BR412" s="270"/>
      <c r="BS412" s="270"/>
      <c r="BT412" s="273"/>
      <c r="BU412" s="270"/>
      <c r="BV412" s="270"/>
      <c r="BW412" s="270"/>
      <c r="BX412" s="273"/>
      <c r="BY412" s="270"/>
      <c r="BZ412" s="270"/>
      <c r="CA412" s="270"/>
      <c r="CB412" s="273"/>
      <c r="CC412" s="270"/>
      <c r="CD412" s="270"/>
      <c r="CE412" s="270"/>
      <c r="CF412" s="273"/>
      <c r="CG412" s="270"/>
      <c r="CH412" s="270"/>
      <c r="CI412" s="270"/>
      <c r="CJ412" s="273"/>
      <c r="CK412" s="270"/>
      <c r="CL412" s="270"/>
      <c r="CM412" s="270"/>
      <c r="CN412" s="273"/>
      <c r="CO412" s="270"/>
      <c r="CP412" s="270"/>
      <c r="CQ412" s="270"/>
      <c r="CR412" s="273"/>
      <c r="CS412" s="270"/>
      <c r="CT412" s="270"/>
      <c r="CU412" s="271"/>
      <c r="CV412" s="221"/>
      <c r="CW412" s="221"/>
      <c r="CX412" s="221"/>
      <c r="CY412" s="221"/>
      <c r="CZ412" s="221"/>
      <c r="DA412" s="221"/>
      <c r="DB412" s="221"/>
      <c r="DC412" s="221"/>
      <c r="DD412" s="221"/>
      <c r="DE412" s="221"/>
      <c r="DF412" s="221"/>
      <c r="DG412" s="221"/>
    </row>
    <row r="413" spans="1:111" s="222" customFormat="1" x14ac:dyDescent="0.2">
      <c r="A413" s="225"/>
      <c r="B413" s="220"/>
      <c r="D413" s="219"/>
      <c r="E413" s="219"/>
      <c r="F413" s="219"/>
      <c r="G413" s="264"/>
      <c r="H413" s="219"/>
      <c r="I413" s="289"/>
      <c r="J413" s="219"/>
      <c r="K413" s="219"/>
      <c r="L413" s="219"/>
      <c r="M413" s="219"/>
      <c r="N413" s="219"/>
      <c r="O413" s="219"/>
      <c r="P413" s="219"/>
      <c r="Q413" s="224"/>
      <c r="R413" s="225"/>
      <c r="AS413" s="215"/>
      <c r="BF413" s="216"/>
      <c r="BG413" s="215"/>
      <c r="BH413" s="217"/>
      <c r="BI413" s="217"/>
      <c r="BJ413" s="215"/>
      <c r="BK413" s="215"/>
      <c r="BL413" s="715"/>
      <c r="BM413" s="218"/>
      <c r="BN413" s="221"/>
      <c r="BO413" s="270"/>
      <c r="BP413" s="273"/>
      <c r="BQ413" s="270"/>
      <c r="BR413" s="270"/>
      <c r="BS413" s="270"/>
      <c r="BT413" s="273"/>
      <c r="BU413" s="270"/>
      <c r="BV413" s="270"/>
      <c r="BW413" s="270"/>
      <c r="BX413" s="273"/>
      <c r="BY413" s="270"/>
      <c r="BZ413" s="270"/>
      <c r="CA413" s="270"/>
      <c r="CB413" s="273"/>
      <c r="CC413" s="270"/>
      <c r="CD413" s="270"/>
      <c r="CE413" s="270"/>
      <c r="CF413" s="273"/>
      <c r="CG413" s="270"/>
      <c r="CH413" s="270"/>
      <c r="CI413" s="270"/>
      <c r="CJ413" s="273"/>
      <c r="CK413" s="270"/>
      <c r="CL413" s="270"/>
      <c r="CM413" s="270"/>
      <c r="CN413" s="273"/>
      <c r="CO413" s="270"/>
      <c r="CP413" s="270"/>
      <c r="CQ413" s="270"/>
      <c r="CR413" s="273"/>
      <c r="CS413" s="270"/>
      <c r="CT413" s="270"/>
      <c r="CU413" s="271"/>
      <c r="CV413" s="221"/>
      <c r="CW413" s="221"/>
      <c r="CX413" s="221"/>
      <c r="CY413" s="221"/>
      <c r="CZ413" s="221"/>
      <c r="DA413" s="221"/>
      <c r="DB413" s="221"/>
      <c r="DC413" s="221"/>
      <c r="DD413" s="221"/>
      <c r="DE413" s="221"/>
      <c r="DF413" s="221"/>
      <c r="DG413" s="221"/>
    </row>
    <row r="414" spans="1:111" s="222" customFormat="1" x14ac:dyDescent="0.2">
      <c r="A414" s="225"/>
      <c r="B414" s="220"/>
      <c r="D414" s="219"/>
      <c r="E414" s="219"/>
      <c r="F414" s="219"/>
      <c r="G414" s="264"/>
      <c r="H414" s="219"/>
      <c r="I414" s="289"/>
      <c r="J414" s="219"/>
      <c r="K414" s="219"/>
      <c r="L414" s="219"/>
      <c r="M414" s="219"/>
      <c r="N414" s="219"/>
      <c r="O414" s="219"/>
      <c r="P414" s="219"/>
      <c r="Q414" s="224"/>
      <c r="R414" s="225"/>
      <c r="AS414" s="215"/>
      <c r="BF414" s="216"/>
      <c r="BG414" s="215"/>
      <c r="BH414" s="217"/>
      <c r="BI414" s="217"/>
      <c r="BJ414" s="215"/>
      <c r="BK414" s="215"/>
      <c r="BL414" s="715"/>
      <c r="BM414" s="218"/>
      <c r="BN414" s="221"/>
      <c r="BO414" s="270"/>
      <c r="BP414" s="273"/>
      <c r="BQ414" s="270"/>
      <c r="BR414" s="270"/>
      <c r="BS414" s="270"/>
      <c r="BT414" s="273"/>
      <c r="BU414" s="270"/>
      <c r="BV414" s="270"/>
      <c r="BW414" s="270"/>
      <c r="BX414" s="273"/>
      <c r="BY414" s="270"/>
      <c r="BZ414" s="270"/>
      <c r="CA414" s="270"/>
      <c r="CB414" s="273"/>
      <c r="CC414" s="270"/>
      <c r="CD414" s="270"/>
      <c r="CE414" s="270"/>
      <c r="CF414" s="273"/>
      <c r="CG414" s="270"/>
      <c r="CH414" s="270"/>
      <c r="CI414" s="270"/>
      <c r="CJ414" s="273"/>
      <c r="CK414" s="270"/>
      <c r="CL414" s="270"/>
      <c r="CM414" s="270"/>
      <c r="CN414" s="273"/>
      <c r="CO414" s="270"/>
      <c r="CP414" s="270"/>
      <c r="CQ414" s="270"/>
      <c r="CR414" s="273"/>
      <c r="CS414" s="270"/>
      <c r="CT414" s="270"/>
      <c r="CU414" s="271"/>
      <c r="CV414" s="221"/>
      <c r="CW414" s="221"/>
      <c r="CX414" s="221"/>
      <c r="CY414" s="221"/>
      <c r="CZ414" s="221"/>
      <c r="DA414" s="221"/>
      <c r="DB414" s="221"/>
      <c r="DC414" s="221"/>
      <c r="DD414" s="221"/>
      <c r="DE414" s="221"/>
      <c r="DF414" s="221"/>
      <c r="DG414" s="221"/>
    </row>
    <row r="415" spans="1:111" s="222" customFormat="1" x14ac:dyDescent="0.2">
      <c r="A415" s="225"/>
      <c r="B415" s="220"/>
      <c r="D415" s="219"/>
      <c r="E415" s="219"/>
      <c r="F415" s="219"/>
      <c r="G415" s="264"/>
      <c r="H415" s="219"/>
      <c r="I415" s="289"/>
      <c r="J415" s="219"/>
      <c r="K415" s="219"/>
      <c r="L415" s="219"/>
      <c r="M415" s="219"/>
      <c r="N415" s="219"/>
      <c r="O415" s="219"/>
      <c r="P415" s="219"/>
      <c r="Q415" s="224"/>
      <c r="R415" s="225"/>
      <c r="AS415" s="215"/>
      <c r="BF415" s="216"/>
      <c r="BG415" s="215"/>
      <c r="BH415" s="217"/>
      <c r="BI415" s="217"/>
      <c r="BJ415" s="215"/>
      <c r="BK415" s="215"/>
      <c r="BL415" s="715"/>
      <c r="BM415" s="218"/>
      <c r="BN415" s="221"/>
      <c r="BO415" s="270"/>
      <c r="BP415" s="273"/>
      <c r="BQ415" s="270"/>
      <c r="BR415" s="270"/>
      <c r="BS415" s="270"/>
      <c r="BT415" s="273"/>
      <c r="BU415" s="270"/>
      <c r="BV415" s="270"/>
      <c r="BW415" s="270"/>
      <c r="BX415" s="273"/>
      <c r="BY415" s="270"/>
      <c r="BZ415" s="270"/>
      <c r="CA415" s="270"/>
      <c r="CB415" s="273"/>
      <c r="CC415" s="270"/>
      <c r="CD415" s="270"/>
      <c r="CE415" s="270"/>
      <c r="CF415" s="273"/>
      <c r="CG415" s="270"/>
      <c r="CH415" s="270"/>
      <c r="CI415" s="270"/>
      <c r="CJ415" s="273"/>
      <c r="CK415" s="270"/>
      <c r="CL415" s="270"/>
      <c r="CM415" s="270"/>
      <c r="CN415" s="273"/>
      <c r="CO415" s="270"/>
      <c r="CP415" s="270"/>
      <c r="CQ415" s="270"/>
      <c r="CR415" s="273"/>
      <c r="CS415" s="270"/>
      <c r="CT415" s="270"/>
      <c r="CU415" s="271"/>
      <c r="CV415" s="221"/>
      <c r="CW415" s="221"/>
      <c r="CX415" s="221"/>
      <c r="CY415" s="221"/>
      <c r="CZ415" s="221"/>
      <c r="DA415" s="221"/>
      <c r="DB415" s="221"/>
      <c r="DC415" s="221"/>
      <c r="DD415" s="221"/>
      <c r="DE415" s="221"/>
      <c r="DF415" s="221"/>
      <c r="DG415" s="221"/>
    </row>
    <row r="416" spans="1:111" s="222" customFormat="1" x14ac:dyDescent="0.2">
      <c r="A416" s="225"/>
      <c r="B416" s="220"/>
      <c r="D416" s="219"/>
      <c r="E416" s="219"/>
      <c r="F416" s="219"/>
      <c r="G416" s="264"/>
      <c r="H416" s="219"/>
      <c r="I416" s="289"/>
      <c r="J416" s="219"/>
      <c r="K416" s="219"/>
      <c r="L416" s="219"/>
      <c r="M416" s="219"/>
      <c r="N416" s="219"/>
      <c r="O416" s="219"/>
      <c r="P416" s="219"/>
      <c r="Q416" s="224"/>
      <c r="R416" s="225"/>
      <c r="AS416" s="215"/>
      <c r="BF416" s="216"/>
      <c r="BG416" s="215"/>
      <c r="BH416" s="217"/>
      <c r="BI416" s="217"/>
      <c r="BJ416" s="215"/>
      <c r="BK416" s="215"/>
      <c r="BL416" s="715"/>
      <c r="BM416" s="218"/>
      <c r="BN416" s="221"/>
      <c r="BO416" s="270"/>
      <c r="BP416" s="273"/>
      <c r="BQ416" s="270"/>
      <c r="BR416" s="270"/>
      <c r="BS416" s="270"/>
      <c r="BT416" s="273"/>
      <c r="BU416" s="270"/>
      <c r="BV416" s="270"/>
      <c r="BW416" s="270"/>
      <c r="BX416" s="273"/>
      <c r="BY416" s="270"/>
      <c r="BZ416" s="270"/>
      <c r="CA416" s="270"/>
      <c r="CB416" s="273"/>
      <c r="CC416" s="270"/>
      <c r="CD416" s="270"/>
      <c r="CE416" s="270"/>
      <c r="CF416" s="273"/>
      <c r="CG416" s="270"/>
      <c r="CH416" s="270"/>
      <c r="CI416" s="270"/>
      <c r="CJ416" s="273"/>
      <c r="CK416" s="270"/>
      <c r="CL416" s="270"/>
      <c r="CM416" s="270"/>
      <c r="CN416" s="273"/>
      <c r="CO416" s="270"/>
      <c r="CP416" s="270"/>
      <c r="CQ416" s="270"/>
      <c r="CR416" s="273"/>
      <c r="CS416" s="270"/>
      <c r="CT416" s="270"/>
      <c r="CU416" s="271"/>
      <c r="CV416" s="221"/>
      <c r="CW416" s="221"/>
      <c r="CX416" s="221"/>
      <c r="CY416" s="221"/>
      <c r="CZ416" s="221"/>
      <c r="DA416" s="221"/>
      <c r="DB416" s="221"/>
      <c r="DC416" s="221"/>
      <c r="DD416" s="221"/>
      <c r="DE416" s="221"/>
      <c r="DF416" s="221"/>
      <c r="DG416" s="221"/>
    </row>
    <row r="417" spans="1:111" s="222" customFormat="1" x14ac:dyDescent="0.2">
      <c r="A417" s="225"/>
      <c r="B417" s="220"/>
      <c r="D417" s="219"/>
      <c r="E417" s="219"/>
      <c r="F417" s="219"/>
      <c r="G417" s="264"/>
      <c r="H417" s="219"/>
      <c r="I417" s="289"/>
      <c r="J417" s="219"/>
      <c r="K417" s="219"/>
      <c r="L417" s="219"/>
      <c r="M417" s="219"/>
      <c r="N417" s="219"/>
      <c r="O417" s="219"/>
      <c r="P417" s="219"/>
      <c r="Q417" s="224"/>
      <c r="R417" s="225"/>
      <c r="AS417" s="215"/>
      <c r="BF417" s="216"/>
      <c r="BG417" s="215"/>
      <c r="BH417" s="217"/>
      <c r="BI417" s="217"/>
      <c r="BJ417" s="215"/>
      <c r="BK417" s="215"/>
      <c r="BL417" s="715"/>
      <c r="BM417" s="218"/>
      <c r="BN417" s="221"/>
      <c r="BO417" s="270"/>
      <c r="BP417" s="273"/>
      <c r="BQ417" s="270"/>
      <c r="BR417" s="270"/>
      <c r="BS417" s="270"/>
      <c r="BT417" s="273"/>
      <c r="BU417" s="270"/>
      <c r="BV417" s="270"/>
      <c r="BW417" s="270"/>
      <c r="BX417" s="273"/>
      <c r="BY417" s="270"/>
      <c r="BZ417" s="270"/>
      <c r="CA417" s="270"/>
      <c r="CB417" s="273"/>
      <c r="CC417" s="270"/>
      <c r="CD417" s="270"/>
      <c r="CE417" s="270"/>
      <c r="CF417" s="273"/>
      <c r="CG417" s="270"/>
      <c r="CH417" s="270"/>
      <c r="CI417" s="270"/>
      <c r="CJ417" s="273"/>
      <c r="CK417" s="270"/>
      <c r="CL417" s="270"/>
      <c r="CM417" s="270"/>
      <c r="CN417" s="273"/>
      <c r="CO417" s="270"/>
      <c r="CP417" s="270"/>
      <c r="CQ417" s="270"/>
      <c r="CR417" s="273"/>
      <c r="CS417" s="270"/>
      <c r="CT417" s="270"/>
      <c r="CU417" s="271"/>
      <c r="CV417" s="221"/>
      <c r="CW417" s="221"/>
      <c r="CX417" s="221"/>
      <c r="CY417" s="221"/>
      <c r="CZ417" s="221"/>
      <c r="DA417" s="221"/>
      <c r="DB417" s="221"/>
      <c r="DC417" s="221"/>
      <c r="DD417" s="221"/>
      <c r="DE417" s="221"/>
      <c r="DF417" s="221"/>
      <c r="DG417" s="221"/>
    </row>
    <row r="418" spans="1:111" s="222" customFormat="1" x14ac:dyDescent="0.2">
      <c r="A418" s="225"/>
      <c r="B418" s="220"/>
      <c r="D418" s="219"/>
      <c r="E418" s="219"/>
      <c r="F418" s="219"/>
      <c r="G418" s="264"/>
      <c r="H418" s="219"/>
      <c r="I418" s="289"/>
      <c r="J418" s="219"/>
      <c r="K418" s="219"/>
      <c r="L418" s="219"/>
      <c r="M418" s="219"/>
      <c r="N418" s="219"/>
      <c r="O418" s="219"/>
      <c r="P418" s="219"/>
      <c r="Q418" s="224"/>
      <c r="R418" s="225"/>
      <c r="AS418" s="215"/>
      <c r="BF418" s="216"/>
      <c r="BG418" s="215"/>
      <c r="BH418" s="217"/>
      <c r="BI418" s="217"/>
      <c r="BJ418" s="215"/>
      <c r="BK418" s="215"/>
      <c r="BL418" s="715"/>
      <c r="BM418" s="218"/>
      <c r="BN418" s="221"/>
      <c r="BO418" s="270"/>
      <c r="BP418" s="273"/>
      <c r="BQ418" s="270"/>
      <c r="BR418" s="270"/>
      <c r="BS418" s="270"/>
      <c r="BT418" s="273"/>
      <c r="BU418" s="270"/>
      <c r="BV418" s="270"/>
      <c r="BW418" s="270"/>
      <c r="BX418" s="273"/>
      <c r="BY418" s="270"/>
      <c r="BZ418" s="270"/>
      <c r="CA418" s="270"/>
      <c r="CB418" s="273"/>
      <c r="CC418" s="270"/>
      <c r="CD418" s="270"/>
      <c r="CE418" s="270"/>
      <c r="CF418" s="273"/>
      <c r="CG418" s="270"/>
      <c r="CH418" s="270"/>
      <c r="CI418" s="270"/>
      <c r="CJ418" s="273"/>
      <c r="CK418" s="270"/>
      <c r="CL418" s="270"/>
      <c r="CM418" s="270"/>
      <c r="CN418" s="273"/>
      <c r="CO418" s="270"/>
      <c r="CP418" s="270"/>
      <c r="CQ418" s="270"/>
      <c r="CR418" s="273"/>
      <c r="CS418" s="270"/>
      <c r="CT418" s="270"/>
      <c r="CU418" s="271"/>
      <c r="CV418" s="221"/>
      <c r="CW418" s="221"/>
      <c r="CX418" s="221"/>
      <c r="CY418" s="221"/>
      <c r="CZ418" s="221"/>
      <c r="DA418" s="221"/>
      <c r="DB418" s="221"/>
      <c r="DC418" s="221"/>
      <c r="DD418" s="221"/>
      <c r="DE418" s="221"/>
      <c r="DF418" s="221"/>
      <c r="DG418" s="221"/>
    </row>
    <row r="419" spans="1:111" s="222" customFormat="1" x14ac:dyDescent="0.2">
      <c r="A419" s="225"/>
      <c r="B419" s="220"/>
      <c r="D419" s="219"/>
      <c r="E419" s="219"/>
      <c r="F419" s="219"/>
      <c r="G419" s="264"/>
      <c r="H419" s="219"/>
      <c r="I419" s="289"/>
      <c r="J419" s="219"/>
      <c r="K419" s="219"/>
      <c r="L419" s="219"/>
      <c r="M419" s="219"/>
      <c r="N419" s="219"/>
      <c r="O419" s="219"/>
      <c r="P419" s="219"/>
      <c r="Q419" s="224"/>
      <c r="R419" s="225"/>
      <c r="AS419" s="215"/>
      <c r="BF419" s="216"/>
      <c r="BG419" s="215"/>
      <c r="BH419" s="217"/>
      <c r="BI419" s="217"/>
      <c r="BJ419" s="215"/>
      <c r="BK419" s="215"/>
      <c r="BL419" s="715"/>
      <c r="BM419" s="218"/>
      <c r="BN419" s="221"/>
      <c r="BO419" s="270"/>
      <c r="BP419" s="273"/>
      <c r="BQ419" s="270"/>
      <c r="BR419" s="270"/>
      <c r="BS419" s="270"/>
      <c r="BT419" s="273"/>
      <c r="BU419" s="270"/>
      <c r="BV419" s="270"/>
      <c r="BW419" s="270"/>
      <c r="BX419" s="273"/>
      <c r="BY419" s="270"/>
      <c r="BZ419" s="270"/>
      <c r="CA419" s="270"/>
      <c r="CB419" s="273"/>
      <c r="CC419" s="270"/>
      <c r="CD419" s="270"/>
      <c r="CE419" s="270"/>
      <c r="CF419" s="273"/>
      <c r="CG419" s="270"/>
      <c r="CH419" s="270"/>
      <c r="CI419" s="270"/>
      <c r="CJ419" s="273"/>
      <c r="CK419" s="270"/>
      <c r="CL419" s="270"/>
      <c r="CM419" s="270"/>
      <c r="CN419" s="273"/>
      <c r="CO419" s="270"/>
      <c r="CP419" s="270"/>
      <c r="CQ419" s="270"/>
      <c r="CR419" s="273"/>
      <c r="CS419" s="270"/>
      <c r="CT419" s="270"/>
      <c r="CU419" s="271"/>
      <c r="CV419" s="221"/>
      <c r="CW419" s="221"/>
      <c r="CX419" s="221"/>
      <c r="CY419" s="221"/>
      <c r="CZ419" s="221"/>
      <c r="DA419" s="221"/>
      <c r="DB419" s="221"/>
      <c r="DC419" s="221"/>
      <c r="DD419" s="221"/>
      <c r="DE419" s="221"/>
      <c r="DF419" s="221"/>
      <c r="DG419" s="221"/>
    </row>
    <row r="420" spans="1:111" s="222" customFormat="1" x14ac:dyDescent="0.2">
      <c r="A420" s="225"/>
      <c r="B420" s="220"/>
      <c r="D420" s="219"/>
      <c r="E420" s="219"/>
      <c r="F420" s="219"/>
      <c r="G420" s="264"/>
      <c r="H420" s="219"/>
      <c r="I420" s="289"/>
      <c r="J420" s="219"/>
      <c r="K420" s="219"/>
      <c r="L420" s="219"/>
      <c r="M420" s="219"/>
      <c r="N420" s="219"/>
      <c r="O420" s="219"/>
      <c r="P420" s="219"/>
      <c r="Q420" s="224"/>
      <c r="R420" s="225"/>
      <c r="AS420" s="215"/>
      <c r="BF420" s="216"/>
      <c r="BG420" s="215"/>
      <c r="BH420" s="217"/>
      <c r="BI420" s="217"/>
      <c r="BJ420" s="215"/>
      <c r="BK420" s="215"/>
      <c r="BL420" s="715"/>
      <c r="BM420" s="218"/>
      <c r="BN420" s="221"/>
      <c r="BO420" s="270"/>
      <c r="BP420" s="273"/>
      <c r="BQ420" s="270"/>
      <c r="BR420" s="270"/>
      <c r="BS420" s="270"/>
      <c r="BT420" s="273"/>
      <c r="BU420" s="270"/>
      <c r="BV420" s="270"/>
      <c r="BW420" s="270"/>
      <c r="BX420" s="273"/>
      <c r="BY420" s="270"/>
      <c r="BZ420" s="270"/>
      <c r="CA420" s="270"/>
      <c r="CB420" s="273"/>
      <c r="CC420" s="270"/>
      <c r="CD420" s="270"/>
      <c r="CE420" s="270"/>
      <c r="CF420" s="273"/>
      <c r="CG420" s="270"/>
      <c r="CH420" s="270"/>
      <c r="CI420" s="270"/>
      <c r="CJ420" s="273"/>
      <c r="CK420" s="270"/>
      <c r="CL420" s="270"/>
      <c r="CM420" s="270"/>
      <c r="CN420" s="273"/>
      <c r="CO420" s="270"/>
      <c r="CP420" s="270"/>
      <c r="CQ420" s="270"/>
      <c r="CR420" s="273"/>
      <c r="CS420" s="270"/>
      <c r="CT420" s="270"/>
      <c r="CU420" s="271"/>
      <c r="CV420" s="221"/>
      <c r="CW420" s="221"/>
      <c r="CX420" s="221"/>
      <c r="CY420" s="221"/>
      <c r="CZ420" s="221"/>
      <c r="DA420" s="221"/>
      <c r="DB420" s="221"/>
      <c r="DC420" s="221"/>
      <c r="DD420" s="221"/>
      <c r="DE420" s="221"/>
      <c r="DF420" s="221"/>
      <c r="DG420" s="221"/>
    </row>
    <row r="421" spans="1:111" s="222" customFormat="1" x14ac:dyDescent="0.2">
      <c r="A421" s="225"/>
      <c r="B421" s="220"/>
      <c r="D421" s="219"/>
      <c r="E421" s="219"/>
      <c r="F421" s="219"/>
      <c r="G421" s="264"/>
      <c r="H421" s="219"/>
      <c r="I421" s="289"/>
      <c r="J421" s="219"/>
      <c r="K421" s="219"/>
      <c r="L421" s="219"/>
      <c r="M421" s="219"/>
      <c r="N421" s="219"/>
      <c r="O421" s="219"/>
      <c r="P421" s="219"/>
      <c r="Q421" s="224"/>
      <c r="R421" s="225"/>
      <c r="AS421" s="215"/>
      <c r="BF421" s="216"/>
      <c r="BG421" s="215"/>
      <c r="BH421" s="217"/>
      <c r="BI421" s="217"/>
      <c r="BJ421" s="215"/>
      <c r="BK421" s="215"/>
      <c r="BL421" s="715"/>
      <c r="BM421" s="218"/>
      <c r="BN421" s="221"/>
      <c r="BO421" s="270"/>
      <c r="BP421" s="273"/>
      <c r="BQ421" s="270"/>
      <c r="BR421" s="270"/>
      <c r="BS421" s="270"/>
      <c r="BT421" s="273"/>
      <c r="BU421" s="270"/>
      <c r="BV421" s="270"/>
      <c r="BW421" s="270"/>
      <c r="BX421" s="273"/>
      <c r="BY421" s="270"/>
      <c r="BZ421" s="270"/>
      <c r="CA421" s="270"/>
      <c r="CB421" s="273"/>
      <c r="CC421" s="270"/>
      <c r="CD421" s="270"/>
      <c r="CE421" s="270"/>
      <c r="CF421" s="273"/>
      <c r="CG421" s="270"/>
      <c r="CH421" s="270"/>
      <c r="CI421" s="270"/>
      <c r="CJ421" s="273"/>
      <c r="CK421" s="270"/>
      <c r="CL421" s="270"/>
      <c r="CM421" s="270"/>
      <c r="CN421" s="273"/>
      <c r="CO421" s="270"/>
      <c r="CP421" s="270"/>
      <c r="CQ421" s="270"/>
      <c r="CR421" s="273"/>
      <c r="CS421" s="270"/>
      <c r="CT421" s="270"/>
      <c r="CU421" s="271"/>
      <c r="CV421" s="221"/>
      <c r="CW421" s="221"/>
      <c r="CX421" s="221"/>
      <c r="CY421" s="221"/>
      <c r="CZ421" s="221"/>
      <c r="DA421" s="221"/>
      <c r="DB421" s="221"/>
      <c r="DC421" s="221"/>
      <c r="DD421" s="221"/>
      <c r="DE421" s="221"/>
      <c r="DF421" s="221"/>
      <c r="DG421" s="221"/>
    </row>
    <row r="422" spans="1:111" s="222" customFormat="1" x14ac:dyDescent="0.2">
      <c r="A422" s="225"/>
      <c r="B422" s="220"/>
      <c r="D422" s="219"/>
      <c r="E422" s="219"/>
      <c r="F422" s="219"/>
      <c r="G422" s="264"/>
      <c r="H422" s="219"/>
      <c r="I422" s="289"/>
      <c r="J422" s="219"/>
      <c r="K422" s="219"/>
      <c r="L422" s="219"/>
      <c r="M422" s="219"/>
      <c r="N422" s="219"/>
      <c r="O422" s="219"/>
      <c r="P422" s="219"/>
      <c r="Q422" s="224"/>
      <c r="R422" s="225"/>
      <c r="AS422" s="215"/>
      <c r="BF422" s="216"/>
      <c r="BG422" s="215"/>
      <c r="BH422" s="217"/>
      <c r="BI422" s="217"/>
      <c r="BJ422" s="215"/>
      <c r="BK422" s="215"/>
      <c r="BL422" s="715"/>
      <c r="BM422" s="218"/>
      <c r="BN422" s="221"/>
      <c r="BO422" s="270"/>
      <c r="BP422" s="273"/>
      <c r="BQ422" s="270"/>
      <c r="BR422" s="270"/>
      <c r="BS422" s="270"/>
      <c r="BT422" s="273"/>
      <c r="BU422" s="270"/>
      <c r="BV422" s="270"/>
      <c r="BW422" s="270"/>
      <c r="BX422" s="273"/>
      <c r="BY422" s="270"/>
      <c r="BZ422" s="270"/>
      <c r="CA422" s="270"/>
      <c r="CB422" s="273"/>
      <c r="CC422" s="270"/>
      <c r="CD422" s="270"/>
      <c r="CE422" s="270"/>
      <c r="CF422" s="273"/>
      <c r="CG422" s="270"/>
      <c r="CH422" s="270"/>
      <c r="CI422" s="270"/>
      <c r="CJ422" s="273"/>
      <c r="CK422" s="270"/>
      <c r="CL422" s="270"/>
      <c r="CM422" s="270"/>
      <c r="CN422" s="273"/>
      <c r="CO422" s="270"/>
      <c r="CP422" s="270"/>
      <c r="CQ422" s="270"/>
      <c r="CR422" s="273"/>
      <c r="CS422" s="270"/>
      <c r="CT422" s="270"/>
      <c r="CU422" s="271"/>
      <c r="CV422" s="221"/>
      <c r="CW422" s="221"/>
      <c r="CX422" s="221"/>
      <c r="CY422" s="221"/>
      <c r="CZ422" s="221"/>
      <c r="DA422" s="221"/>
      <c r="DB422" s="221"/>
      <c r="DC422" s="221"/>
      <c r="DD422" s="221"/>
      <c r="DE422" s="221"/>
      <c r="DF422" s="221"/>
      <c r="DG422" s="221"/>
    </row>
    <row r="423" spans="1:111" s="222" customFormat="1" x14ac:dyDescent="0.2">
      <c r="A423" s="225"/>
      <c r="B423" s="220"/>
      <c r="D423" s="219"/>
      <c r="E423" s="219"/>
      <c r="F423" s="219"/>
      <c r="G423" s="264"/>
      <c r="H423" s="219"/>
      <c r="I423" s="289"/>
      <c r="J423" s="219"/>
      <c r="K423" s="219"/>
      <c r="L423" s="219"/>
      <c r="M423" s="219"/>
      <c r="N423" s="219"/>
      <c r="O423" s="219"/>
      <c r="P423" s="219"/>
      <c r="Q423" s="224"/>
      <c r="R423" s="225"/>
      <c r="AS423" s="215"/>
      <c r="BF423" s="216"/>
      <c r="BG423" s="215"/>
      <c r="BH423" s="217"/>
      <c r="BI423" s="217"/>
      <c r="BJ423" s="215"/>
      <c r="BK423" s="215"/>
      <c r="BL423" s="715"/>
      <c r="BM423" s="218"/>
      <c r="BN423" s="221"/>
      <c r="BO423" s="270"/>
      <c r="BP423" s="273"/>
      <c r="BQ423" s="270"/>
      <c r="BR423" s="270"/>
      <c r="BS423" s="270"/>
      <c r="BT423" s="273"/>
      <c r="BU423" s="270"/>
      <c r="BV423" s="270"/>
      <c r="BW423" s="270"/>
      <c r="BX423" s="273"/>
      <c r="BY423" s="270"/>
      <c r="BZ423" s="270"/>
      <c r="CA423" s="270"/>
      <c r="CB423" s="273"/>
      <c r="CC423" s="270"/>
      <c r="CD423" s="270"/>
      <c r="CE423" s="270"/>
      <c r="CF423" s="273"/>
      <c r="CG423" s="270"/>
      <c r="CH423" s="270"/>
      <c r="CI423" s="270"/>
      <c r="CJ423" s="273"/>
      <c r="CK423" s="270"/>
      <c r="CL423" s="270"/>
      <c r="CM423" s="270"/>
      <c r="CN423" s="273"/>
      <c r="CO423" s="270"/>
      <c r="CP423" s="270"/>
      <c r="CQ423" s="270"/>
      <c r="CR423" s="273"/>
      <c r="CS423" s="270"/>
      <c r="CT423" s="270"/>
      <c r="CU423" s="271"/>
      <c r="CV423" s="221"/>
      <c r="CW423" s="221"/>
      <c r="CX423" s="221"/>
      <c r="CY423" s="221"/>
      <c r="CZ423" s="221"/>
      <c r="DA423" s="221"/>
      <c r="DB423" s="221"/>
      <c r="DC423" s="221"/>
      <c r="DD423" s="221"/>
      <c r="DE423" s="221"/>
      <c r="DF423" s="221"/>
      <c r="DG423" s="221"/>
    </row>
    <row r="424" spans="1:111" s="222" customFormat="1" x14ac:dyDescent="0.2">
      <c r="A424" s="225"/>
      <c r="B424" s="220"/>
      <c r="D424" s="219"/>
      <c r="E424" s="219"/>
      <c r="F424" s="219"/>
      <c r="G424" s="264"/>
      <c r="H424" s="219"/>
      <c r="I424" s="289"/>
      <c r="J424" s="219"/>
      <c r="K424" s="219"/>
      <c r="L424" s="219"/>
      <c r="M424" s="219"/>
      <c r="N424" s="219"/>
      <c r="O424" s="219"/>
      <c r="P424" s="219"/>
      <c r="Q424" s="224"/>
      <c r="R424" s="225"/>
      <c r="AS424" s="215"/>
      <c r="BF424" s="216"/>
      <c r="BG424" s="215"/>
      <c r="BH424" s="217"/>
      <c r="BI424" s="217"/>
      <c r="BJ424" s="215"/>
      <c r="BK424" s="215"/>
      <c r="BL424" s="715"/>
      <c r="BM424" s="218"/>
      <c r="BN424" s="221"/>
      <c r="BO424" s="270"/>
      <c r="BP424" s="273"/>
      <c r="BQ424" s="270"/>
      <c r="BR424" s="270"/>
      <c r="BS424" s="270"/>
      <c r="BT424" s="273"/>
      <c r="BU424" s="270"/>
      <c r="BV424" s="270"/>
      <c r="BW424" s="270"/>
      <c r="BX424" s="273"/>
      <c r="BY424" s="270"/>
      <c r="BZ424" s="270"/>
      <c r="CA424" s="270"/>
      <c r="CB424" s="273"/>
      <c r="CC424" s="270"/>
      <c r="CD424" s="270"/>
      <c r="CE424" s="270"/>
      <c r="CF424" s="273"/>
      <c r="CG424" s="270"/>
      <c r="CH424" s="270"/>
      <c r="CI424" s="270"/>
      <c r="CJ424" s="273"/>
      <c r="CK424" s="270"/>
      <c r="CL424" s="270"/>
      <c r="CM424" s="270"/>
      <c r="CN424" s="273"/>
      <c r="CO424" s="270"/>
      <c r="CP424" s="270"/>
      <c r="CQ424" s="270"/>
      <c r="CR424" s="273"/>
      <c r="CS424" s="270"/>
      <c r="CT424" s="270"/>
      <c r="CU424" s="271"/>
      <c r="CV424" s="221"/>
      <c r="CW424" s="221"/>
      <c r="CX424" s="221"/>
      <c r="CY424" s="221"/>
      <c r="CZ424" s="221"/>
      <c r="DA424" s="221"/>
      <c r="DB424" s="221"/>
      <c r="DC424" s="221"/>
      <c r="DD424" s="221"/>
      <c r="DE424" s="221"/>
      <c r="DF424" s="221"/>
      <c r="DG424" s="221"/>
    </row>
    <row r="425" spans="1:111" s="222" customFormat="1" x14ac:dyDescent="0.2">
      <c r="A425" s="225"/>
      <c r="B425" s="220"/>
      <c r="D425" s="219"/>
      <c r="E425" s="219"/>
      <c r="F425" s="219"/>
      <c r="G425" s="264"/>
      <c r="H425" s="219"/>
      <c r="I425" s="289"/>
      <c r="J425" s="219"/>
      <c r="K425" s="219"/>
      <c r="L425" s="219"/>
      <c r="M425" s="219"/>
      <c r="N425" s="219"/>
      <c r="O425" s="219"/>
      <c r="P425" s="219"/>
      <c r="Q425" s="224"/>
      <c r="R425" s="225"/>
      <c r="AS425" s="215"/>
      <c r="BF425" s="216"/>
      <c r="BG425" s="215"/>
      <c r="BH425" s="217"/>
      <c r="BI425" s="217"/>
      <c r="BJ425" s="215"/>
      <c r="BK425" s="215"/>
      <c r="BL425" s="715"/>
      <c r="BM425" s="218"/>
      <c r="BN425" s="221"/>
      <c r="BO425" s="270"/>
      <c r="BP425" s="273"/>
      <c r="BQ425" s="270"/>
      <c r="BR425" s="270"/>
      <c r="BS425" s="270"/>
      <c r="BT425" s="273"/>
      <c r="BU425" s="270"/>
      <c r="BV425" s="270"/>
      <c r="BW425" s="270"/>
      <c r="BX425" s="273"/>
      <c r="BY425" s="270"/>
      <c r="BZ425" s="270"/>
      <c r="CA425" s="270"/>
      <c r="CB425" s="273"/>
      <c r="CC425" s="270"/>
      <c r="CD425" s="270"/>
      <c r="CE425" s="270"/>
      <c r="CF425" s="273"/>
      <c r="CG425" s="270"/>
      <c r="CH425" s="270"/>
      <c r="CI425" s="270"/>
      <c r="CJ425" s="273"/>
      <c r="CK425" s="270"/>
      <c r="CL425" s="270"/>
      <c r="CM425" s="270"/>
      <c r="CN425" s="273"/>
      <c r="CO425" s="270"/>
      <c r="CP425" s="270"/>
      <c r="CQ425" s="270"/>
      <c r="CR425" s="273"/>
      <c r="CS425" s="270"/>
      <c r="CT425" s="270"/>
      <c r="CU425" s="271"/>
      <c r="CV425" s="221"/>
      <c r="CW425" s="221"/>
      <c r="CX425" s="221"/>
      <c r="CY425" s="221"/>
      <c r="CZ425" s="221"/>
      <c r="DA425" s="221"/>
      <c r="DB425" s="221"/>
      <c r="DC425" s="221"/>
      <c r="DD425" s="221"/>
      <c r="DE425" s="221"/>
      <c r="DF425" s="221"/>
      <c r="DG425" s="221"/>
    </row>
    <row r="426" spans="1:111" s="222" customFormat="1" x14ac:dyDescent="0.2">
      <c r="A426" s="225"/>
      <c r="B426" s="220"/>
      <c r="D426" s="219"/>
      <c r="E426" s="219"/>
      <c r="F426" s="219"/>
      <c r="G426" s="264"/>
      <c r="H426" s="219"/>
      <c r="I426" s="289"/>
      <c r="J426" s="219"/>
      <c r="K426" s="219"/>
      <c r="L426" s="219"/>
      <c r="M426" s="219"/>
      <c r="N426" s="219"/>
      <c r="O426" s="219"/>
      <c r="P426" s="219"/>
      <c r="Q426" s="224"/>
      <c r="R426" s="225"/>
      <c r="AS426" s="215"/>
      <c r="BF426" s="216"/>
      <c r="BG426" s="215"/>
      <c r="BH426" s="217"/>
      <c r="BI426" s="217"/>
      <c r="BJ426" s="215"/>
      <c r="BK426" s="215"/>
      <c r="BL426" s="715"/>
      <c r="BM426" s="218"/>
      <c r="BN426" s="221"/>
      <c r="BO426" s="270"/>
      <c r="BP426" s="273"/>
      <c r="BQ426" s="270"/>
      <c r="BR426" s="270"/>
      <c r="BS426" s="270"/>
      <c r="BT426" s="273"/>
      <c r="BU426" s="270"/>
      <c r="BV426" s="270"/>
      <c r="BW426" s="270"/>
      <c r="BX426" s="273"/>
      <c r="BY426" s="270"/>
      <c r="BZ426" s="270"/>
      <c r="CA426" s="270"/>
      <c r="CB426" s="273"/>
      <c r="CC426" s="270"/>
      <c r="CD426" s="270"/>
      <c r="CE426" s="270"/>
      <c r="CF426" s="273"/>
      <c r="CG426" s="270"/>
      <c r="CH426" s="270"/>
      <c r="CI426" s="270"/>
      <c r="CJ426" s="273"/>
      <c r="CK426" s="270"/>
      <c r="CL426" s="270"/>
      <c r="CM426" s="270"/>
      <c r="CN426" s="273"/>
      <c r="CO426" s="270"/>
      <c r="CP426" s="270"/>
      <c r="CQ426" s="270"/>
      <c r="CR426" s="273"/>
      <c r="CS426" s="270"/>
      <c r="CT426" s="270"/>
      <c r="CU426" s="271"/>
      <c r="CV426" s="221"/>
      <c r="CW426" s="221"/>
      <c r="CX426" s="221"/>
      <c r="CY426" s="221"/>
      <c r="CZ426" s="221"/>
      <c r="DA426" s="221"/>
      <c r="DB426" s="221"/>
      <c r="DC426" s="221"/>
      <c r="DD426" s="221"/>
      <c r="DE426" s="221"/>
      <c r="DF426" s="221"/>
      <c r="DG426" s="221"/>
    </row>
    <row r="427" spans="1:111" s="222" customFormat="1" x14ac:dyDescent="0.2">
      <c r="A427" s="225"/>
      <c r="B427" s="220"/>
      <c r="D427" s="219"/>
      <c r="E427" s="219"/>
      <c r="F427" s="219"/>
      <c r="G427" s="264"/>
      <c r="H427" s="219"/>
      <c r="I427" s="289"/>
      <c r="J427" s="219"/>
      <c r="K427" s="219"/>
      <c r="L427" s="219"/>
      <c r="M427" s="219"/>
      <c r="N427" s="219"/>
      <c r="O427" s="219"/>
      <c r="P427" s="219"/>
      <c r="Q427" s="224"/>
      <c r="R427" s="225"/>
      <c r="AS427" s="215"/>
      <c r="BF427" s="216"/>
      <c r="BG427" s="215"/>
      <c r="BH427" s="217"/>
      <c r="BI427" s="217"/>
      <c r="BJ427" s="215"/>
      <c r="BK427" s="215"/>
      <c r="BL427" s="715"/>
      <c r="BM427" s="218"/>
      <c r="BN427" s="221"/>
      <c r="BO427" s="270"/>
      <c r="BP427" s="273"/>
      <c r="BQ427" s="270"/>
      <c r="BR427" s="270"/>
      <c r="BS427" s="270"/>
      <c r="BT427" s="273"/>
      <c r="BU427" s="270"/>
      <c r="BV427" s="270"/>
      <c r="BW427" s="270"/>
      <c r="BX427" s="273"/>
      <c r="BY427" s="270"/>
      <c r="BZ427" s="270"/>
      <c r="CA427" s="270"/>
      <c r="CB427" s="273"/>
      <c r="CC427" s="270"/>
      <c r="CD427" s="270"/>
      <c r="CE427" s="270"/>
      <c r="CF427" s="273"/>
      <c r="CG427" s="270"/>
      <c r="CH427" s="270"/>
      <c r="CI427" s="270"/>
      <c r="CJ427" s="273"/>
      <c r="CK427" s="270"/>
      <c r="CL427" s="270"/>
      <c r="CM427" s="270"/>
      <c r="CN427" s="273"/>
      <c r="CO427" s="270"/>
      <c r="CP427" s="270"/>
      <c r="CQ427" s="270"/>
      <c r="CR427" s="273"/>
      <c r="CS427" s="270"/>
      <c r="CT427" s="270"/>
      <c r="CU427" s="271"/>
      <c r="CV427" s="221"/>
      <c r="CW427" s="221"/>
      <c r="CX427" s="221"/>
      <c r="CY427" s="221"/>
      <c r="CZ427" s="221"/>
      <c r="DA427" s="221"/>
      <c r="DB427" s="221"/>
      <c r="DC427" s="221"/>
      <c r="DD427" s="221"/>
      <c r="DE427" s="221"/>
      <c r="DF427" s="221"/>
      <c r="DG427" s="221"/>
    </row>
    <row r="428" spans="1:111" s="222" customFormat="1" x14ac:dyDescent="0.2">
      <c r="A428" s="225"/>
      <c r="B428" s="220"/>
      <c r="D428" s="219"/>
      <c r="E428" s="219"/>
      <c r="F428" s="219"/>
      <c r="G428" s="264"/>
      <c r="H428" s="219"/>
      <c r="I428" s="289"/>
      <c r="J428" s="219"/>
      <c r="K428" s="219"/>
      <c r="L428" s="219"/>
      <c r="M428" s="219"/>
      <c r="N428" s="219"/>
      <c r="O428" s="219"/>
      <c r="P428" s="219"/>
      <c r="Q428" s="224"/>
      <c r="R428" s="225"/>
      <c r="AS428" s="215"/>
      <c r="BF428" s="216"/>
      <c r="BG428" s="215"/>
      <c r="BH428" s="217"/>
      <c r="BI428" s="217"/>
      <c r="BJ428" s="215"/>
      <c r="BK428" s="215"/>
      <c r="BL428" s="715"/>
      <c r="BM428" s="218"/>
      <c r="BN428" s="221"/>
      <c r="BO428" s="270"/>
      <c r="BP428" s="273"/>
      <c r="BQ428" s="270"/>
      <c r="BR428" s="270"/>
      <c r="BS428" s="270"/>
      <c r="BT428" s="273"/>
      <c r="BU428" s="270"/>
      <c r="BV428" s="270"/>
      <c r="BW428" s="270"/>
      <c r="BX428" s="273"/>
      <c r="BY428" s="270"/>
      <c r="BZ428" s="270"/>
      <c r="CA428" s="270"/>
      <c r="CB428" s="273"/>
      <c r="CC428" s="270"/>
      <c r="CD428" s="270"/>
      <c r="CE428" s="270"/>
      <c r="CF428" s="273"/>
      <c r="CG428" s="270"/>
      <c r="CH428" s="270"/>
      <c r="CI428" s="270"/>
      <c r="CJ428" s="273"/>
      <c r="CK428" s="270"/>
      <c r="CL428" s="270"/>
      <c r="CM428" s="270"/>
      <c r="CN428" s="273"/>
      <c r="CO428" s="270"/>
      <c r="CP428" s="270"/>
      <c r="CQ428" s="270"/>
      <c r="CR428" s="273"/>
      <c r="CS428" s="270"/>
      <c r="CT428" s="270"/>
      <c r="CU428" s="271"/>
      <c r="CV428" s="221"/>
      <c r="CW428" s="221"/>
      <c r="CX428" s="221"/>
      <c r="CY428" s="221"/>
      <c r="CZ428" s="221"/>
      <c r="DA428" s="221"/>
      <c r="DB428" s="221"/>
      <c r="DC428" s="221"/>
      <c r="DD428" s="221"/>
      <c r="DE428" s="221"/>
      <c r="DF428" s="221"/>
      <c r="DG428" s="221"/>
    </row>
    <row r="429" spans="1:111" s="222" customFormat="1" x14ac:dyDescent="0.2">
      <c r="A429" s="225"/>
      <c r="B429" s="220"/>
      <c r="D429" s="219"/>
      <c r="E429" s="219"/>
      <c r="F429" s="219"/>
      <c r="G429" s="264"/>
      <c r="H429" s="219"/>
      <c r="I429" s="289"/>
      <c r="J429" s="219"/>
      <c r="K429" s="219"/>
      <c r="L429" s="219"/>
      <c r="M429" s="219"/>
      <c r="N429" s="219"/>
      <c r="O429" s="219"/>
      <c r="P429" s="219"/>
      <c r="Q429" s="224"/>
      <c r="R429" s="225"/>
      <c r="AS429" s="215"/>
      <c r="BF429" s="216"/>
      <c r="BG429" s="215"/>
      <c r="BH429" s="217"/>
      <c r="BI429" s="217"/>
      <c r="BJ429" s="215"/>
      <c r="BK429" s="215"/>
      <c r="BL429" s="715"/>
      <c r="BM429" s="218"/>
      <c r="BN429" s="221"/>
      <c r="BO429" s="270"/>
      <c r="BP429" s="273"/>
      <c r="BQ429" s="270"/>
      <c r="BR429" s="270"/>
      <c r="BS429" s="270"/>
      <c r="BT429" s="273"/>
      <c r="BU429" s="270"/>
      <c r="BV429" s="270"/>
      <c r="BW429" s="270"/>
      <c r="BX429" s="273"/>
      <c r="BY429" s="270"/>
      <c r="BZ429" s="270"/>
      <c r="CA429" s="270"/>
      <c r="CB429" s="273"/>
      <c r="CC429" s="270"/>
      <c r="CD429" s="270"/>
      <c r="CE429" s="270"/>
      <c r="CF429" s="273"/>
      <c r="CG429" s="270"/>
      <c r="CH429" s="270"/>
      <c r="CI429" s="270"/>
      <c r="CJ429" s="273"/>
      <c r="CK429" s="270"/>
      <c r="CL429" s="270"/>
      <c r="CM429" s="270"/>
      <c r="CN429" s="273"/>
      <c r="CO429" s="270"/>
      <c r="CP429" s="270"/>
      <c r="CQ429" s="270"/>
      <c r="CR429" s="273"/>
      <c r="CS429" s="270"/>
      <c r="CT429" s="270"/>
      <c r="CU429" s="271"/>
      <c r="CV429" s="221"/>
      <c r="CW429" s="221"/>
      <c r="CX429" s="221"/>
      <c r="CY429" s="221"/>
      <c r="CZ429" s="221"/>
      <c r="DA429" s="221"/>
      <c r="DB429" s="221"/>
      <c r="DC429" s="221"/>
      <c r="DD429" s="221"/>
      <c r="DE429" s="221"/>
      <c r="DF429" s="221"/>
      <c r="DG429" s="221"/>
    </row>
    <row r="430" spans="1:111" s="222" customFormat="1" x14ac:dyDescent="0.2">
      <c r="A430" s="225"/>
      <c r="B430" s="220"/>
      <c r="D430" s="219"/>
      <c r="E430" s="219"/>
      <c r="F430" s="219"/>
      <c r="G430" s="264"/>
      <c r="H430" s="219"/>
      <c r="I430" s="289"/>
      <c r="J430" s="219"/>
      <c r="K430" s="219"/>
      <c r="L430" s="219"/>
      <c r="M430" s="219"/>
      <c r="N430" s="219"/>
      <c r="O430" s="219"/>
      <c r="P430" s="219"/>
      <c r="Q430" s="224"/>
      <c r="R430" s="225"/>
      <c r="AS430" s="215"/>
      <c r="BF430" s="216"/>
      <c r="BG430" s="215"/>
      <c r="BH430" s="217"/>
      <c r="BI430" s="217"/>
      <c r="BJ430" s="215"/>
      <c r="BK430" s="215"/>
      <c r="BL430" s="715"/>
      <c r="BM430" s="218"/>
      <c r="BN430" s="221"/>
      <c r="BO430" s="270"/>
      <c r="BP430" s="273"/>
      <c r="BQ430" s="270"/>
      <c r="BR430" s="270"/>
      <c r="BS430" s="270"/>
      <c r="BT430" s="273"/>
      <c r="BU430" s="270"/>
      <c r="BV430" s="270"/>
      <c r="BW430" s="270"/>
      <c r="BX430" s="273"/>
      <c r="BY430" s="270"/>
      <c r="BZ430" s="270"/>
      <c r="CA430" s="270"/>
      <c r="CB430" s="273"/>
      <c r="CC430" s="270"/>
      <c r="CD430" s="270"/>
      <c r="CE430" s="270"/>
      <c r="CF430" s="273"/>
      <c r="CG430" s="270"/>
      <c r="CH430" s="270"/>
      <c r="CI430" s="270"/>
      <c r="CJ430" s="273"/>
      <c r="CK430" s="270"/>
      <c r="CL430" s="270"/>
      <c r="CM430" s="270"/>
      <c r="CN430" s="273"/>
      <c r="CO430" s="270"/>
      <c r="CP430" s="270"/>
      <c r="CQ430" s="270"/>
      <c r="CR430" s="273"/>
      <c r="CS430" s="270"/>
      <c r="CT430" s="270"/>
      <c r="CU430" s="271"/>
      <c r="CV430" s="221"/>
      <c r="CW430" s="221"/>
      <c r="CX430" s="221"/>
      <c r="CY430" s="221"/>
      <c r="CZ430" s="221"/>
      <c r="DA430" s="221"/>
      <c r="DB430" s="221"/>
      <c r="DC430" s="221"/>
      <c r="DD430" s="221"/>
      <c r="DE430" s="221"/>
      <c r="DF430" s="221"/>
      <c r="DG430" s="221"/>
    </row>
    <row r="431" spans="1:111" s="222" customFormat="1" x14ac:dyDescent="0.2">
      <c r="A431" s="225"/>
      <c r="B431" s="220"/>
      <c r="D431" s="219"/>
      <c r="E431" s="219"/>
      <c r="F431" s="219"/>
      <c r="G431" s="264"/>
      <c r="H431" s="219"/>
      <c r="I431" s="289"/>
      <c r="J431" s="219"/>
      <c r="K431" s="219"/>
      <c r="L431" s="219"/>
      <c r="M431" s="219"/>
      <c r="N431" s="219"/>
      <c r="O431" s="219"/>
      <c r="P431" s="219"/>
      <c r="Q431" s="224"/>
      <c r="R431" s="225"/>
      <c r="AS431" s="215"/>
      <c r="BF431" s="216"/>
      <c r="BG431" s="215"/>
      <c r="BH431" s="217"/>
      <c r="BI431" s="217"/>
      <c r="BJ431" s="215"/>
      <c r="BK431" s="215"/>
      <c r="BL431" s="715"/>
      <c r="BM431" s="218"/>
      <c r="BN431" s="221"/>
      <c r="BO431" s="270"/>
      <c r="BP431" s="273"/>
      <c r="BQ431" s="270"/>
      <c r="BR431" s="270"/>
      <c r="BS431" s="270"/>
      <c r="BT431" s="273"/>
      <c r="BU431" s="270"/>
      <c r="BV431" s="270"/>
      <c r="BW431" s="270"/>
      <c r="BX431" s="273"/>
      <c r="BY431" s="270"/>
      <c r="BZ431" s="270"/>
      <c r="CA431" s="270"/>
      <c r="CB431" s="273"/>
      <c r="CC431" s="270"/>
      <c r="CD431" s="270"/>
      <c r="CE431" s="270"/>
      <c r="CF431" s="273"/>
      <c r="CG431" s="270"/>
      <c r="CH431" s="270"/>
      <c r="CI431" s="270"/>
      <c r="CJ431" s="273"/>
      <c r="CK431" s="270"/>
      <c r="CL431" s="270"/>
      <c r="CM431" s="270"/>
      <c r="CN431" s="273"/>
      <c r="CO431" s="270"/>
      <c r="CP431" s="270"/>
      <c r="CQ431" s="270"/>
      <c r="CR431" s="273"/>
      <c r="CS431" s="270"/>
      <c r="CT431" s="270"/>
      <c r="CU431" s="271"/>
      <c r="CV431" s="221"/>
      <c r="CW431" s="221"/>
      <c r="CX431" s="221"/>
      <c r="CY431" s="221"/>
      <c r="CZ431" s="221"/>
      <c r="DA431" s="221"/>
      <c r="DB431" s="221"/>
      <c r="DC431" s="221"/>
      <c r="DD431" s="221"/>
      <c r="DE431" s="221"/>
      <c r="DF431" s="221"/>
      <c r="DG431" s="221"/>
    </row>
    <row r="432" spans="1:111" s="222" customFormat="1" x14ac:dyDescent="0.2">
      <c r="A432" s="225"/>
      <c r="B432" s="220"/>
      <c r="D432" s="219"/>
      <c r="E432" s="219"/>
      <c r="F432" s="219"/>
      <c r="G432" s="264"/>
      <c r="H432" s="219"/>
      <c r="I432" s="289"/>
      <c r="J432" s="219"/>
      <c r="K432" s="219"/>
      <c r="L432" s="219"/>
      <c r="M432" s="219"/>
      <c r="N432" s="219"/>
      <c r="O432" s="219"/>
      <c r="P432" s="219"/>
      <c r="Q432" s="224"/>
      <c r="R432" s="225"/>
      <c r="AS432" s="215"/>
      <c r="BF432" s="216"/>
      <c r="BG432" s="215"/>
      <c r="BH432" s="217"/>
      <c r="BI432" s="217"/>
      <c r="BJ432" s="215"/>
      <c r="BK432" s="215"/>
      <c r="BL432" s="715"/>
      <c r="BM432" s="218"/>
      <c r="BN432" s="221"/>
      <c r="BO432" s="270"/>
      <c r="BP432" s="273"/>
      <c r="BQ432" s="270"/>
      <c r="BR432" s="270"/>
      <c r="BS432" s="270"/>
      <c r="BT432" s="273"/>
      <c r="BU432" s="270"/>
      <c r="BV432" s="270"/>
      <c r="BW432" s="270"/>
      <c r="BX432" s="273"/>
      <c r="BY432" s="270"/>
      <c r="BZ432" s="270"/>
      <c r="CA432" s="270"/>
      <c r="CB432" s="273"/>
      <c r="CC432" s="270"/>
      <c r="CD432" s="270"/>
      <c r="CE432" s="270"/>
      <c r="CF432" s="273"/>
      <c r="CG432" s="270"/>
      <c r="CH432" s="270"/>
      <c r="CI432" s="270"/>
      <c r="CJ432" s="273"/>
      <c r="CK432" s="270"/>
      <c r="CL432" s="270"/>
      <c r="CM432" s="270"/>
      <c r="CN432" s="273"/>
      <c r="CO432" s="270"/>
      <c r="CP432" s="270"/>
      <c r="CQ432" s="270"/>
      <c r="CR432" s="273"/>
      <c r="CS432" s="270"/>
      <c r="CT432" s="270"/>
      <c r="CU432" s="271"/>
      <c r="CV432" s="221"/>
      <c r="CW432" s="221"/>
      <c r="CX432" s="221"/>
      <c r="CY432" s="221"/>
      <c r="CZ432" s="221"/>
      <c r="DA432" s="221"/>
      <c r="DB432" s="221"/>
      <c r="DC432" s="221"/>
      <c r="DD432" s="221"/>
      <c r="DE432" s="221"/>
      <c r="DF432" s="221"/>
      <c r="DG432" s="221"/>
    </row>
    <row r="433" spans="1:111" s="222" customFormat="1" x14ac:dyDescent="0.2">
      <c r="A433" s="225"/>
      <c r="B433" s="220"/>
      <c r="D433" s="219"/>
      <c r="E433" s="219"/>
      <c r="F433" s="219"/>
      <c r="G433" s="264"/>
      <c r="H433" s="219"/>
      <c r="I433" s="289"/>
      <c r="J433" s="219"/>
      <c r="K433" s="219"/>
      <c r="L433" s="219"/>
      <c r="M433" s="219"/>
      <c r="N433" s="219"/>
      <c r="O433" s="219"/>
      <c r="P433" s="219"/>
      <c r="Q433" s="224"/>
      <c r="R433" s="225"/>
      <c r="AS433" s="215"/>
      <c r="BF433" s="216"/>
      <c r="BG433" s="215"/>
      <c r="BH433" s="217"/>
      <c r="BI433" s="217"/>
      <c r="BJ433" s="215"/>
      <c r="BK433" s="215"/>
      <c r="BL433" s="715"/>
      <c r="BM433" s="218"/>
      <c r="BN433" s="221"/>
      <c r="BO433" s="270"/>
      <c r="BP433" s="273"/>
      <c r="BQ433" s="270"/>
      <c r="BR433" s="270"/>
      <c r="BS433" s="270"/>
      <c r="BT433" s="273"/>
      <c r="BU433" s="270"/>
      <c r="BV433" s="270"/>
      <c r="BW433" s="270"/>
      <c r="BX433" s="273"/>
      <c r="BY433" s="270"/>
      <c r="BZ433" s="270"/>
      <c r="CA433" s="270"/>
      <c r="CB433" s="273"/>
      <c r="CC433" s="270"/>
      <c r="CD433" s="270"/>
      <c r="CE433" s="270"/>
      <c r="CF433" s="273"/>
      <c r="CG433" s="270"/>
      <c r="CH433" s="270"/>
      <c r="CI433" s="270"/>
      <c r="CJ433" s="273"/>
      <c r="CK433" s="270"/>
      <c r="CL433" s="270"/>
      <c r="CM433" s="270"/>
      <c r="CN433" s="273"/>
      <c r="CO433" s="270"/>
      <c r="CP433" s="270"/>
      <c r="CQ433" s="270"/>
      <c r="CR433" s="273"/>
      <c r="CS433" s="270"/>
      <c r="CT433" s="270"/>
      <c r="CU433" s="271"/>
      <c r="CV433" s="221"/>
      <c r="CW433" s="221"/>
      <c r="CX433" s="221"/>
      <c r="CY433" s="221"/>
      <c r="CZ433" s="221"/>
      <c r="DA433" s="221"/>
      <c r="DB433" s="221"/>
      <c r="DC433" s="221"/>
      <c r="DD433" s="221"/>
      <c r="DE433" s="221"/>
      <c r="DF433" s="221"/>
      <c r="DG433" s="221"/>
    </row>
    <row r="434" spans="1:111" s="222" customFormat="1" x14ac:dyDescent="0.2">
      <c r="A434" s="225"/>
      <c r="B434" s="220"/>
      <c r="D434" s="219"/>
      <c r="E434" s="219"/>
      <c r="F434" s="219"/>
      <c r="G434" s="264"/>
      <c r="H434" s="219"/>
      <c r="I434" s="289"/>
      <c r="J434" s="219"/>
      <c r="K434" s="219"/>
      <c r="L434" s="219"/>
      <c r="M434" s="219"/>
      <c r="N434" s="219"/>
      <c r="O434" s="219"/>
      <c r="P434" s="219"/>
      <c r="Q434" s="224"/>
      <c r="R434" s="225"/>
      <c r="AS434" s="215"/>
      <c r="BF434" s="216"/>
      <c r="BG434" s="215"/>
      <c r="BH434" s="217"/>
      <c r="BI434" s="217"/>
      <c r="BJ434" s="215"/>
      <c r="BK434" s="215"/>
      <c r="BL434" s="715"/>
      <c r="BM434" s="218"/>
      <c r="BN434" s="221"/>
      <c r="BO434" s="270"/>
      <c r="BP434" s="273"/>
      <c r="BQ434" s="270"/>
      <c r="BR434" s="270"/>
      <c r="BS434" s="270"/>
      <c r="BT434" s="273"/>
      <c r="BU434" s="270"/>
      <c r="BV434" s="270"/>
      <c r="BW434" s="270"/>
      <c r="BX434" s="273"/>
      <c r="BY434" s="270"/>
      <c r="BZ434" s="270"/>
      <c r="CA434" s="270"/>
      <c r="CB434" s="273"/>
      <c r="CC434" s="270"/>
      <c r="CD434" s="270"/>
      <c r="CE434" s="270"/>
      <c r="CF434" s="273"/>
      <c r="CG434" s="270"/>
      <c r="CH434" s="270"/>
      <c r="CI434" s="270"/>
      <c r="CJ434" s="273"/>
      <c r="CK434" s="270"/>
      <c r="CL434" s="270"/>
      <c r="CM434" s="270"/>
      <c r="CN434" s="273"/>
      <c r="CO434" s="270"/>
      <c r="CP434" s="270"/>
      <c r="CQ434" s="270"/>
      <c r="CR434" s="273"/>
      <c r="CS434" s="270"/>
      <c r="CT434" s="270"/>
      <c r="CU434" s="271"/>
      <c r="CV434" s="221"/>
      <c r="CW434" s="221"/>
      <c r="CX434" s="221"/>
      <c r="CY434" s="221"/>
      <c r="CZ434" s="221"/>
      <c r="DA434" s="221"/>
      <c r="DB434" s="221"/>
      <c r="DC434" s="221"/>
      <c r="DD434" s="221"/>
      <c r="DE434" s="221"/>
      <c r="DF434" s="221"/>
      <c r="DG434" s="221"/>
    </row>
    <row r="435" spans="1:111" s="222" customFormat="1" x14ac:dyDescent="0.2">
      <c r="A435" s="225"/>
      <c r="B435" s="220"/>
      <c r="D435" s="219"/>
      <c r="E435" s="219"/>
      <c r="F435" s="219"/>
      <c r="G435" s="264"/>
      <c r="H435" s="219"/>
      <c r="I435" s="289"/>
      <c r="J435" s="219"/>
      <c r="K435" s="219"/>
      <c r="L435" s="219"/>
      <c r="M435" s="219"/>
      <c r="N435" s="219"/>
      <c r="O435" s="219"/>
      <c r="P435" s="219"/>
      <c r="Q435" s="224"/>
      <c r="R435" s="225"/>
      <c r="AS435" s="215"/>
      <c r="BF435" s="216"/>
      <c r="BG435" s="215"/>
      <c r="BH435" s="217"/>
      <c r="BI435" s="217"/>
      <c r="BJ435" s="215"/>
      <c r="BK435" s="215"/>
      <c r="BL435" s="715"/>
      <c r="BM435" s="218"/>
      <c r="BN435" s="221"/>
      <c r="BO435" s="270"/>
      <c r="BP435" s="273"/>
      <c r="BQ435" s="270"/>
      <c r="BR435" s="270"/>
      <c r="BS435" s="270"/>
      <c r="BT435" s="273"/>
      <c r="BU435" s="270"/>
      <c r="BV435" s="270"/>
      <c r="BW435" s="270"/>
      <c r="BX435" s="273"/>
      <c r="BY435" s="270"/>
      <c r="BZ435" s="270"/>
      <c r="CA435" s="270"/>
      <c r="CB435" s="273"/>
      <c r="CC435" s="270"/>
      <c r="CD435" s="270"/>
      <c r="CE435" s="270"/>
      <c r="CF435" s="273"/>
      <c r="CG435" s="270"/>
      <c r="CH435" s="270"/>
      <c r="CI435" s="270"/>
      <c r="CJ435" s="273"/>
      <c r="CK435" s="270"/>
      <c r="CL435" s="270"/>
      <c r="CM435" s="270"/>
      <c r="CN435" s="273"/>
      <c r="CO435" s="270"/>
      <c r="CP435" s="270"/>
      <c r="CQ435" s="270"/>
      <c r="CR435" s="273"/>
      <c r="CS435" s="270"/>
      <c r="CT435" s="270"/>
      <c r="CU435" s="271"/>
      <c r="CV435" s="221"/>
      <c r="CW435" s="221"/>
      <c r="CX435" s="221"/>
      <c r="CY435" s="221"/>
      <c r="CZ435" s="221"/>
      <c r="DA435" s="221"/>
      <c r="DB435" s="221"/>
      <c r="DC435" s="221"/>
      <c r="DD435" s="221"/>
      <c r="DE435" s="221"/>
      <c r="DF435" s="221"/>
      <c r="DG435" s="221"/>
    </row>
    <row r="436" spans="1:111" s="222" customFormat="1" x14ac:dyDescent="0.2">
      <c r="A436" s="225"/>
      <c r="B436" s="220"/>
      <c r="D436" s="219"/>
      <c r="E436" s="219"/>
      <c r="F436" s="219"/>
      <c r="G436" s="264"/>
      <c r="H436" s="219"/>
      <c r="I436" s="289"/>
      <c r="J436" s="219"/>
      <c r="K436" s="219"/>
      <c r="L436" s="219"/>
      <c r="M436" s="219"/>
      <c r="N436" s="219"/>
      <c r="O436" s="219"/>
      <c r="P436" s="219"/>
      <c r="Q436" s="224"/>
      <c r="R436" s="225"/>
      <c r="AS436" s="215"/>
      <c r="BF436" s="216"/>
      <c r="BG436" s="215"/>
      <c r="BH436" s="217"/>
      <c r="BI436" s="217"/>
      <c r="BJ436" s="215"/>
      <c r="BK436" s="215"/>
      <c r="BL436" s="715"/>
      <c r="BM436" s="218"/>
      <c r="BN436" s="221"/>
      <c r="BO436" s="270"/>
      <c r="BP436" s="273"/>
      <c r="BQ436" s="270"/>
      <c r="BR436" s="270"/>
      <c r="BS436" s="270"/>
      <c r="BT436" s="273"/>
      <c r="BU436" s="270"/>
      <c r="BV436" s="270"/>
      <c r="BW436" s="270"/>
      <c r="BX436" s="273"/>
      <c r="BY436" s="270"/>
      <c r="BZ436" s="270"/>
      <c r="CA436" s="270"/>
      <c r="CB436" s="273"/>
      <c r="CC436" s="270"/>
      <c r="CD436" s="270"/>
      <c r="CE436" s="270"/>
      <c r="CF436" s="273"/>
      <c r="CG436" s="270"/>
      <c r="CH436" s="270"/>
      <c r="CI436" s="270"/>
      <c r="CJ436" s="273"/>
      <c r="CK436" s="270"/>
      <c r="CL436" s="270"/>
      <c r="CM436" s="270"/>
      <c r="CN436" s="273"/>
      <c r="CO436" s="270"/>
      <c r="CP436" s="270"/>
      <c r="CQ436" s="270"/>
      <c r="CR436" s="273"/>
      <c r="CS436" s="270"/>
      <c r="CT436" s="270"/>
      <c r="CU436" s="271"/>
      <c r="CV436" s="221"/>
      <c r="CW436" s="221"/>
      <c r="CX436" s="221"/>
      <c r="CY436" s="221"/>
      <c r="CZ436" s="221"/>
      <c r="DA436" s="221"/>
      <c r="DB436" s="221"/>
      <c r="DC436" s="221"/>
      <c r="DD436" s="221"/>
      <c r="DE436" s="221"/>
      <c r="DF436" s="221"/>
      <c r="DG436" s="221"/>
    </row>
    <row r="437" spans="1:111" s="222" customFormat="1" x14ac:dyDescent="0.2">
      <c r="A437" s="225"/>
      <c r="B437" s="220"/>
      <c r="D437" s="219"/>
      <c r="E437" s="219"/>
      <c r="F437" s="219"/>
      <c r="G437" s="264"/>
      <c r="H437" s="219"/>
      <c r="I437" s="289"/>
      <c r="J437" s="219"/>
      <c r="K437" s="219"/>
      <c r="L437" s="219"/>
      <c r="M437" s="219"/>
      <c r="N437" s="219"/>
      <c r="O437" s="219"/>
      <c r="P437" s="219"/>
      <c r="Q437" s="224"/>
      <c r="R437" s="225"/>
      <c r="AS437" s="215"/>
      <c r="BF437" s="216"/>
      <c r="BG437" s="215"/>
      <c r="BH437" s="217"/>
      <c r="BI437" s="217"/>
      <c r="BJ437" s="215"/>
      <c r="BK437" s="215"/>
      <c r="BL437" s="715"/>
      <c r="BM437" s="218"/>
      <c r="BN437" s="221"/>
      <c r="BO437" s="270"/>
      <c r="BP437" s="273"/>
      <c r="BQ437" s="270"/>
      <c r="BR437" s="270"/>
      <c r="BS437" s="270"/>
      <c r="BT437" s="273"/>
      <c r="BU437" s="270"/>
      <c r="BV437" s="270"/>
      <c r="BW437" s="270"/>
      <c r="BX437" s="273"/>
      <c r="BY437" s="270"/>
      <c r="BZ437" s="270"/>
      <c r="CA437" s="270"/>
      <c r="CB437" s="273"/>
      <c r="CC437" s="270"/>
      <c r="CD437" s="270"/>
      <c r="CE437" s="270"/>
      <c r="CF437" s="273"/>
      <c r="CG437" s="270"/>
      <c r="CH437" s="270"/>
      <c r="CI437" s="270"/>
      <c r="CJ437" s="273"/>
      <c r="CK437" s="270"/>
      <c r="CL437" s="270"/>
      <c r="CM437" s="270"/>
      <c r="CN437" s="273"/>
      <c r="CO437" s="270"/>
      <c r="CP437" s="270"/>
      <c r="CQ437" s="270"/>
      <c r="CR437" s="273"/>
      <c r="CS437" s="270"/>
      <c r="CT437" s="270"/>
      <c r="CU437" s="271"/>
      <c r="CV437" s="221"/>
      <c r="CW437" s="221"/>
      <c r="CX437" s="221"/>
      <c r="CY437" s="221"/>
      <c r="CZ437" s="221"/>
      <c r="DA437" s="221"/>
      <c r="DB437" s="221"/>
      <c r="DC437" s="221"/>
      <c r="DD437" s="221"/>
      <c r="DE437" s="221"/>
      <c r="DF437" s="221"/>
      <c r="DG437" s="221"/>
    </row>
    <row r="438" spans="1:111" s="222" customFormat="1" x14ac:dyDescent="0.2">
      <c r="A438" s="225"/>
      <c r="B438" s="220"/>
      <c r="D438" s="219"/>
      <c r="E438" s="219"/>
      <c r="F438" s="219"/>
      <c r="G438" s="264"/>
      <c r="H438" s="219"/>
      <c r="I438" s="289"/>
      <c r="J438" s="219"/>
      <c r="K438" s="219"/>
      <c r="L438" s="219"/>
      <c r="M438" s="219"/>
      <c r="N438" s="219"/>
      <c r="O438" s="219"/>
      <c r="P438" s="219"/>
      <c r="Q438" s="224"/>
      <c r="R438" s="225"/>
      <c r="AS438" s="215"/>
      <c r="BF438" s="216"/>
      <c r="BG438" s="215"/>
      <c r="BH438" s="217"/>
      <c r="BI438" s="217"/>
      <c r="BJ438" s="215"/>
      <c r="BK438" s="215"/>
      <c r="BL438" s="715"/>
      <c r="BM438" s="218"/>
      <c r="BN438" s="221"/>
      <c r="BO438" s="270"/>
      <c r="BP438" s="273"/>
      <c r="BQ438" s="270"/>
      <c r="BR438" s="270"/>
      <c r="BS438" s="270"/>
      <c r="BT438" s="273"/>
      <c r="BU438" s="270"/>
      <c r="BV438" s="270"/>
      <c r="BW438" s="270"/>
      <c r="BX438" s="273"/>
      <c r="BY438" s="270"/>
      <c r="BZ438" s="270"/>
      <c r="CA438" s="270"/>
      <c r="CB438" s="273"/>
      <c r="CC438" s="270"/>
      <c r="CD438" s="270"/>
      <c r="CE438" s="270"/>
      <c r="CF438" s="273"/>
      <c r="CG438" s="270"/>
      <c r="CH438" s="270"/>
      <c r="CI438" s="270"/>
      <c r="CJ438" s="273"/>
      <c r="CK438" s="270"/>
      <c r="CL438" s="270"/>
      <c r="CM438" s="270"/>
      <c r="CN438" s="273"/>
      <c r="CO438" s="270"/>
      <c r="CP438" s="270"/>
      <c r="CQ438" s="270"/>
      <c r="CR438" s="273"/>
      <c r="CS438" s="270"/>
      <c r="CT438" s="270"/>
      <c r="CU438" s="271"/>
      <c r="CV438" s="221"/>
      <c r="CW438" s="221"/>
      <c r="CX438" s="221"/>
      <c r="CY438" s="221"/>
      <c r="CZ438" s="221"/>
      <c r="DA438" s="221"/>
      <c r="DB438" s="221"/>
      <c r="DC438" s="221"/>
      <c r="DD438" s="221"/>
      <c r="DE438" s="221"/>
      <c r="DF438" s="221"/>
      <c r="DG438" s="221"/>
    </row>
    <row r="439" spans="1:111" s="222" customFormat="1" x14ac:dyDescent="0.2">
      <c r="A439" s="225"/>
      <c r="B439" s="220"/>
      <c r="D439" s="219"/>
      <c r="E439" s="219"/>
      <c r="F439" s="219"/>
      <c r="G439" s="264"/>
      <c r="H439" s="219"/>
      <c r="I439" s="289"/>
      <c r="J439" s="219"/>
      <c r="K439" s="219"/>
      <c r="L439" s="219"/>
      <c r="M439" s="219"/>
      <c r="N439" s="219"/>
      <c r="O439" s="219"/>
      <c r="P439" s="219"/>
      <c r="Q439" s="224"/>
      <c r="R439" s="225"/>
      <c r="AS439" s="215"/>
      <c r="BF439" s="216"/>
      <c r="BG439" s="215"/>
      <c r="BH439" s="217"/>
      <c r="BI439" s="217"/>
      <c r="BJ439" s="215"/>
      <c r="BK439" s="215"/>
      <c r="BL439" s="715"/>
      <c r="BM439" s="218"/>
      <c r="BN439" s="221"/>
      <c r="BO439" s="270"/>
      <c r="BP439" s="273"/>
      <c r="BQ439" s="270"/>
      <c r="BR439" s="270"/>
      <c r="BS439" s="270"/>
      <c r="BT439" s="273"/>
      <c r="BU439" s="270"/>
      <c r="BV439" s="270"/>
      <c r="BW439" s="270"/>
      <c r="BX439" s="273"/>
      <c r="BY439" s="270"/>
      <c r="BZ439" s="270"/>
      <c r="CA439" s="270"/>
      <c r="CB439" s="273"/>
      <c r="CC439" s="270"/>
      <c r="CD439" s="270"/>
      <c r="CE439" s="270"/>
      <c r="CF439" s="273"/>
      <c r="CG439" s="270"/>
      <c r="CH439" s="270"/>
      <c r="CI439" s="270"/>
      <c r="CJ439" s="273"/>
      <c r="CK439" s="270"/>
      <c r="CL439" s="270"/>
      <c r="CM439" s="270"/>
      <c r="CN439" s="273"/>
      <c r="CO439" s="270"/>
      <c r="CP439" s="270"/>
      <c r="CQ439" s="270"/>
      <c r="CR439" s="273"/>
      <c r="CS439" s="270"/>
      <c r="CT439" s="270"/>
      <c r="CU439" s="271"/>
      <c r="CV439" s="221"/>
      <c r="CW439" s="221"/>
      <c r="CX439" s="221"/>
      <c r="CY439" s="221"/>
      <c r="CZ439" s="221"/>
      <c r="DA439" s="221"/>
      <c r="DB439" s="221"/>
      <c r="DC439" s="221"/>
      <c r="DD439" s="221"/>
      <c r="DE439" s="221"/>
      <c r="DF439" s="221"/>
      <c r="DG439" s="221"/>
    </row>
    <row r="440" spans="1:111" s="222" customFormat="1" x14ac:dyDescent="0.2">
      <c r="A440" s="225"/>
      <c r="B440" s="220"/>
      <c r="D440" s="219"/>
      <c r="E440" s="219"/>
      <c r="F440" s="219"/>
      <c r="G440" s="264"/>
      <c r="H440" s="219"/>
      <c r="I440" s="289"/>
      <c r="J440" s="219"/>
      <c r="K440" s="219"/>
      <c r="L440" s="219"/>
      <c r="M440" s="219"/>
      <c r="N440" s="219"/>
      <c r="O440" s="219"/>
      <c r="P440" s="219"/>
      <c r="Q440" s="224"/>
      <c r="R440" s="225"/>
      <c r="AS440" s="215"/>
      <c r="BF440" s="216"/>
      <c r="BG440" s="215"/>
      <c r="BH440" s="217"/>
      <c r="BI440" s="217"/>
      <c r="BJ440" s="215"/>
      <c r="BK440" s="215"/>
      <c r="BL440" s="715"/>
      <c r="BM440" s="218"/>
      <c r="BN440" s="221"/>
      <c r="BO440" s="270"/>
      <c r="BP440" s="273"/>
      <c r="BQ440" s="270"/>
      <c r="BR440" s="270"/>
      <c r="BS440" s="270"/>
      <c r="BT440" s="273"/>
      <c r="BU440" s="270"/>
      <c r="BV440" s="270"/>
      <c r="BW440" s="270"/>
      <c r="BX440" s="273"/>
      <c r="BY440" s="270"/>
      <c r="BZ440" s="270"/>
      <c r="CA440" s="270"/>
      <c r="CB440" s="273"/>
      <c r="CC440" s="270"/>
      <c r="CD440" s="270"/>
      <c r="CE440" s="270"/>
      <c r="CF440" s="273"/>
      <c r="CG440" s="270"/>
      <c r="CH440" s="270"/>
      <c r="CI440" s="270"/>
      <c r="CJ440" s="273"/>
      <c r="CK440" s="270"/>
      <c r="CL440" s="270"/>
      <c r="CM440" s="270"/>
      <c r="CN440" s="273"/>
      <c r="CO440" s="270"/>
      <c r="CP440" s="270"/>
      <c r="CQ440" s="270"/>
      <c r="CR440" s="273"/>
      <c r="CS440" s="270"/>
      <c r="CT440" s="270"/>
      <c r="CU440" s="271"/>
      <c r="CV440" s="221"/>
      <c r="CW440" s="221"/>
      <c r="CX440" s="221"/>
      <c r="CY440" s="221"/>
      <c r="CZ440" s="221"/>
      <c r="DA440" s="221"/>
      <c r="DB440" s="221"/>
      <c r="DC440" s="221"/>
      <c r="DD440" s="221"/>
      <c r="DE440" s="221"/>
      <c r="DF440" s="221"/>
      <c r="DG440" s="221"/>
    </row>
    <row r="441" spans="1:111" s="222" customFormat="1" x14ac:dyDescent="0.2">
      <c r="A441" s="225"/>
      <c r="B441" s="220"/>
      <c r="D441" s="219"/>
      <c r="E441" s="219"/>
      <c r="F441" s="219"/>
      <c r="G441" s="264"/>
      <c r="H441" s="219"/>
      <c r="I441" s="289"/>
      <c r="J441" s="219"/>
      <c r="K441" s="219"/>
      <c r="L441" s="219"/>
      <c r="M441" s="219"/>
      <c r="N441" s="219"/>
      <c r="O441" s="219"/>
      <c r="P441" s="219"/>
      <c r="Q441" s="224"/>
      <c r="R441" s="225"/>
      <c r="AS441" s="215"/>
      <c r="BF441" s="216"/>
      <c r="BG441" s="215"/>
      <c r="BH441" s="217"/>
      <c r="BI441" s="217"/>
      <c r="BJ441" s="215"/>
      <c r="BK441" s="215"/>
      <c r="BL441" s="715"/>
      <c r="BM441" s="218"/>
      <c r="BN441" s="221"/>
      <c r="BO441" s="270"/>
      <c r="BP441" s="273"/>
      <c r="BQ441" s="270"/>
      <c r="BR441" s="270"/>
      <c r="BS441" s="270"/>
      <c r="BT441" s="273"/>
      <c r="BU441" s="270"/>
      <c r="BV441" s="270"/>
      <c r="BW441" s="270"/>
      <c r="BX441" s="273"/>
      <c r="BY441" s="270"/>
      <c r="BZ441" s="270"/>
      <c r="CA441" s="270"/>
      <c r="CB441" s="273"/>
      <c r="CC441" s="270"/>
      <c r="CD441" s="270"/>
      <c r="CE441" s="270"/>
      <c r="CF441" s="273"/>
      <c r="CG441" s="270"/>
      <c r="CH441" s="270"/>
      <c r="CI441" s="270"/>
      <c r="CJ441" s="273"/>
      <c r="CK441" s="270"/>
      <c r="CL441" s="270"/>
      <c r="CM441" s="270"/>
      <c r="CN441" s="273"/>
      <c r="CO441" s="270"/>
      <c r="CP441" s="270"/>
      <c r="CQ441" s="270"/>
      <c r="CR441" s="273"/>
      <c r="CS441" s="270"/>
      <c r="CT441" s="270"/>
      <c r="CU441" s="271"/>
      <c r="CV441" s="221"/>
      <c r="CW441" s="221"/>
      <c r="CX441" s="221"/>
      <c r="CY441" s="221"/>
      <c r="CZ441" s="221"/>
      <c r="DA441" s="221"/>
      <c r="DB441" s="221"/>
      <c r="DC441" s="221"/>
      <c r="DD441" s="221"/>
      <c r="DE441" s="221"/>
      <c r="DF441" s="221"/>
      <c r="DG441" s="221"/>
    </row>
    <row r="442" spans="1:111" s="222" customFormat="1" x14ac:dyDescent="0.2">
      <c r="A442" s="225"/>
      <c r="B442" s="220"/>
      <c r="D442" s="219"/>
      <c r="E442" s="219"/>
      <c r="F442" s="219"/>
      <c r="G442" s="264"/>
      <c r="H442" s="219"/>
      <c r="I442" s="289"/>
      <c r="J442" s="219"/>
      <c r="K442" s="219"/>
      <c r="L442" s="219"/>
      <c r="M442" s="219"/>
      <c r="N442" s="219"/>
      <c r="O442" s="219"/>
      <c r="P442" s="219"/>
      <c r="Q442" s="224"/>
      <c r="R442" s="225"/>
      <c r="AS442" s="215"/>
      <c r="BF442" s="216"/>
      <c r="BG442" s="215"/>
      <c r="BH442" s="217"/>
      <c r="BI442" s="217"/>
      <c r="BJ442" s="215"/>
      <c r="BK442" s="215"/>
      <c r="BL442" s="715"/>
      <c r="BM442" s="218"/>
      <c r="BN442" s="221"/>
      <c r="BO442" s="270"/>
      <c r="BP442" s="273"/>
      <c r="BQ442" s="270"/>
      <c r="BR442" s="270"/>
      <c r="BS442" s="270"/>
      <c r="BT442" s="273"/>
      <c r="BU442" s="270"/>
      <c r="BV442" s="270"/>
      <c r="BW442" s="270"/>
      <c r="BX442" s="273"/>
      <c r="BY442" s="270"/>
      <c r="BZ442" s="270"/>
      <c r="CA442" s="270"/>
      <c r="CB442" s="273"/>
      <c r="CC442" s="270"/>
      <c r="CD442" s="270"/>
      <c r="CE442" s="270"/>
      <c r="CF442" s="273"/>
      <c r="CG442" s="270"/>
      <c r="CH442" s="270"/>
      <c r="CI442" s="270"/>
      <c r="CJ442" s="273"/>
      <c r="CK442" s="270"/>
      <c r="CL442" s="270"/>
      <c r="CM442" s="270"/>
      <c r="CN442" s="273"/>
      <c r="CO442" s="270"/>
      <c r="CP442" s="270"/>
      <c r="CQ442" s="270"/>
      <c r="CR442" s="273"/>
      <c r="CS442" s="270"/>
      <c r="CT442" s="270"/>
      <c r="CU442" s="271"/>
      <c r="CV442" s="221"/>
      <c r="CW442" s="221"/>
      <c r="CX442" s="221"/>
      <c r="CY442" s="221"/>
      <c r="CZ442" s="221"/>
      <c r="DA442" s="221"/>
      <c r="DB442" s="221"/>
      <c r="DC442" s="221"/>
      <c r="DD442" s="221"/>
      <c r="DE442" s="221"/>
      <c r="DF442" s="221"/>
      <c r="DG442" s="221"/>
    </row>
    <row r="443" spans="1:111" s="222" customFormat="1" x14ac:dyDescent="0.2">
      <c r="A443" s="225"/>
      <c r="B443" s="220"/>
      <c r="D443" s="219"/>
      <c r="E443" s="219"/>
      <c r="F443" s="219"/>
      <c r="G443" s="264"/>
      <c r="H443" s="219"/>
      <c r="I443" s="289"/>
      <c r="J443" s="219"/>
      <c r="K443" s="219"/>
      <c r="L443" s="219"/>
      <c r="M443" s="219"/>
      <c r="N443" s="219"/>
      <c r="O443" s="219"/>
      <c r="P443" s="219"/>
      <c r="Q443" s="224"/>
      <c r="R443" s="225"/>
      <c r="AS443" s="215"/>
      <c r="BF443" s="216"/>
      <c r="BG443" s="215"/>
      <c r="BH443" s="217"/>
      <c r="BI443" s="217"/>
      <c r="BJ443" s="215"/>
      <c r="BK443" s="215"/>
      <c r="BL443" s="715"/>
      <c r="BM443" s="218"/>
      <c r="BN443" s="221"/>
      <c r="BO443" s="270"/>
      <c r="BP443" s="273"/>
      <c r="BQ443" s="270"/>
      <c r="BR443" s="270"/>
      <c r="BS443" s="270"/>
      <c r="BT443" s="273"/>
      <c r="BU443" s="270"/>
      <c r="BV443" s="270"/>
      <c r="BW443" s="270"/>
      <c r="BX443" s="273"/>
      <c r="BY443" s="270"/>
      <c r="BZ443" s="270"/>
      <c r="CA443" s="270"/>
      <c r="CB443" s="273"/>
      <c r="CC443" s="270"/>
      <c r="CD443" s="270"/>
      <c r="CE443" s="270"/>
      <c r="CF443" s="273"/>
      <c r="CG443" s="270"/>
      <c r="CH443" s="270"/>
      <c r="CI443" s="270"/>
      <c r="CJ443" s="273"/>
      <c r="CK443" s="270"/>
      <c r="CL443" s="270"/>
      <c r="CM443" s="270"/>
      <c r="CN443" s="273"/>
      <c r="CO443" s="270"/>
      <c r="CP443" s="270"/>
      <c r="CQ443" s="270"/>
      <c r="CR443" s="273"/>
      <c r="CS443" s="270"/>
      <c r="CT443" s="270"/>
      <c r="CU443" s="271"/>
      <c r="CV443" s="221"/>
      <c r="CW443" s="221"/>
      <c r="CX443" s="221"/>
      <c r="CY443" s="221"/>
      <c r="CZ443" s="221"/>
      <c r="DA443" s="221"/>
      <c r="DB443" s="221"/>
      <c r="DC443" s="221"/>
      <c r="DD443" s="221"/>
      <c r="DE443" s="221"/>
      <c r="DF443" s="221"/>
      <c r="DG443" s="221"/>
    </row>
    <row r="444" spans="1:111" s="222" customFormat="1" x14ac:dyDescent="0.2">
      <c r="A444" s="225"/>
      <c r="B444" s="220"/>
      <c r="D444" s="219"/>
      <c r="E444" s="219"/>
      <c r="F444" s="219"/>
      <c r="G444" s="264"/>
      <c r="H444" s="219"/>
      <c r="I444" s="289"/>
      <c r="J444" s="219"/>
      <c r="K444" s="219"/>
      <c r="L444" s="219"/>
      <c r="M444" s="219"/>
      <c r="N444" s="219"/>
      <c r="O444" s="219"/>
      <c r="P444" s="219"/>
      <c r="Q444" s="224"/>
      <c r="R444" s="225"/>
      <c r="AS444" s="215"/>
      <c r="BF444" s="216"/>
      <c r="BG444" s="215"/>
      <c r="BH444" s="217"/>
      <c r="BI444" s="217"/>
      <c r="BJ444" s="215"/>
      <c r="BK444" s="215"/>
      <c r="BL444" s="715"/>
      <c r="BM444" s="218"/>
      <c r="BN444" s="221"/>
      <c r="BO444" s="270"/>
      <c r="BP444" s="273"/>
      <c r="BQ444" s="270"/>
      <c r="BR444" s="270"/>
      <c r="BS444" s="270"/>
      <c r="BT444" s="273"/>
      <c r="BU444" s="270"/>
      <c r="BV444" s="270"/>
      <c r="BW444" s="270"/>
      <c r="BX444" s="273"/>
      <c r="BY444" s="270"/>
      <c r="BZ444" s="270"/>
      <c r="CA444" s="270"/>
      <c r="CB444" s="273"/>
      <c r="CC444" s="270"/>
      <c r="CD444" s="270"/>
      <c r="CE444" s="270"/>
      <c r="CF444" s="273"/>
      <c r="CG444" s="270"/>
      <c r="CH444" s="270"/>
      <c r="CI444" s="270"/>
      <c r="CJ444" s="273"/>
      <c r="CK444" s="270"/>
      <c r="CL444" s="270"/>
      <c r="CM444" s="270"/>
      <c r="CN444" s="273"/>
      <c r="CO444" s="270"/>
      <c r="CP444" s="270"/>
      <c r="CQ444" s="270"/>
      <c r="CR444" s="273"/>
      <c r="CS444" s="270"/>
      <c r="CT444" s="270"/>
      <c r="CU444" s="271"/>
      <c r="CV444" s="221"/>
      <c r="CW444" s="221"/>
      <c r="CX444" s="221"/>
      <c r="CY444" s="221"/>
      <c r="CZ444" s="221"/>
      <c r="DA444" s="221"/>
      <c r="DB444" s="221"/>
      <c r="DC444" s="221"/>
      <c r="DD444" s="221"/>
      <c r="DE444" s="221"/>
      <c r="DF444" s="221"/>
      <c r="DG444" s="221"/>
    </row>
    <row r="445" spans="1:111" s="222" customFormat="1" x14ac:dyDescent="0.2">
      <c r="A445" s="225"/>
      <c r="B445" s="220"/>
      <c r="D445" s="219"/>
      <c r="E445" s="219"/>
      <c r="F445" s="219"/>
      <c r="G445" s="264"/>
      <c r="H445" s="219"/>
      <c r="I445" s="289"/>
      <c r="J445" s="219"/>
      <c r="K445" s="219"/>
      <c r="L445" s="219"/>
      <c r="M445" s="219"/>
      <c r="N445" s="219"/>
      <c r="O445" s="219"/>
      <c r="P445" s="219"/>
      <c r="Q445" s="224"/>
      <c r="R445" s="225"/>
      <c r="AS445" s="215"/>
      <c r="BF445" s="216"/>
      <c r="BG445" s="215"/>
      <c r="BH445" s="217"/>
      <c r="BI445" s="217"/>
      <c r="BJ445" s="215"/>
      <c r="BK445" s="215"/>
      <c r="BL445" s="715"/>
      <c r="BM445" s="218"/>
      <c r="BN445" s="221"/>
      <c r="BO445" s="270"/>
      <c r="BP445" s="273"/>
      <c r="BQ445" s="270"/>
      <c r="BR445" s="270"/>
      <c r="BS445" s="270"/>
      <c r="BT445" s="273"/>
      <c r="BU445" s="270"/>
      <c r="BV445" s="270"/>
      <c r="BW445" s="270"/>
      <c r="BX445" s="273"/>
      <c r="BY445" s="270"/>
      <c r="BZ445" s="270"/>
      <c r="CA445" s="270"/>
      <c r="CB445" s="273"/>
      <c r="CC445" s="270"/>
      <c r="CD445" s="270"/>
      <c r="CE445" s="270"/>
      <c r="CF445" s="273"/>
      <c r="CG445" s="270"/>
      <c r="CH445" s="270"/>
      <c r="CI445" s="270"/>
      <c r="CJ445" s="273"/>
      <c r="CK445" s="270"/>
      <c r="CL445" s="270"/>
      <c r="CM445" s="270"/>
      <c r="CN445" s="273"/>
      <c r="CO445" s="270"/>
      <c r="CP445" s="270"/>
      <c r="CQ445" s="270"/>
      <c r="CR445" s="273"/>
      <c r="CS445" s="270"/>
      <c r="CT445" s="270"/>
      <c r="CU445" s="271"/>
      <c r="CV445" s="221"/>
      <c r="CW445" s="221"/>
      <c r="CX445" s="221"/>
      <c r="CY445" s="221"/>
      <c r="CZ445" s="221"/>
      <c r="DA445" s="221"/>
      <c r="DB445" s="221"/>
      <c r="DC445" s="221"/>
      <c r="DD445" s="221"/>
      <c r="DE445" s="221"/>
      <c r="DF445" s="221"/>
      <c r="DG445" s="221"/>
    </row>
    <row r="446" spans="1:111" s="222" customFormat="1" x14ac:dyDescent="0.2">
      <c r="A446" s="225"/>
      <c r="B446" s="220"/>
      <c r="D446" s="219"/>
      <c r="E446" s="219"/>
      <c r="F446" s="219"/>
      <c r="G446" s="264"/>
      <c r="H446" s="219"/>
      <c r="I446" s="289"/>
      <c r="J446" s="219"/>
      <c r="K446" s="219"/>
      <c r="L446" s="219"/>
      <c r="M446" s="219"/>
      <c r="N446" s="219"/>
      <c r="O446" s="219"/>
      <c r="P446" s="219"/>
      <c r="Q446" s="224"/>
      <c r="R446" s="225"/>
      <c r="AS446" s="215"/>
      <c r="BF446" s="216"/>
      <c r="BG446" s="215"/>
      <c r="BH446" s="217"/>
      <c r="BI446" s="217"/>
      <c r="BJ446" s="215"/>
      <c r="BK446" s="215"/>
      <c r="BL446" s="715"/>
      <c r="BM446" s="218"/>
      <c r="BN446" s="221"/>
      <c r="BO446" s="270"/>
      <c r="BP446" s="273"/>
      <c r="BQ446" s="270"/>
      <c r="BR446" s="270"/>
      <c r="BS446" s="270"/>
      <c r="BT446" s="273"/>
      <c r="BU446" s="270"/>
      <c r="BV446" s="270"/>
      <c r="BW446" s="270"/>
      <c r="BX446" s="273"/>
      <c r="BY446" s="270"/>
      <c r="BZ446" s="270"/>
      <c r="CA446" s="270"/>
      <c r="CB446" s="273"/>
      <c r="CC446" s="270"/>
      <c r="CD446" s="270"/>
      <c r="CE446" s="270"/>
      <c r="CF446" s="273"/>
      <c r="CG446" s="270"/>
      <c r="CH446" s="270"/>
      <c r="CI446" s="270"/>
      <c r="CJ446" s="273"/>
      <c r="CK446" s="270"/>
      <c r="CL446" s="270"/>
      <c r="CM446" s="270"/>
      <c r="CN446" s="273"/>
      <c r="CO446" s="270"/>
      <c r="CP446" s="270"/>
      <c r="CQ446" s="270"/>
      <c r="CR446" s="273"/>
      <c r="CS446" s="270"/>
      <c r="CT446" s="270"/>
      <c r="CU446" s="271"/>
      <c r="CV446" s="221"/>
      <c r="CW446" s="221"/>
      <c r="CX446" s="221"/>
      <c r="CY446" s="221"/>
      <c r="CZ446" s="221"/>
      <c r="DA446" s="221"/>
      <c r="DB446" s="221"/>
      <c r="DC446" s="221"/>
      <c r="DD446" s="221"/>
      <c r="DE446" s="221"/>
      <c r="DF446" s="221"/>
      <c r="DG446" s="221"/>
    </row>
    <row r="447" spans="1:111" s="222" customFormat="1" x14ac:dyDescent="0.2">
      <c r="A447" s="225"/>
      <c r="B447" s="220"/>
      <c r="D447" s="219"/>
      <c r="E447" s="219"/>
      <c r="F447" s="219"/>
      <c r="G447" s="264"/>
      <c r="H447" s="219"/>
      <c r="I447" s="289"/>
      <c r="J447" s="219"/>
      <c r="K447" s="219"/>
      <c r="L447" s="219"/>
      <c r="M447" s="219"/>
      <c r="N447" s="219"/>
      <c r="O447" s="219"/>
      <c r="P447" s="219"/>
      <c r="Q447" s="224"/>
      <c r="R447" s="225"/>
      <c r="AS447" s="215"/>
      <c r="BF447" s="216"/>
      <c r="BG447" s="215"/>
      <c r="BH447" s="217"/>
      <c r="BI447" s="217"/>
      <c r="BJ447" s="215"/>
      <c r="BK447" s="215"/>
      <c r="BL447" s="715"/>
      <c r="BM447" s="218"/>
      <c r="BN447" s="221"/>
      <c r="BO447" s="270"/>
      <c r="BP447" s="273"/>
      <c r="BQ447" s="270"/>
      <c r="BR447" s="270"/>
      <c r="BS447" s="270"/>
      <c r="BT447" s="273"/>
      <c r="BU447" s="270"/>
      <c r="BV447" s="270"/>
      <c r="BW447" s="270"/>
      <c r="BX447" s="273"/>
      <c r="BY447" s="270"/>
      <c r="BZ447" s="270"/>
      <c r="CA447" s="270"/>
      <c r="CB447" s="273"/>
      <c r="CC447" s="270"/>
      <c r="CD447" s="270"/>
      <c r="CE447" s="270"/>
      <c r="CF447" s="273"/>
      <c r="CG447" s="270"/>
      <c r="CH447" s="270"/>
      <c r="CI447" s="270"/>
      <c r="CJ447" s="273"/>
      <c r="CK447" s="270"/>
      <c r="CL447" s="270"/>
      <c r="CM447" s="270"/>
      <c r="CN447" s="273"/>
      <c r="CO447" s="270"/>
      <c r="CP447" s="270"/>
      <c r="CQ447" s="270"/>
      <c r="CR447" s="273"/>
      <c r="CS447" s="270"/>
      <c r="CT447" s="270"/>
      <c r="CU447" s="271"/>
      <c r="CV447" s="221"/>
      <c r="CW447" s="221"/>
      <c r="CX447" s="221"/>
      <c r="CY447" s="221"/>
      <c r="CZ447" s="221"/>
      <c r="DA447" s="221"/>
      <c r="DB447" s="221"/>
      <c r="DC447" s="221"/>
      <c r="DD447" s="221"/>
      <c r="DE447" s="221"/>
      <c r="DF447" s="221"/>
      <c r="DG447" s="221"/>
    </row>
    <row r="448" spans="1:111" s="222" customFormat="1" x14ac:dyDescent="0.2">
      <c r="A448" s="225"/>
      <c r="B448" s="220"/>
      <c r="D448" s="219"/>
      <c r="E448" s="219"/>
      <c r="F448" s="219"/>
      <c r="G448" s="264"/>
      <c r="H448" s="219"/>
      <c r="I448" s="289"/>
      <c r="J448" s="219"/>
      <c r="K448" s="219"/>
      <c r="L448" s="219"/>
      <c r="M448" s="219"/>
      <c r="N448" s="219"/>
      <c r="O448" s="219"/>
      <c r="P448" s="219"/>
      <c r="Q448" s="224"/>
      <c r="R448" s="225"/>
      <c r="AS448" s="215"/>
      <c r="BF448" s="216"/>
      <c r="BG448" s="215"/>
      <c r="BH448" s="217"/>
      <c r="BI448" s="217"/>
      <c r="BJ448" s="215"/>
      <c r="BK448" s="215"/>
      <c r="BL448" s="715"/>
      <c r="BM448" s="218"/>
      <c r="BN448" s="221"/>
      <c r="BO448" s="270"/>
      <c r="BP448" s="273"/>
      <c r="BQ448" s="270"/>
      <c r="BR448" s="270"/>
      <c r="BS448" s="270"/>
      <c r="BT448" s="273"/>
      <c r="BU448" s="270"/>
      <c r="BV448" s="270"/>
      <c r="BW448" s="270"/>
      <c r="BX448" s="273"/>
      <c r="BY448" s="270"/>
      <c r="BZ448" s="270"/>
      <c r="CA448" s="270"/>
      <c r="CB448" s="273"/>
      <c r="CC448" s="270"/>
      <c r="CD448" s="270"/>
      <c r="CE448" s="270"/>
      <c r="CF448" s="273"/>
      <c r="CG448" s="270"/>
      <c r="CH448" s="270"/>
      <c r="CI448" s="270"/>
      <c r="CJ448" s="273"/>
      <c r="CK448" s="270"/>
      <c r="CL448" s="270"/>
      <c r="CM448" s="270"/>
      <c r="CN448" s="273"/>
      <c r="CO448" s="270"/>
      <c r="CP448" s="270"/>
      <c r="CQ448" s="270"/>
      <c r="CR448" s="273"/>
      <c r="CS448" s="270"/>
      <c r="CT448" s="270"/>
      <c r="CU448" s="271"/>
      <c r="CV448" s="221"/>
      <c r="CW448" s="221"/>
      <c r="CX448" s="221"/>
      <c r="CY448" s="221"/>
      <c r="CZ448" s="221"/>
      <c r="DA448" s="221"/>
      <c r="DB448" s="221"/>
      <c r="DC448" s="221"/>
      <c r="DD448" s="221"/>
      <c r="DE448" s="221"/>
      <c r="DF448" s="221"/>
      <c r="DG448" s="221"/>
    </row>
    <row r="449" spans="1:111" s="222" customFormat="1" x14ac:dyDescent="0.2">
      <c r="A449" s="225"/>
      <c r="B449" s="220"/>
      <c r="D449" s="219"/>
      <c r="E449" s="219"/>
      <c r="F449" s="219"/>
      <c r="G449" s="264"/>
      <c r="H449" s="219"/>
      <c r="I449" s="289"/>
      <c r="J449" s="219"/>
      <c r="K449" s="219"/>
      <c r="L449" s="219"/>
      <c r="M449" s="219"/>
      <c r="N449" s="219"/>
      <c r="O449" s="219"/>
      <c r="P449" s="219"/>
      <c r="Q449" s="224"/>
      <c r="R449" s="225"/>
      <c r="AS449" s="215"/>
      <c r="BF449" s="216"/>
      <c r="BG449" s="215"/>
      <c r="BH449" s="217"/>
      <c r="BI449" s="217"/>
      <c r="BJ449" s="215"/>
      <c r="BK449" s="215"/>
      <c r="BL449" s="715"/>
      <c r="BM449" s="218"/>
      <c r="BN449" s="221"/>
      <c r="BO449" s="270"/>
      <c r="BP449" s="273"/>
      <c r="BQ449" s="270"/>
      <c r="BR449" s="270"/>
      <c r="BS449" s="270"/>
      <c r="BT449" s="273"/>
      <c r="BU449" s="270"/>
      <c r="BV449" s="270"/>
      <c r="BW449" s="270"/>
      <c r="BX449" s="273"/>
      <c r="BY449" s="270"/>
      <c r="BZ449" s="270"/>
      <c r="CA449" s="270"/>
      <c r="CB449" s="273"/>
      <c r="CC449" s="270"/>
      <c r="CD449" s="270"/>
      <c r="CE449" s="270"/>
      <c r="CF449" s="273"/>
      <c r="CG449" s="270"/>
      <c r="CH449" s="270"/>
      <c r="CI449" s="270"/>
      <c r="CJ449" s="273"/>
      <c r="CK449" s="270"/>
      <c r="CL449" s="270"/>
      <c r="CM449" s="270"/>
      <c r="CN449" s="273"/>
      <c r="CO449" s="270"/>
      <c r="CP449" s="270"/>
      <c r="CQ449" s="270"/>
      <c r="CR449" s="273"/>
      <c r="CS449" s="270"/>
      <c r="CT449" s="270"/>
      <c r="CU449" s="271"/>
      <c r="CV449" s="221"/>
      <c r="CW449" s="221"/>
      <c r="CX449" s="221"/>
      <c r="CY449" s="221"/>
      <c r="CZ449" s="221"/>
      <c r="DA449" s="221"/>
      <c r="DB449" s="221"/>
      <c r="DC449" s="221"/>
      <c r="DD449" s="221"/>
      <c r="DE449" s="221"/>
      <c r="DF449" s="221"/>
      <c r="DG449" s="221"/>
    </row>
    <row r="450" spans="1:111" s="222" customFormat="1" x14ac:dyDescent="0.2">
      <c r="A450" s="225"/>
      <c r="B450" s="220"/>
      <c r="D450" s="219"/>
      <c r="E450" s="219"/>
      <c r="F450" s="219"/>
      <c r="G450" s="264"/>
      <c r="H450" s="219"/>
      <c r="I450" s="289"/>
      <c r="J450" s="219"/>
      <c r="K450" s="219"/>
      <c r="L450" s="219"/>
      <c r="M450" s="219"/>
      <c r="N450" s="219"/>
      <c r="O450" s="219"/>
      <c r="P450" s="219"/>
      <c r="Q450" s="224"/>
      <c r="R450" s="225"/>
      <c r="AS450" s="215"/>
      <c r="BF450" s="216"/>
      <c r="BG450" s="215"/>
      <c r="BH450" s="217"/>
      <c r="BI450" s="217"/>
      <c r="BJ450" s="215"/>
      <c r="BK450" s="215"/>
      <c r="BL450" s="715"/>
      <c r="BM450" s="218"/>
      <c r="BN450" s="221"/>
      <c r="BO450" s="270"/>
      <c r="BP450" s="273"/>
      <c r="BQ450" s="270"/>
      <c r="BR450" s="270"/>
      <c r="BS450" s="270"/>
      <c r="BT450" s="273"/>
      <c r="BU450" s="270"/>
      <c r="BV450" s="270"/>
      <c r="BW450" s="270"/>
      <c r="BX450" s="273"/>
      <c r="BY450" s="270"/>
      <c r="BZ450" s="270"/>
      <c r="CA450" s="270"/>
      <c r="CB450" s="273"/>
      <c r="CC450" s="270"/>
      <c r="CD450" s="270"/>
      <c r="CE450" s="270"/>
      <c r="CF450" s="273"/>
      <c r="CG450" s="270"/>
      <c r="CH450" s="270"/>
      <c r="CI450" s="270"/>
      <c r="CJ450" s="273"/>
      <c r="CK450" s="270"/>
      <c r="CL450" s="270"/>
      <c r="CM450" s="270"/>
      <c r="CN450" s="273"/>
      <c r="CO450" s="270"/>
      <c r="CP450" s="270"/>
      <c r="CQ450" s="270"/>
      <c r="CR450" s="273"/>
      <c r="CS450" s="270"/>
      <c r="CT450" s="270"/>
      <c r="CU450" s="271"/>
      <c r="CV450" s="221"/>
      <c r="CW450" s="221"/>
      <c r="CX450" s="221"/>
      <c r="CY450" s="221"/>
      <c r="CZ450" s="221"/>
      <c r="DA450" s="221"/>
      <c r="DB450" s="221"/>
      <c r="DC450" s="221"/>
      <c r="DD450" s="221"/>
      <c r="DE450" s="221"/>
      <c r="DF450" s="221"/>
      <c r="DG450" s="221"/>
    </row>
    <row r="451" spans="1:111" s="222" customFormat="1" x14ac:dyDescent="0.2">
      <c r="A451" s="225"/>
      <c r="B451" s="220"/>
      <c r="D451" s="219"/>
      <c r="E451" s="219"/>
      <c r="F451" s="219"/>
      <c r="G451" s="264"/>
      <c r="H451" s="219"/>
      <c r="I451" s="289"/>
      <c r="J451" s="219"/>
      <c r="K451" s="219"/>
      <c r="L451" s="219"/>
      <c r="M451" s="219"/>
      <c r="N451" s="219"/>
      <c r="O451" s="219"/>
      <c r="P451" s="219"/>
      <c r="Q451" s="224"/>
      <c r="R451" s="225"/>
      <c r="AS451" s="215"/>
      <c r="BF451" s="216"/>
      <c r="BG451" s="215"/>
      <c r="BH451" s="217"/>
      <c r="BI451" s="217"/>
      <c r="BJ451" s="215"/>
      <c r="BK451" s="215"/>
      <c r="BL451" s="715"/>
      <c r="BM451" s="218"/>
      <c r="BN451" s="221"/>
      <c r="BO451" s="270"/>
      <c r="BP451" s="273"/>
      <c r="BQ451" s="270"/>
      <c r="BR451" s="270"/>
      <c r="BS451" s="270"/>
      <c r="BT451" s="273"/>
      <c r="BU451" s="270"/>
      <c r="BV451" s="270"/>
      <c r="BW451" s="270"/>
      <c r="BX451" s="273"/>
      <c r="BY451" s="270"/>
      <c r="BZ451" s="270"/>
      <c r="CA451" s="270"/>
      <c r="CB451" s="273"/>
      <c r="CC451" s="270"/>
      <c r="CD451" s="270"/>
      <c r="CE451" s="270"/>
      <c r="CF451" s="273"/>
      <c r="CG451" s="270"/>
      <c r="CH451" s="270"/>
      <c r="CI451" s="270"/>
      <c r="CJ451" s="273"/>
      <c r="CK451" s="270"/>
      <c r="CL451" s="270"/>
      <c r="CM451" s="270"/>
      <c r="CN451" s="273"/>
      <c r="CO451" s="270"/>
      <c r="CP451" s="270"/>
      <c r="CQ451" s="270"/>
      <c r="CR451" s="273"/>
      <c r="CS451" s="270"/>
      <c r="CT451" s="270"/>
      <c r="CU451" s="271"/>
      <c r="CV451" s="221"/>
      <c r="CW451" s="221"/>
      <c r="CX451" s="221"/>
      <c r="CY451" s="221"/>
      <c r="CZ451" s="221"/>
      <c r="DA451" s="221"/>
      <c r="DB451" s="221"/>
      <c r="DC451" s="221"/>
      <c r="DD451" s="221"/>
      <c r="DE451" s="221"/>
      <c r="DF451" s="221"/>
      <c r="DG451" s="221"/>
    </row>
    <row r="452" spans="1:111" s="222" customFormat="1" x14ac:dyDescent="0.2">
      <c r="A452" s="225"/>
      <c r="B452" s="220"/>
      <c r="D452" s="219"/>
      <c r="E452" s="219"/>
      <c r="F452" s="219"/>
      <c r="G452" s="264"/>
      <c r="H452" s="219"/>
      <c r="I452" s="289"/>
      <c r="J452" s="219"/>
      <c r="K452" s="219"/>
      <c r="L452" s="219"/>
      <c r="M452" s="219"/>
      <c r="N452" s="219"/>
      <c r="O452" s="219"/>
      <c r="P452" s="219"/>
      <c r="Q452" s="224"/>
      <c r="R452" s="225"/>
      <c r="AS452" s="215"/>
      <c r="BF452" s="216"/>
      <c r="BG452" s="215"/>
      <c r="BH452" s="217"/>
      <c r="BI452" s="217"/>
      <c r="BJ452" s="215"/>
      <c r="BK452" s="215"/>
      <c r="BL452" s="715"/>
      <c r="BM452" s="218"/>
      <c r="BN452" s="221"/>
      <c r="BO452" s="270"/>
      <c r="BP452" s="273"/>
      <c r="BQ452" s="270"/>
      <c r="BR452" s="270"/>
      <c r="BS452" s="270"/>
      <c r="BT452" s="273"/>
      <c r="BU452" s="270"/>
      <c r="BV452" s="270"/>
      <c r="BW452" s="270"/>
      <c r="BX452" s="273"/>
      <c r="BY452" s="270"/>
      <c r="BZ452" s="270"/>
      <c r="CA452" s="270"/>
      <c r="CB452" s="273"/>
      <c r="CC452" s="270"/>
      <c r="CD452" s="270"/>
      <c r="CE452" s="270"/>
      <c r="CF452" s="273"/>
      <c r="CG452" s="270"/>
      <c r="CH452" s="270"/>
      <c r="CI452" s="270"/>
      <c r="CJ452" s="273"/>
      <c r="CK452" s="270"/>
      <c r="CL452" s="270"/>
      <c r="CM452" s="270"/>
      <c r="CN452" s="273"/>
      <c r="CO452" s="270"/>
      <c r="CP452" s="270"/>
      <c r="CQ452" s="270"/>
      <c r="CR452" s="273"/>
      <c r="CS452" s="270"/>
      <c r="CT452" s="270"/>
      <c r="CU452" s="271"/>
      <c r="CV452" s="221"/>
      <c r="CW452" s="221"/>
      <c r="CX452" s="221"/>
      <c r="CY452" s="221"/>
      <c r="CZ452" s="221"/>
      <c r="DA452" s="221"/>
      <c r="DB452" s="221"/>
      <c r="DC452" s="221"/>
      <c r="DD452" s="221"/>
      <c r="DE452" s="221"/>
      <c r="DF452" s="221"/>
      <c r="DG452" s="221"/>
    </row>
    <row r="453" spans="1:111" s="222" customFormat="1" x14ac:dyDescent="0.2">
      <c r="A453" s="225"/>
      <c r="B453" s="220"/>
      <c r="D453" s="219"/>
      <c r="E453" s="219"/>
      <c r="F453" s="219"/>
      <c r="G453" s="264"/>
      <c r="H453" s="219"/>
      <c r="I453" s="289"/>
      <c r="J453" s="219"/>
      <c r="K453" s="219"/>
      <c r="L453" s="219"/>
      <c r="M453" s="219"/>
      <c r="N453" s="219"/>
      <c r="O453" s="219"/>
      <c r="P453" s="219"/>
      <c r="Q453" s="224"/>
      <c r="R453" s="225"/>
      <c r="AS453" s="215"/>
      <c r="BF453" s="216"/>
      <c r="BG453" s="215"/>
      <c r="BH453" s="217"/>
      <c r="BI453" s="217"/>
      <c r="BJ453" s="215"/>
      <c r="BK453" s="215"/>
      <c r="BL453" s="715"/>
      <c r="BM453" s="218"/>
      <c r="BN453" s="221"/>
      <c r="BO453" s="270"/>
      <c r="BP453" s="273"/>
      <c r="BQ453" s="270"/>
      <c r="BR453" s="270"/>
      <c r="BS453" s="270"/>
      <c r="BT453" s="273"/>
      <c r="BU453" s="270"/>
      <c r="BV453" s="270"/>
      <c r="BW453" s="270"/>
      <c r="BX453" s="273"/>
      <c r="BY453" s="270"/>
      <c r="BZ453" s="270"/>
      <c r="CA453" s="270"/>
      <c r="CB453" s="273"/>
      <c r="CC453" s="270"/>
      <c r="CD453" s="270"/>
      <c r="CE453" s="270"/>
      <c r="CF453" s="273"/>
      <c r="CG453" s="270"/>
      <c r="CH453" s="270"/>
      <c r="CI453" s="270"/>
      <c r="CJ453" s="273"/>
      <c r="CK453" s="270"/>
      <c r="CL453" s="270"/>
      <c r="CM453" s="270"/>
      <c r="CN453" s="273"/>
      <c r="CO453" s="270"/>
      <c r="CP453" s="270"/>
      <c r="CQ453" s="270"/>
      <c r="CR453" s="273"/>
      <c r="CS453" s="270"/>
      <c r="CT453" s="270"/>
      <c r="CU453" s="271"/>
      <c r="CV453" s="221"/>
      <c r="CW453" s="221"/>
      <c r="CX453" s="221"/>
      <c r="CY453" s="221"/>
      <c r="CZ453" s="221"/>
      <c r="DA453" s="221"/>
      <c r="DB453" s="221"/>
      <c r="DC453" s="221"/>
      <c r="DD453" s="221"/>
      <c r="DE453" s="221"/>
      <c r="DF453" s="221"/>
      <c r="DG453" s="221"/>
    </row>
    <row r="454" spans="1:111" s="222" customFormat="1" x14ac:dyDescent="0.2">
      <c r="A454" s="225"/>
      <c r="B454" s="220"/>
      <c r="D454" s="219"/>
      <c r="E454" s="219"/>
      <c r="F454" s="219"/>
      <c r="G454" s="264"/>
      <c r="H454" s="219"/>
      <c r="I454" s="289"/>
      <c r="J454" s="219"/>
      <c r="K454" s="219"/>
      <c r="L454" s="219"/>
      <c r="M454" s="219"/>
      <c r="N454" s="219"/>
      <c r="O454" s="219"/>
      <c r="P454" s="219"/>
      <c r="Q454" s="224"/>
      <c r="R454" s="225"/>
      <c r="AS454" s="215"/>
      <c r="BF454" s="216"/>
      <c r="BG454" s="215"/>
      <c r="BH454" s="217"/>
      <c r="BI454" s="217"/>
      <c r="BJ454" s="215"/>
      <c r="BK454" s="215"/>
      <c r="BL454" s="715"/>
      <c r="BM454" s="218"/>
      <c r="BN454" s="221"/>
      <c r="BO454" s="270"/>
      <c r="BP454" s="273"/>
      <c r="BQ454" s="270"/>
      <c r="BR454" s="270"/>
      <c r="BS454" s="270"/>
      <c r="BT454" s="273"/>
      <c r="BU454" s="270"/>
      <c r="BV454" s="270"/>
      <c r="BW454" s="270"/>
      <c r="BX454" s="273"/>
      <c r="BY454" s="270"/>
      <c r="BZ454" s="270"/>
      <c r="CA454" s="270"/>
      <c r="CB454" s="273"/>
      <c r="CC454" s="270"/>
      <c r="CD454" s="270"/>
      <c r="CE454" s="270"/>
      <c r="CF454" s="273"/>
      <c r="CG454" s="270"/>
      <c r="CH454" s="270"/>
      <c r="CI454" s="270"/>
      <c r="CJ454" s="273"/>
      <c r="CK454" s="270"/>
      <c r="CL454" s="270"/>
      <c r="CM454" s="270"/>
      <c r="CN454" s="273"/>
      <c r="CO454" s="270"/>
      <c r="CP454" s="270"/>
      <c r="CQ454" s="270"/>
      <c r="CR454" s="273"/>
      <c r="CS454" s="270"/>
      <c r="CT454" s="270"/>
      <c r="CU454" s="271"/>
      <c r="CV454" s="221"/>
      <c r="CW454" s="221"/>
      <c r="CX454" s="221"/>
      <c r="CY454" s="221"/>
      <c r="CZ454" s="221"/>
      <c r="DA454" s="221"/>
      <c r="DB454" s="221"/>
      <c r="DC454" s="221"/>
      <c r="DD454" s="221"/>
      <c r="DE454" s="221"/>
      <c r="DF454" s="221"/>
      <c r="DG454" s="221"/>
    </row>
    <row r="455" spans="1:111" s="222" customFormat="1" x14ac:dyDescent="0.2">
      <c r="A455" s="225"/>
      <c r="B455" s="220"/>
      <c r="D455" s="219"/>
      <c r="E455" s="219"/>
      <c r="F455" s="219"/>
      <c r="G455" s="264"/>
      <c r="H455" s="219"/>
      <c r="I455" s="289"/>
      <c r="J455" s="219"/>
      <c r="K455" s="219"/>
      <c r="L455" s="219"/>
      <c r="M455" s="219"/>
      <c r="N455" s="219"/>
      <c r="O455" s="219"/>
      <c r="P455" s="219"/>
      <c r="Q455" s="224"/>
      <c r="R455" s="225"/>
      <c r="AS455" s="215"/>
      <c r="BF455" s="216"/>
      <c r="BG455" s="215"/>
      <c r="BH455" s="217"/>
      <c r="BI455" s="217"/>
      <c r="BJ455" s="215"/>
      <c r="BK455" s="215"/>
      <c r="BL455" s="715"/>
      <c r="BM455" s="218"/>
      <c r="BN455" s="221"/>
      <c r="BO455" s="270"/>
      <c r="BP455" s="273"/>
      <c r="BQ455" s="270"/>
      <c r="BR455" s="270"/>
      <c r="BS455" s="270"/>
      <c r="BT455" s="273"/>
      <c r="BU455" s="270"/>
      <c r="BV455" s="270"/>
      <c r="BW455" s="270"/>
      <c r="BX455" s="273"/>
      <c r="BY455" s="270"/>
      <c r="BZ455" s="270"/>
      <c r="CA455" s="270"/>
      <c r="CB455" s="273"/>
      <c r="CC455" s="270"/>
      <c r="CD455" s="270"/>
      <c r="CE455" s="270"/>
      <c r="CF455" s="273"/>
      <c r="CG455" s="270"/>
      <c r="CH455" s="270"/>
      <c r="CI455" s="270"/>
      <c r="CJ455" s="273"/>
      <c r="CK455" s="270"/>
      <c r="CL455" s="270"/>
      <c r="CM455" s="270"/>
      <c r="CN455" s="273"/>
      <c r="CO455" s="270"/>
      <c r="CP455" s="270"/>
      <c r="CQ455" s="270"/>
      <c r="CR455" s="273"/>
      <c r="CS455" s="270"/>
      <c r="CT455" s="270"/>
      <c r="CU455" s="271"/>
      <c r="CV455" s="221"/>
      <c r="CW455" s="221"/>
      <c r="CX455" s="221"/>
      <c r="CY455" s="221"/>
      <c r="CZ455" s="221"/>
      <c r="DA455" s="221"/>
      <c r="DB455" s="221"/>
      <c r="DC455" s="221"/>
      <c r="DD455" s="221"/>
      <c r="DE455" s="221"/>
      <c r="DF455" s="221"/>
      <c r="DG455" s="221"/>
    </row>
  </sheetData>
  <mergeCells count="403">
    <mergeCell ref="BG208:BG210"/>
    <mergeCell ref="BH208:BH210"/>
    <mergeCell ref="BI208:BI210"/>
    <mergeCell ref="D209:D210"/>
    <mergeCell ref="E209:Q209"/>
    <mergeCell ref="S209:S210"/>
    <mergeCell ref="T209:AE209"/>
    <mergeCell ref="AF209:AF210"/>
    <mergeCell ref="AG209:AS209"/>
    <mergeCell ref="BI90:BI92"/>
    <mergeCell ref="D91:D92"/>
    <mergeCell ref="E91:Q91"/>
    <mergeCell ref="S91:S92"/>
    <mergeCell ref="T91:AE91"/>
    <mergeCell ref="AF91:AF92"/>
    <mergeCell ref="AG91:AS91"/>
    <mergeCell ref="A207:B207"/>
    <mergeCell ref="A208:A210"/>
    <mergeCell ref="B208:B210"/>
    <mergeCell ref="C208:C210"/>
    <mergeCell ref="D208:Q208"/>
    <mergeCell ref="R208:R210"/>
    <mergeCell ref="S208:AE208"/>
    <mergeCell ref="AF208:AS208"/>
    <mergeCell ref="AT208:BF209"/>
    <mergeCell ref="BG192:BG194"/>
    <mergeCell ref="BH192:BH194"/>
    <mergeCell ref="BI192:BI194"/>
    <mergeCell ref="D193:D194"/>
    <mergeCell ref="E193:Q193"/>
    <mergeCell ref="S193:S194"/>
    <mergeCell ref="T193:AE193"/>
    <mergeCell ref="AF193:AF194"/>
    <mergeCell ref="BH173:BH175"/>
    <mergeCell ref="BI173:BI175"/>
    <mergeCell ref="D174:D175"/>
    <mergeCell ref="E174:Q174"/>
    <mergeCell ref="S174:S175"/>
    <mergeCell ref="T174:AE174"/>
    <mergeCell ref="AF174:AF175"/>
    <mergeCell ref="AG174:AS174"/>
    <mergeCell ref="BI181:BI183"/>
    <mergeCell ref="D182:D183"/>
    <mergeCell ref="E182:Q182"/>
    <mergeCell ref="S182:S183"/>
    <mergeCell ref="T182:AE182"/>
    <mergeCell ref="A191:B191"/>
    <mergeCell ref="A192:A194"/>
    <mergeCell ref="B192:B194"/>
    <mergeCell ref="C192:C194"/>
    <mergeCell ref="D192:Q192"/>
    <mergeCell ref="R192:R194"/>
    <mergeCell ref="S192:AE192"/>
    <mergeCell ref="AF192:AS192"/>
    <mergeCell ref="AT192:BF193"/>
    <mergeCell ref="AG193:AS193"/>
    <mergeCell ref="A147:B147"/>
    <mergeCell ref="AF182:AF183"/>
    <mergeCell ref="AG182:AS182"/>
    <mergeCell ref="R181:R183"/>
    <mergeCell ref="S181:AE181"/>
    <mergeCell ref="AF181:AS181"/>
    <mergeCell ref="BG181:BG183"/>
    <mergeCell ref="AT181:BF182"/>
    <mergeCell ref="A172:B172"/>
    <mergeCell ref="AF173:AS173"/>
    <mergeCell ref="AT173:BF174"/>
    <mergeCell ref="BG173:BG175"/>
    <mergeCell ref="A180:B180"/>
    <mergeCell ref="A181:A183"/>
    <mergeCell ref="B181:B183"/>
    <mergeCell ref="C181:C183"/>
    <mergeCell ref="D181:Q181"/>
    <mergeCell ref="A155:B155"/>
    <mergeCell ref="A156:A158"/>
    <mergeCell ref="B156:B158"/>
    <mergeCell ref="C156:C158"/>
    <mergeCell ref="D156:Q156"/>
    <mergeCell ref="A148:A150"/>
    <mergeCell ref="B148:B150"/>
    <mergeCell ref="S141:S142"/>
    <mergeCell ref="T141:AE141"/>
    <mergeCell ref="AF141:AF142"/>
    <mergeCell ref="A131:B131"/>
    <mergeCell ref="D2:Q2"/>
    <mergeCell ref="D3:D4"/>
    <mergeCell ref="E3:Q3"/>
    <mergeCell ref="D99:Q99"/>
    <mergeCell ref="R2:R4"/>
    <mergeCell ref="S2:AE2"/>
    <mergeCell ref="S3:S4"/>
    <mergeCell ref="AG141:AS141"/>
    <mergeCell ref="R140:R142"/>
    <mergeCell ref="BH2:BH4"/>
    <mergeCell ref="S99:AE99"/>
    <mergeCell ref="AF99:AS99"/>
    <mergeCell ref="BG99:BG101"/>
    <mergeCell ref="AT99:BF100"/>
    <mergeCell ref="A89:B89"/>
    <mergeCell ref="A90:A92"/>
    <mergeCell ref="B90:B92"/>
    <mergeCell ref="C90:C92"/>
    <mergeCell ref="D90:Q90"/>
    <mergeCell ref="R90:R92"/>
    <mergeCell ref="S90:AE90"/>
    <mergeCell ref="AF90:AS90"/>
    <mergeCell ref="AT90:BF91"/>
    <mergeCell ref="BG90:BG92"/>
    <mergeCell ref="BH90:BH92"/>
    <mergeCell ref="S140:AE140"/>
    <mergeCell ref="AF140:AS140"/>
    <mergeCell ref="BG140:BG142"/>
    <mergeCell ref="AT140:BF141"/>
    <mergeCell ref="D141:D142"/>
    <mergeCell ref="E141:Q141"/>
    <mergeCell ref="A1:B1"/>
    <mergeCell ref="A2:A4"/>
    <mergeCell ref="B2:B4"/>
    <mergeCell ref="C2:C4"/>
    <mergeCell ref="A98:B98"/>
    <mergeCell ref="A99:A101"/>
    <mergeCell ref="B99:B101"/>
    <mergeCell ref="C99:C101"/>
    <mergeCell ref="BI2:BI4"/>
    <mergeCell ref="AF2:AS2"/>
    <mergeCell ref="BG2:BG4"/>
    <mergeCell ref="T3:AE3"/>
    <mergeCell ref="AF3:AF4"/>
    <mergeCell ref="AG3:AS3"/>
    <mergeCell ref="AT2:BF3"/>
    <mergeCell ref="BI99:BI101"/>
    <mergeCell ref="D100:D101"/>
    <mergeCell ref="BH99:BH101"/>
    <mergeCell ref="R99:R101"/>
    <mergeCell ref="E100:Q100"/>
    <mergeCell ref="S100:S101"/>
    <mergeCell ref="T100:AE100"/>
    <mergeCell ref="AF100:AF101"/>
    <mergeCell ref="AG100:AS100"/>
    <mergeCell ref="BI132:BI134"/>
    <mergeCell ref="A139:B139"/>
    <mergeCell ref="A140:A142"/>
    <mergeCell ref="B140:B142"/>
    <mergeCell ref="C140:C142"/>
    <mergeCell ref="D140:Q140"/>
    <mergeCell ref="BG132:BG134"/>
    <mergeCell ref="BH132:BH134"/>
    <mergeCell ref="D133:D134"/>
    <mergeCell ref="E133:Q133"/>
    <mergeCell ref="S133:S134"/>
    <mergeCell ref="T133:AE133"/>
    <mergeCell ref="AF133:AF134"/>
    <mergeCell ref="AG133:AS133"/>
    <mergeCell ref="D132:Q132"/>
    <mergeCell ref="R132:R134"/>
    <mergeCell ref="S132:AE132"/>
    <mergeCell ref="AF132:AS132"/>
    <mergeCell ref="A132:A134"/>
    <mergeCell ref="B132:B134"/>
    <mergeCell ref="C132:C134"/>
    <mergeCell ref="AT132:BF133"/>
    <mergeCell ref="BH140:BH142"/>
    <mergeCell ref="BI140:BI142"/>
    <mergeCell ref="BH148:BH150"/>
    <mergeCell ref="BI148:BI150"/>
    <mergeCell ref="D149:D150"/>
    <mergeCell ref="E149:Q149"/>
    <mergeCell ref="S149:S150"/>
    <mergeCell ref="T149:AE149"/>
    <mergeCell ref="AF149:AF150"/>
    <mergeCell ref="AG149:AS149"/>
    <mergeCell ref="R148:R150"/>
    <mergeCell ref="S148:AE148"/>
    <mergeCell ref="AF148:AS148"/>
    <mergeCell ref="BG148:BG150"/>
    <mergeCell ref="AT148:BF149"/>
    <mergeCell ref="C148:C150"/>
    <mergeCell ref="D148:Q148"/>
    <mergeCell ref="A163:B163"/>
    <mergeCell ref="A164:A166"/>
    <mergeCell ref="B164:B166"/>
    <mergeCell ref="C164:C166"/>
    <mergeCell ref="D164:Q164"/>
    <mergeCell ref="BH156:BH158"/>
    <mergeCell ref="BI156:BI158"/>
    <mergeCell ref="D157:D158"/>
    <mergeCell ref="E157:Q157"/>
    <mergeCell ref="S157:S158"/>
    <mergeCell ref="T157:AE157"/>
    <mergeCell ref="AF157:AF158"/>
    <mergeCell ref="AG157:AS157"/>
    <mergeCell ref="R156:R158"/>
    <mergeCell ref="S156:AE156"/>
    <mergeCell ref="AF156:AS156"/>
    <mergeCell ref="BG156:BG158"/>
    <mergeCell ref="AT156:BF157"/>
    <mergeCell ref="AT164:BF165"/>
    <mergeCell ref="BH164:BH166"/>
    <mergeCell ref="BI164:BI166"/>
    <mergeCell ref="D165:D166"/>
    <mergeCell ref="E165:Q165"/>
    <mergeCell ref="S165:S166"/>
    <mergeCell ref="T165:AE165"/>
    <mergeCell ref="AF165:AF166"/>
    <mergeCell ref="AG165:AS165"/>
    <mergeCell ref="R164:R166"/>
    <mergeCell ref="S164:AE164"/>
    <mergeCell ref="AF164:AS164"/>
    <mergeCell ref="BG164:BG166"/>
    <mergeCell ref="A173:A175"/>
    <mergeCell ref="B173:B175"/>
    <mergeCell ref="C173:C175"/>
    <mergeCell ref="D173:Q173"/>
    <mergeCell ref="R173:R175"/>
    <mergeCell ref="S173:AE173"/>
    <mergeCell ref="BI200:BI202"/>
    <mergeCell ref="D201:D202"/>
    <mergeCell ref="E201:Q201"/>
    <mergeCell ref="S201:S202"/>
    <mergeCell ref="T201:AE201"/>
    <mergeCell ref="AF201:AF202"/>
    <mergeCell ref="AG201:AS201"/>
    <mergeCell ref="BH181:BH183"/>
    <mergeCell ref="A199:B199"/>
    <mergeCell ref="A200:A202"/>
    <mergeCell ref="B200:B202"/>
    <mergeCell ref="C200:C202"/>
    <mergeCell ref="D200:Q200"/>
    <mergeCell ref="R200:R202"/>
    <mergeCell ref="S200:AE200"/>
    <mergeCell ref="AF200:AS200"/>
    <mergeCell ref="AT200:BF201"/>
    <mergeCell ref="BG200:BG202"/>
    <mergeCell ref="BH200:BH202"/>
    <mergeCell ref="BM2:BO2"/>
    <mergeCell ref="BQ2:BS2"/>
    <mergeCell ref="BU2:BW2"/>
    <mergeCell ref="BY2:CA2"/>
    <mergeCell ref="CC2:CE2"/>
    <mergeCell ref="CG2:CI2"/>
    <mergeCell ref="CK2:CM2"/>
    <mergeCell ref="CO2:CQ2"/>
    <mergeCell ref="BM99:BO99"/>
    <mergeCell ref="BQ99:BS99"/>
    <mergeCell ref="BU99:BW99"/>
    <mergeCell ref="BY99:CA99"/>
    <mergeCell ref="CC99:CE99"/>
    <mergeCell ref="CG99:CI99"/>
    <mergeCell ref="CK99:CM99"/>
    <mergeCell ref="CO99:CQ99"/>
    <mergeCell ref="BM140:BO140"/>
    <mergeCell ref="BQ140:BS140"/>
    <mergeCell ref="BU140:BW140"/>
    <mergeCell ref="BY140:CA140"/>
    <mergeCell ref="CC140:CE140"/>
    <mergeCell ref="CG140:CI140"/>
    <mergeCell ref="CK140:CM140"/>
    <mergeCell ref="CS2:CU2"/>
    <mergeCell ref="CW2:CY2"/>
    <mergeCell ref="DA2:DC2"/>
    <mergeCell ref="DE2:DG2"/>
    <mergeCell ref="DI2:DK2"/>
    <mergeCell ref="BM90:BO90"/>
    <mergeCell ref="BQ90:BS90"/>
    <mergeCell ref="BU90:BW90"/>
    <mergeCell ref="BY90:CA90"/>
    <mergeCell ref="CC90:CE90"/>
    <mergeCell ref="CG90:CI90"/>
    <mergeCell ref="CK90:CM90"/>
    <mergeCell ref="CO90:CQ90"/>
    <mergeCell ref="CS90:CU90"/>
    <mergeCell ref="CW90:CY90"/>
    <mergeCell ref="DA90:DC90"/>
    <mergeCell ref="DE90:DG90"/>
    <mergeCell ref="DI90:DK90"/>
    <mergeCell ref="CS99:CU99"/>
    <mergeCell ref="CW99:CY99"/>
    <mergeCell ref="DA99:DC99"/>
    <mergeCell ref="DE99:DG99"/>
    <mergeCell ref="DI99:DK99"/>
    <mergeCell ref="BM132:BO132"/>
    <mergeCell ref="BQ132:BS132"/>
    <mergeCell ref="BU132:BW132"/>
    <mergeCell ref="BY132:CA132"/>
    <mergeCell ref="CC132:CE132"/>
    <mergeCell ref="CG132:CI132"/>
    <mergeCell ref="CK132:CM132"/>
    <mergeCell ref="CO132:CQ132"/>
    <mergeCell ref="CS132:CU132"/>
    <mergeCell ref="CW132:CY132"/>
    <mergeCell ref="DA132:DC132"/>
    <mergeCell ref="DE132:DG132"/>
    <mergeCell ref="DI132:DK132"/>
    <mergeCell ref="DA140:DC140"/>
    <mergeCell ref="DE140:DG140"/>
    <mergeCell ref="DI140:DK140"/>
    <mergeCell ref="BM148:BO148"/>
    <mergeCell ref="BQ148:BS148"/>
    <mergeCell ref="BU148:BW148"/>
    <mergeCell ref="BY148:CA148"/>
    <mergeCell ref="CC148:CE148"/>
    <mergeCell ref="CG148:CI148"/>
    <mergeCell ref="CK148:CM148"/>
    <mergeCell ref="CO148:CQ148"/>
    <mergeCell ref="CS148:CU148"/>
    <mergeCell ref="CW148:CY148"/>
    <mergeCell ref="DA148:DC148"/>
    <mergeCell ref="DE148:DG148"/>
    <mergeCell ref="DI148:DK148"/>
    <mergeCell ref="BY156:CA156"/>
    <mergeCell ref="CC156:CE156"/>
    <mergeCell ref="CG156:CI156"/>
    <mergeCell ref="CK156:CM156"/>
    <mergeCell ref="CO156:CQ156"/>
    <mergeCell ref="CS156:CU156"/>
    <mergeCell ref="CO140:CQ140"/>
    <mergeCell ref="CS140:CU140"/>
    <mergeCell ref="CW140:CY140"/>
    <mergeCell ref="CG173:CI173"/>
    <mergeCell ref="CK173:CM173"/>
    <mergeCell ref="CO173:CQ173"/>
    <mergeCell ref="CS173:CU173"/>
    <mergeCell ref="CW156:CY156"/>
    <mergeCell ref="DA156:DC156"/>
    <mergeCell ref="DE156:DG156"/>
    <mergeCell ref="DI156:DK156"/>
    <mergeCell ref="BM164:BO164"/>
    <mergeCell ref="BQ164:BS164"/>
    <mergeCell ref="BU164:BW164"/>
    <mergeCell ref="BY164:CA164"/>
    <mergeCell ref="CC164:CE164"/>
    <mergeCell ref="CG164:CI164"/>
    <mergeCell ref="CK164:CM164"/>
    <mergeCell ref="CO164:CQ164"/>
    <mergeCell ref="CS164:CU164"/>
    <mergeCell ref="CW164:CY164"/>
    <mergeCell ref="DA164:DC164"/>
    <mergeCell ref="DE164:DG164"/>
    <mergeCell ref="DI164:DK164"/>
    <mergeCell ref="BM156:BO156"/>
    <mergeCell ref="BQ156:BS156"/>
    <mergeCell ref="BU156:BW156"/>
    <mergeCell ref="CO192:CQ192"/>
    <mergeCell ref="CS192:CU192"/>
    <mergeCell ref="CW173:CY173"/>
    <mergeCell ref="DA173:DC173"/>
    <mergeCell ref="DE173:DG173"/>
    <mergeCell ref="DI173:DK173"/>
    <mergeCell ref="BM181:BO181"/>
    <mergeCell ref="BQ181:BS181"/>
    <mergeCell ref="BU181:BW181"/>
    <mergeCell ref="BY181:CA181"/>
    <mergeCell ref="CC181:CE181"/>
    <mergeCell ref="CG181:CI181"/>
    <mergeCell ref="CK181:CM181"/>
    <mergeCell ref="CO181:CQ181"/>
    <mergeCell ref="CS181:CU181"/>
    <mergeCell ref="CW181:CY181"/>
    <mergeCell ref="DA181:DC181"/>
    <mergeCell ref="DE181:DG181"/>
    <mergeCell ref="DI181:DK181"/>
    <mergeCell ref="BM173:BO173"/>
    <mergeCell ref="BQ173:BS173"/>
    <mergeCell ref="BU173:BW173"/>
    <mergeCell ref="BY173:CA173"/>
    <mergeCell ref="CC173:CE173"/>
    <mergeCell ref="CW192:CY192"/>
    <mergeCell ref="DA192:DC192"/>
    <mergeCell ref="DE192:DG192"/>
    <mergeCell ref="DI192:DK192"/>
    <mergeCell ref="BM200:BO200"/>
    <mergeCell ref="BQ200:BS200"/>
    <mergeCell ref="BU200:BW200"/>
    <mergeCell ref="BY200:CA200"/>
    <mergeCell ref="CC200:CE200"/>
    <mergeCell ref="CG200:CI200"/>
    <mergeCell ref="CK200:CM200"/>
    <mergeCell ref="CO200:CQ200"/>
    <mergeCell ref="CS200:CU200"/>
    <mergeCell ref="CW200:CY200"/>
    <mergeCell ref="DA200:DC200"/>
    <mergeCell ref="DE200:DG200"/>
    <mergeCell ref="DI200:DK200"/>
    <mergeCell ref="BM192:BO192"/>
    <mergeCell ref="BQ192:BS192"/>
    <mergeCell ref="BU192:BW192"/>
    <mergeCell ref="BY192:CA192"/>
    <mergeCell ref="CC192:CE192"/>
    <mergeCell ref="CG192:CI192"/>
    <mergeCell ref="CK192:CM192"/>
    <mergeCell ref="CW208:CY208"/>
    <mergeCell ref="DA208:DC208"/>
    <mergeCell ref="DE208:DG208"/>
    <mergeCell ref="DI208:DK208"/>
    <mergeCell ref="BM208:BO208"/>
    <mergeCell ref="BQ208:BS208"/>
    <mergeCell ref="BU208:BW208"/>
    <mergeCell ref="BY208:CA208"/>
    <mergeCell ref="CC208:CE208"/>
    <mergeCell ref="CG208:CI208"/>
    <mergeCell ref="CK208:CM208"/>
    <mergeCell ref="CO208:CQ208"/>
    <mergeCell ref="CS208:CU208"/>
  </mergeCells>
  <pageMargins left="0.70866141732283472" right="0.70866141732283472" top="0.74803149606299213" bottom="1.5354330708661419" header="0.31496062992125984" footer="0.31496062992125984"/>
  <pageSetup paperSize="5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DV159"/>
  <sheetViews>
    <sheetView topLeftCell="BG142" zoomScale="90" zoomScaleNormal="90" zoomScaleSheetLayoutView="80" workbookViewId="0">
      <selection activeCell="BN155" sqref="BN155"/>
    </sheetView>
  </sheetViews>
  <sheetFormatPr defaultRowHeight="15" x14ac:dyDescent="0.2"/>
  <cols>
    <col min="1" max="1" width="7.5" style="219" customWidth="1"/>
    <col min="2" max="2" width="70" style="220" customWidth="1"/>
    <col min="3" max="3" width="8.6640625" style="219" customWidth="1"/>
    <col min="4" max="4" width="14.6640625" style="220" customWidth="1"/>
    <col min="5" max="10" width="11.6640625" style="365" customWidth="1"/>
    <col min="11" max="11" width="11.83203125" style="365" customWidth="1"/>
    <col min="12" max="12" width="13.6640625" style="365" customWidth="1"/>
    <col min="13" max="16" width="11.6640625" style="365" customWidth="1"/>
    <col min="17" max="17" width="11.6640625" style="366" customWidth="1"/>
    <col min="18" max="18" width="10.5" style="8" customWidth="1"/>
    <col min="19" max="19" width="20.33203125" style="375" customWidth="1"/>
    <col min="20" max="20" width="17.33203125" style="367" customWidth="1"/>
    <col min="21" max="21" width="17.83203125" style="368" customWidth="1"/>
    <col min="22" max="22" width="15.5" style="368" customWidth="1"/>
    <col min="23" max="23" width="13.1640625" style="368" customWidth="1"/>
    <col min="24" max="24" width="14.33203125" style="368" customWidth="1"/>
    <col min="25" max="25" width="13.5" style="368" customWidth="1"/>
    <col min="26" max="26" width="13.33203125" style="368" customWidth="1"/>
    <col min="27" max="30" width="11.6640625" style="368" customWidth="1"/>
    <col min="31" max="31" width="11.6640625" style="369" customWidth="1"/>
    <col min="32" max="32" width="20.5" style="370" customWidth="1"/>
    <col min="33" max="44" width="17.5" style="368" customWidth="1"/>
    <col min="45" max="45" width="17.5" style="223" customWidth="1"/>
    <col min="46" max="46" width="21.33203125" style="368" customWidth="1"/>
    <col min="47" max="51" width="17.5" style="368" customWidth="1"/>
    <col min="52" max="52" width="18.5" style="368" customWidth="1"/>
    <col min="53" max="57" width="17.5" style="368" customWidth="1"/>
    <col min="58" max="58" width="19.6640625" style="223" customWidth="1"/>
    <col min="59" max="59" width="17.5" style="223" customWidth="1"/>
    <col min="60" max="61" width="20.1640625" style="214" customWidth="1"/>
    <col min="62" max="62" width="22.33203125" style="778" customWidth="1"/>
    <col min="63" max="63" width="17.1640625" style="371" customWidth="1"/>
    <col min="64" max="64" width="17.83203125" style="372" customWidth="1"/>
    <col min="65" max="65" width="22.5" style="3" customWidth="1"/>
    <col min="66" max="66" width="17.83203125" style="3" customWidth="1"/>
    <col min="67" max="67" width="3.6640625" customWidth="1"/>
    <col min="68" max="70" width="17.83203125" style="3" customWidth="1"/>
    <col min="71" max="71" width="3.6640625" customWidth="1"/>
    <col min="72" max="74" width="17.83203125" style="3" customWidth="1"/>
    <col min="75" max="75" width="3.6640625" customWidth="1"/>
    <col min="76" max="78" width="17.83203125" style="3" customWidth="1"/>
    <col min="79" max="79" width="3.6640625" customWidth="1"/>
    <col min="80" max="80" width="17.83203125" style="3" customWidth="1"/>
    <col min="81" max="82" width="17.83203125" customWidth="1"/>
    <col min="83" max="83" width="3.6640625" customWidth="1"/>
    <col min="84" max="86" width="17.83203125" customWidth="1"/>
    <col min="87" max="87" width="3.6640625" customWidth="1"/>
    <col min="88" max="90" width="17.83203125" customWidth="1"/>
    <col min="91" max="91" width="3.6640625" customWidth="1"/>
    <col min="92" max="94" width="17.83203125" customWidth="1"/>
    <col min="95" max="95" width="3.6640625" customWidth="1"/>
    <col min="96" max="98" width="17.83203125" customWidth="1"/>
    <col min="99" max="99" width="3.6640625" customWidth="1"/>
    <col min="100" max="102" width="17.83203125" customWidth="1"/>
    <col min="103" max="103" width="3.6640625" customWidth="1"/>
    <col min="104" max="106" width="17.83203125" customWidth="1"/>
    <col min="107" max="107" width="3.6640625" customWidth="1"/>
    <col min="108" max="110" width="17.83203125" customWidth="1"/>
    <col min="111" max="111" width="3.6640625" customWidth="1"/>
    <col min="112" max="114" width="17.83203125" customWidth="1"/>
  </cols>
  <sheetData>
    <row r="1" spans="1:114" s="20" customFormat="1" ht="24.75" customHeight="1" x14ac:dyDescent="0.2">
      <c r="A1" s="1168" t="s">
        <v>8</v>
      </c>
      <c r="B1" s="1169"/>
      <c r="C1" s="119" t="s">
        <v>110</v>
      </c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198"/>
      <c r="T1" s="210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2"/>
      <c r="AF1" s="23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3"/>
      <c r="AT1" s="131"/>
      <c r="AU1" s="131"/>
      <c r="AV1" s="131"/>
      <c r="AW1" s="131"/>
      <c r="AX1" s="131"/>
      <c r="AY1" s="131"/>
      <c r="AZ1" s="131"/>
      <c r="BA1" s="131"/>
      <c r="BB1" s="131"/>
      <c r="BC1" s="131"/>
      <c r="BD1" s="131"/>
      <c r="BE1" s="131"/>
      <c r="BF1" s="133"/>
      <c r="BG1" s="133"/>
      <c r="BH1" s="130"/>
      <c r="BI1" s="134"/>
      <c r="BJ1" s="23"/>
      <c r="BK1" s="157"/>
      <c r="BL1" s="131"/>
      <c r="BM1" s="131"/>
      <c r="BN1" s="131"/>
      <c r="BP1" s="132"/>
      <c r="BQ1" s="131"/>
      <c r="BR1" s="131"/>
      <c r="BT1" s="131"/>
      <c r="BU1" s="131"/>
      <c r="BV1" s="133"/>
      <c r="BX1" s="133"/>
      <c r="BY1" s="130"/>
      <c r="BZ1" s="134"/>
      <c r="CB1" s="133"/>
      <c r="CC1" s="24"/>
      <c r="CD1" s="24"/>
      <c r="CF1" s="24"/>
      <c r="CG1" s="24"/>
      <c r="CH1" s="135"/>
      <c r="CJ1" s="24"/>
      <c r="CK1" s="24"/>
      <c r="CL1" s="24"/>
      <c r="CN1" s="24"/>
      <c r="CO1" s="24"/>
      <c r="CP1" s="24"/>
      <c r="CR1" s="24"/>
      <c r="CS1" s="24"/>
      <c r="CT1" s="24"/>
    </row>
    <row r="2" spans="1:114" s="8" customFormat="1" ht="24.75" customHeight="1" x14ac:dyDescent="0.2">
      <c r="A2" s="1170" t="s">
        <v>9</v>
      </c>
      <c r="B2" s="1150" t="s">
        <v>10</v>
      </c>
      <c r="C2" s="1150" t="s">
        <v>21</v>
      </c>
      <c r="D2" s="1173" t="s">
        <v>11</v>
      </c>
      <c r="E2" s="1173"/>
      <c r="F2" s="1173"/>
      <c r="G2" s="1173"/>
      <c r="H2" s="1173"/>
      <c r="I2" s="1173"/>
      <c r="J2" s="1173"/>
      <c r="K2" s="1173"/>
      <c r="L2" s="1173"/>
      <c r="M2" s="1173"/>
      <c r="N2" s="1173"/>
      <c r="O2" s="1173"/>
      <c r="P2" s="1173"/>
      <c r="Q2" s="1173"/>
      <c r="R2" s="1150" t="s">
        <v>19</v>
      </c>
      <c r="S2" s="1174" t="s">
        <v>16</v>
      </c>
      <c r="T2" s="1175"/>
      <c r="U2" s="1175"/>
      <c r="V2" s="1175"/>
      <c r="W2" s="1175"/>
      <c r="X2" s="1175"/>
      <c r="Y2" s="1175"/>
      <c r="Z2" s="1175"/>
      <c r="AA2" s="1175"/>
      <c r="AB2" s="1175"/>
      <c r="AC2" s="1175"/>
      <c r="AD2" s="1175"/>
      <c r="AE2" s="1176"/>
      <c r="AF2" s="1161" t="s">
        <v>6</v>
      </c>
      <c r="AG2" s="1161"/>
      <c r="AH2" s="1161"/>
      <c r="AI2" s="1161"/>
      <c r="AJ2" s="1161"/>
      <c r="AK2" s="1161"/>
      <c r="AL2" s="1161"/>
      <c r="AM2" s="1161"/>
      <c r="AN2" s="1161"/>
      <c r="AO2" s="1161"/>
      <c r="AP2" s="1161"/>
      <c r="AQ2" s="1161"/>
      <c r="AR2" s="1161"/>
      <c r="AS2" s="1161"/>
      <c r="AT2" s="1162" t="s">
        <v>38</v>
      </c>
      <c r="AU2" s="1163"/>
      <c r="AV2" s="1163"/>
      <c r="AW2" s="1163"/>
      <c r="AX2" s="1163"/>
      <c r="AY2" s="1163"/>
      <c r="AZ2" s="1163"/>
      <c r="BA2" s="1163"/>
      <c r="BB2" s="1163"/>
      <c r="BC2" s="1163"/>
      <c r="BD2" s="1163"/>
      <c r="BE2" s="1163"/>
      <c r="BF2" s="1164"/>
      <c r="BG2" s="1150" t="s">
        <v>35</v>
      </c>
      <c r="BH2" s="1150" t="s">
        <v>208</v>
      </c>
      <c r="BI2" s="1153" t="s">
        <v>36</v>
      </c>
      <c r="BJ2" s="130"/>
      <c r="BK2" s="130"/>
      <c r="BL2" s="1149" t="s">
        <v>51</v>
      </c>
      <c r="BM2" s="1149"/>
      <c r="BN2" s="1149"/>
      <c r="BO2" s="23"/>
      <c r="BP2" s="1149" t="s">
        <v>52</v>
      </c>
      <c r="BQ2" s="1149"/>
      <c r="BR2" s="1149"/>
      <c r="BS2" s="23"/>
      <c r="BT2" s="1149" t="s">
        <v>56</v>
      </c>
      <c r="BU2" s="1149"/>
      <c r="BV2" s="1149"/>
      <c r="BW2" s="23"/>
      <c r="BX2" s="1149" t="s">
        <v>59</v>
      </c>
      <c r="BY2" s="1149"/>
      <c r="BZ2" s="1149"/>
      <c r="CA2" s="23"/>
      <c r="CB2" s="1149" t="s">
        <v>60</v>
      </c>
      <c r="CC2" s="1149"/>
      <c r="CD2" s="1149"/>
      <c r="CE2" s="23"/>
      <c r="CF2" s="1149" t="s">
        <v>61</v>
      </c>
      <c r="CG2" s="1149"/>
      <c r="CH2" s="1149"/>
      <c r="CI2" s="23"/>
      <c r="CJ2" s="1149" t="s">
        <v>204</v>
      </c>
      <c r="CK2" s="1149"/>
      <c r="CL2" s="1149"/>
      <c r="CM2" s="23"/>
      <c r="CN2" s="1149" t="s">
        <v>584</v>
      </c>
      <c r="CO2" s="1149"/>
      <c r="CP2" s="1149"/>
      <c r="CQ2" s="23"/>
      <c r="CR2" s="1149" t="s">
        <v>585</v>
      </c>
      <c r="CS2" s="1149"/>
      <c r="CT2" s="1149"/>
      <c r="CU2" s="23"/>
      <c r="CV2" s="1149" t="s">
        <v>586</v>
      </c>
      <c r="CW2" s="1149"/>
      <c r="CX2" s="1149"/>
      <c r="CY2" s="23"/>
      <c r="CZ2" s="1149" t="s">
        <v>587</v>
      </c>
      <c r="DA2" s="1149"/>
      <c r="DB2" s="1149"/>
      <c r="DC2" s="23"/>
      <c r="DD2" s="1149" t="s">
        <v>588</v>
      </c>
      <c r="DE2" s="1149"/>
      <c r="DF2" s="1149"/>
      <c r="DG2" s="23"/>
      <c r="DH2" s="1149" t="s">
        <v>12</v>
      </c>
      <c r="DI2" s="1149"/>
      <c r="DJ2" s="1149"/>
    </row>
    <row r="3" spans="1:114" s="8" customFormat="1" ht="24.75" customHeight="1" x14ac:dyDescent="0.2">
      <c r="A3" s="1171"/>
      <c r="B3" s="1151"/>
      <c r="C3" s="1151"/>
      <c r="D3" s="1156" t="s">
        <v>17</v>
      </c>
      <c r="E3" s="1158" t="s">
        <v>18</v>
      </c>
      <c r="F3" s="1159"/>
      <c r="G3" s="1159"/>
      <c r="H3" s="1159"/>
      <c r="I3" s="1159"/>
      <c r="J3" s="1159"/>
      <c r="K3" s="1159"/>
      <c r="L3" s="1159"/>
      <c r="M3" s="1159"/>
      <c r="N3" s="1159"/>
      <c r="O3" s="1159"/>
      <c r="P3" s="1159"/>
      <c r="Q3" s="1159"/>
      <c r="R3" s="1151"/>
      <c r="S3" s="1189" t="s">
        <v>17</v>
      </c>
      <c r="T3" s="1158" t="s">
        <v>18</v>
      </c>
      <c r="U3" s="1159"/>
      <c r="V3" s="1159"/>
      <c r="W3" s="1159"/>
      <c r="X3" s="1159"/>
      <c r="Y3" s="1159"/>
      <c r="Z3" s="1159"/>
      <c r="AA3" s="1159"/>
      <c r="AB3" s="1159"/>
      <c r="AC3" s="1159"/>
      <c r="AD3" s="1159"/>
      <c r="AE3" s="1160"/>
      <c r="AF3" s="1156" t="s">
        <v>17</v>
      </c>
      <c r="AG3" s="1158" t="s">
        <v>18</v>
      </c>
      <c r="AH3" s="1159"/>
      <c r="AI3" s="1159"/>
      <c r="AJ3" s="1159"/>
      <c r="AK3" s="1159"/>
      <c r="AL3" s="1159"/>
      <c r="AM3" s="1159"/>
      <c r="AN3" s="1159"/>
      <c r="AO3" s="1159"/>
      <c r="AP3" s="1159"/>
      <c r="AQ3" s="1159"/>
      <c r="AR3" s="1159"/>
      <c r="AS3" s="1160"/>
      <c r="AT3" s="1165"/>
      <c r="AU3" s="1166"/>
      <c r="AV3" s="1166"/>
      <c r="AW3" s="1166"/>
      <c r="AX3" s="1166"/>
      <c r="AY3" s="1166"/>
      <c r="AZ3" s="1166"/>
      <c r="BA3" s="1166"/>
      <c r="BB3" s="1166"/>
      <c r="BC3" s="1166"/>
      <c r="BD3" s="1166"/>
      <c r="BE3" s="1166"/>
      <c r="BF3" s="1167"/>
      <c r="BG3" s="1151"/>
      <c r="BH3" s="1151"/>
      <c r="BI3" s="1154"/>
      <c r="BJ3" s="130"/>
      <c r="BK3" s="130"/>
      <c r="BL3" s="920">
        <v>1</v>
      </c>
      <c r="BM3" s="920">
        <v>2</v>
      </c>
      <c r="BN3" s="920"/>
      <c r="BO3" s="23"/>
      <c r="BP3" s="920">
        <v>1</v>
      </c>
      <c r="BQ3" s="920">
        <v>2</v>
      </c>
      <c r="BR3" s="920"/>
      <c r="BS3" s="23"/>
      <c r="BT3" s="920">
        <v>1</v>
      </c>
      <c r="BU3" s="920">
        <v>2</v>
      </c>
      <c r="BV3" s="920"/>
      <c r="BW3" s="23"/>
      <c r="BX3" s="920">
        <v>1</v>
      </c>
      <c r="BY3" s="920">
        <v>2</v>
      </c>
      <c r="BZ3" s="920"/>
      <c r="CA3" s="23"/>
      <c r="CB3" s="920">
        <v>1</v>
      </c>
      <c r="CC3" s="920">
        <v>2</v>
      </c>
      <c r="CD3" s="920"/>
      <c r="CE3" s="23"/>
      <c r="CF3" s="920">
        <v>1</v>
      </c>
      <c r="CG3" s="920">
        <v>2</v>
      </c>
      <c r="CH3" s="920"/>
      <c r="CI3" s="23"/>
      <c r="CJ3" s="920">
        <v>1</v>
      </c>
      <c r="CK3" s="920">
        <v>2</v>
      </c>
      <c r="CL3" s="920"/>
      <c r="CM3" s="23"/>
      <c r="CN3" s="920">
        <v>1</v>
      </c>
      <c r="CO3" s="920">
        <v>2</v>
      </c>
      <c r="CP3" s="920"/>
      <c r="CQ3" s="23"/>
      <c r="CR3" s="920">
        <v>1</v>
      </c>
      <c r="CS3" s="920">
        <v>2</v>
      </c>
      <c r="CT3" s="920"/>
      <c r="CU3" s="23"/>
      <c r="CV3" s="920">
        <v>1</v>
      </c>
      <c r="CW3" s="920">
        <v>2</v>
      </c>
      <c r="CX3" s="920"/>
      <c r="CY3" s="23"/>
      <c r="CZ3" s="920">
        <v>1</v>
      </c>
      <c r="DA3" s="920">
        <v>2</v>
      </c>
      <c r="DB3" s="920"/>
      <c r="DC3" s="23"/>
      <c r="DD3" s="920">
        <v>1</v>
      </c>
      <c r="DE3" s="920">
        <v>2</v>
      </c>
      <c r="DF3" s="920"/>
      <c r="DG3" s="23"/>
      <c r="DH3" s="920">
        <v>1</v>
      </c>
      <c r="DI3" s="920">
        <v>2</v>
      </c>
      <c r="DJ3" s="920"/>
    </row>
    <row r="4" spans="1:114" s="6" customFormat="1" ht="30" customHeight="1" x14ac:dyDescent="0.2">
      <c r="A4" s="1172"/>
      <c r="B4" s="1152"/>
      <c r="C4" s="1152"/>
      <c r="D4" s="1157"/>
      <c r="E4" s="26">
        <v>1</v>
      </c>
      <c r="F4" s="26">
        <v>2</v>
      </c>
      <c r="G4" s="26">
        <v>3</v>
      </c>
      <c r="H4" s="26">
        <v>4</v>
      </c>
      <c r="I4" s="26">
        <v>5</v>
      </c>
      <c r="J4" s="26">
        <v>6</v>
      </c>
      <c r="K4" s="26">
        <v>7</v>
      </c>
      <c r="L4" s="26">
        <v>8</v>
      </c>
      <c r="M4" s="26">
        <v>9</v>
      </c>
      <c r="N4" s="26">
        <v>10</v>
      </c>
      <c r="O4" s="26">
        <v>11</v>
      </c>
      <c r="P4" s="26">
        <v>12</v>
      </c>
      <c r="Q4" s="26" t="s">
        <v>20</v>
      </c>
      <c r="R4" s="1152"/>
      <c r="S4" s="1191"/>
      <c r="T4" s="26">
        <v>1</v>
      </c>
      <c r="U4" s="26">
        <v>2</v>
      </c>
      <c r="V4" s="26">
        <v>3</v>
      </c>
      <c r="W4" s="26">
        <v>4</v>
      </c>
      <c r="X4" s="26">
        <v>5</v>
      </c>
      <c r="Y4" s="26">
        <v>6</v>
      </c>
      <c r="Z4" s="26">
        <v>7</v>
      </c>
      <c r="AA4" s="26">
        <v>8</v>
      </c>
      <c r="AB4" s="26">
        <v>9</v>
      </c>
      <c r="AC4" s="26">
        <v>10</v>
      </c>
      <c r="AD4" s="26">
        <v>11</v>
      </c>
      <c r="AE4" s="26">
        <v>12</v>
      </c>
      <c r="AF4" s="1157"/>
      <c r="AG4" s="26">
        <v>1</v>
      </c>
      <c r="AH4" s="26">
        <v>2</v>
      </c>
      <c r="AI4" s="26">
        <v>3</v>
      </c>
      <c r="AJ4" s="26">
        <v>4</v>
      </c>
      <c r="AK4" s="26">
        <v>5</v>
      </c>
      <c r="AL4" s="26">
        <v>6</v>
      </c>
      <c r="AM4" s="26">
        <v>7</v>
      </c>
      <c r="AN4" s="26">
        <v>8</v>
      </c>
      <c r="AO4" s="26">
        <v>9</v>
      </c>
      <c r="AP4" s="26">
        <v>10</v>
      </c>
      <c r="AQ4" s="26">
        <v>11</v>
      </c>
      <c r="AR4" s="26">
        <v>12</v>
      </c>
      <c r="AS4" s="26" t="s">
        <v>12</v>
      </c>
      <c r="AT4" s="164">
        <v>1</v>
      </c>
      <c r="AU4" s="164">
        <v>2</v>
      </c>
      <c r="AV4" s="164">
        <v>3</v>
      </c>
      <c r="AW4" s="164">
        <v>4</v>
      </c>
      <c r="AX4" s="164">
        <v>5</v>
      </c>
      <c r="AY4" s="164">
        <v>6</v>
      </c>
      <c r="AZ4" s="164">
        <v>7</v>
      </c>
      <c r="BA4" s="164">
        <v>8</v>
      </c>
      <c r="BB4" s="164">
        <v>9</v>
      </c>
      <c r="BC4" s="164">
        <v>10</v>
      </c>
      <c r="BD4" s="164">
        <v>11</v>
      </c>
      <c r="BE4" s="164">
        <v>12</v>
      </c>
      <c r="BF4" s="26" t="s">
        <v>12</v>
      </c>
      <c r="BG4" s="1152"/>
      <c r="BH4" s="1152"/>
      <c r="BI4" s="1155"/>
      <c r="BJ4" s="20"/>
      <c r="BK4" s="7"/>
      <c r="BL4" s="164" t="s">
        <v>581</v>
      </c>
      <c r="BM4" s="164" t="s">
        <v>582</v>
      </c>
      <c r="BN4" s="919" t="s">
        <v>583</v>
      </c>
      <c r="BO4" s="27"/>
      <c r="BP4" s="164" t="s">
        <v>581</v>
      </c>
      <c r="BQ4" s="164" t="s">
        <v>582</v>
      </c>
      <c r="BR4" s="919" t="s">
        <v>583</v>
      </c>
      <c r="BS4" s="27"/>
      <c r="BT4" s="164" t="s">
        <v>581</v>
      </c>
      <c r="BU4" s="164" t="s">
        <v>582</v>
      </c>
      <c r="BV4" s="919" t="s">
        <v>583</v>
      </c>
      <c r="BW4" s="27"/>
      <c r="BX4" s="164" t="s">
        <v>581</v>
      </c>
      <c r="BY4" s="164" t="s">
        <v>582</v>
      </c>
      <c r="BZ4" s="919" t="s">
        <v>583</v>
      </c>
      <c r="CA4" s="27"/>
      <c r="CB4" s="164" t="s">
        <v>581</v>
      </c>
      <c r="CC4" s="164" t="s">
        <v>582</v>
      </c>
      <c r="CD4" s="919" t="s">
        <v>583</v>
      </c>
      <c r="CE4" s="27"/>
      <c r="CF4" s="164" t="s">
        <v>581</v>
      </c>
      <c r="CG4" s="164" t="s">
        <v>582</v>
      </c>
      <c r="CH4" s="919" t="s">
        <v>583</v>
      </c>
      <c r="CI4" s="27"/>
      <c r="CJ4" s="164" t="s">
        <v>581</v>
      </c>
      <c r="CK4" s="164" t="s">
        <v>582</v>
      </c>
      <c r="CL4" s="919" t="s">
        <v>583</v>
      </c>
      <c r="CM4" s="27"/>
      <c r="CN4" s="164" t="s">
        <v>581</v>
      </c>
      <c r="CO4" s="164" t="s">
        <v>582</v>
      </c>
      <c r="CP4" s="919" t="s">
        <v>583</v>
      </c>
      <c r="CQ4" s="27"/>
      <c r="CR4" s="164" t="s">
        <v>581</v>
      </c>
      <c r="CS4" s="164" t="s">
        <v>582</v>
      </c>
      <c r="CT4" s="919" t="s">
        <v>583</v>
      </c>
      <c r="CU4" s="27"/>
      <c r="CV4" s="164" t="s">
        <v>581</v>
      </c>
      <c r="CW4" s="164" t="s">
        <v>582</v>
      </c>
      <c r="CX4" s="919" t="s">
        <v>583</v>
      </c>
      <c r="CY4" s="27"/>
      <c r="CZ4" s="164" t="s">
        <v>581</v>
      </c>
      <c r="DA4" s="164" t="s">
        <v>582</v>
      </c>
      <c r="DB4" s="919" t="s">
        <v>583</v>
      </c>
      <c r="DC4" s="27"/>
      <c r="DD4" s="164" t="s">
        <v>581</v>
      </c>
      <c r="DE4" s="164" t="s">
        <v>582</v>
      </c>
      <c r="DF4" s="919" t="s">
        <v>583</v>
      </c>
      <c r="DG4" s="27"/>
      <c r="DH4" s="164" t="s">
        <v>581</v>
      </c>
      <c r="DI4" s="164" t="s">
        <v>582</v>
      </c>
      <c r="DJ4" s="919" t="s">
        <v>583</v>
      </c>
    </row>
    <row r="5" spans="1:114" s="92" customFormat="1" ht="24.75" customHeight="1" x14ac:dyDescent="0.2">
      <c r="A5" s="85">
        <v>1</v>
      </c>
      <c r="B5" s="142" t="s">
        <v>111</v>
      </c>
      <c r="C5" s="148" t="s">
        <v>23</v>
      </c>
      <c r="D5" s="537">
        <v>20</v>
      </c>
      <c r="E5" s="263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9">
        <f t="shared" ref="Q5" si="0">SUM(E5:P5)</f>
        <v>0</v>
      </c>
      <c r="R5" s="172" t="s">
        <v>45</v>
      </c>
      <c r="S5" s="181">
        <v>100000</v>
      </c>
      <c r="T5" s="211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69"/>
      <c r="AG5" s="70">
        <f t="shared" ref="AG5:AG8" si="1">T5*E5</f>
        <v>0</v>
      </c>
      <c r="AH5" s="70">
        <f t="shared" ref="AH5:AH8" si="2">U5*F5</f>
        <v>0</v>
      </c>
      <c r="AI5" s="70">
        <f t="shared" ref="AI5:AI8" si="3">V5*G5</f>
        <v>0</v>
      </c>
      <c r="AJ5" s="70">
        <f t="shared" ref="AJ5:AR8" si="4">W5*H5</f>
        <v>0</v>
      </c>
      <c r="AK5" s="70">
        <f t="shared" si="4"/>
        <v>0</v>
      </c>
      <c r="AL5" s="70">
        <f t="shared" si="4"/>
        <v>0</v>
      </c>
      <c r="AM5" s="70">
        <f t="shared" si="4"/>
        <v>0</v>
      </c>
      <c r="AN5" s="70">
        <f t="shared" si="4"/>
        <v>0</v>
      </c>
      <c r="AO5" s="70">
        <f t="shared" si="4"/>
        <v>0</v>
      </c>
      <c r="AP5" s="70">
        <f t="shared" si="4"/>
        <v>0</v>
      </c>
      <c r="AQ5" s="70">
        <f t="shared" si="4"/>
        <v>0</v>
      </c>
      <c r="AR5" s="70">
        <f t="shared" si="4"/>
        <v>0</v>
      </c>
      <c r="AS5" s="71">
        <f t="shared" ref="AS5" si="5">SUM(AG5:AR5)</f>
        <v>0</v>
      </c>
      <c r="AT5" s="70">
        <f t="shared" ref="AT5" si="6">SUM(AG5*14%)</f>
        <v>0</v>
      </c>
      <c r="AU5" s="70">
        <f t="shared" ref="AU5" si="7">SUM(AH5*14%)</f>
        <v>0</v>
      </c>
      <c r="AV5" s="70"/>
      <c r="AW5" s="70">
        <f t="shared" ref="AW5" si="8">SUM(AJ5*14%)</f>
        <v>0</v>
      </c>
      <c r="AX5" s="70"/>
      <c r="AY5" s="70">
        <f t="shared" ref="AY5" si="9">SUM(AL5*14%)</f>
        <v>0</v>
      </c>
      <c r="AZ5" s="70">
        <f t="shared" ref="AZ5" si="10">SUM(AM5*14%)</f>
        <v>0</v>
      </c>
      <c r="BA5" s="70">
        <f t="shared" ref="BA5" si="11">SUM(AN5*14%)</f>
        <v>0</v>
      </c>
      <c r="BB5" s="70">
        <f t="shared" ref="BB5" si="12">SUM(AO5*14%)</f>
        <v>0</v>
      </c>
      <c r="BC5" s="70">
        <f t="shared" ref="BC5" si="13">SUM(AP5*14%)</f>
        <v>0</v>
      </c>
      <c r="BD5" s="70">
        <f t="shared" ref="BD5:BE5" si="14">SUM(AQ5*14%)</f>
        <v>0</v>
      </c>
      <c r="BE5" s="70">
        <f t="shared" si="14"/>
        <v>0</v>
      </c>
      <c r="BF5" s="72">
        <f t="shared" ref="BF5" si="15">SUM(AT5:BE5)</f>
        <v>0</v>
      </c>
      <c r="BG5" s="99">
        <f>AF5-AS5</f>
        <v>0</v>
      </c>
      <c r="BH5" s="100">
        <f t="shared" ref="BH5" si="16">S5*D5</f>
        <v>2000000</v>
      </c>
      <c r="BI5" s="101">
        <f>BH5-AS5</f>
        <v>2000000</v>
      </c>
      <c r="BJ5" s="152">
        <f t="shared" ref="BJ5" si="17">SUM(Q5/D5)</f>
        <v>0</v>
      </c>
      <c r="BK5" s="181">
        <v>100000</v>
      </c>
      <c r="BL5" s="461">
        <f t="shared" ref="BL5:BL10" si="18">AG5-AT5</f>
        <v>0</v>
      </c>
      <c r="BM5" s="461">
        <f t="shared" ref="BM5:BM10" si="19">E5*BK5</f>
        <v>0</v>
      </c>
      <c r="BN5" s="461">
        <f t="shared" ref="BN5:BN10" si="20">BL5-BM5</f>
        <v>0</v>
      </c>
      <c r="BO5" s="37"/>
      <c r="BP5" s="461">
        <f>AH5-AU5</f>
        <v>0</v>
      </c>
      <c r="BQ5" s="461">
        <f t="shared" ref="BQ5:BQ10" si="21">F5*BK5</f>
        <v>0</v>
      </c>
      <c r="BR5" s="461">
        <f>BP5-BQ5</f>
        <v>0</v>
      </c>
      <c r="BS5" s="37"/>
      <c r="BT5" s="461">
        <f>AI5-AV5</f>
        <v>0</v>
      </c>
      <c r="BU5" s="461">
        <f>G5*BK5</f>
        <v>0</v>
      </c>
      <c r="BV5" s="461">
        <f t="shared" ref="BV5:BV10" si="22">BT5-BU5</f>
        <v>0</v>
      </c>
      <c r="BW5" s="37"/>
      <c r="BX5" s="461">
        <f>AJ5-AW5</f>
        <v>0</v>
      </c>
      <c r="BY5" s="461">
        <f>H5*BK5</f>
        <v>0</v>
      </c>
      <c r="BZ5" s="461">
        <f>BX5-BY5</f>
        <v>0</v>
      </c>
      <c r="CA5" s="37"/>
      <c r="CB5" s="461">
        <f>SUM(AK5-AX5)</f>
        <v>0</v>
      </c>
      <c r="CC5" s="461">
        <f>I5*BK5</f>
        <v>0</v>
      </c>
      <c r="CD5" s="461">
        <f>CB5-CC5</f>
        <v>0</v>
      </c>
      <c r="CE5" s="37"/>
      <c r="CF5" s="461">
        <f>AL5-AY5</f>
        <v>0</v>
      </c>
      <c r="CG5" s="461">
        <f>J5*BK5</f>
        <v>0</v>
      </c>
      <c r="CH5" s="461">
        <f t="shared" ref="CH5:CH10" si="23">CF5-CG5</f>
        <v>0</v>
      </c>
      <c r="CI5" s="37"/>
      <c r="CJ5" s="461">
        <f>AM5-AZ5</f>
        <v>0</v>
      </c>
      <c r="CK5" s="461">
        <f>K5*BK5</f>
        <v>0</v>
      </c>
      <c r="CL5" s="461">
        <f>CJ5-CK5</f>
        <v>0</v>
      </c>
      <c r="CM5" s="37"/>
      <c r="CN5" s="461">
        <f>AN5-BA5</f>
        <v>0</v>
      </c>
      <c r="CO5" s="461">
        <f>L5*BK5</f>
        <v>0</v>
      </c>
      <c r="CP5" s="461">
        <f>CN5-CO5</f>
        <v>0</v>
      </c>
      <c r="CQ5" s="37"/>
      <c r="CR5" s="461">
        <f>AO5-BB5</f>
        <v>0</v>
      </c>
      <c r="CS5" s="461">
        <f>M5*BK5</f>
        <v>0</v>
      </c>
      <c r="CT5" s="461">
        <f>CR5-CS5</f>
        <v>0</v>
      </c>
      <c r="CU5" s="37"/>
      <c r="CV5" s="461">
        <f>AP5-BC5</f>
        <v>0</v>
      </c>
      <c r="CW5" s="461">
        <f>N5*BK5</f>
        <v>0</v>
      </c>
      <c r="CX5" s="461">
        <f>CV5-CW5</f>
        <v>0</v>
      </c>
      <c r="CY5" s="37"/>
      <c r="CZ5" s="461">
        <f>AQ5-BD5</f>
        <v>0</v>
      </c>
      <c r="DA5" s="461">
        <f>O5*BK5</f>
        <v>0</v>
      </c>
      <c r="DB5" s="461">
        <f>CZ5-DA5</f>
        <v>0</v>
      </c>
      <c r="DC5" s="37"/>
      <c r="DD5" s="461">
        <f>AR5-BE5</f>
        <v>0</v>
      </c>
      <c r="DE5" s="461">
        <f>P5*BK5</f>
        <v>0</v>
      </c>
      <c r="DF5" s="461">
        <f>DD5-DE5</f>
        <v>0</v>
      </c>
      <c r="DG5" s="37"/>
      <c r="DH5" s="461">
        <f t="shared" ref="DH5:DI7" si="24">SUM(BL5+BP5+BT5+BX5+CB5+CF5+CJ5+CN5+CR5+CV5+CZ5+DD5)</f>
        <v>0</v>
      </c>
      <c r="DI5" s="461">
        <f t="shared" si="24"/>
        <v>0</v>
      </c>
      <c r="DJ5" s="461">
        <f t="shared" ref="DJ5:DJ10" si="25">DH5-DI5</f>
        <v>0</v>
      </c>
    </row>
    <row r="6" spans="1:114" s="92" customFormat="1" ht="24.75" customHeight="1" x14ac:dyDescent="0.2">
      <c r="A6" s="85">
        <v>2</v>
      </c>
      <c r="B6" s="145" t="s">
        <v>112</v>
      </c>
      <c r="C6" s="148"/>
      <c r="D6" s="538"/>
      <c r="E6" s="263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9"/>
      <c r="R6" s="174"/>
      <c r="S6" s="181"/>
      <c r="T6" s="208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69"/>
      <c r="AG6" s="96">
        <f t="shared" si="1"/>
        <v>0</v>
      </c>
      <c r="AH6" s="96">
        <f t="shared" si="2"/>
        <v>0</v>
      </c>
      <c r="AI6" s="96">
        <f t="shared" si="3"/>
        <v>0</v>
      </c>
      <c r="AJ6" s="96">
        <f t="shared" si="4"/>
        <v>0</v>
      </c>
      <c r="AK6" s="96">
        <f t="shared" si="4"/>
        <v>0</v>
      </c>
      <c r="AL6" s="96">
        <f t="shared" si="4"/>
        <v>0</v>
      </c>
      <c r="AM6" s="96">
        <f t="shared" si="4"/>
        <v>0</v>
      </c>
      <c r="AN6" s="96">
        <f t="shared" si="4"/>
        <v>0</v>
      </c>
      <c r="AO6" s="96">
        <f t="shared" si="4"/>
        <v>0</v>
      </c>
      <c r="AP6" s="96">
        <f t="shared" si="4"/>
        <v>0</v>
      </c>
      <c r="AQ6" s="96">
        <f t="shared" si="4"/>
        <v>0</v>
      </c>
      <c r="AR6" s="96">
        <f t="shared" si="4"/>
        <v>0</v>
      </c>
      <c r="AS6" s="97">
        <f t="shared" ref="AS6:AS8" si="26">SUM(AG6:AR6)</f>
        <v>0</v>
      </c>
      <c r="AT6" s="96">
        <f t="shared" ref="AT6" si="27">AG6*R6</f>
        <v>0</v>
      </c>
      <c r="AU6" s="96">
        <f t="shared" ref="AU6" si="28">AH6*S6</f>
        <v>0</v>
      </c>
      <c r="AV6" s="96">
        <f t="shared" ref="AV6" si="29">AI6*T6</f>
        <v>0</v>
      </c>
      <c r="AW6" s="96">
        <f t="shared" ref="AW6" si="30">AJ6*U6</f>
        <v>0</v>
      </c>
      <c r="AX6" s="96">
        <f t="shared" ref="AX6" si="31">AK6*V6</f>
        <v>0</v>
      </c>
      <c r="AY6" s="96">
        <f t="shared" ref="AY6" si="32">AL6*W6</f>
        <v>0</v>
      </c>
      <c r="AZ6" s="96">
        <f t="shared" ref="AZ6" si="33">AM6*X6</f>
        <v>0</v>
      </c>
      <c r="BA6" s="96">
        <f t="shared" ref="BA6" si="34">AN6*Y6</f>
        <v>0</v>
      </c>
      <c r="BB6" s="96">
        <f t="shared" ref="BB6" si="35">AO6*Z6</f>
        <v>0</v>
      </c>
      <c r="BC6" s="96">
        <f t="shared" ref="BC6" si="36">AP6*AA6</f>
        <v>0</v>
      </c>
      <c r="BD6" s="96">
        <f t="shared" ref="BD6:BE6" si="37">AQ6*AB6</f>
        <v>0</v>
      </c>
      <c r="BE6" s="96">
        <f t="shared" si="37"/>
        <v>0</v>
      </c>
      <c r="BF6" s="98">
        <f>AS6*4%</f>
        <v>0</v>
      </c>
      <c r="BG6" s="99">
        <f t="shared" ref="BG6:BG10" si="38">AF6-AS6</f>
        <v>0</v>
      </c>
      <c r="BH6" s="100">
        <f t="shared" ref="BH6:BH10" si="39">S6*D6</f>
        <v>0</v>
      </c>
      <c r="BI6" s="101">
        <f t="shared" ref="BI6:BI10" si="40">BH6-AS6</f>
        <v>0</v>
      </c>
      <c r="BJ6" s="152"/>
      <c r="BK6" s="181"/>
      <c r="BL6" s="461">
        <f t="shared" si="18"/>
        <v>0</v>
      </c>
      <c r="BM6" s="461">
        <f t="shared" si="19"/>
        <v>0</v>
      </c>
      <c r="BN6" s="461">
        <f t="shared" si="20"/>
        <v>0</v>
      </c>
      <c r="BO6" s="37"/>
      <c r="BP6" s="461">
        <f t="shared" ref="BP6:BP7" si="41">AH6-AU6</f>
        <v>0</v>
      </c>
      <c r="BQ6" s="461">
        <f t="shared" si="21"/>
        <v>0</v>
      </c>
      <c r="BR6" s="461">
        <f t="shared" ref="BR6:BR7" si="42">BP6-BQ6</f>
        <v>0</v>
      </c>
      <c r="BS6" s="37"/>
      <c r="BT6" s="461">
        <f t="shared" ref="BT6:BT7" si="43">AI6-AV6</f>
        <v>0</v>
      </c>
      <c r="BU6" s="461">
        <f>G6*BK6</f>
        <v>0</v>
      </c>
      <c r="BV6" s="461">
        <f t="shared" si="22"/>
        <v>0</v>
      </c>
      <c r="BW6" s="37"/>
      <c r="BX6" s="461">
        <f t="shared" ref="BX6:BX7" si="44">AJ6-AW6</f>
        <v>0</v>
      </c>
      <c r="BY6" s="461">
        <f>H6*BK6</f>
        <v>0</v>
      </c>
      <c r="BZ6" s="461">
        <f t="shared" ref="BZ6:BZ7" si="45">BX6-BY6</f>
        <v>0</v>
      </c>
      <c r="CA6" s="37"/>
      <c r="CB6" s="461">
        <f t="shared" ref="CB6:CB7" si="46">SUM(AK6-AX6)</f>
        <v>0</v>
      </c>
      <c r="CC6" s="461">
        <f>I6*BK6</f>
        <v>0</v>
      </c>
      <c r="CD6" s="461">
        <f t="shared" ref="CD6:CD7" si="47">CB6-CC6</f>
        <v>0</v>
      </c>
      <c r="CE6" s="37"/>
      <c r="CF6" s="461">
        <f t="shared" ref="CF6:CF7" si="48">AL6-AY6</f>
        <v>0</v>
      </c>
      <c r="CG6" s="461">
        <f t="shared" ref="CG6:CG7" si="49">J6*BK6</f>
        <v>0</v>
      </c>
      <c r="CH6" s="461">
        <f t="shared" si="23"/>
        <v>0</v>
      </c>
      <c r="CI6" s="37"/>
      <c r="CJ6" s="461">
        <f t="shared" ref="CJ6:CJ7" si="50">AM6-AZ6</f>
        <v>0</v>
      </c>
      <c r="CK6" s="461">
        <f t="shared" ref="CK6:CK7" si="51">K6*BK6</f>
        <v>0</v>
      </c>
      <c r="CL6" s="461">
        <f t="shared" ref="CL6:CL7" si="52">CJ6-CK6</f>
        <v>0</v>
      </c>
      <c r="CM6" s="37"/>
      <c r="CN6" s="461">
        <f t="shared" ref="CN6:CN7" si="53">AN6-BA6</f>
        <v>0</v>
      </c>
      <c r="CO6" s="461">
        <f t="shared" ref="CO6:CO7" si="54">L6*BK6</f>
        <v>0</v>
      </c>
      <c r="CP6" s="461">
        <f t="shared" ref="CP6:CP7" si="55">CN6-CO6</f>
        <v>0</v>
      </c>
      <c r="CQ6" s="37"/>
      <c r="CR6" s="461">
        <f t="shared" ref="CR6:CR7" si="56">AO6-BB6</f>
        <v>0</v>
      </c>
      <c r="CS6" s="461">
        <f>M6*BK6</f>
        <v>0</v>
      </c>
      <c r="CT6" s="461">
        <f t="shared" ref="CT6:CT7" si="57">CR6-CS6</f>
        <v>0</v>
      </c>
      <c r="CU6" s="37"/>
      <c r="CV6" s="461">
        <f t="shared" ref="CV6:CV7" si="58">AP6-BC6</f>
        <v>0</v>
      </c>
      <c r="CW6" s="461">
        <f t="shared" ref="CW6:CW7" si="59">N6*BK6</f>
        <v>0</v>
      </c>
      <c r="CX6" s="461">
        <f t="shared" ref="CX6:CX7" si="60">CV6-CW6</f>
        <v>0</v>
      </c>
      <c r="CY6" s="37"/>
      <c r="CZ6" s="461">
        <f t="shared" ref="CZ6:CZ7" si="61">AQ6-BD6</f>
        <v>0</v>
      </c>
      <c r="DA6" s="461">
        <f>O6*BK6</f>
        <v>0</v>
      </c>
      <c r="DB6" s="461">
        <f t="shared" ref="DB6:DB7" si="62">CZ6-DA6</f>
        <v>0</v>
      </c>
      <c r="DC6" s="37"/>
      <c r="DD6" s="461">
        <f t="shared" ref="DD6:DD7" si="63">AR6-BE6</f>
        <v>0</v>
      </c>
      <c r="DE6" s="461">
        <f t="shared" ref="DE6:DE7" si="64">P6*BK6</f>
        <v>0</v>
      </c>
      <c r="DF6" s="461">
        <f t="shared" ref="DF6:DF7" si="65">DD6-DE6</f>
        <v>0</v>
      </c>
      <c r="DG6" s="37"/>
      <c r="DH6" s="461">
        <f t="shared" si="24"/>
        <v>0</v>
      </c>
      <c r="DI6" s="461">
        <f t="shared" si="24"/>
        <v>0</v>
      </c>
      <c r="DJ6" s="461">
        <f t="shared" si="25"/>
        <v>0</v>
      </c>
    </row>
    <row r="7" spans="1:114" s="92" customFormat="1" ht="24.75" customHeight="1" x14ac:dyDescent="0.2">
      <c r="A7" s="85">
        <v>3</v>
      </c>
      <c r="B7" s="146" t="s">
        <v>390</v>
      </c>
      <c r="C7" s="147" t="s">
        <v>23</v>
      </c>
      <c r="D7" s="373">
        <v>96</v>
      </c>
      <c r="E7" s="373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9">
        <f>SUM(E7:P7)</f>
        <v>0</v>
      </c>
      <c r="R7" s="373" t="s">
        <v>0</v>
      </c>
      <c r="S7" s="374">
        <v>20000</v>
      </c>
      <c r="T7" s="374"/>
      <c r="U7" s="208"/>
      <c r="V7" s="208"/>
      <c r="W7" s="208"/>
      <c r="X7" s="208"/>
      <c r="Y7" s="208"/>
      <c r="Z7" s="208"/>
      <c r="AA7" s="208"/>
      <c r="AB7" s="208"/>
      <c r="AC7" s="94"/>
      <c r="AD7" s="94"/>
      <c r="AE7" s="94"/>
      <c r="AF7" s="69"/>
      <c r="AG7" s="70">
        <f t="shared" si="1"/>
        <v>0</v>
      </c>
      <c r="AH7" s="70">
        <f t="shared" si="2"/>
        <v>0</v>
      </c>
      <c r="AI7" s="70">
        <f t="shared" si="3"/>
        <v>0</v>
      </c>
      <c r="AJ7" s="70">
        <f t="shared" si="4"/>
        <v>0</v>
      </c>
      <c r="AK7" s="70">
        <f t="shared" si="4"/>
        <v>0</v>
      </c>
      <c r="AL7" s="70">
        <f t="shared" si="4"/>
        <v>0</v>
      </c>
      <c r="AM7" s="70">
        <f t="shared" si="4"/>
        <v>0</v>
      </c>
      <c r="AN7" s="70">
        <f t="shared" si="4"/>
        <v>0</v>
      </c>
      <c r="AO7" s="70">
        <f t="shared" si="4"/>
        <v>0</v>
      </c>
      <c r="AP7" s="70">
        <f t="shared" si="4"/>
        <v>0</v>
      </c>
      <c r="AQ7" s="70">
        <f t="shared" si="4"/>
        <v>0</v>
      </c>
      <c r="AR7" s="70">
        <f t="shared" si="4"/>
        <v>0</v>
      </c>
      <c r="AS7" s="71">
        <f t="shared" si="26"/>
        <v>0</v>
      </c>
      <c r="AT7" s="70">
        <f>SUM(AG7*4%)</f>
        <v>0</v>
      </c>
      <c r="AU7" s="70">
        <f>SUM(AH7*4%)</f>
        <v>0</v>
      </c>
      <c r="AV7" s="70">
        <f>SUM(AI7*4%)</f>
        <v>0</v>
      </c>
      <c r="AW7" s="70">
        <f>SUM(AJ7*4%)</f>
        <v>0</v>
      </c>
      <c r="AX7" s="70">
        <f>SUM(AK7*4%)</f>
        <v>0</v>
      </c>
      <c r="AY7" s="70">
        <f t="shared" ref="AY7" si="66">SUM(AL7*14%)</f>
        <v>0</v>
      </c>
      <c r="AZ7" s="70">
        <f t="shared" ref="AZ7" si="67">SUM(AM7*14%)</f>
        <v>0</v>
      </c>
      <c r="BA7" s="70">
        <f t="shared" ref="BA7" si="68">SUM(AN7*14%)</f>
        <v>0</v>
      </c>
      <c r="BB7" s="70">
        <f t="shared" ref="BB7:BB8" si="69">SUM(AO7*14%)</f>
        <v>0</v>
      </c>
      <c r="BC7" s="70">
        <f t="shared" ref="BC7:BC8" si="70">SUM(AP7*14%)</f>
        <v>0</v>
      </c>
      <c r="BD7" s="70">
        <f t="shared" ref="BD7:BE8" si="71">SUM(AQ7*14%)</f>
        <v>0</v>
      </c>
      <c r="BE7" s="70">
        <f t="shared" si="71"/>
        <v>0</v>
      </c>
      <c r="BF7" s="72">
        <f>SUM(AT7:BE7)</f>
        <v>0</v>
      </c>
      <c r="BG7" s="99">
        <f t="shared" si="38"/>
        <v>0</v>
      </c>
      <c r="BH7" s="100">
        <f t="shared" si="39"/>
        <v>1920000</v>
      </c>
      <c r="BI7" s="101">
        <f t="shared" si="40"/>
        <v>1920000</v>
      </c>
      <c r="BJ7" s="152">
        <f>SUM(Q7/D7)</f>
        <v>0</v>
      </c>
      <c r="BK7" s="374">
        <v>20000</v>
      </c>
      <c r="BL7" s="461">
        <f t="shared" si="18"/>
        <v>0</v>
      </c>
      <c r="BM7" s="461">
        <f t="shared" si="19"/>
        <v>0</v>
      </c>
      <c r="BN7" s="461">
        <f t="shared" si="20"/>
        <v>0</v>
      </c>
      <c r="BO7" s="37"/>
      <c r="BP7" s="461">
        <f t="shared" si="41"/>
        <v>0</v>
      </c>
      <c r="BQ7" s="461">
        <f t="shared" si="21"/>
        <v>0</v>
      </c>
      <c r="BR7" s="461">
        <f t="shared" si="42"/>
        <v>0</v>
      </c>
      <c r="BS7" s="37"/>
      <c r="BT7" s="461">
        <f t="shared" si="43"/>
        <v>0</v>
      </c>
      <c r="BU7" s="461">
        <f t="shared" ref="BU7" si="72">G7*BK7</f>
        <v>0</v>
      </c>
      <c r="BV7" s="461">
        <f t="shared" si="22"/>
        <v>0</v>
      </c>
      <c r="BW7" s="37"/>
      <c r="BX7" s="461">
        <f t="shared" si="44"/>
        <v>0</v>
      </c>
      <c r="BY7" s="461">
        <f t="shared" ref="BY7" si="73">H7*BK7</f>
        <v>0</v>
      </c>
      <c r="BZ7" s="461">
        <f t="shared" si="45"/>
        <v>0</v>
      </c>
      <c r="CA7" s="37"/>
      <c r="CB7" s="461">
        <f t="shared" si="46"/>
        <v>0</v>
      </c>
      <c r="CC7" s="461">
        <f t="shared" ref="CC7" si="74">I7*BK7</f>
        <v>0</v>
      </c>
      <c r="CD7" s="461">
        <f t="shared" si="47"/>
        <v>0</v>
      </c>
      <c r="CE7" s="37"/>
      <c r="CF7" s="461">
        <f t="shared" si="48"/>
        <v>0</v>
      </c>
      <c r="CG7" s="461">
        <f t="shared" si="49"/>
        <v>0</v>
      </c>
      <c r="CH7" s="461">
        <f t="shared" si="23"/>
        <v>0</v>
      </c>
      <c r="CI7" s="37"/>
      <c r="CJ7" s="461">
        <f t="shared" si="50"/>
        <v>0</v>
      </c>
      <c r="CK7" s="461">
        <f t="shared" si="51"/>
        <v>0</v>
      </c>
      <c r="CL7" s="461">
        <f t="shared" si="52"/>
        <v>0</v>
      </c>
      <c r="CM7" s="37"/>
      <c r="CN7" s="461">
        <f t="shared" si="53"/>
        <v>0</v>
      </c>
      <c r="CO7" s="461">
        <f t="shared" si="54"/>
        <v>0</v>
      </c>
      <c r="CP7" s="461">
        <f t="shared" si="55"/>
        <v>0</v>
      </c>
      <c r="CQ7" s="37"/>
      <c r="CR7" s="461">
        <f t="shared" si="56"/>
        <v>0</v>
      </c>
      <c r="CS7" s="461">
        <f t="shared" ref="CS7" si="75">M7*BK7</f>
        <v>0</v>
      </c>
      <c r="CT7" s="461">
        <f t="shared" si="57"/>
        <v>0</v>
      </c>
      <c r="CU7" s="37"/>
      <c r="CV7" s="461">
        <f t="shared" si="58"/>
        <v>0</v>
      </c>
      <c r="CW7" s="461">
        <f t="shared" si="59"/>
        <v>0</v>
      </c>
      <c r="CX7" s="461">
        <f t="shared" si="60"/>
        <v>0</v>
      </c>
      <c r="CY7" s="37"/>
      <c r="CZ7" s="461">
        <f t="shared" si="61"/>
        <v>0</v>
      </c>
      <c r="DA7" s="461">
        <f t="shared" ref="DA7" si="76">O7*BK7</f>
        <v>0</v>
      </c>
      <c r="DB7" s="461">
        <f t="shared" si="62"/>
        <v>0</v>
      </c>
      <c r="DC7" s="37"/>
      <c r="DD7" s="461">
        <f t="shared" si="63"/>
        <v>0</v>
      </c>
      <c r="DE7" s="461">
        <f t="shared" si="64"/>
        <v>0</v>
      </c>
      <c r="DF7" s="461">
        <f t="shared" si="65"/>
        <v>0</v>
      </c>
      <c r="DG7" s="37"/>
      <c r="DH7" s="461">
        <f t="shared" si="24"/>
        <v>0</v>
      </c>
      <c r="DI7" s="461">
        <f t="shared" si="24"/>
        <v>0</v>
      </c>
      <c r="DJ7" s="461">
        <f t="shared" si="25"/>
        <v>0</v>
      </c>
    </row>
    <row r="8" spans="1:114" s="92" customFormat="1" ht="24.75" customHeight="1" x14ac:dyDescent="0.2">
      <c r="A8" s="85">
        <v>4</v>
      </c>
      <c r="B8" s="146" t="s">
        <v>391</v>
      </c>
      <c r="C8" s="147" t="s">
        <v>23</v>
      </c>
      <c r="D8" s="373">
        <v>96</v>
      </c>
      <c r="E8" s="373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9">
        <f>SUM(E8:P8)</f>
        <v>0</v>
      </c>
      <c r="R8" s="373" t="s">
        <v>0</v>
      </c>
      <c r="S8" s="177">
        <v>28500</v>
      </c>
      <c r="T8" s="177">
        <v>28000</v>
      </c>
      <c r="U8" s="1020"/>
      <c r="V8" s="1020"/>
      <c r="W8" s="1020"/>
      <c r="X8" s="1020"/>
      <c r="Y8" s="1020"/>
      <c r="Z8" s="1020"/>
      <c r="AA8" s="1020"/>
      <c r="AB8" s="1020"/>
      <c r="AC8" s="275"/>
      <c r="AD8" s="275"/>
      <c r="AE8" s="275"/>
      <c r="AF8" s="69"/>
      <c r="AG8" s="461">
        <f t="shared" si="1"/>
        <v>0</v>
      </c>
      <c r="AH8" s="461">
        <f t="shared" si="2"/>
        <v>0</v>
      </c>
      <c r="AI8" s="461">
        <f t="shared" si="3"/>
        <v>0</v>
      </c>
      <c r="AJ8" s="461">
        <f t="shared" si="4"/>
        <v>0</v>
      </c>
      <c r="AK8" s="461">
        <f t="shared" si="4"/>
        <v>0</v>
      </c>
      <c r="AL8" s="461">
        <f t="shared" si="4"/>
        <v>0</v>
      </c>
      <c r="AM8" s="461">
        <f t="shared" si="4"/>
        <v>0</v>
      </c>
      <c r="AN8" s="461">
        <f t="shared" si="4"/>
        <v>0</v>
      </c>
      <c r="AO8" s="461">
        <f t="shared" si="4"/>
        <v>0</v>
      </c>
      <c r="AP8" s="461">
        <f t="shared" si="4"/>
        <v>0</v>
      </c>
      <c r="AQ8" s="461">
        <f t="shared" si="4"/>
        <v>0</v>
      </c>
      <c r="AR8" s="461">
        <f t="shared" si="4"/>
        <v>0</v>
      </c>
      <c r="AS8" s="462">
        <f t="shared" si="26"/>
        <v>0</v>
      </c>
      <c r="AT8" s="461">
        <f>SUM(AG8*4%)</f>
        <v>0</v>
      </c>
      <c r="AU8" s="461">
        <f>SUM(AH8*4%)</f>
        <v>0</v>
      </c>
      <c r="AV8" s="461">
        <f t="shared" ref="AV8:AW8" si="77">SUM(AI8*4%)</f>
        <v>0</v>
      </c>
      <c r="AW8" s="461">
        <f t="shared" si="77"/>
        <v>0</v>
      </c>
      <c r="AX8" s="461">
        <f>SUM(AK8*4%)</f>
        <v>0</v>
      </c>
      <c r="AY8" s="461">
        <f>SUM(AL8*4%)</f>
        <v>0</v>
      </c>
      <c r="AZ8" s="461">
        <f t="shared" ref="AZ8:BA8" si="78">SUM(AM8*4%)</f>
        <v>0</v>
      </c>
      <c r="BA8" s="461">
        <f t="shared" si="78"/>
        <v>0</v>
      </c>
      <c r="BB8" s="461">
        <f t="shared" si="69"/>
        <v>0</v>
      </c>
      <c r="BC8" s="461">
        <f t="shared" si="70"/>
        <v>0</v>
      </c>
      <c r="BD8" s="461">
        <f t="shared" si="71"/>
        <v>0</v>
      </c>
      <c r="BE8" s="461">
        <f t="shared" si="71"/>
        <v>0</v>
      </c>
      <c r="BF8" s="73">
        <f>SUM(AT8:BE8)</f>
        <v>0</v>
      </c>
      <c r="BG8" s="99">
        <f t="shared" si="38"/>
        <v>0</v>
      </c>
      <c r="BH8" s="100">
        <f t="shared" si="39"/>
        <v>2736000</v>
      </c>
      <c r="BI8" s="101">
        <f t="shared" si="40"/>
        <v>2736000</v>
      </c>
      <c r="BJ8" s="152">
        <f>SUM(Q8/D8)</f>
        <v>0</v>
      </c>
      <c r="BK8" s="177">
        <v>28500</v>
      </c>
      <c r="BL8" s="461">
        <f t="shared" si="18"/>
        <v>0</v>
      </c>
      <c r="BM8" s="461">
        <f t="shared" si="19"/>
        <v>0</v>
      </c>
      <c r="BN8" s="461">
        <f t="shared" si="20"/>
        <v>0</v>
      </c>
      <c r="BO8" s="37"/>
      <c r="BP8" s="461">
        <f>AH8-AU8</f>
        <v>0</v>
      </c>
      <c r="BQ8" s="461">
        <f t="shared" si="21"/>
        <v>0</v>
      </c>
      <c r="BR8" s="461">
        <f>BP8-BQ8</f>
        <v>0</v>
      </c>
      <c r="BS8" s="37"/>
      <c r="BT8" s="461">
        <f>AI8-AV8</f>
        <v>0</v>
      </c>
      <c r="BU8" s="461">
        <f>G8*BK8</f>
        <v>0</v>
      </c>
      <c r="BV8" s="461">
        <f t="shared" si="22"/>
        <v>0</v>
      </c>
      <c r="BW8" s="37"/>
      <c r="BX8" s="461">
        <f>AJ8-AW8</f>
        <v>0</v>
      </c>
      <c r="BY8" s="461">
        <f>H8*BK8</f>
        <v>0</v>
      </c>
      <c r="BZ8" s="461">
        <f>BX8-BY8</f>
        <v>0</v>
      </c>
      <c r="CA8" s="37"/>
      <c r="CB8" s="461">
        <f>SUM(AK8-AX8)</f>
        <v>0</v>
      </c>
      <c r="CC8" s="461">
        <f>I8*BK8</f>
        <v>0</v>
      </c>
      <c r="CD8" s="461">
        <f>CB8-CC8</f>
        <v>0</v>
      </c>
      <c r="CE8" s="37"/>
      <c r="CF8" s="461">
        <f>AL8-AY8</f>
        <v>0</v>
      </c>
      <c r="CG8" s="461">
        <f>J8*BK8</f>
        <v>0</v>
      </c>
      <c r="CH8" s="461">
        <f t="shared" si="23"/>
        <v>0</v>
      </c>
      <c r="CI8" s="37"/>
      <c r="CJ8" s="461">
        <f>AM8-AZ8</f>
        <v>0</v>
      </c>
      <c r="CK8" s="461">
        <f>K8*BK8</f>
        <v>0</v>
      </c>
      <c r="CL8" s="461">
        <f>CJ8-CK8</f>
        <v>0</v>
      </c>
      <c r="CM8" s="37"/>
      <c r="CN8" s="461">
        <f>AN8-BA8</f>
        <v>0</v>
      </c>
      <c r="CO8" s="461">
        <f>L8*BK8</f>
        <v>0</v>
      </c>
      <c r="CP8" s="461">
        <f>CN8-CO8</f>
        <v>0</v>
      </c>
      <c r="CQ8" s="37"/>
      <c r="CR8" s="461">
        <f>AO8-BB8</f>
        <v>0</v>
      </c>
      <c r="CS8" s="461">
        <f>M8*BK8</f>
        <v>0</v>
      </c>
      <c r="CT8" s="461">
        <f>CR8-CS8</f>
        <v>0</v>
      </c>
      <c r="CU8" s="37"/>
      <c r="CV8" s="461">
        <f>AP8-BC8</f>
        <v>0</v>
      </c>
      <c r="CW8" s="461">
        <f>N8*BK8</f>
        <v>0</v>
      </c>
      <c r="CX8" s="461">
        <f>CV8-CW8</f>
        <v>0</v>
      </c>
      <c r="CY8" s="37"/>
      <c r="CZ8" s="461">
        <f>AQ8-BD8</f>
        <v>0</v>
      </c>
      <c r="DA8" s="461">
        <f>O8*BK8</f>
        <v>0</v>
      </c>
      <c r="DB8" s="461">
        <f>CZ8-DA8</f>
        <v>0</v>
      </c>
      <c r="DC8" s="37"/>
      <c r="DD8" s="461">
        <f>AR8-BE8</f>
        <v>0</v>
      </c>
      <c r="DE8" s="461">
        <f>P8*BK8</f>
        <v>0</v>
      </c>
      <c r="DF8" s="461">
        <f>DD8-DE8</f>
        <v>0</v>
      </c>
      <c r="DG8" s="37"/>
      <c r="DH8" s="461">
        <f t="shared" ref="DH8:DH10" si="79">SUM(BL8+BP8+BT8+BX8+CB8+CF8+CJ8+CN8+CR8+CV8+CZ8+DD8)</f>
        <v>0</v>
      </c>
      <c r="DI8" s="461">
        <f t="shared" ref="DI8:DI10" si="80">SUM(BM8+BQ8+BU8+BY8+CC8+CG8+CK8+CO8+CS8+CW8+DA8+DE8)</f>
        <v>0</v>
      </c>
      <c r="DJ8" s="461">
        <f t="shared" si="25"/>
        <v>0</v>
      </c>
    </row>
    <row r="9" spans="1:114" s="92" customFormat="1" ht="24.75" customHeight="1" x14ac:dyDescent="0.2">
      <c r="A9" s="85">
        <v>5</v>
      </c>
      <c r="B9" s="652" t="s">
        <v>392</v>
      </c>
      <c r="C9" s="147" t="s">
        <v>23</v>
      </c>
      <c r="D9" s="373">
        <v>96</v>
      </c>
      <c r="E9" s="263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9">
        <f t="shared" ref="Q9:Q10" si="81">SUM(E9:P9)</f>
        <v>0</v>
      </c>
      <c r="R9" s="373" t="s">
        <v>45</v>
      </c>
      <c r="S9" s="177">
        <v>100000</v>
      </c>
      <c r="T9" s="208"/>
      <c r="U9" s="208"/>
      <c r="V9" s="208"/>
      <c r="W9" s="208"/>
      <c r="X9" s="208"/>
      <c r="Y9" s="208"/>
      <c r="Z9" s="208"/>
      <c r="AA9" s="208"/>
      <c r="AB9" s="208"/>
      <c r="AC9" s="94"/>
      <c r="AD9" s="94"/>
      <c r="AE9" s="94"/>
      <c r="AF9" s="69"/>
      <c r="AG9" s="70">
        <f t="shared" ref="AG9:AG10" si="82">T9*E9</f>
        <v>0</v>
      </c>
      <c r="AH9" s="70">
        <f t="shared" ref="AH9:AH10" si="83">U9*F9</f>
        <v>0</v>
      </c>
      <c r="AI9" s="70">
        <f t="shared" ref="AI9:AI10" si="84">V9*G9</f>
        <v>0</v>
      </c>
      <c r="AJ9" s="70">
        <f t="shared" ref="AJ9:AJ10" si="85">W9*H9</f>
        <v>0</v>
      </c>
      <c r="AK9" s="70">
        <f t="shared" ref="AK9:AK10" si="86">X9*I9</f>
        <v>0</v>
      </c>
      <c r="AL9" s="70">
        <f t="shared" ref="AL9:AL10" si="87">Y9*J9</f>
        <v>0</v>
      </c>
      <c r="AM9" s="70">
        <f t="shared" ref="AM9:AM10" si="88">Z9*K9</f>
        <v>0</v>
      </c>
      <c r="AN9" s="70">
        <f t="shared" ref="AN9:AN10" si="89">AA9*L9</f>
        <v>0</v>
      </c>
      <c r="AO9" s="70">
        <f t="shared" ref="AO9:AO10" si="90">AB9*M9</f>
        <v>0</v>
      </c>
      <c r="AP9" s="70">
        <f t="shared" ref="AP9:AP10" si="91">AC9*N9</f>
        <v>0</v>
      </c>
      <c r="AQ9" s="70">
        <f t="shared" ref="AQ9:AQ10" si="92">AD9*O9</f>
        <v>0</v>
      </c>
      <c r="AR9" s="70">
        <f t="shared" ref="AR9:AR10" si="93">AE9*P9</f>
        <v>0</v>
      </c>
      <c r="AS9" s="71">
        <f t="shared" ref="AS9:AS10" si="94">SUM(AG9:AR9)</f>
        <v>0</v>
      </c>
      <c r="AT9" s="70"/>
      <c r="AU9" s="70"/>
      <c r="AV9" s="70"/>
      <c r="AW9" s="70"/>
      <c r="AX9" s="70"/>
      <c r="AY9" s="70"/>
      <c r="AZ9" s="70"/>
      <c r="BA9" s="70"/>
      <c r="BB9" s="70">
        <f t="shared" ref="BB9:BB10" si="95">SUM(AO9*14%)</f>
        <v>0</v>
      </c>
      <c r="BC9" s="70">
        <f t="shared" ref="BC9:BC10" si="96">SUM(AP9*14%)</f>
        <v>0</v>
      </c>
      <c r="BD9" s="70">
        <f t="shared" ref="BD9:BD10" si="97">SUM(AQ9*14%)</f>
        <v>0</v>
      </c>
      <c r="BE9" s="70">
        <f t="shared" ref="BE9:BE10" si="98">SUM(AR9*14%)</f>
        <v>0</v>
      </c>
      <c r="BF9" s="72">
        <f t="shared" ref="BF9:BF10" si="99">SUM(AT9:BE9)</f>
        <v>0</v>
      </c>
      <c r="BG9" s="99">
        <f t="shared" si="38"/>
        <v>0</v>
      </c>
      <c r="BH9" s="100">
        <f t="shared" si="39"/>
        <v>9600000</v>
      </c>
      <c r="BI9" s="101">
        <f t="shared" si="40"/>
        <v>9600000</v>
      </c>
      <c r="BJ9" s="152">
        <f t="shared" ref="BJ9:BJ10" si="100">SUM(Q9/D9)</f>
        <v>0</v>
      </c>
      <c r="BK9" s="177">
        <v>100000</v>
      </c>
      <c r="BL9" s="461">
        <f t="shared" si="18"/>
        <v>0</v>
      </c>
      <c r="BM9" s="461">
        <f t="shared" si="19"/>
        <v>0</v>
      </c>
      <c r="BN9" s="461">
        <f t="shared" si="20"/>
        <v>0</v>
      </c>
      <c r="BO9" s="37"/>
      <c r="BP9" s="461">
        <f t="shared" ref="BP9:BP10" si="101">AH9-AU9</f>
        <v>0</v>
      </c>
      <c r="BQ9" s="461">
        <f t="shared" si="21"/>
        <v>0</v>
      </c>
      <c r="BR9" s="461">
        <f t="shared" ref="BR9:BR10" si="102">BP9-BQ9</f>
        <v>0</v>
      </c>
      <c r="BS9" s="37"/>
      <c r="BT9" s="461">
        <f t="shared" ref="BT9:BT10" si="103">AI9-AV9</f>
        <v>0</v>
      </c>
      <c r="BU9" s="461">
        <f>G9*BK9</f>
        <v>0</v>
      </c>
      <c r="BV9" s="461">
        <f t="shared" si="22"/>
        <v>0</v>
      </c>
      <c r="BW9" s="37"/>
      <c r="BX9" s="461">
        <f t="shared" ref="BX9:BX10" si="104">AJ9-AW9</f>
        <v>0</v>
      </c>
      <c r="BY9" s="461">
        <f>H9*BK9</f>
        <v>0</v>
      </c>
      <c r="BZ9" s="461">
        <f t="shared" ref="BZ9:BZ10" si="105">BX9-BY9</f>
        <v>0</v>
      </c>
      <c r="CA9" s="37"/>
      <c r="CB9" s="461">
        <f t="shared" ref="CB9:CB10" si="106">SUM(AK9-AX9)</f>
        <v>0</v>
      </c>
      <c r="CC9" s="461">
        <f>I9*BK9</f>
        <v>0</v>
      </c>
      <c r="CD9" s="461">
        <f t="shared" ref="CD9:CD10" si="107">CB9-CC9</f>
        <v>0</v>
      </c>
      <c r="CE9" s="37"/>
      <c r="CF9" s="461">
        <f t="shared" ref="CF9:CF10" si="108">AL9-AY9</f>
        <v>0</v>
      </c>
      <c r="CG9" s="461">
        <f t="shared" ref="CG9:CG10" si="109">J9*BK9</f>
        <v>0</v>
      </c>
      <c r="CH9" s="461">
        <f t="shared" si="23"/>
        <v>0</v>
      </c>
      <c r="CI9" s="37"/>
      <c r="CJ9" s="461">
        <f t="shared" ref="CJ9:CJ10" si="110">AM9-AZ9</f>
        <v>0</v>
      </c>
      <c r="CK9" s="461">
        <f t="shared" ref="CK9:CK10" si="111">K9*BK9</f>
        <v>0</v>
      </c>
      <c r="CL9" s="461">
        <f t="shared" ref="CL9:CL10" si="112">CJ9-CK9</f>
        <v>0</v>
      </c>
      <c r="CM9" s="37"/>
      <c r="CN9" s="461">
        <f t="shared" ref="CN9:CN10" si="113">AN9-BA9</f>
        <v>0</v>
      </c>
      <c r="CO9" s="461">
        <f t="shared" ref="CO9:CO10" si="114">L9*BK9</f>
        <v>0</v>
      </c>
      <c r="CP9" s="461">
        <f t="shared" ref="CP9:CP10" si="115">CN9-CO9</f>
        <v>0</v>
      </c>
      <c r="CQ9" s="37"/>
      <c r="CR9" s="461">
        <f t="shared" ref="CR9:CR10" si="116">AO9-BB9</f>
        <v>0</v>
      </c>
      <c r="CS9" s="461">
        <f>M9*BK9</f>
        <v>0</v>
      </c>
      <c r="CT9" s="461">
        <f t="shared" ref="CT9:CT10" si="117">CR9-CS9</f>
        <v>0</v>
      </c>
      <c r="CU9" s="37"/>
      <c r="CV9" s="461">
        <f t="shared" ref="CV9:CV10" si="118">AP9-BC9</f>
        <v>0</v>
      </c>
      <c r="CW9" s="461">
        <f t="shared" ref="CW9:CW10" si="119">N9*BK9</f>
        <v>0</v>
      </c>
      <c r="CX9" s="461">
        <f t="shared" ref="CX9:CX10" si="120">CV9-CW9</f>
        <v>0</v>
      </c>
      <c r="CY9" s="37"/>
      <c r="CZ9" s="461">
        <f t="shared" ref="CZ9:CZ10" si="121">AQ9-BD9</f>
        <v>0</v>
      </c>
      <c r="DA9" s="461">
        <f>O9*BK9</f>
        <v>0</v>
      </c>
      <c r="DB9" s="461">
        <f t="shared" ref="DB9:DB10" si="122">CZ9-DA9</f>
        <v>0</v>
      </c>
      <c r="DC9" s="37"/>
      <c r="DD9" s="461">
        <f t="shared" ref="DD9:DD10" si="123">AR9-BE9</f>
        <v>0</v>
      </c>
      <c r="DE9" s="461">
        <f t="shared" ref="DE9:DE10" si="124">P9*BK9</f>
        <v>0</v>
      </c>
      <c r="DF9" s="461">
        <f t="shared" ref="DF9:DF10" si="125">DD9-DE9</f>
        <v>0</v>
      </c>
      <c r="DG9" s="37"/>
      <c r="DH9" s="461">
        <f t="shared" si="79"/>
        <v>0</v>
      </c>
      <c r="DI9" s="461">
        <f t="shared" si="80"/>
        <v>0</v>
      </c>
      <c r="DJ9" s="461">
        <f t="shared" si="25"/>
        <v>0</v>
      </c>
    </row>
    <row r="10" spans="1:114" s="92" customFormat="1" ht="24.75" customHeight="1" thickBot="1" x14ac:dyDescent="0.25">
      <c r="A10" s="85">
        <v>6</v>
      </c>
      <c r="B10" s="146" t="s">
        <v>288</v>
      </c>
      <c r="C10" s="147" t="s">
        <v>23</v>
      </c>
      <c r="D10" s="539">
        <v>1</v>
      </c>
      <c r="E10" s="263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9">
        <f t="shared" si="81"/>
        <v>0</v>
      </c>
      <c r="R10" s="373" t="s">
        <v>30</v>
      </c>
      <c r="S10" s="374">
        <v>10000000</v>
      </c>
      <c r="T10" s="209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69"/>
      <c r="AG10" s="70">
        <f t="shared" si="82"/>
        <v>0</v>
      </c>
      <c r="AH10" s="70">
        <f t="shared" si="83"/>
        <v>0</v>
      </c>
      <c r="AI10" s="70">
        <f t="shared" si="84"/>
        <v>0</v>
      </c>
      <c r="AJ10" s="70">
        <f t="shared" si="85"/>
        <v>0</v>
      </c>
      <c r="AK10" s="70">
        <f t="shared" si="86"/>
        <v>0</v>
      </c>
      <c r="AL10" s="70">
        <f t="shared" si="87"/>
        <v>0</v>
      </c>
      <c r="AM10" s="70">
        <f t="shared" si="88"/>
        <v>0</v>
      </c>
      <c r="AN10" s="70">
        <f t="shared" si="89"/>
        <v>0</v>
      </c>
      <c r="AO10" s="70">
        <f t="shared" si="90"/>
        <v>0</v>
      </c>
      <c r="AP10" s="70">
        <f t="shared" si="91"/>
        <v>0</v>
      </c>
      <c r="AQ10" s="70">
        <f t="shared" si="92"/>
        <v>0</v>
      </c>
      <c r="AR10" s="70">
        <f t="shared" si="93"/>
        <v>0</v>
      </c>
      <c r="AS10" s="71">
        <f t="shared" si="94"/>
        <v>0</v>
      </c>
      <c r="AT10" s="70">
        <f t="shared" ref="AT10" si="126">SUM(AG10*14%)</f>
        <v>0</v>
      </c>
      <c r="AU10" s="70"/>
      <c r="AV10" s="70"/>
      <c r="AW10" s="70"/>
      <c r="AX10" s="70"/>
      <c r="AY10" s="70"/>
      <c r="AZ10" s="70"/>
      <c r="BA10" s="70"/>
      <c r="BB10" s="70">
        <f t="shared" si="95"/>
        <v>0</v>
      </c>
      <c r="BC10" s="70">
        <f t="shared" si="96"/>
        <v>0</v>
      </c>
      <c r="BD10" s="70">
        <f t="shared" si="97"/>
        <v>0</v>
      </c>
      <c r="BE10" s="70">
        <f t="shared" si="98"/>
        <v>0</v>
      </c>
      <c r="BF10" s="72">
        <f t="shared" si="99"/>
        <v>0</v>
      </c>
      <c r="BG10" s="99">
        <f t="shared" si="38"/>
        <v>0</v>
      </c>
      <c r="BH10" s="100">
        <f t="shared" si="39"/>
        <v>10000000</v>
      </c>
      <c r="BI10" s="101">
        <f t="shared" si="40"/>
        <v>10000000</v>
      </c>
      <c r="BJ10" s="152">
        <f t="shared" si="100"/>
        <v>0</v>
      </c>
      <c r="BK10" s="374">
        <v>10000000</v>
      </c>
      <c r="BL10" s="461">
        <f t="shared" si="18"/>
        <v>0</v>
      </c>
      <c r="BM10" s="461">
        <f t="shared" si="19"/>
        <v>0</v>
      </c>
      <c r="BN10" s="461">
        <f t="shared" si="20"/>
        <v>0</v>
      </c>
      <c r="BO10" s="37"/>
      <c r="BP10" s="461">
        <f t="shared" si="101"/>
        <v>0</v>
      </c>
      <c r="BQ10" s="461">
        <f t="shared" si="21"/>
        <v>0</v>
      </c>
      <c r="BR10" s="461">
        <f t="shared" si="102"/>
        <v>0</v>
      </c>
      <c r="BS10" s="37"/>
      <c r="BT10" s="461">
        <f t="shared" si="103"/>
        <v>0</v>
      </c>
      <c r="BU10" s="461">
        <f t="shared" ref="BU10" si="127">G10*BK10</f>
        <v>0</v>
      </c>
      <c r="BV10" s="461">
        <f t="shared" si="22"/>
        <v>0</v>
      </c>
      <c r="BW10" s="37"/>
      <c r="BX10" s="461">
        <f t="shared" si="104"/>
        <v>0</v>
      </c>
      <c r="BY10" s="461">
        <f t="shared" ref="BY10" si="128">H10*BK10</f>
        <v>0</v>
      </c>
      <c r="BZ10" s="461">
        <f t="shared" si="105"/>
        <v>0</v>
      </c>
      <c r="CA10" s="37"/>
      <c r="CB10" s="461">
        <f t="shared" si="106"/>
        <v>0</v>
      </c>
      <c r="CC10" s="461">
        <f t="shared" ref="CC10" si="129">I10*BK10</f>
        <v>0</v>
      </c>
      <c r="CD10" s="461">
        <f t="shared" si="107"/>
        <v>0</v>
      </c>
      <c r="CE10" s="37"/>
      <c r="CF10" s="461">
        <f t="shared" si="108"/>
        <v>0</v>
      </c>
      <c r="CG10" s="461">
        <f t="shared" si="109"/>
        <v>0</v>
      </c>
      <c r="CH10" s="461">
        <f t="shared" si="23"/>
        <v>0</v>
      </c>
      <c r="CI10" s="37"/>
      <c r="CJ10" s="461">
        <f t="shared" si="110"/>
        <v>0</v>
      </c>
      <c r="CK10" s="461">
        <f t="shared" si="111"/>
        <v>0</v>
      </c>
      <c r="CL10" s="461">
        <f t="shared" si="112"/>
        <v>0</v>
      </c>
      <c r="CM10" s="37"/>
      <c r="CN10" s="461">
        <f t="shared" si="113"/>
        <v>0</v>
      </c>
      <c r="CO10" s="461">
        <f t="shared" si="114"/>
        <v>0</v>
      </c>
      <c r="CP10" s="461">
        <f t="shared" si="115"/>
        <v>0</v>
      </c>
      <c r="CQ10" s="37"/>
      <c r="CR10" s="461">
        <f t="shared" si="116"/>
        <v>0</v>
      </c>
      <c r="CS10" s="461">
        <f t="shared" ref="CS10" si="130">M10*BK10</f>
        <v>0</v>
      </c>
      <c r="CT10" s="461">
        <f t="shared" si="117"/>
        <v>0</v>
      </c>
      <c r="CU10" s="37"/>
      <c r="CV10" s="461">
        <f t="shared" si="118"/>
        <v>0</v>
      </c>
      <c r="CW10" s="461">
        <f t="shared" si="119"/>
        <v>0</v>
      </c>
      <c r="CX10" s="461">
        <f t="shared" si="120"/>
        <v>0</v>
      </c>
      <c r="CY10" s="37"/>
      <c r="CZ10" s="461">
        <f t="shared" si="121"/>
        <v>0</v>
      </c>
      <c r="DA10" s="461">
        <f t="shared" ref="DA10" si="131">O10*BK10</f>
        <v>0</v>
      </c>
      <c r="DB10" s="461">
        <f t="shared" si="122"/>
        <v>0</v>
      </c>
      <c r="DC10" s="37"/>
      <c r="DD10" s="461">
        <f t="shared" si="123"/>
        <v>0</v>
      </c>
      <c r="DE10" s="461">
        <f t="shared" si="124"/>
        <v>0</v>
      </c>
      <c r="DF10" s="461">
        <f t="shared" si="125"/>
        <v>0</v>
      </c>
      <c r="DG10" s="37"/>
      <c r="DH10" s="461">
        <f t="shared" si="79"/>
        <v>0</v>
      </c>
      <c r="DI10" s="461">
        <f t="shared" si="80"/>
        <v>0</v>
      </c>
      <c r="DJ10" s="461">
        <f t="shared" si="25"/>
        <v>0</v>
      </c>
    </row>
    <row r="11" spans="1:114" s="39" customFormat="1" ht="24.75" customHeight="1" thickBot="1" x14ac:dyDescent="0.25">
      <c r="A11" s="45">
        <v>1</v>
      </c>
      <c r="B11" s="45" t="s">
        <v>4</v>
      </c>
      <c r="C11" s="45"/>
      <c r="D11" s="540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8"/>
      <c r="R11" s="77"/>
      <c r="S11" s="205"/>
      <c r="T11" s="206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4">
        <f>SUM(AF5:AF10)</f>
        <v>0</v>
      </c>
      <c r="AG11" s="104">
        <f>SUM(AG5:AG10)</f>
        <v>0</v>
      </c>
      <c r="AH11" s="104">
        <f>SUM(AH5:AH10)</f>
        <v>0</v>
      </c>
      <c r="AI11" s="104">
        <f t="shared" ref="AI11:AK11" si="132">SUM(AI5:AI10)</f>
        <v>0</v>
      </c>
      <c r="AJ11" s="104">
        <f t="shared" si="132"/>
        <v>0</v>
      </c>
      <c r="AK11" s="104">
        <f t="shared" si="132"/>
        <v>0</v>
      </c>
      <c r="AL11" s="104">
        <f t="shared" ref="AL11:BF11" si="133">SUM(AL5:AL8)</f>
        <v>0</v>
      </c>
      <c r="AM11" s="104">
        <f t="shared" si="133"/>
        <v>0</v>
      </c>
      <c r="AN11" s="104">
        <f t="shared" si="133"/>
        <v>0</v>
      </c>
      <c r="AO11" s="104">
        <f t="shared" si="133"/>
        <v>0</v>
      </c>
      <c r="AP11" s="104">
        <f t="shared" si="133"/>
        <v>0</v>
      </c>
      <c r="AQ11" s="104">
        <f t="shared" si="133"/>
        <v>0</v>
      </c>
      <c r="AR11" s="104">
        <f t="shared" si="133"/>
        <v>0</v>
      </c>
      <c r="AS11" s="104">
        <f>SUM(AS5:AS10)</f>
        <v>0</v>
      </c>
      <c r="AT11" s="104">
        <f>SUM(AT5:AT10)</f>
        <v>0</v>
      </c>
      <c r="AU11" s="104">
        <f t="shared" si="133"/>
        <v>0</v>
      </c>
      <c r="AV11" s="104">
        <f t="shared" si="133"/>
        <v>0</v>
      </c>
      <c r="AW11" s="104">
        <f t="shared" si="133"/>
        <v>0</v>
      </c>
      <c r="AX11" s="104">
        <f t="shared" si="133"/>
        <v>0</v>
      </c>
      <c r="AY11" s="104">
        <f t="shared" si="133"/>
        <v>0</v>
      </c>
      <c r="AZ11" s="104">
        <f t="shared" si="133"/>
        <v>0</v>
      </c>
      <c r="BA11" s="104">
        <f t="shared" si="133"/>
        <v>0</v>
      </c>
      <c r="BB11" s="104">
        <f t="shared" si="133"/>
        <v>0</v>
      </c>
      <c r="BC11" s="104">
        <f t="shared" si="133"/>
        <v>0</v>
      </c>
      <c r="BD11" s="104">
        <f t="shared" si="133"/>
        <v>0</v>
      </c>
      <c r="BE11" s="104">
        <f t="shared" si="133"/>
        <v>0</v>
      </c>
      <c r="BF11" s="104">
        <f t="shared" si="133"/>
        <v>0</v>
      </c>
      <c r="BG11" s="105">
        <f>SUM(BG5:BG10)</f>
        <v>0</v>
      </c>
      <c r="BH11" s="105">
        <f t="shared" ref="BH11:BI11" si="134">SUM(BH5:BH10)</f>
        <v>26256000</v>
      </c>
      <c r="BI11" s="105">
        <f t="shared" si="134"/>
        <v>26256000</v>
      </c>
      <c r="BJ11" s="153">
        <f>SUM(BJ5:BJ8)/5</f>
        <v>0</v>
      </c>
      <c r="BK11" s="159"/>
      <c r="BL11" s="918">
        <f>SUM(BL5:BL10)</f>
        <v>0</v>
      </c>
      <c r="BM11" s="918">
        <f t="shared" ref="BM11:BN11" si="135">SUM(BM5:BM10)</f>
        <v>0</v>
      </c>
      <c r="BN11" s="918">
        <f t="shared" si="135"/>
        <v>0</v>
      </c>
      <c r="BO11" s="50"/>
      <c r="BP11" s="918">
        <f>SUM(BP5:BP10)</f>
        <v>0</v>
      </c>
      <c r="BQ11" s="918">
        <f t="shared" ref="BQ11" si="136">SUM(BQ5:BQ10)</f>
        <v>0</v>
      </c>
      <c r="BR11" s="918">
        <f t="shared" ref="BR11" si="137">SUM(BR5:BR10)</f>
        <v>0</v>
      </c>
      <c r="BS11" s="50"/>
      <c r="BT11" s="918">
        <f>SUM(BT5:BT10)</f>
        <v>0</v>
      </c>
      <c r="BU11" s="918">
        <f t="shared" ref="BU11" si="138">SUM(BU5:BU10)</f>
        <v>0</v>
      </c>
      <c r="BV11" s="918">
        <f t="shared" ref="BV11" si="139">SUM(BV5:BV10)</f>
        <v>0</v>
      </c>
      <c r="BW11" s="50"/>
      <c r="BX11" s="918">
        <f>SUM(BX5:BX10)</f>
        <v>0</v>
      </c>
      <c r="BY11" s="918">
        <f t="shared" ref="BY11" si="140">SUM(BY5:BY10)</f>
        <v>0</v>
      </c>
      <c r="BZ11" s="918">
        <f t="shared" ref="BZ11" si="141">SUM(BZ5:BZ10)</f>
        <v>0</v>
      </c>
      <c r="CA11" s="50"/>
      <c r="CB11" s="918">
        <f>SUM(CB5:CB10)</f>
        <v>0</v>
      </c>
      <c r="CC11" s="918">
        <f t="shared" ref="CC11" si="142">SUM(CC5:CC10)</f>
        <v>0</v>
      </c>
      <c r="CD11" s="918">
        <f t="shared" ref="CD11" si="143">SUM(CD5:CD10)</f>
        <v>0</v>
      </c>
      <c r="CE11" s="50"/>
      <c r="CF11" s="918">
        <f>SUM(CF5:CF10)</f>
        <v>0</v>
      </c>
      <c r="CG11" s="918">
        <f t="shared" ref="CG11" si="144">SUM(CG5:CG10)</f>
        <v>0</v>
      </c>
      <c r="CH11" s="918">
        <f t="shared" ref="CH11" si="145">SUM(CH5:CH10)</f>
        <v>0</v>
      </c>
      <c r="CI11" s="50"/>
      <c r="CJ11" s="918">
        <f>SUM(CJ5:CJ10)</f>
        <v>0</v>
      </c>
      <c r="CK11" s="918">
        <f t="shared" ref="CK11" si="146">SUM(CK5:CK10)</f>
        <v>0</v>
      </c>
      <c r="CL11" s="918">
        <f t="shared" ref="CL11" si="147">SUM(CL5:CL10)</f>
        <v>0</v>
      </c>
      <c r="CM11" s="50"/>
      <c r="CN11" s="918">
        <f>SUM(CN5:CN10)</f>
        <v>0</v>
      </c>
      <c r="CO11" s="918">
        <f t="shared" ref="CO11" si="148">SUM(CO5:CO10)</f>
        <v>0</v>
      </c>
      <c r="CP11" s="918">
        <f t="shared" ref="CP11" si="149">SUM(CP5:CP10)</f>
        <v>0</v>
      </c>
      <c r="CQ11" s="50"/>
      <c r="CR11" s="918">
        <f>SUM(CR5:CR10)</f>
        <v>0</v>
      </c>
      <c r="CS11" s="918">
        <f t="shared" ref="CS11" si="150">SUM(CS5:CS10)</f>
        <v>0</v>
      </c>
      <c r="CT11" s="918">
        <f t="shared" ref="CT11" si="151">SUM(CT5:CT10)</f>
        <v>0</v>
      </c>
      <c r="CU11" s="50"/>
      <c r="CV11" s="918">
        <f>SUM(CV5:CV10)</f>
        <v>0</v>
      </c>
      <c r="CW11" s="918">
        <f t="shared" ref="CW11" si="152">SUM(CW5:CW10)</f>
        <v>0</v>
      </c>
      <c r="CX11" s="918">
        <f t="shared" ref="CX11" si="153">SUM(CX5:CX10)</f>
        <v>0</v>
      </c>
      <c r="CY11" s="50"/>
      <c r="CZ11" s="918">
        <f>SUM(CZ5:CZ10)</f>
        <v>0</v>
      </c>
      <c r="DA11" s="918">
        <f t="shared" ref="DA11" si="154">SUM(DA5:DA10)</f>
        <v>0</v>
      </c>
      <c r="DB11" s="918">
        <f t="shared" ref="DB11" si="155">SUM(DB5:DB10)</f>
        <v>0</v>
      </c>
      <c r="DC11" s="50"/>
      <c r="DD11" s="918">
        <f>SUM(DD5:DD10)</f>
        <v>0</v>
      </c>
      <c r="DE11" s="918">
        <f t="shared" ref="DE11" si="156">SUM(DE5:DE10)</f>
        <v>0</v>
      </c>
      <c r="DF11" s="918">
        <f t="shared" ref="DF11" si="157">SUM(DF5:DF10)</f>
        <v>0</v>
      </c>
      <c r="DG11" s="50"/>
      <c r="DH11" s="918">
        <f>SUM(DH5:DH10)</f>
        <v>0</v>
      </c>
      <c r="DI11" s="918">
        <f t="shared" ref="DI11" si="158">SUM(DI5:DI10)</f>
        <v>0</v>
      </c>
      <c r="DJ11" s="918">
        <f t="shared" ref="DJ11" si="159">SUM(DJ5:DJ10)</f>
        <v>0</v>
      </c>
    </row>
    <row r="12" spans="1:114" s="20" customFormat="1" ht="24.75" customHeight="1" x14ac:dyDescent="0.2">
      <c r="A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207"/>
      <c r="T12" s="207"/>
      <c r="AE12" s="41"/>
      <c r="AS12" s="52"/>
      <c r="BF12" s="53">
        <f>SUM(AS11+BF11)</f>
        <v>0</v>
      </c>
      <c r="BG12" s="54">
        <f>AF11-AS11</f>
        <v>0</v>
      </c>
      <c r="BH12" s="55">
        <f>SUM(BI11+AS11)</f>
        <v>26256000</v>
      </c>
      <c r="BI12" s="56">
        <f>SUM(BG11)</f>
        <v>0</v>
      </c>
      <c r="BJ12" s="41" t="s">
        <v>35</v>
      </c>
      <c r="BK12" s="160"/>
      <c r="BL12" s="24"/>
      <c r="BM12" s="24"/>
      <c r="BN12" s="24"/>
      <c r="BP12" s="24"/>
      <c r="BQ12" s="24"/>
      <c r="BR12" s="24"/>
      <c r="BT12" s="24"/>
      <c r="BU12" s="24"/>
      <c r="BV12" s="24"/>
      <c r="BX12" s="24"/>
      <c r="BY12" s="24"/>
      <c r="BZ12" s="24"/>
      <c r="CB12" s="24"/>
      <c r="CC12" s="24"/>
    </row>
    <row r="13" spans="1:114" s="20" customFormat="1" ht="24.75" customHeight="1" x14ac:dyDescent="0.2">
      <c r="A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207"/>
      <c r="T13" s="207"/>
      <c r="AE13" s="41"/>
      <c r="AS13" s="41"/>
      <c r="AT13" s="118">
        <f>SUM(AG11+AT11)</f>
        <v>0</v>
      </c>
      <c r="AU13" s="118">
        <f t="shared" ref="AU13:BE13" si="160">SUM(AH11+AU11)</f>
        <v>0</v>
      </c>
      <c r="AV13" s="118">
        <f t="shared" si="160"/>
        <v>0</v>
      </c>
      <c r="AW13" s="118">
        <f t="shared" si="160"/>
        <v>0</v>
      </c>
      <c r="AX13" s="118">
        <f t="shared" si="160"/>
        <v>0</v>
      </c>
      <c r="AY13" s="118">
        <f t="shared" si="160"/>
        <v>0</v>
      </c>
      <c r="AZ13" s="536">
        <f t="shared" si="160"/>
        <v>0</v>
      </c>
      <c r="BA13" s="118">
        <f t="shared" si="160"/>
        <v>0</v>
      </c>
      <c r="BB13" s="118">
        <f t="shared" si="160"/>
        <v>0</v>
      </c>
      <c r="BC13" s="118">
        <f t="shared" si="160"/>
        <v>0</v>
      </c>
      <c r="BD13" s="118">
        <f t="shared" si="160"/>
        <v>0</v>
      </c>
      <c r="BE13" s="118">
        <f t="shared" si="160"/>
        <v>0</v>
      </c>
      <c r="BF13" s="118">
        <f>SUM(AT13:BE13)</f>
        <v>0</v>
      </c>
      <c r="BG13" s="41"/>
      <c r="BH13" s="57"/>
      <c r="BI13" s="58">
        <f>SUM(BI11-BI12)</f>
        <v>26256000</v>
      </c>
      <c r="BJ13" s="41" t="s">
        <v>34</v>
      </c>
      <c r="BK13" s="160"/>
      <c r="BL13" s="24"/>
      <c r="BM13" s="24"/>
      <c r="BN13" s="24"/>
      <c r="BP13" s="24"/>
      <c r="BQ13" s="24"/>
      <c r="BR13" s="24"/>
      <c r="BT13" s="24"/>
      <c r="BU13" s="24"/>
      <c r="BV13" s="24"/>
      <c r="BX13" s="24"/>
      <c r="BY13" s="24"/>
      <c r="BZ13" s="24"/>
      <c r="CB13" s="24"/>
      <c r="CC13" s="24"/>
    </row>
    <row r="14" spans="1:114" s="20" customFormat="1" ht="24.75" customHeight="1" x14ac:dyDescent="0.2">
      <c r="A14" s="1168" t="s">
        <v>8</v>
      </c>
      <c r="B14" s="1169"/>
      <c r="C14" s="119" t="s">
        <v>113</v>
      </c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198"/>
      <c r="T14" s="210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2"/>
      <c r="AF14" s="23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3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3"/>
      <c r="BG14" s="133"/>
      <c r="BH14" s="130"/>
      <c r="BI14" s="134"/>
      <c r="BJ14" s="23"/>
      <c r="BK14" s="157"/>
      <c r="BL14" s="131"/>
      <c r="BM14" s="131"/>
      <c r="BN14" s="131"/>
      <c r="BP14" s="132"/>
      <c r="BQ14" s="131"/>
      <c r="BR14" s="131"/>
      <c r="BT14" s="131"/>
      <c r="BU14" s="131"/>
      <c r="BV14" s="133"/>
      <c r="BX14" s="133"/>
      <c r="BY14" s="130"/>
      <c r="BZ14" s="134"/>
      <c r="CB14" s="133"/>
      <c r="CC14" s="24"/>
      <c r="CD14" s="24"/>
      <c r="CF14" s="24"/>
      <c r="CG14" s="24"/>
      <c r="CH14" s="135"/>
      <c r="CJ14" s="24"/>
      <c r="CK14" s="24"/>
      <c r="CL14" s="24"/>
      <c r="CN14" s="24"/>
      <c r="CO14" s="24"/>
      <c r="CP14" s="24"/>
      <c r="CR14" s="24"/>
      <c r="CS14" s="24"/>
      <c r="CT14" s="24"/>
    </row>
    <row r="15" spans="1:114" s="8" customFormat="1" ht="24.75" customHeight="1" x14ac:dyDescent="0.2">
      <c r="A15" s="1170" t="s">
        <v>9</v>
      </c>
      <c r="B15" s="1150" t="s">
        <v>10</v>
      </c>
      <c r="C15" s="1150" t="s">
        <v>21</v>
      </c>
      <c r="D15" s="1173" t="s">
        <v>11</v>
      </c>
      <c r="E15" s="1173"/>
      <c r="F15" s="1173"/>
      <c r="G15" s="1173"/>
      <c r="H15" s="1173"/>
      <c r="I15" s="1173"/>
      <c r="J15" s="1173"/>
      <c r="K15" s="1173"/>
      <c r="L15" s="1173"/>
      <c r="M15" s="1173"/>
      <c r="N15" s="1173"/>
      <c r="O15" s="1173"/>
      <c r="P15" s="1173"/>
      <c r="Q15" s="1173"/>
      <c r="R15" s="1150" t="s">
        <v>19</v>
      </c>
      <c r="S15" s="1174" t="s">
        <v>16</v>
      </c>
      <c r="T15" s="1175"/>
      <c r="U15" s="1175"/>
      <c r="V15" s="1175"/>
      <c r="W15" s="1175"/>
      <c r="X15" s="1175"/>
      <c r="Y15" s="1175"/>
      <c r="Z15" s="1175"/>
      <c r="AA15" s="1175"/>
      <c r="AB15" s="1175"/>
      <c r="AC15" s="1175"/>
      <c r="AD15" s="1175"/>
      <c r="AE15" s="1176"/>
      <c r="AF15" s="1161" t="s">
        <v>6</v>
      </c>
      <c r="AG15" s="1161"/>
      <c r="AH15" s="1161"/>
      <c r="AI15" s="1161"/>
      <c r="AJ15" s="1161"/>
      <c r="AK15" s="1161"/>
      <c r="AL15" s="1161"/>
      <c r="AM15" s="1161"/>
      <c r="AN15" s="1161"/>
      <c r="AO15" s="1161"/>
      <c r="AP15" s="1161"/>
      <c r="AQ15" s="1161"/>
      <c r="AR15" s="1161"/>
      <c r="AS15" s="1161"/>
      <c r="AT15" s="1162" t="s">
        <v>38</v>
      </c>
      <c r="AU15" s="1163"/>
      <c r="AV15" s="1163"/>
      <c r="AW15" s="1163"/>
      <c r="AX15" s="1163"/>
      <c r="AY15" s="1163"/>
      <c r="AZ15" s="1163"/>
      <c r="BA15" s="1163"/>
      <c r="BB15" s="1163"/>
      <c r="BC15" s="1163"/>
      <c r="BD15" s="1163"/>
      <c r="BE15" s="1163"/>
      <c r="BF15" s="1164"/>
      <c r="BG15" s="1150" t="s">
        <v>35</v>
      </c>
      <c r="BH15" s="1150" t="s">
        <v>208</v>
      </c>
      <c r="BI15" s="1153" t="s">
        <v>36</v>
      </c>
      <c r="BJ15" s="130"/>
      <c r="BK15" s="130"/>
      <c r="BL15" s="1149" t="s">
        <v>51</v>
      </c>
      <c r="BM15" s="1149"/>
      <c r="BN15" s="1149"/>
      <c r="BO15" s="23"/>
      <c r="BP15" s="1149" t="s">
        <v>52</v>
      </c>
      <c r="BQ15" s="1149"/>
      <c r="BR15" s="1149"/>
      <c r="BS15" s="23"/>
      <c r="BT15" s="1149" t="s">
        <v>56</v>
      </c>
      <c r="BU15" s="1149"/>
      <c r="BV15" s="1149"/>
      <c r="BW15" s="23"/>
      <c r="BX15" s="1149" t="s">
        <v>59</v>
      </c>
      <c r="BY15" s="1149"/>
      <c r="BZ15" s="1149"/>
      <c r="CA15" s="23"/>
      <c r="CB15" s="1149" t="s">
        <v>60</v>
      </c>
      <c r="CC15" s="1149"/>
      <c r="CD15" s="1149"/>
      <c r="CE15" s="23"/>
      <c r="CF15" s="1149" t="s">
        <v>61</v>
      </c>
      <c r="CG15" s="1149"/>
      <c r="CH15" s="1149"/>
      <c r="CI15" s="23"/>
      <c r="CJ15" s="1149" t="s">
        <v>204</v>
      </c>
      <c r="CK15" s="1149"/>
      <c r="CL15" s="1149"/>
      <c r="CM15" s="23"/>
      <c r="CN15" s="1149" t="s">
        <v>584</v>
      </c>
      <c r="CO15" s="1149"/>
      <c r="CP15" s="1149"/>
      <c r="CQ15" s="23"/>
      <c r="CR15" s="1149" t="s">
        <v>585</v>
      </c>
      <c r="CS15" s="1149"/>
      <c r="CT15" s="1149"/>
      <c r="CU15" s="23"/>
      <c r="CV15" s="1149" t="s">
        <v>586</v>
      </c>
      <c r="CW15" s="1149"/>
      <c r="CX15" s="1149"/>
      <c r="CY15" s="23"/>
      <c r="CZ15" s="1149" t="s">
        <v>587</v>
      </c>
      <c r="DA15" s="1149"/>
      <c r="DB15" s="1149"/>
      <c r="DC15" s="23"/>
      <c r="DD15" s="1149" t="s">
        <v>588</v>
      </c>
      <c r="DE15" s="1149"/>
      <c r="DF15" s="1149"/>
      <c r="DG15" s="23"/>
      <c r="DH15" s="1149" t="s">
        <v>12</v>
      </c>
      <c r="DI15" s="1149"/>
      <c r="DJ15" s="1149"/>
    </row>
    <row r="16" spans="1:114" s="8" customFormat="1" ht="24.75" customHeight="1" x14ac:dyDescent="0.2">
      <c r="A16" s="1171"/>
      <c r="B16" s="1151"/>
      <c r="C16" s="1151"/>
      <c r="D16" s="1156" t="s">
        <v>17</v>
      </c>
      <c r="E16" s="1158" t="s">
        <v>18</v>
      </c>
      <c r="F16" s="1159"/>
      <c r="G16" s="1159"/>
      <c r="H16" s="1159"/>
      <c r="I16" s="1159"/>
      <c r="J16" s="1159"/>
      <c r="K16" s="1159"/>
      <c r="L16" s="1159"/>
      <c r="M16" s="1159"/>
      <c r="N16" s="1159"/>
      <c r="O16" s="1159"/>
      <c r="P16" s="1159"/>
      <c r="Q16" s="1159"/>
      <c r="R16" s="1151"/>
      <c r="S16" s="1189" t="s">
        <v>17</v>
      </c>
      <c r="T16" s="1158" t="s">
        <v>18</v>
      </c>
      <c r="U16" s="1159"/>
      <c r="V16" s="1159"/>
      <c r="W16" s="1159"/>
      <c r="X16" s="1159"/>
      <c r="Y16" s="1159"/>
      <c r="Z16" s="1159"/>
      <c r="AA16" s="1159"/>
      <c r="AB16" s="1159"/>
      <c r="AC16" s="1159"/>
      <c r="AD16" s="1159"/>
      <c r="AE16" s="1160"/>
      <c r="AF16" s="1156" t="s">
        <v>17</v>
      </c>
      <c r="AG16" s="1158" t="s">
        <v>18</v>
      </c>
      <c r="AH16" s="1159"/>
      <c r="AI16" s="1159"/>
      <c r="AJ16" s="1159"/>
      <c r="AK16" s="1159"/>
      <c r="AL16" s="1159"/>
      <c r="AM16" s="1159"/>
      <c r="AN16" s="1159"/>
      <c r="AO16" s="1159"/>
      <c r="AP16" s="1159"/>
      <c r="AQ16" s="1159"/>
      <c r="AR16" s="1159"/>
      <c r="AS16" s="1160"/>
      <c r="AT16" s="1165"/>
      <c r="AU16" s="1166"/>
      <c r="AV16" s="1166"/>
      <c r="AW16" s="1166"/>
      <c r="AX16" s="1166"/>
      <c r="AY16" s="1166"/>
      <c r="AZ16" s="1166"/>
      <c r="BA16" s="1166"/>
      <c r="BB16" s="1166"/>
      <c r="BC16" s="1166"/>
      <c r="BD16" s="1166"/>
      <c r="BE16" s="1166"/>
      <c r="BF16" s="1167"/>
      <c r="BG16" s="1151"/>
      <c r="BH16" s="1151"/>
      <c r="BI16" s="1154"/>
      <c r="BJ16" s="130"/>
      <c r="BK16" s="130"/>
      <c r="BL16" s="920">
        <v>1</v>
      </c>
      <c r="BM16" s="920">
        <v>2</v>
      </c>
      <c r="BN16" s="920"/>
      <c r="BO16" s="23"/>
      <c r="BP16" s="920">
        <v>1</v>
      </c>
      <c r="BQ16" s="920">
        <v>2</v>
      </c>
      <c r="BR16" s="920"/>
      <c r="BS16" s="23"/>
      <c r="BT16" s="920">
        <v>1</v>
      </c>
      <c r="BU16" s="920">
        <v>2</v>
      </c>
      <c r="BV16" s="920"/>
      <c r="BW16" s="23"/>
      <c r="BX16" s="920">
        <v>1</v>
      </c>
      <c r="BY16" s="920">
        <v>2</v>
      </c>
      <c r="BZ16" s="920"/>
      <c r="CA16" s="23"/>
      <c r="CB16" s="920">
        <v>1</v>
      </c>
      <c r="CC16" s="920">
        <v>2</v>
      </c>
      <c r="CD16" s="920"/>
      <c r="CE16" s="23"/>
      <c r="CF16" s="920">
        <v>1</v>
      </c>
      <c r="CG16" s="920">
        <v>2</v>
      </c>
      <c r="CH16" s="920"/>
      <c r="CI16" s="23"/>
      <c r="CJ16" s="920">
        <v>1</v>
      </c>
      <c r="CK16" s="920">
        <v>2</v>
      </c>
      <c r="CL16" s="920"/>
      <c r="CM16" s="23"/>
      <c r="CN16" s="920">
        <v>1</v>
      </c>
      <c r="CO16" s="920">
        <v>2</v>
      </c>
      <c r="CP16" s="920"/>
      <c r="CQ16" s="23"/>
      <c r="CR16" s="920">
        <v>1</v>
      </c>
      <c r="CS16" s="920">
        <v>2</v>
      </c>
      <c r="CT16" s="920"/>
      <c r="CU16" s="23"/>
      <c r="CV16" s="920">
        <v>1</v>
      </c>
      <c r="CW16" s="920">
        <v>2</v>
      </c>
      <c r="CX16" s="920"/>
      <c r="CY16" s="23"/>
      <c r="CZ16" s="920">
        <v>1</v>
      </c>
      <c r="DA16" s="920">
        <v>2</v>
      </c>
      <c r="DB16" s="920"/>
      <c r="DC16" s="23"/>
      <c r="DD16" s="920">
        <v>1</v>
      </c>
      <c r="DE16" s="920">
        <v>2</v>
      </c>
      <c r="DF16" s="920"/>
      <c r="DG16" s="23"/>
      <c r="DH16" s="920">
        <v>1</v>
      </c>
      <c r="DI16" s="920">
        <v>2</v>
      </c>
      <c r="DJ16" s="920"/>
    </row>
    <row r="17" spans="1:114" s="6" customFormat="1" ht="24.75" customHeight="1" x14ac:dyDescent="0.2">
      <c r="A17" s="1172"/>
      <c r="B17" s="1152"/>
      <c r="C17" s="1152"/>
      <c r="D17" s="1157"/>
      <c r="E17" s="26">
        <v>1</v>
      </c>
      <c r="F17" s="26">
        <v>2</v>
      </c>
      <c r="G17" s="26">
        <v>3</v>
      </c>
      <c r="H17" s="26">
        <v>4</v>
      </c>
      <c r="I17" s="26">
        <v>5</v>
      </c>
      <c r="J17" s="26">
        <v>6</v>
      </c>
      <c r="K17" s="26">
        <v>7</v>
      </c>
      <c r="L17" s="26">
        <v>8</v>
      </c>
      <c r="M17" s="26">
        <v>9</v>
      </c>
      <c r="N17" s="26">
        <v>10</v>
      </c>
      <c r="O17" s="26">
        <v>11</v>
      </c>
      <c r="P17" s="26">
        <v>12</v>
      </c>
      <c r="Q17" s="26" t="s">
        <v>20</v>
      </c>
      <c r="R17" s="1152"/>
      <c r="S17" s="1191"/>
      <c r="T17" s="26">
        <v>1</v>
      </c>
      <c r="U17" s="26">
        <v>2</v>
      </c>
      <c r="V17" s="26">
        <v>3</v>
      </c>
      <c r="W17" s="26">
        <v>4</v>
      </c>
      <c r="X17" s="26">
        <v>5</v>
      </c>
      <c r="Y17" s="26">
        <v>6</v>
      </c>
      <c r="Z17" s="26">
        <v>7</v>
      </c>
      <c r="AA17" s="26">
        <v>8</v>
      </c>
      <c r="AB17" s="26">
        <v>9</v>
      </c>
      <c r="AC17" s="26">
        <v>10</v>
      </c>
      <c r="AD17" s="26">
        <v>11</v>
      </c>
      <c r="AE17" s="26">
        <v>12</v>
      </c>
      <c r="AF17" s="1157"/>
      <c r="AG17" s="26">
        <v>1</v>
      </c>
      <c r="AH17" s="26">
        <v>2</v>
      </c>
      <c r="AI17" s="26">
        <v>3</v>
      </c>
      <c r="AJ17" s="26">
        <v>4</v>
      </c>
      <c r="AK17" s="26">
        <v>5</v>
      </c>
      <c r="AL17" s="26">
        <v>6</v>
      </c>
      <c r="AM17" s="26">
        <v>7</v>
      </c>
      <c r="AN17" s="26">
        <v>8</v>
      </c>
      <c r="AO17" s="26">
        <v>9</v>
      </c>
      <c r="AP17" s="26">
        <v>10</v>
      </c>
      <c r="AQ17" s="26">
        <v>11</v>
      </c>
      <c r="AR17" s="26">
        <v>12</v>
      </c>
      <c r="AS17" s="26" t="s">
        <v>12</v>
      </c>
      <c r="AT17" s="164">
        <v>1</v>
      </c>
      <c r="AU17" s="164">
        <v>2</v>
      </c>
      <c r="AV17" s="164">
        <v>3</v>
      </c>
      <c r="AW17" s="164">
        <v>4</v>
      </c>
      <c r="AX17" s="164">
        <v>5</v>
      </c>
      <c r="AY17" s="164">
        <v>6</v>
      </c>
      <c r="AZ17" s="164">
        <v>7</v>
      </c>
      <c r="BA17" s="164">
        <v>8</v>
      </c>
      <c r="BB17" s="164">
        <v>9</v>
      </c>
      <c r="BC17" s="164">
        <v>10</v>
      </c>
      <c r="BD17" s="164">
        <v>11</v>
      </c>
      <c r="BE17" s="164">
        <v>12</v>
      </c>
      <c r="BF17" s="26" t="s">
        <v>12</v>
      </c>
      <c r="BG17" s="1152"/>
      <c r="BH17" s="1152"/>
      <c r="BI17" s="1155"/>
      <c r="BJ17" s="20"/>
      <c r="BK17" s="7"/>
      <c r="BL17" s="164" t="s">
        <v>581</v>
      </c>
      <c r="BM17" s="164" t="s">
        <v>582</v>
      </c>
      <c r="BN17" s="919" t="s">
        <v>583</v>
      </c>
      <c r="BO17" s="27"/>
      <c r="BP17" s="164" t="s">
        <v>581</v>
      </c>
      <c r="BQ17" s="164" t="s">
        <v>582</v>
      </c>
      <c r="BR17" s="919" t="s">
        <v>583</v>
      </c>
      <c r="BS17" s="27"/>
      <c r="BT17" s="164" t="s">
        <v>581</v>
      </c>
      <c r="BU17" s="164" t="s">
        <v>582</v>
      </c>
      <c r="BV17" s="919" t="s">
        <v>583</v>
      </c>
      <c r="BW17" s="27"/>
      <c r="BX17" s="164" t="s">
        <v>581</v>
      </c>
      <c r="BY17" s="164" t="s">
        <v>582</v>
      </c>
      <c r="BZ17" s="919" t="s">
        <v>583</v>
      </c>
      <c r="CA17" s="27"/>
      <c r="CB17" s="164" t="s">
        <v>581</v>
      </c>
      <c r="CC17" s="164" t="s">
        <v>582</v>
      </c>
      <c r="CD17" s="919" t="s">
        <v>583</v>
      </c>
      <c r="CE17" s="27"/>
      <c r="CF17" s="164" t="s">
        <v>581</v>
      </c>
      <c r="CG17" s="164" t="s">
        <v>582</v>
      </c>
      <c r="CH17" s="919" t="s">
        <v>583</v>
      </c>
      <c r="CI17" s="27"/>
      <c r="CJ17" s="164" t="s">
        <v>581</v>
      </c>
      <c r="CK17" s="164" t="s">
        <v>582</v>
      </c>
      <c r="CL17" s="919" t="s">
        <v>583</v>
      </c>
      <c r="CM17" s="27"/>
      <c r="CN17" s="164" t="s">
        <v>581</v>
      </c>
      <c r="CO17" s="164" t="s">
        <v>582</v>
      </c>
      <c r="CP17" s="919" t="s">
        <v>583</v>
      </c>
      <c r="CQ17" s="27"/>
      <c r="CR17" s="164" t="s">
        <v>581</v>
      </c>
      <c r="CS17" s="164" t="s">
        <v>582</v>
      </c>
      <c r="CT17" s="919" t="s">
        <v>583</v>
      </c>
      <c r="CU17" s="27"/>
      <c r="CV17" s="164" t="s">
        <v>581</v>
      </c>
      <c r="CW17" s="164" t="s">
        <v>582</v>
      </c>
      <c r="CX17" s="919" t="s">
        <v>583</v>
      </c>
      <c r="CY17" s="27"/>
      <c r="CZ17" s="164" t="s">
        <v>581</v>
      </c>
      <c r="DA17" s="164" t="s">
        <v>582</v>
      </c>
      <c r="DB17" s="919" t="s">
        <v>583</v>
      </c>
      <c r="DC17" s="27"/>
      <c r="DD17" s="164" t="s">
        <v>581</v>
      </c>
      <c r="DE17" s="164" t="s">
        <v>582</v>
      </c>
      <c r="DF17" s="919" t="s">
        <v>583</v>
      </c>
      <c r="DG17" s="27"/>
      <c r="DH17" s="164" t="s">
        <v>581</v>
      </c>
      <c r="DI17" s="164" t="s">
        <v>582</v>
      </c>
      <c r="DJ17" s="919" t="s">
        <v>583</v>
      </c>
    </row>
    <row r="18" spans="1:114" s="92" customFormat="1" ht="24.75" customHeight="1" thickBot="1" x14ac:dyDescent="0.25">
      <c r="A18" s="85"/>
      <c r="B18" s="139" t="s">
        <v>393</v>
      </c>
      <c r="C18" s="86" t="s">
        <v>104</v>
      </c>
      <c r="D18" s="653">
        <v>96</v>
      </c>
      <c r="E18" s="87">
        <f>8*3</f>
        <v>24</v>
      </c>
      <c r="F18" s="87"/>
      <c r="G18" s="87"/>
      <c r="H18" s="87"/>
      <c r="I18" s="87"/>
      <c r="J18" s="87"/>
      <c r="K18" s="87"/>
      <c r="L18" s="87"/>
      <c r="M18" s="87"/>
      <c r="N18" s="87"/>
      <c r="O18" s="88"/>
      <c r="P18" s="88"/>
      <c r="Q18" s="89">
        <f>SUM(E18:P18)</f>
        <v>24</v>
      </c>
      <c r="R18" s="172" t="s">
        <v>65</v>
      </c>
      <c r="S18" s="181">
        <v>300000</v>
      </c>
      <c r="T18" s="181">
        <v>300000</v>
      </c>
      <c r="U18" s="181"/>
      <c r="V18" s="181"/>
      <c r="W18" s="181"/>
      <c r="X18" s="181"/>
      <c r="Y18" s="181"/>
      <c r="Z18" s="94"/>
      <c r="AA18" s="94"/>
      <c r="AB18" s="94"/>
      <c r="AC18" s="275"/>
      <c r="AD18" s="275"/>
      <c r="AE18" s="275"/>
      <c r="AF18" s="69">
        <f t="shared" ref="AF18" si="161">SUM(Q18*S18)</f>
        <v>7200000</v>
      </c>
      <c r="AG18" s="70">
        <f>T18*E18</f>
        <v>7200000</v>
      </c>
      <c r="AH18" s="70">
        <f t="shared" ref="AH18:AP18" si="162">U18*F18</f>
        <v>0</v>
      </c>
      <c r="AI18" s="70">
        <f t="shared" si="162"/>
        <v>0</v>
      </c>
      <c r="AJ18" s="70">
        <f t="shared" si="162"/>
        <v>0</v>
      </c>
      <c r="AK18" s="70">
        <f t="shared" si="162"/>
        <v>0</v>
      </c>
      <c r="AL18" s="70">
        <f t="shared" si="162"/>
        <v>0</v>
      </c>
      <c r="AM18" s="70">
        <f t="shared" si="162"/>
        <v>0</v>
      </c>
      <c r="AN18" s="70">
        <f t="shared" si="162"/>
        <v>0</v>
      </c>
      <c r="AO18" s="70">
        <f t="shared" si="162"/>
        <v>0</v>
      </c>
      <c r="AP18" s="70">
        <f t="shared" si="162"/>
        <v>0</v>
      </c>
      <c r="AQ18" s="70">
        <f t="shared" ref="AQ18:AR18" si="163">AD18*O18</f>
        <v>0</v>
      </c>
      <c r="AR18" s="70">
        <f t="shared" si="163"/>
        <v>0</v>
      </c>
      <c r="AS18" s="71">
        <f t="shared" ref="AS18" si="164">SUM(AG18:AR18)</f>
        <v>7200000</v>
      </c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2">
        <f>SUM(AT18:BE18)</f>
        <v>0</v>
      </c>
      <c r="BG18" s="99">
        <f>AF18-AS18</f>
        <v>0</v>
      </c>
      <c r="BH18" s="100">
        <f>S18*D18</f>
        <v>28800000</v>
      </c>
      <c r="BI18" s="101">
        <f>BH18-AS18</f>
        <v>21600000</v>
      </c>
      <c r="BJ18" s="152">
        <f>SUM(Q18/D18)</f>
        <v>0.25</v>
      </c>
      <c r="BK18" s="181">
        <v>300000</v>
      </c>
      <c r="BL18" s="461">
        <f>AG18-AT18</f>
        <v>7200000</v>
      </c>
      <c r="BM18" s="461">
        <f>E18*BK18</f>
        <v>7200000</v>
      </c>
      <c r="BN18" s="461">
        <f>BL18-BM18</f>
        <v>0</v>
      </c>
      <c r="BO18" s="37"/>
      <c r="BP18" s="461">
        <f>AH18-AU18</f>
        <v>0</v>
      </c>
      <c r="BQ18" s="461">
        <f>F18*BK18</f>
        <v>0</v>
      </c>
      <c r="BR18" s="461">
        <f>BP18-BQ18</f>
        <v>0</v>
      </c>
      <c r="BS18" s="37"/>
      <c r="BT18" s="461">
        <f>AI18-AV18</f>
        <v>0</v>
      </c>
      <c r="BU18" s="461">
        <f>G18*BK18</f>
        <v>0</v>
      </c>
      <c r="BV18" s="461">
        <f>BT18-BU18</f>
        <v>0</v>
      </c>
      <c r="BW18" s="37"/>
      <c r="BX18" s="461">
        <f>AJ18-AW18</f>
        <v>0</v>
      </c>
      <c r="BY18" s="461">
        <f>H18*BK18</f>
        <v>0</v>
      </c>
      <c r="BZ18" s="461">
        <f>BX18-BY18</f>
        <v>0</v>
      </c>
      <c r="CA18" s="37"/>
      <c r="CB18" s="461">
        <f>SUM(AK18-AX18)</f>
        <v>0</v>
      </c>
      <c r="CC18" s="461">
        <f>I18*BK18</f>
        <v>0</v>
      </c>
      <c r="CD18" s="461">
        <f>CB18-CC18</f>
        <v>0</v>
      </c>
      <c r="CE18" s="37"/>
      <c r="CF18" s="461">
        <f>AL18-AY18</f>
        <v>0</v>
      </c>
      <c r="CG18" s="461">
        <f>J18*BK18</f>
        <v>0</v>
      </c>
      <c r="CH18" s="461">
        <f>CF18-CG18</f>
        <v>0</v>
      </c>
      <c r="CI18" s="37"/>
      <c r="CJ18" s="461">
        <f>AM18-AZ18</f>
        <v>0</v>
      </c>
      <c r="CK18" s="461">
        <f>K18*BK18</f>
        <v>0</v>
      </c>
      <c r="CL18" s="461">
        <f>CJ18-CK18</f>
        <v>0</v>
      </c>
      <c r="CM18" s="37"/>
      <c r="CN18" s="461">
        <f>AN18-BA18</f>
        <v>0</v>
      </c>
      <c r="CO18" s="461">
        <f>L18*BK18</f>
        <v>0</v>
      </c>
      <c r="CP18" s="461">
        <f>CN18-CO18</f>
        <v>0</v>
      </c>
      <c r="CQ18" s="37"/>
      <c r="CR18" s="461">
        <f>AO18-BB18</f>
        <v>0</v>
      </c>
      <c r="CS18" s="461">
        <f>M18*BK18</f>
        <v>0</v>
      </c>
      <c r="CT18" s="461">
        <f>CR18-CS18</f>
        <v>0</v>
      </c>
      <c r="CU18" s="37"/>
      <c r="CV18" s="461">
        <f>AP18-BC18</f>
        <v>0</v>
      </c>
      <c r="CW18" s="461">
        <f>N18*BK18</f>
        <v>0</v>
      </c>
      <c r="CX18" s="461">
        <f>CV18-CW18</f>
        <v>0</v>
      </c>
      <c r="CY18" s="37"/>
      <c r="CZ18" s="461">
        <f>AQ18-BD18</f>
        <v>0</v>
      </c>
      <c r="DA18" s="461">
        <f>O18*BK18</f>
        <v>0</v>
      </c>
      <c r="DB18" s="461">
        <f>CZ18-DA18</f>
        <v>0</v>
      </c>
      <c r="DC18" s="37"/>
      <c r="DD18" s="461">
        <f>AR18-BE18</f>
        <v>0</v>
      </c>
      <c r="DE18" s="461">
        <f>P18*BK18</f>
        <v>0</v>
      </c>
      <c r="DF18" s="461">
        <f>DD18-DE18</f>
        <v>0</v>
      </c>
      <c r="DG18" s="37"/>
      <c r="DH18" s="461">
        <f t="shared" ref="DH18" si="165">SUM(BL18+BP18+BT18+BX18+CB18+CF18+CJ18+CN18+CR18+CV18+CZ18+DD18)</f>
        <v>7200000</v>
      </c>
      <c r="DI18" s="461">
        <f t="shared" ref="DI18" si="166">SUM(BM18+BQ18+BU18+BY18+CC18+CG18+CK18+CO18+CS18+CW18+DA18+DE18)</f>
        <v>7200000</v>
      </c>
      <c r="DJ18" s="461">
        <f>DH18-DI18</f>
        <v>0</v>
      </c>
    </row>
    <row r="19" spans="1:114" s="39" customFormat="1" ht="24.75" customHeight="1" thickBot="1" x14ac:dyDescent="0.25">
      <c r="A19" s="45">
        <v>2</v>
      </c>
      <c r="B19" s="45" t="s">
        <v>4</v>
      </c>
      <c r="C19" s="45"/>
      <c r="D19" s="540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8"/>
      <c r="R19" s="77"/>
      <c r="S19" s="205"/>
      <c r="T19" s="206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4">
        <f>SUM(AF18:AF18)</f>
        <v>7200000</v>
      </c>
      <c r="AG19" s="917">
        <f>SUM(AG18:AG18)</f>
        <v>7200000</v>
      </c>
      <c r="AH19" s="104">
        <f>SUM(AH18:AH18)</f>
        <v>0</v>
      </c>
      <c r="AI19" s="104">
        <f>SUM(AI18:AI18)</f>
        <v>0</v>
      </c>
      <c r="AJ19" s="104">
        <f t="shared" ref="AJ19:AR19" si="167">SUM(AJ18:AJ18)</f>
        <v>0</v>
      </c>
      <c r="AK19" s="104">
        <f t="shared" si="167"/>
        <v>0</v>
      </c>
      <c r="AL19" s="104">
        <f t="shared" si="167"/>
        <v>0</v>
      </c>
      <c r="AM19" s="104">
        <f t="shared" si="167"/>
        <v>0</v>
      </c>
      <c r="AN19" s="104">
        <f t="shared" si="167"/>
        <v>0</v>
      </c>
      <c r="AO19" s="104">
        <f t="shared" si="167"/>
        <v>0</v>
      </c>
      <c r="AP19" s="104">
        <f t="shared" si="167"/>
        <v>0</v>
      </c>
      <c r="AQ19" s="104">
        <f t="shared" si="167"/>
        <v>0</v>
      </c>
      <c r="AR19" s="104">
        <f t="shared" si="167"/>
        <v>0</v>
      </c>
      <c r="AS19" s="104">
        <f>SUM(AS18:AS18)</f>
        <v>7200000</v>
      </c>
      <c r="AT19" s="104">
        <f>SUM(AT18:AT18)</f>
        <v>0</v>
      </c>
      <c r="AU19" s="104">
        <f>SUM(AU18:AU18)</f>
        <v>0</v>
      </c>
      <c r="AV19" s="104">
        <f>SUM(AV18:AV18)</f>
        <v>0</v>
      </c>
      <c r="AW19" s="104"/>
      <c r="AX19" s="104"/>
      <c r="AY19" s="104"/>
      <c r="AZ19" s="104"/>
      <c r="BA19" s="104"/>
      <c r="BB19" s="104"/>
      <c r="BC19" s="104"/>
      <c r="BD19" s="104"/>
      <c r="BE19" s="104"/>
      <c r="BF19" s="104">
        <f>SUM(BF18:BF18)</f>
        <v>0</v>
      </c>
      <c r="BG19" s="105">
        <f>SUM(BG18)</f>
        <v>0</v>
      </c>
      <c r="BH19" s="105">
        <f t="shared" ref="BH19:BI19" si="168">SUM(BH18)</f>
        <v>28800000</v>
      </c>
      <c r="BI19" s="105">
        <f t="shared" si="168"/>
        <v>21600000</v>
      </c>
      <c r="BJ19" s="153">
        <f>SUM(BJ18)</f>
        <v>0.25</v>
      </c>
      <c r="BK19" s="875"/>
      <c r="BL19" s="918">
        <f>SUM(BL18)</f>
        <v>7200000</v>
      </c>
      <c r="BM19" s="918">
        <f t="shared" ref="BM19" si="169">SUM(BM18)</f>
        <v>7200000</v>
      </c>
      <c r="BN19" s="918">
        <f>SUM(BN18)</f>
        <v>0</v>
      </c>
      <c r="BO19" s="50"/>
      <c r="BP19" s="918">
        <f>SUM(BP18)</f>
        <v>0</v>
      </c>
      <c r="BQ19" s="918">
        <f t="shared" ref="BQ19" si="170">SUM(BQ18)</f>
        <v>0</v>
      </c>
      <c r="BR19" s="918">
        <f t="shared" ref="BR19" si="171">SUM(BR18)</f>
        <v>0</v>
      </c>
      <c r="BS19" s="50"/>
      <c r="BT19" s="918">
        <f>SUM(BT18)</f>
        <v>0</v>
      </c>
      <c r="BU19" s="918">
        <f t="shared" ref="BU19" si="172">SUM(BU18)</f>
        <v>0</v>
      </c>
      <c r="BV19" s="918">
        <f t="shared" ref="BV19" si="173">SUM(BV18)</f>
        <v>0</v>
      </c>
      <c r="BW19" s="50"/>
      <c r="BX19" s="918">
        <f>SUM(BX18)</f>
        <v>0</v>
      </c>
      <c r="BY19" s="918">
        <f t="shared" ref="BY19" si="174">SUM(BY18)</f>
        <v>0</v>
      </c>
      <c r="BZ19" s="918">
        <f t="shared" ref="BZ19" si="175">SUM(BZ18)</f>
        <v>0</v>
      </c>
      <c r="CA19" s="50"/>
      <c r="CB19" s="918">
        <f>SUM(CB18)</f>
        <v>0</v>
      </c>
      <c r="CC19" s="918">
        <f t="shared" ref="CC19" si="176">SUM(CC18)</f>
        <v>0</v>
      </c>
      <c r="CD19" s="918">
        <f t="shared" ref="CD19" si="177">SUM(CD18)</f>
        <v>0</v>
      </c>
      <c r="CE19" s="50"/>
      <c r="CF19" s="918">
        <f>SUM(CF18)</f>
        <v>0</v>
      </c>
      <c r="CG19" s="918">
        <f t="shared" ref="CG19" si="178">SUM(CG18)</f>
        <v>0</v>
      </c>
      <c r="CH19" s="918">
        <f t="shared" ref="CH19" si="179">SUM(CH18)</f>
        <v>0</v>
      </c>
      <c r="CI19" s="50"/>
      <c r="CJ19" s="918">
        <f>SUM(CJ18)</f>
        <v>0</v>
      </c>
      <c r="CK19" s="918">
        <f t="shared" ref="CK19" si="180">SUM(CK18)</f>
        <v>0</v>
      </c>
      <c r="CL19" s="918">
        <f t="shared" ref="CL19" si="181">SUM(CL18)</f>
        <v>0</v>
      </c>
      <c r="CM19" s="50"/>
      <c r="CN19" s="918">
        <f>SUM(CN18)</f>
        <v>0</v>
      </c>
      <c r="CO19" s="918">
        <f t="shared" ref="CO19" si="182">SUM(CO18)</f>
        <v>0</v>
      </c>
      <c r="CP19" s="918">
        <f t="shared" ref="CP19" si="183">SUM(CP18)</f>
        <v>0</v>
      </c>
      <c r="CQ19" s="50"/>
      <c r="CR19" s="918">
        <f>SUM(CR18)</f>
        <v>0</v>
      </c>
      <c r="CS19" s="918">
        <f t="shared" ref="CS19" si="184">SUM(CS18)</f>
        <v>0</v>
      </c>
      <c r="CT19" s="918">
        <f t="shared" ref="CT19" si="185">SUM(CT18)</f>
        <v>0</v>
      </c>
      <c r="CU19" s="50"/>
      <c r="CV19" s="918">
        <f>SUM(CV18)</f>
        <v>0</v>
      </c>
      <c r="CW19" s="918">
        <f t="shared" ref="CW19" si="186">SUM(CW18)</f>
        <v>0</v>
      </c>
      <c r="CX19" s="918">
        <f t="shared" ref="CX19" si="187">SUM(CX18)</f>
        <v>0</v>
      </c>
      <c r="CY19" s="50"/>
      <c r="CZ19" s="918">
        <f>SUM(CZ18)</f>
        <v>0</v>
      </c>
      <c r="DA19" s="918">
        <f t="shared" ref="DA19" si="188">SUM(DA18)</f>
        <v>0</v>
      </c>
      <c r="DB19" s="918">
        <f t="shared" ref="DB19" si="189">SUM(DB18)</f>
        <v>0</v>
      </c>
      <c r="DC19" s="50"/>
      <c r="DD19" s="918">
        <f>SUM(DD18)</f>
        <v>0</v>
      </c>
      <c r="DE19" s="918">
        <f t="shared" ref="DE19" si="190">SUM(DE18)</f>
        <v>0</v>
      </c>
      <c r="DF19" s="918">
        <f t="shared" ref="DF19" si="191">SUM(DF18)</f>
        <v>0</v>
      </c>
      <c r="DG19" s="50"/>
      <c r="DH19" s="918">
        <f>SUM(DH18)</f>
        <v>7200000</v>
      </c>
      <c r="DI19" s="918">
        <f t="shared" ref="DI19" si="192">SUM(DI18)</f>
        <v>7200000</v>
      </c>
      <c r="DJ19" s="918">
        <f t="shared" ref="DJ19" si="193">SUM(DJ18)</f>
        <v>0</v>
      </c>
    </row>
    <row r="20" spans="1:114" s="20" customFormat="1" ht="24.75" customHeight="1" x14ac:dyDescent="0.2">
      <c r="A20" s="51"/>
      <c r="D20" s="51"/>
      <c r="E20" s="4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207"/>
      <c r="T20" s="207"/>
      <c r="AE20" s="41"/>
      <c r="AS20" s="52"/>
      <c r="BF20" s="53">
        <f>SUM(AS19+BF19)</f>
        <v>7200000</v>
      </c>
      <c r="BG20" s="54">
        <f>AF19-AS19</f>
        <v>0</v>
      </c>
      <c r="BH20" s="55">
        <f>SUM(BI19+AS19)</f>
        <v>28800000</v>
      </c>
      <c r="BI20" s="56">
        <f>SUM(BG19)</f>
        <v>0</v>
      </c>
      <c r="BJ20" s="41" t="s">
        <v>35</v>
      </c>
      <c r="BK20" s="160"/>
      <c r="BL20" s="798"/>
      <c r="BM20" s="798"/>
      <c r="BN20" s="799"/>
      <c r="BP20" s="24"/>
      <c r="BQ20" s="24"/>
      <c r="BR20" s="24"/>
      <c r="BT20" s="24"/>
      <c r="BU20" s="24"/>
      <c r="BV20" s="24"/>
      <c r="BX20" s="24"/>
      <c r="BY20" s="24"/>
      <c r="BZ20" s="24"/>
      <c r="CB20" s="24"/>
      <c r="CC20" s="24"/>
    </row>
    <row r="21" spans="1:114" s="20" customFormat="1" ht="24.75" customHeight="1" x14ac:dyDescent="0.2">
      <c r="A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207"/>
      <c r="T21" s="207"/>
      <c r="AE21" s="41"/>
      <c r="AS21" s="41"/>
      <c r="AT21" s="118">
        <f t="shared" ref="AT21:BE21" si="194">SUM(AG19+AT19)</f>
        <v>7200000</v>
      </c>
      <c r="AU21" s="118">
        <f t="shared" si="194"/>
        <v>0</v>
      </c>
      <c r="AV21" s="118">
        <f t="shared" si="194"/>
        <v>0</v>
      </c>
      <c r="AW21" s="118">
        <f t="shared" si="194"/>
        <v>0</v>
      </c>
      <c r="AX21" s="118">
        <f t="shared" si="194"/>
        <v>0</v>
      </c>
      <c r="AY21" s="118">
        <f t="shared" si="194"/>
        <v>0</v>
      </c>
      <c r="AZ21" s="118">
        <f t="shared" si="194"/>
        <v>0</v>
      </c>
      <c r="BA21" s="118">
        <f t="shared" si="194"/>
        <v>0</v>
      </c>
      <c r="BB21" s="118">
        <f t="shared" si="194"/>
        <v>0</v>
      </c>
      <c r="BC21" s="118">
        <f t="shared" si="194"/>
        <v>0</v>
      </c>
      <c r="BD21" s="118">
        <f t="shared" si="194"/>
        <v>0</v>
      </c>
      <c r="BE21" s="118">
        <f t="shared" si="194"/>
        <v>0</v>
      </c>
      <c r="BF21" s="118">
        <f>SUM(AT21:BE21)</f>
        <v>7200000</v>
      </c>
      <c r="BG21" s="41"/>
      <c r="BH21" s="57"/>
      <c r="BI21" s="58">
        <f>SUM(BI19-BI20)</f>
        <v>21600000</v>
      </c>
      <c r="BJ21" s="41" t="s">
        <v>34</v>
      </c>
      <c r="BK21" s="160"/>
      <c r="BL21" s="799"/>
      <c r="BM21" s="799"/>
      <c r="BN21" s="799"/>
      <c r="BP21" s="24"/>
      <c r="BQ21" s="24"/>
      <c r="BR21" s="24"/>
      <c r="BT21" s="24"/>
      <c r="BU21" s="24"/>
      <c r="BV21" s="24"/>
      <c r="BX21" s="24"/>
      <c r="BY21" s="24"/>
      <c r="BZ21" s="24"/>
      <c r="CB21" s="24"/>
      <c r="CC21" s="24"/>
    </row>
    <row r="22" spans="1:114" s="20" customFormat="1" ht="24.75" customHeight="1" x14ac:dyDescent="0.2">
      <c r="A22" s="1211" t="s">
        <v>8</v>
      </c>
      <c r="B22" s="1212"/>
      <c r="C22" s="119" t="s">
        <v>394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198"/>
      <c r="T22" s="210"/>
      <c r="U22" s="131"/>
      <c r="V22" s="131"/>
      <c r="W22" s="131"/>
      <c r="X22" s="131"/>
      <c r="Y22" s="131"/>
      <c r="Z22" s="131"/>
      <c r="AA22" s="131"/>
      <c r="AB22" s="131"/>
      <c r="AC22" s="131"/>
      <c r="AD22" s="131"/>
      <c r="AE22" s="132"/>
      <c r="AF22" s="23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3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3"/>
      <c r="BG22" s="133"/>
      <c r="BH22" s="130"/>
      <c r="BI22" s="134"/>
      <c r="BJ22" s="23"/>
      <c r="BK22" s="157"/>
      <c r="BL22" s="131"/>
      <c r="BM22" s="131"/>
      <c r="BN22" s="131"/>
      <c r="BP22" s="132"/>
      <c r="BQ22" s="131"/>
      <c r="BR22" s="131"/>
      <c r="BT22" s="131"/>
      <c r="BU22" s="131"/>
      <c r="BV22" s="133"/>
      <c r="BX22" s="133"/>
      <c r="BY22" s="130"/>
      <c r="BZ22" s="134"/>
      <c r="CB22" s="133"/>
      <c r="CC22" s="24"/>
      <c r="CD22" s="24"/>
      <c r="CF22" s="24"/>
      <c r="CG22" s="24"/>
      <c r="CH22" s="135"/>
      <c r="CJ22" s="24"/>
      <c r="CK22" s="24"/>
      <c r="CL22" s="24"/>
      <c r="CN22" s="24"/>
      <c r="CO22" s="24"/>
      <c r="CP22" s="24"/>
      <c r="CR22" s="24"/>
      <c r="CS22" s="24"/>
      <c r="CT22" s="24"/>
    </row>
    <row r="23" spans="1:114" s="8" customFormat="1" ht="24.75" customHeight="1" x14ac:dyDescent="0.2">
      <c r="A23" s="1170" t="s">
        <v>9</v>
      </c>
      <c r="B23" s="1150" t="s">
        <v>10</v>
      </c>
      <c r="C23" s="1150" t="s">
        <v>21</v>
      </c>
      <c r="D23" s="1200" t="s">
        <v>11</v>
      </c>
      <c r="E23" s="1201"/>
      <c r="F23" s="1201"/>
      <c r="G23" s="1201"/>
      <c r="H23" s="1201"/>
      <c r="I23" s="1201"/>
      <c r="J23" s="1201"/>
      <c r="K23" s="1201"/>
      <c r="L23" s="1201"/>
      <c r="M23" s="1201"/>
      <c r="N23" s="1201"/>
      <c r="O23" s="1201"/>
      <c r="P23" s="1201"/>
      <c r="Q23" s="1202"/>
      <c r="R23" s="1150" t="s">
        <v>19</v>
      </c>
      <c r="S23" s="1174" t="s">
        <v>16</v>
      </c>
      <c r="T23" s="1175"/>
      <c r="U23" s="1175"/>
      <c r="V23" s="1175"/>
      <c r="W23" s="1175"/>
      <c r="X23" s="1175"/>
      <c r="Y23" s="1175"/>
      <c r="Z23" s="1175"/>
      <c r="AA23" s="1175"/>
      <c r="AB23" s="1175"/>
      <c r="AC23" s="1175"/>
      <c r="AD23" s="1175"/>
      <c r="AE23" s="1176"/>
      <c r="AF23" s="1203" t="s">
        <v>6</v>
      </c>
      <c r="AG23" s="1204"/>
      <c r="AH23" s="1204"/>
      <c r="AI23" s="1204"/>
      <c r="AJ23" s="1204"/>
      <c r="AK23" s="1204"/>
      <c r="AL23" s="1204"/>
      <c r="AM23" s="1204"/>
      <c r="AN23" s="1204"/>
      <c r="AO23" s="1204"/>
      <c r="AP23" s="1204"/>
      <c r="AQ23" s="1204"/>
      <c r="AR23" s="1204"/>
      <c r="AS23" s="1205"/>
      <c r="AT23" s="1162" t="s">
        <v>38</v>
      </c>
      <c r="AU23" s="1163"/>
      <c r="AV23" s="1163"/>
      <c r="AW23" s="1163"/>
      <c r="AX23" s="1163"/>
      <c r="AY23" s="1163"/>
      <c r="AZ23" s="1163"/>
      <c r="BA23" s="1163"/>
      <c r="BB23" s="1163"/>
      <c r="BC23" s="1163"/>
      <c r="BD23" s="1163"/>
      <c r="BE23" s="1163"/>
      <c r="BF23" s="1164"/>
      <c r="BG23" s="1150" t="s">
        <v>35</v>
      </c>
      <c r="BH23" s="1150" t="s">
        <v>208</v>
      </c>
      <c r="BI23" s="1153" t="s">
        <v>36</v>
      </c>
      <c r="BJ23" s="130"/>
      <c r="BK23" s="130"/>
      <c r="BL23" s="1149" t="s">
        <v>51</v>
      </c>
      <c r="BM23" s="1149"/>
      <c r="BN23" s="1149"/>
      <c r="BO23" s="23"/>
      <c r="BP23" s="1149" t="s">
        <v>52</v>
      </c>
      <c r="BQ23" s="1149"/>
      <c r="BR23" s="1149"/>
      <c r="BS23" s="23"/>
      <c r="BT23" s="1149" t="s">
        <v>56</v>
      </c>
      <c r="BU23" s="1149"/>
      <c r="BV23" s="1149"/>
      <c r="BW23" s="23"/>
      <c r="BX23" s="1149" t="s">
        <v>59</v>
      </c>
      <c r="BY23" s="1149"/>
      <c r="BZ23" s="1149"/>
      <c r="CA23" s="23"/>
      <c r="CB23" s="1149" t="s">
        <v>60</v>
      </c>
      <c r="CC23" s="1149"/>
      <c r="CD23" s="1149"/>
      <c r="CE23" s="23"/>
      <c r="CF23" s="1149" t="s">
        <v>61</v>
      </c>
      <c r="CG23" s="1149"/>
      <c r="CH23" s="1149"/>
      <c r="CI23" s="23"/>
      <c r="CJ23" s="1149" t="s">
        <v>204</v>
      </c>
      <c r="CK23" s="1149"/>
      <c r="CL23" s="1149"/>
      <c r="CM23" s="23"/>
      <c r="CN23" s="1149" t="s">
        <v>584</v>
      </c>
      <c r="CO23" s="1149"/>
      <c r="CP23" s="1149"/>
      <c r="CQ23" s="23"/>
      <c r="CR23" s="1149" t="s">
        <v>585</v>
      </c>
      <c r="CS23" s="1149"/>
      <c r="CT23" s="1149"/>
      <c r="CU23" s="23"/>
      <c r="CV23" s="1149" t="s">
        <v>586</v>
      </c>
      <c r="CW23" s="1149"/>
      <c r="CX23" s="1149"/>
      <c r="CY23" s="23"/>
      <c r="CZ23" s="1149" t="s">
        <v>587</v>
      </c>
      <c r="DA23" s="1149"/>
      <c r="DB23" s="1149"/>
      <c r="DC23" s="23"/>
      <c r="DD23" s="1149" t="s">
        <v>588</v>
      </c>
      <c r="DE23" s="1149"/>
      <c r="DF23" s="1149"/>
      <c r="DG23" s="23"/>
      <c r="DH23" s="1149" t="s">
        <v>12</v>
      </c>
      <c r="DI23" s="1149"/>
      <c r="DJ23" s="1149"/>
    </row>
    <row r="24" spans="1:114" s="8" customFormat="1" ht="24.75" customHeight="1" x14ac:dyDescent="0.2">
      <c r="A24" s="1171"/>
      <c r="B24" s="1151"/>
      <c r="C24" s="1151"/>
      <c r="D24" s="1156" t="s">
        <v>17</v>
      </c>
      <c r="E24" s="1158" t="s">
        <v>18</v>
      </c>
      <c r="F24" s="1159"/>
      <c r="G24" s="1159"/>
      <c r="H24" s="1159"/>
      <c r="I24" s="1159"/>
      <c r="J24" s="1159"/>
      <c r="K24" s="1159"/>
      <c r="L24" s="1159"/>
      <c r="M24" s="1159"/>
      <c r="N24" s="1159"/>
      <c r="O24" s="1159"/>
      <c r="P24" s="1159"/>
      <c r="Q24" s="1160"/>
      <c r="R24" s="1151"/>
      <c r="S24" s="1189" t="s">
        <v>17</v>
      </c>
      <c r="T24" s="1158" t="s">
        <v>18</v>
      </c>
      <c r="U24" s="1159"/>
      <c r="V24" s="1159"/>
      <c r="W24" s="1159"/>
      <c r="X24" s="1159"/>
      <c r="Y24" s="1159"/>
      <c r="Z24" s="1159"/>
      <c r="AA24" s="1159"/>
      <c r="AB24" s="1159"/>
      <c r="AC24" s="1159"/>
      <c r="AD24" s="1159"/>
      <c r="AE24" s="1160"/>
      <c r="AF24" s="1156" t="s">
        <v>17</v>
      </c>
      <c r="AG24" s="1158" t="s">
        <v>18</v>
      </c>
      <c r="AH24" s="1159"/>
      <c r="AI24" s="1159"/>
      <c r="AJ24" s="1159"/>
      <c r="AK24" s="1159"/>
      <c r="AL24" s="1159"/>
      <c r="AM24" s="1159"/>
      <c r="AN24" s="1159"/>
      <c r="AO24" s="1159"/>
      <c r="AP24" s="1159"/>
      <c r="AQ24" s="1159"/>
      <c r="AR24" s="1159"/>
      <c r="AS24" s="1160"/>
      <c r="AT24" s="1206"/>
      <c r="AU24" s="1207"/>
      <c r="AV24" s="1207"/>
      <c r="AW24" s="1207"/>
      <c r="AX24" s="1207"/>
      <c r="AY24" s="1207"/>
      <c r="AZ24" s="1207"/>
      <c r="BA24" s="1207"/>
      <c r="BB24" s="1207"/>
      <c r="BC24" s="1207"/>
      <c r="BD24" s="1207"/>
      <c r="BE24" s="1207"/>
      <c r="BF24" s="1208"/>
      <c r="BG24" s="1151"/>
      <c r="BH24" s="1151"/>
      <c r="BI24" s="1154"/>
      <c r="BJ24" s="130"/>
      <c r="BK24" s="130"/>
      <c r="BL24" s="920">
        <v>1</v>
      </c>
      <c r="BM24" s="920">
        <v>2</v>
      </c>
      <c r="BN24" s="920"/>
      <c r="BO24" s="23"/>
      <c r="BP24" s="920">
        <v>1</v>
      </c>
      <c r="BQ24" s="920">
        <v>2</v>
      </c>
      <c r="BR24" s="920"/>
      <c r="BS24" s="23"/>
      <c r="BT24" s="920">
        <v>1</v>
      </c>
      <c r="BU24" s="920">
        <v>2</v>
      </c>
      <c r="BV24" s="920"/>
      <c r="BW24" s="23"/>
      <c r="BX24" s="920">
        <v>1</v>
      </c>
      <c r="BY24" s="920">
        <v>2</v>
      </c>
      <c r="BZ24" s="920"/>
      <c r="CA24" s="23"/>
      <c r="CB24" s="920">
        <v>1</v>
      </c>
      <c r="CC24" s="920">
        <v>2</v>
      </c>
      <c r="CD24" s="920"/>
      <c r="CE24" s="23"/>
      <c r="CF24" s="920">
        <v>1</v>
      </c>
      <c r="CG24" s="920">
        <v>2</v>
      </c>
      <c r="CH24" s="920"/>
      <c r="CI24" s="23"/>
      <c r="CJ24" s="920">
        <v>1</v>
      </c>
      <c r="CK24" s="920">
        <v>2</v>
      </c>
      <c r="CL24" s="920"/>
      <c r="CM24" s="23"/>
      <c r="CN24" s="920">
        <v>1</v>
      </c>
      <c r="CO24" s="920">
        <v>2</v>
      </c>
      <c r="CP24" s="920"/>
      <c r="CQ24" s="23"/>
      <c r="CR24" s="920">
        <v>1</v>
      </c>
      <c r="CS24" s="920">
        <v>2</v>
      </c>
      <c r="CT24" s="920"/>
      <c r="CU24" s="23"/>
      <c r="CV24" s="920">
        <v>1</v>
      </c>
      <c r="CW24" s="920">
        <v>2</v>
      </c>
      <c r="CX24" s="920"/>
      <c r="CY24" s="23"/>
      <c r="CZ24" s="920">
        <v>1</v>
      </c>
      <c r="DA24" s="920">
        <v>2</v>
      </c>
      <c r="DB24" s="920"/>
      <c r="DC24" s="23"/>
      <c r="DD24" s="920">
        <v>1</v>
      </c>
      <c r="DE24" s="920">
        <v>2</v>
      </c>
      <c r="DF24" s="920"/>
      <c r="DG24" s="23"/>
      <c r="DH24" s="920">
        <v>1</v>
      </c>
      <c r="DI24" s="920">
        <v>2</v>
      </c>
      <c r="DJ24" s="920"/>
    </row>
    <row r="25" spans="1:114" s="6" customFormat="1" ht="24.75" customHeight="1" x14ac:dyDescent="0.2">
      <c r="A25" s="1172"/>
      <c r="B25" s="1199"/>
      <c r="C25" s="1152"/>
      <c r="D25" s="1157"/>
      <c r="E25" s="26">
        <v>1</v>
      </c>
      <c r="F25" s="26">
        <v>2</v>
      </c>
      <c r="G25" s="26">
        <v>3</v>
      </c>
      <c r="H25" s="26">
        <v>4</v>
      </c>
      <c r="I25" s="26">
        <v>5</v>
      </c>
      <c r="J25" s="26">
        <v>6</v>
      </c>
      <c r="K25" s="26">
        <v>7</v>
      </c>
      <c r="L25" s="26">
        <v>8</v>
      </c>
      <c r="M25" s="26">
        <v>9</v>
      </c>
      <c r="N25" s="26">
        <v>10</v>
      </c>
      <c r="O25" s="26">
        <v>11</v>
      </c>
      <c r="P25" s="26">
        <v>12</v>
      </c>
      <c r="Q25" s="26" t="s">
        <v>20</v>
      </c>
      <c r="R25" s="1199"/>
      <c r="S25" s="1210"/>
      <c r="T25" s="26">
        <v>1</v>
      </c>
      <c r="U25" s="26">
        <v>2</v>
      </c>
      <c r="V25" s="26">
        <v>3</v>
      </c>
      <c r="W25" s="26">
        <v>4</v>
      </c>
      <c r="X25" s="26">
        <v>5</v>
      </c>
      <c r="Y25" s="26">
        <v>6</v>
      </c>
      <c r="Z25" s="26">
        <v>7</v>
      </c>
      <c r="AA25" s="26">
        <v>8</v>
      </c>
      <c r="AB25" s="26">
        <v>9</v>
      </c>
      <c r="AC25" s="26">
        <v>10</v>
      </c>
      <c r="AD25" s="26">
        <v>11</v>
      </c>
      <c r="AE25" s="26">
        <v>12</v>
      </c>
      <c r="AF25" s="1157"/>
      <c r="AG25" s="26">
        <v>1</v>
      </c>
      <c r="AH25" s="26">
        <v>2</v>
      </c>
      <c r="AI25" s="26">
        <v>3</v>
      </c>
      <c r="AJ25" s="26">
        <v>4</v>
      </c>
      <c r="AK25" s="26">
        <v>5</v>
      </c>
      <c r="AL25" s="26">
        <v>6</v>
      </c>
      <c r="AM25" s="26">
        <v>7</v>
      </c>
      <c r="AN25" s="26">
        <v>8</v>
      </c>
      <c r="AO25" s="26">
        <v>9</v>
      </c>
      <c r="AP25" s="26">
        <v>10</v>
      </c>
      <c r="AQ25" s="26">
        <v>11</v>
      </c>
      <c r="AR25" s="26">
        <v>12</v>
      </c>
      <c r="AS25" s="26" t="s">
        <v>12</v>
      </c>
      <c r="AT25" s="164">
        <v>1</v>
      </c>
      <c r="AU25" s="164">
        <v>2</v>
      </c>
      <c r="AV25" s="164">
        <v>3</v>
      </c>
      <c r="AW25" s="164">
        <v>4</v>
      </c>
      <c r="AX25" s="164">
        <v>5</v>
      </c>
      <c r="AY25" s="164">
        <v>6</v>
      </c>
      <c r="AZ25" s="164">
        <v>7</v>
      </c>
      <c r="BA25" s="164">
        <v>8</v>
      </c>
      <c r="BB25" s="164">
        <v>9</v>
      </c>
      <c r="BC25" s="164">
        <v>10</v>
      </c>
      <c r="BD25" s="164">
        <v>11</v>
      </c>
      <c r="BE25" s="164">
        <v>12</v>
      </c>
      <c r="BF25" s="26" t="s">
        <v>12</v>
      </c>
      <c r="BG25" s="1152"/>
      <c r="BH25" s="1152"/>
      <c r="BI25" s="1155"/>
      <c r="BJ25" s="20"/>
      <c r="BK25" s="7"/>
      <c r="BL25" s="164" t="s">
        <v>581</v>
      </c>
      <c r="BM25" s="164" t="s">
        <v>582</v>
      </c>
      <c r="BN25" s="919" t="s">
        <v>583</v>
      </c>
      <c r="BO25" s="27"/>
      <c r="BP25" s="164" t="s">
        <v>581</v>
      </c>
      <c r="BQ25" s="164" t="s">
        <v>582</v>
      </c>
      <c r="BR25" s="919" t="s">
        <v>583</v>
      </c>
      <c r="BS25" s="27"/>
      <c r="BT25" s="164" t="s">
        <v>581</v>
      </c>
      <c r="BU25" s="164" t="s">
        <v>582</v>
      </c>
      <c r="BV25" s="919" t="s">
        <v>583</v>
      </c>
      <c r="BW25" s="27"/>
      <c r="BX25" s="164" t="s">
        <v>581</v>
      </c>
      <c r="BY25" s="164" t="s">
        <v>582</v>
      </c>
      <c r="BZ25" s="919" t="s">
        <v>583</v>
      </c>
      <c r="CA25" s="27"/>
      <c r="CB25" s="164" t="s">
        <v>581</v>
      </c>
      <c r="CC25" s="164" t="s">
        <v>582</v>
      </c>
      <c r="CD25" s="919" t="s">
        <v>583</v>
      </c>
      <c r="CE25" s="27"/>
      <c r="CF25" s="164" t="s">
        <v>581</v>
      </c>
      <c r="CG25" s="164" t="s">
        <v>582</v>
      </c>
      <c r="CH25" s="919" t="s">
        <v>583</v>
      </c>
      <c r="CI25" s="27"/>
      <c r="CJ25" s="164" t="s">
        <v>581</v>
      </c>
      <c r="CK25" s="164" t="s">
        <v>582</v>
      </c>
      <c r="CL25" s="919" t="s">
        <v>583</v>
      </c>
      <c r="CM25" s="27"/>
      <c r="CN25" s="164" t="s">
        <v>581</v>
      </c>
      <c r="CO25" s="164" t="s">
        <v>582</v>
      </c>
      <c r="CP25" s="919" t="s">
        <v>583</v>
      </c>
      <c r="CQ25" s="27"/>
      <c r="CR25" s="164" t="s">
        <v>581</v>
      </c>
      <c r="CS25" s="164" t="s">
        <v>582</v>
      </c>
      <c r="CT25" s="919" t="s">
        <v>583</v>
      </c>
      <c r="CU25" s="27"/>
      <c r="CV25" s="164" t="s">
        <v>581</v>
      </c>
      <c r="CW25" s="164" t="s">
        <v>582</v>
      </c>
      <c r="CX25" s="919" t="s">
        <v>583</v>
      </c>
      <c r="CY25" s="27"/>
      <c r="CZ25" s="164" t="s">
        <v>581</v>
      </c>
      <c r="DA25" s="164" t="s">
        <v>582</v>
      </c>
      <c r="DB25" s="919" t="s">
        <v>583</v>
      </c>
      <c r="DC25" s="27"/>
      <c r="DD25" s="164" t="s">
        <v>581</v>
      </c>
      <c r="DE25" s="164" t="s">
        <v>582</v>
      </c>
      <c r="DF25" s="919" t="s">
        <v>583</v>
      </c>
      <c r="DG25" s="27"/>
      <c r="DH25" s="164" t="s">
        <v>581</v>
      </c>
      <c r="DI25" s="164" t="s">
        <v>582</v>
      </c>
      <c r="DJ25" s="919" t="s">
        <v>583</v>
      </c>
    </row>
    <row r="26" spans="1:114" s="92" customFormat="1" ht="24.75" customHeight="1" x14ac:dyDescent="0.2">
      <c r="A26" s="85"/>
      <c r="B26" s="144" t="s">
        <v>395</v>
      </c>
      <c r="C26" s="148"/>
      <c r="D26" s="537"/>
      <c r="E26" s="263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9"/>
      <c r="R26" s="259"/>
      <c r="S26" s="376"/>
      <c r="T26" s="211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69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1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2"/>
      <c r="BG26" s="99"/>
      <c r="BH26" s="100"/>
      <c r="BI26" s="101"/>
      <c r="BJ26" s="152"/>
      <c r="BK26" s="461"/>
      <c r="BL26" s="461"/>
      <c r="BM26" s="461"/>
      <c r="BN26" s="461"/>
      <c r="BO26" s="37"/>
      <c r="BP26" s="461"/>
      <c r="BQ26" s="461"/>
      <c r="BR26" s="461"/>
      <c r="BS26" s="37"/>
      <c r="BT26" s="461"/>
      <c r="BU26" s="461"/>
      <c r="BV26" s="461"/>
      <c r="BW26" s="37"/>
      <c r="BX26" s="461"/>
      <c r="BY26" s="461"/>
      <c r="BZ26" s="461"/>
      <c r="CA26" s="37"/>
      <c r="CB26" s="461"/>
      <c r="CC26" s="461"/>
      <c r="CD26" s="461"/>
      <c r="CE26" s="37"/>
      <c r="CF26" s="461"/>
      <c r="CG26" s="461"/>
      <c r="CH26" s="461"/>
      <c r="CI26" s="37"/>
      <c r="CJ26" s="461"/>
      <c r="CK26" s="461"/>
      <c r="CL26" s="461"/>
      <c r="CM26" s="37"/>
      <c r="CN26" s="461"/>
      <c r="CO26" s="461"/>
      <c r="CP26" s="461"/>
      <c r="CQ26" s="37"/>
      <c r="CR26" s="461"/>
      <c r="CS26" s="461"/>
      <c r="CT26" s="461"/>
      <c r="CU26" s="37"/>
      <c r="CV26" s="461"/>
      <c r="CW26" s="461"/>
      <c r="CX26" s="461"/>
      <c r="CY26" s="37"/>
      <c r="CZ26" s="461"/>
      <c r="DA26" s="461"/>
      <c r="DB26" s="461"/>
      <c r="DC26" s="37"/>
      <c r="DD26" s="461"/>
      <c r="DE26" s="461"/>
      <c r="DF26" s="461"/>
      <c r="DG26" s="37"/>
      <c r="DH26" s="461"/>
      <c r="DI26" s="461"/>
      <c r="DJ26" s="461"/>
    </row>
    <row r="27" spans="1:114" s="92" customFormat="1" ht="24.75" customHeight="1" thickBot="1" x14ac:dyDescent="0.25">
      <c r="A27" s="85">
        <v>1</v>
      </c>
      <c r="B27" s="146" t="s">
        <v>396</v>
      </c>
      <c r="C27" s="147" t="s">
        <v>236</v>
      </c>
      <c r="D27" s="17">
        <v>25</v>
      </c>
      <c r="E27" s="87">
        <v>25</v>
      </c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9">
        <f>SUM(E27:P27)</f>
        <v>25</v>
      </c>
      <c r="R27" s="259" t="s">
        <v>27</v>
      </c>
      <c r="S27" s="376">
        <v>350000</v>
      </c>
      <c r="T27" s="209">
        <v>350000</v>
      </c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69">
        <f t="shared" ref="AF27" si="195">SUM(Q27*S27)</f>
        <v>8750000</v>
      </c>
      <c r="AG27" s="70">
        <f>T27*E27</f>
        <v>8750000</v>
      </c>
      <c r="AH27" s="70">
        <f t="shared" ref="AH27" si="196">U27*F27</f>
        <v>0</v>
      </c>
      <c r="AI27" s="70">
        <f t="shared" ref="AI27" si="197">V27*G27</f>
        <v>0</v>
      </c>
      <c r="AJ27" s="70">
        <f t="shared" ref="AJ27" si="198">W27*H27</f>
        <v>0</v>
      </c>
      <c r="AK27" s="70">
        <f t="shared" ref="AK27" si="199">X27*I27</f>
        <v>0</v>
      </c>
      <c r="AL27" s="70">
        <f t="shared" ref="AL27" si="200">Y27*J27</f>
        <v>0</v>
      </c>
      <c r="AM27" s="70">
        <f t="shared" ref="AM27" si="201">Z27*K27</f>
        <v>0</v>
      </c>
      <c r="AN27" s="70">
        <f t="shared" ref="AN27" si="202">AA27*L27</f>
        <v>0</v>
      </c>
      <c r="AO27" s="70">
        <f t="shared" ref="AO27" si="203">AB27*M27</f>
        <v>0</v>
      </c>
      <c r="AP27" s="70">
        <f t="shared" ref="AP27" si="204">AC27*N27</f>
        <v>0</v>
      </c>
      <c r="AQ27" s="70">
        <f t="shared" ref="AQ27" si="205">AD27*O27</f>
        <v>0</v>
      </c>
      <c r="AR27" s="70">
        <f t="shared" ref="AR27" si="206">AE27*P27</f>
        <v>0</v>
      </c>
      <c r="AS27" s="71">
        <f t="shared" ref="AS27" si="207">SUM(AG27:AR27)</f>
        <v>8750000</v>
      </c>
      <c r="AT27" s="70">
        <f>SUM(AG27*13.5%)</f>
        <v>1181250</v>
      </c>
      <c r="AU27" s="70">
        <f t="shared" ref="AU27:BE27" si="208">SUM(AH27*14%)</f>
        <v>0</v>
      </c>
      <c r="AV27" s="70">
        <f t="shared" si="208"/>
        <v>0</v>
      </c>
      <c r="AW27" s="70">
        <f t="shared" si="208"/>
        <v>0</v>
      </c>
      <c r="AX27" s="70">
        <f t="shared" si="208"/>
        <v>0</v>
      </c>
      <c r="AY27" s="70">
        <f t="shared" si="208"/>
        <v>0</v>
      </c>
      <c r="AZ27" s="70">
        <f t="shared" si="208"/>
        <v>0</v>
      </c>
      <c r="BA27" s="70">
        <f t="shared" si="208"/>
        <v>0</v>
      </c>
      <c r="BB27" s="70">
        <f t="shared" si="208"/>
        <v>0</v>
      </c>
      <c r="BC27" s="70">
        <f t="shared" si="208"/>
        <v>0</v>
      </c>
      <c r="BD27" s="70">
        <f t="shared" si="208"/>
        <v>0</v>
      </c>
      <c r="BE27" s="70">
        <f t="shared" si="208"/>
        <v>0</v>
      </c>
      <c r="BF27" s="72">
        <f>SUM(AT27:BE27)</f>
        <v>1181250</v>
      </c>
      <c r="BG27" s="99">
        <f>AF27-AS27</f>
        <v>0</v>
      </c>
      <c r="BH27" s="100">
        <f>S27*D27</f>
        <v>8750000</v>
      </c>
      <c r="BI27" s="101">
        <f>BH27-AS27</f>
        <v>0</v>
      </c>
      <c r="BJ27" s="152">
        <f>SUM(Q27/D27)</f>
        <v>1</v>
      </c>
      <c r="BK27" s="376">
        <v>300000</v>
      </c>
      <c r="BL27" s="461">
        <f>AG27-AT27</f>
        <v>7568750</v>
      </c>
      <c r="BM27" s="461">
        <f>E27*BK27</f>
        <v>7500000</v>
      </c>
      <c r="BN27" s="461">
        <f>BL27-BM27</f>
        <v>68750</v>
      </c>
      <c r="BO27" s="37"/>
      <c r="BP27" s="461">
        <f t="shared" ref="BP27" si="209">AH27-AU27</f>
        <v>0</v>
      </c>
      <c r="BQ27" s="461">
        <f>F27*BK27</f>
        <v>0</v>
      </c>
      <c r="BR27" s="461">
        <f t="shared" ref="BR27" si="210">BP27-BQ27</f>
        <v>0</v>
      </c>
      <c r="BS27" s="37"/>
      <c r="BT27" s="461">
        <f t="shared" ref="BT27" si="211">AI27-AV27</f>
        <v>0</v>
      </c>
      <c r="BU27" s="461">
        <f>G27*BK27</f>
        <v>0</v>
      </c>
      <c r="BV27" s="461">
        <f>BT27-BU27</f>
        <v>0</v>
      </c>
      <c r="BW27" s="37"/>
      <c r="BX27" s="461">
        <f t="shared" ref="BX27" si="212">AJ27-AW27</f>
        <v>0</v>
      </c>
      <c r="BY27" s="461">
        <f>H27*BK27</f>
        <v>0</v>
      </c>
      <c r="BZ27" s="461">
        <f t="shared" ref="BZ27" si="213">BX27-BY27</f>
        <v>0</v>
      </c>
      <c r="CA27" s="37"/>
      <c r="CB27" s="461">
        <f t="shared" ref="CB27" si="214">SUM(AK27-AX27)</f>
        <v>0</v>
      </c>
      <c r="CC27" s="461">
        <f>I27*BK27</f>
        <v>0</v>
      </c>
      <c r="CD27" s="461">
        <f t="shared" ref="CD27" si="215">CB27-CC27</f>
        <v>0</v>
      </c>
      <c r="CE27" s="37"/>
      <c r="CF27" s="461">
        <f t="shared" ref="CF27" si="216">AL27-AY27</f>
        <v>0</v>
      </c>
      <c r="CG27" s="461">
        <f t="shared" ref="CG27" si="217">J27*BK27</f>
        <v>0</v>
      </c>
      <c r="CH27" s="461">
        <f>CF27-CG27</f>
        <v>0</v>
      </c>
      <c r="CI27" s="37"/>
      <c r="CJ27" s="461">
        <f t="shared" ref="CJ27" si="218">AM27-AZ27</f>
        <v>0</v>
      </c>
      <c r="CK27" s="461">
        <f t="shared" ref="CK27" si="219">K27*BK27</f>
        <v>0</v>
      </c>
      <c r="CL27" s="461">
        <f t="shared" ref="CL27" si="220">CJ27-CK27</f>
        <v>0</v>
      </c>
      <c r="CM27" s="37"/>
      <c r="CN27" s="461">
        <f t="shared" ref="CN27" si="221">AN27-BA27</f>
        <v>0</v>
      </c>
      <c r="CO27" s="461">
        <f t="shared" ref="CO27" si="222">L27*BK27</f>
        <v>0</v>
      </c>
      <c r="CP27" s="461">
        <f t="shared" ref="CP27" si="223">CN27-CO27</f>
        <v>0</v>
      </c>
      <c r="CQ27" s="37"/>
      <c r="CR27" s="461">
        <f t="shared" ref="CR27" si="224">AO27-BB27</f>
        <v>0</v>
      </c>
      <c r="CS27" s="461">
        <f>M27*BK27</f>
        <v>0</v>
      </c>
      <c r="CT27" s="461">
        <f t="shared" ref="CT27" si="225">CR27-CS27</f>
        <v>0</v>
      </c>
      <c r="CU27" s="37"/>
      <c r="CV27" s="461">
        <f t="shared" ref="CV27" si="226">AP27-BC27</f>
        <v>0</v>
      </c>
      <c r="CW27" s="461">
        <f t="shared" ref="CW27" si="227">N27*BK27</f>
        <v>0</v>
      </c>
      <c r="CX27" s="461">
        <f t="shared" ref="CX27" si="228">CV27-CW27</f>
        <v>0</v>
      </c>
      <c r="CY27" s="37"/>
      <c r="CZ27" s="461">
        <f t="shared" ref="CZ27" si="229">AQ27-BD27</f>
        <v>0</v>
      </c>
      <c r="DA27" s="461">
        <f>O27*BK27</f>
        <v>0</v>
      </c>
      <c r="DB27" s="461">
        <f t="shared" ref="DB27" si="230">CZ27-DA27</f>
        <v>0</v>
      </c>
      <c r="DC27" s="37"/>
      <c r="DD27" s="461">
        <f t="shared" ref="DD27" si="231">AR27-BE27</f>
        <v>0</v>
      </c>
      <c r="DE27" s="461">
        <f t="shared" ref="DE27" si="232">P27*BK27</f>
        <v>0</v>
      </c>
      <c r="DF27" s="461">
        <f t="shared" ref="DF27" si="233">DD27-DE27</f>
        <v>0</v>
      </c>
      <c r="DG27" s="37"/>
      <c r="DH27" s="461">
        <f t="shared" ref="DH27" si="234">SUM(BL27+BP27+BT27+BX27+CB27+CF27+CJ27+CN27+CR27+CV27+CZ27+DD27)</f>
        <v>7568750</v>
      </c>
      <c r="DI27" s="461">
        <f t="shared" ref="DI27" si="235">SUM(BM27+BQ27+BU27+BY27+CC27+CG27+CK27+CO27+CS27+CW27+DA27+DE27)</f>
        <v>7500000</v>
      </c>
      <c r="DJ27" s="461">
        <f>DH27-DI27</f>
        <v>68750</v>
      </c>
    </row>
    <row r="28" spans="1:114" s="39" customFormat="1" ht="24.75" customHeight="1" thickBot="1" x14ac:dyDescent="0.25">
      <c r="A28" s="45">
        <v>3</v>
      </c>
      <c r="B28" s="45" t="s">
        <v>4</v>
      </c>
      <c r="C28" s="45"/>
      <c r="D28" s="540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8"/>
      <c r="R28" s="77"/>
      <c r="S28" s="205"/>
      <c r="T28" s="206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4">
        <f t="shared" ref="AF28:BF28" si="236">SUM(AF26:AF27)</f>
        <v>8750000</v>
      </c>
      <c r="AG28" s="917">
        <f t="shared" si="236"/>
        <v>8750000</v>
      </c>
      <c r="AH28" s="104">
        <f t="shared" si="236"/>
        <v>0</v>
      </c>
      <c r="AI28" s="104">
        <f t="shared" si="236"/>
        <v>0</v>
      </c>
      <c r="AJ28" s="104">
        <f t="shared" si="236"/>
        <v>0</v>
      </c>
      <c r="AK28" s="104">
        <f t="shared" si="236"/>
        <v>0</v>
      </c>
      <c r="AL28" s="104">
        <f t="shared" si="236"/>
        <v>0</v>
      </c>
      <c r="AM28" s="104">
        <f t="shared" si="236"/>
        <v>0</v>
      </c>
      <c r="AN28" s="104">
        <f t="shared" si="236"/>
        <v>0</v>
      </c>
      <c r="AO28" s="104">
        <f t="shared" si="236"/>
        <v>0</v>
      </c>
      <c r="AP28" s="104">
        <f t="shared" si="236"/>
        <v>0</v>
      </c>
      <c r="AQ28" s="104">
        <f t="shared" si="236"/>
        <v>0</v>
      </c>
      <c r="AR28" s="104">
        <f t="shared" si="236"/>
        <v>0</v>
      </c>
      <c r="AS28" s="104">
        <f t="shared" si="236"/>
        <v>8750000</v>
      </c>
      <c r="AT28" s="917">
        <f t="shared" si="236"/>
        <v>1181250</v>
      </c>
      <c r="AU28" s="104">
        <f t="shared" si="236"/>
        <v>0</v>
      </c>
      <c r="AV28" s="104">
        <f t="shared" si="236"/>
        <v>0</v>
      </c>
      <c r="AW28" s="104">
        <f t="shared" si="236"/>
        <v>0</v>
      </c>
      <c r="AX28" s="104">
        <f t="shared" si="236"/>
        <v>0</v>
      </c>
      <c r="AY28" s="104">
        <f t="shared" si="236"/>
        <v>0</v>
      </c>
      <c r="AZ28" s="104">
        <f t="shared" si="236"/>
        <v>0</v>
      </c>
      <c r="BA28" s="104">
        <f t="shared" si="236"/>
        <v>0</v>
      </c>
      <c r="BB28" s="104">
        <f t="shared" si="236"/>
        <v>0</v>
      </c>
      <c r="BC28" s="104">
        <f t="shared" si="236"/>
        <v>0</v>
      </c>
      <c r="BD28" s="104">
        <f t="shared" si="236"/>
        <v>0</v>
      </c>
      <c r="BE28" s="104">
        <f t="shared" si="236"/>
        <v>0</v>
      </c>
      <c r="BF28" s="104">
        <f t="shared" si="236"/>
        <v>1181250</v>
      </c>
      <c r="BG28" s="105">
        <f>SUM(BG27:BG27)</f>
        <v>0</v>
      </c>
      <c r="BH28" s="105">
        <f>SUM(BH27:BH27)</f>
        <v>8750000</v>
      </c>
      <c r="BI28" s="105">
        <f>SUM(BI27:BI27)</f>
        <v>0</v>
      </c>
      <c r="BJ28" s="153">
        <f>SUM(BJ27:BJ27)</f>
        <v>1</v>
      </c>
      <c r="BK28" s="159"/>
      <c r="BL28" s="918">
        <f>SUM(BL27)</f>
        <v>7568750</v>
      </c>
      <c r="BM28" s="918">
        <f t="shared" ref="BM28" si="237">SUM(BM27)</f>
        <v>7500000</v>
      </c>
      <c r="BN28" s="918">
        <f>SUM(BN27)</f>
        <v>68750</v>
      </c>
      <c r="BO28" s="50"/>
      <c r="BP28" s="918">
        <f>SUM(BP27)</f>
        <v>0</v>
      </c>
      <c r="BQ28" s="918">
        <f t="shared" ref="BQ28" si="238">SUM(BQ27)</f>
        <v>0</v>
      </c>
      <c r="BR28" s="918">
        <f t="shared" ref="BR28" si="239">SUM(BR27)</f>
        <v>0</v>
      </c>
      <c r="BS28" s="50"/>
      <c r="BT28" s="918">
        <f>SUM(BT27)</f>
        <v>0</v>
      </c>
      <c r="BU28" s="918">
        <f t="shared" ref="BU28" si="240">SUM(BU27)</f>
        <v>0</v>
      </c>
      <c r="BV28" s="918">
        <f t="shared" ref="BV28" si="241">SUM(BV27)</f>
        <v>0</v>
      </c>
      <c r="BW28" s="50"/>
      <c r="BX28" s="918">
        <f>SUM(BX27)</f>
        <v>0</v>
      </c>
      <c r="BY28" s="918">
        <f t="shared" ref="BY28" si="242">SUM(BY27)</f>
        <v>0</v>
      </c>
      <c r="BZ28" s="918">
        <f t="shared" ref="BZ28" si="243">SUM(BZ27)</f>
        <v>0</v>
      </c>
      <c r="CA28" s="50"/>
      <c r="CB28" s="918">
        <f>SUM(CB27)</f>
        <v>0</v>
      </c>
      <c r="CC28" s="918">
        <f t="shared" ref="CC28" si="244">SUM(CC27)</f>
        <v>0</v>
      </c>
      <c r="CD28" s="918">
        <f t="shared" ref="CD28" si="245">SUM(CD27)</f>
        <v>0</v>
      </c>
      <c r="CE28" s="50"/>
      <c r="CF28" s="918">
        <f>SUM(CF27)</f>
        <v>0</v>
      </c>
      <c r="CG28" s="918">
        <f t="shared" ref="CG28" si="246">SUM(CG27)</f>
        <v>0</v>
      </c>
      <c r="CH28" s="918">
        <f t="shared" ref="CH28" si="247">SUM(CH27)</f>
        <v>0</v>
      </c>
      <c r="CI28" s="50"/>
      <c r="CJ28" s="918">
        <f>SUM(CJ27)</f>
        <v>0</v>
      </c>
      <c r="CK28" s="918">
        <f t="shared" ref="CK28" si="248">SUM(CK27)</f>
        <v>0</v>
      </c>
      <c r="CL28" s="918">
        <f t="shared" ref="CL28" si="249">SUM(CL27)</f>
        <v>0</v>
      </c>
      <c r="CM28" s="50"/>
      <c r="CN28" s="918">
        <f>SUM(CN27)</f>
        <v>0</v>
      </c>
      <c r="CO28" s="918">
        <f t="shared" ref="CO28" si="250">SUM(CO27)</f>
        <v>0</v>
      </c>
      <c r="CP28" s="918">
        <f t="shared" ref="CP28" si="251">SUM(CP27)</f>
        <v>0</v>
      </c>
      <c r="CQ28" s="50"/>
      <c r="CR28" s="918">
        <f>SUM(CR27)</f>
        <v>0</v>
      </c>
      <c r="CS28" s="918">
        <f t="shared" ref="CS28" si="252">SUM(CS27)</f>
        <v>0</v>
      </c>
      <c r="CT28" s="918">
        <f t="shared" ref="CT28" si="253">SUM(CT27)</f>
        <v>0</v>
      </c>
      <c r="CU28" s="50"/>
      <c r="CV28" s="918">
        <f>SUM(CV27)</f>
        <v>0</v>
      </c>
      <c r="CW28" s="918">
        <f t="shared" ref="CW28" si="254">SUM(CW27)</f>
        <v>0</v>
      </c>
      <c r="CX28" s="918">
        <f t="shared" ref="CX28" si="255">SUM(CX27)</f>
        <v>0</v>
      </c>
      <c r="CY28" s="50"/>
      <c r="CZ28" s="918">
        <f>SUM(CZ27)</f>
        <v>0</v>
      </c>
      <c r="DA28" s="918">
        <f t="shared" ref="DA28" si="256">SUM(DA27)</f>
        <v>0</v>
      </c>
      <c r="DB28" s="918">
        <f t="shared" ref="DB28" si="257">SUM(DB27)</f>
        <v>0</v>
      </c>
      <c r="DC28" s="50"/>
      <c r="DD28" s="918">
        <f>SUM(DD27)</f>
        <v>0</v>
      </c>
      <c r="DE28" s="918">
        <f t="shared" ref="DE28" si="258">SUM(DE27)</f>
        <v>0</v>
      </c>
      <c r="DF28" s="918">
        <f t="shared" ref="DF28" si="259">SUM(DF27)</f>
        <v>0</v>
      </c>
      <c r="DG28" s="50"/>
      <c r="DH28" s="918">
        <f>SUM(DH27)</f>
        <v>7568750</v>
      </c>
      <c r="DI28" s="918">
        <f t="shared" ref="DI28" si="260">SUM(DI27)</f>
        <v>7500000</v>
      </c>
      <c r="DJ28" s="918">
        <f t="shared" ref="DJ28" si="261">SUM(DJ27)</f>
        <v>68750</v>
      </c>
    </row>
    <row r="29" spans="1:114" s="20" customFormat="1" ht="24.75" customHeight="1" x14ac:dyDescent="0.2">
      <c r="A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207"/>
      <c r="T29" s="207"/>
      <c r="AE29" s="41"/>
      <c r="AS29" s="52"/>
      <c r="BF29" s="53"/>
      <c r="BG29" s="54">
        <f>AF28-AS28</f>
        <v>0</v>
      </c>
      <c r="BH29" s="55">
        <f>SUM(BI28+AS28)</f>
        <v>8750000</v>
      </c>
      <c r="BI29" s="56">
        <f>SUM(BG28)</f>
        <v>0</v>
      </c>
      <c r="BJ29" s="41" t="s">
        <v>35</v>
      </c>
      <c r="BK29" s="160"/>
      <c r="BL29" s="24"/>
      <c r="BM29" s="24"/>
      <c r="BN29" s="24"/>
      <c r="BP29" s="24"/>
      <c r="BQ29" s="24"/>
      <c r="BR29" s="24"/>
      <c r="BT29" s="24"/>
      <c r="BU29" s="24"/>
      <c r="BV29" s="24"/>
      <c r="BX29" s="24"/>
      <c r="BY29" s="24"/>
      <c r="BZ29" s="24"/>
      <c r="CB29" s="24"/>
      <c r="CC29" s="24"/>
    </row>
    <row r="30" spans="1:114" s="20" customFormat="1" ht="24.75" customHeight="1" x14ac:dyDescent="0.2">
      <c r="A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207"/>
      <c r="T30" s="207"/>
      <c r="AE30" s="41"/>
      <c r="AS30" s="41"/>
      <c r="AT30" s="118"/>
      <c r="AU30" s="118"/>
      <c r="AV30" s="118"/>
      <c r="AW30" s="118"/>
      <c r="AX30" s="118"/>
      <c r="AY30" s="118"/>
      <c r="AZ30" s="118"/>
      <c r="BA30" s="118"/>
      <c r="BB30" s="118"/>
      <c r="BC30" s="118"/>
      <c r="BD30" s="118"/>
      <c r="BE30" s="118"/>
      <c r="BF30" s="118"/>
      <c r="BG30" s="41"/>
      <c r="BH30" s="57"/>
      <c r="BI30" s="58">
        <f>SUM(BI28-BI29)</f>
        <v>0</v>
      </c>
      <c r="BJ30" s="41" t="s">
        <v>34</v>
      </c>
      <c r="BK30" s="160"/>
      <c r="BL30" s="24"/>
      <c r="BM30" s="24"/>
      <c r="BN30" s="24"/>
      <c r="BP30" s="24"/>
      <c r="BQ30" s="24"/>
      <c r="BR30" s="24"/>
      <c r="BT30" s="24"/>
      <c r="BU30" s="24"/>
      <c r="BV30" s="24"/>
      <c r="BX30" s="24"/>
      <c r="BY30" s="24"/>
      <c r="BZ30" s="24"/>
      <c r="CB30" s="24"/>
      <c r="CC30" s="24"/>
    </row>
    <row r="31" spans="1:114" s="20" customFormat="1" ht="24.75" customHeight="1" x14ac:dyDescent="0.2">
      <c r="A31" s="1168" t="s">
        <v>8</v>
      </c>
      <c r="B31" s="1169"/>
      <c r="C31" s="119" t="s">
        <v>397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198"/>
      <c r="T31" s="210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2"/>
      <c r="AF31" s="23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3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3"/>
      <c r="BG31" s="133"/>
      <c r="BH31" s="130"/>
      <c r="BI31" s="134"/>
      <c r="BJ31" s="23"/>
      <c r="BK31" s="157"/>
      <c r="BL31" s="131"/>
      <c r="BM31" s="131"/>
      <c r="BN31" s="131"/>
      <c r="BP31" s="132"/>
      <c r="BQ31" s="131"/>
      <c r="BR31" s="131"/>
      <c r="BT31" s="131"/>
      <c r="BU31" s="131"/>
      <c r="BV31" s="133"/>
      <c r="BX31" s="133"/>
      <c r="BY31" s="130"/>
      <c r="BZ31" s="134"/>
      <c r="CB31" s="133"/>
      <c r="CC31" s="24"/>
      <c r="CD31" s="24"/>
      <c r="CF31" s="24"/>
      <c r="CG31" s="24"/>
      <c r="CH31" s="135"/>
      <c r="CJ31" s="24"/>
      <c r="CK31" s="24"/>
      <c r="CL31" s="24"/>
      <c r="CN31" s="24"/>
      <c r="CO31" s="24"/>
      <c r="CP31" s="24"/>
      <c r="CR31" s="24"/>
      <c r="CS31" s="24"/>
      <c r="CT31" s="24"/>
    </row>
    <row r="32" spans="1:114" s="8" customFormat="1" ht="24.75" customHeight="1" x14ac:dyDescent="0.2">
      <c r="A32" s="1170" t="s">
        <v>9</v>
      </c>
      <c r="B32" s="1150" t="s">
        <v>10</v>
      </c>
      <c r="C32" s="1150" t="s">
        <v>21</v>
      </c>
      <c r="D32" s="1173" t="s">
        <v>11</v>
      </c>
      <c r="E32" s="1173"/>
      <c r="F32" s="1173"/>
      <c r="G32" s="1173"/>
      <c r="H32" s="1173"/>
      <c r="I32" s="1173"/>
      <c r="J32" s="1173"/>
      <c r="K32" s="1173"/>
      <c r="L32" s="1173"/>
      <c r="M32" s="1173"/>
      <c r="N32" s="1173"/>
      <c r="O32" s="1173"/>
      <c r="P32" s="1173"/>
      <c r="Q32" s="1173"/>
      <c r="R32" s="1150" t="s">
        <v>19</v>
      </c>
      <c r="S32" s="1174" t="s">
        <v>16</v>
      </c>
      <c r="T32" s="1175"/>
      <c r="U32" s="1175"/>
      <c r="V32" s="1175"/>
      <c r="W32" s="1175"/>
      <c r="X32" s="1175"/>
      <c r="Y32" s="1175"/>
      <c r="Z32" s="1175"/>
      <c r="AA32" s="1175"/>
      <c r="AB32" s="1175"/>
      <c r="AC32" s="1175"/>
      <c r="AD32" s="1175"/>
      <c r="AE32" s="1176"/>
      <c r="AF32" s="1161" t="s">
        <v>6</v>
      </c>
      <c r="AG32" s="1161"/>
      <c r="AH32" s="1161"/>
      <c r="AI32" s="1161"/>
      <c r="AJ32" s="1161"/>
      <c r="AK32" s="1161"/>
      <c r="AL32" s="1161"/>
      <c r="AM32" s="1161"/>
      <c r="AN32" s="1161"/>
      <c r="AO32" s="1161"/>
      <c r="AP32" s="1161"/>
      <c r="AQ32" s="1161"/>
      <c r="AR32" s="1161"/>
      <c r="AS32" s="1161"/>
      <c r="AT32" s="1162" t="s">
        <v>38</v>
      </c>
      <c r="AU32" s="1163"/>
      <c r="AV32" s="1163"/>
      <c r="AW32" s="1163"/>
      <c r="AX32" s="1163"/>
      <c r="AY32" s="1163"/>
      <c r="AZ32" s="1163"/>
      <c r="BA32" s="1163"/>
      <c r="BB32" s="1163"/>
      <c r="BC32" s="1163"/>
      <c r="BD32" s="1163"/>
      <c r="BE32" s="1163"/>
      <c r="BF32" s="1164"/>
      <c r="BG32" s="1150" t="s">
        <v>35</v>
      </c>
      <c r="BH32" s="1150" t="s">
        <v>208</v>
      </c>
      <c r="BI32" s="1153" t="s">
        <v>36</v>
      </c>
      <c r="BJ32" s="130"/>
      <c r="BK32" s="130"/>
      <c r="BL32" s="1149" t="s">
        <v>51</v>
      </c>
      <c r="BM32" s="1149"/>
      <c r="BN32" s="1149"/>
      <c r="BO32" s="23"/>
      <c r="BP32" s="1149" t="s">
        <v>52</v>
      </c>
      <c r="BQ32" s="1149"/>
      <c r="BR32" s="1149"/>
      <c r="BS32" s="23"/>
      <c r="BT32" s="1149" t="s">
        <v>56</v>
      </c>
      <c r="BU32" s="1149"/>
      <c r="BV32" s="1149"/>
      <c r="BW32" s="23"/>
      <c r="BX32" s="1149" t="s">
        <v>59</v>
      </c>
      <c r="BY32" s="1149"/>
      <c r="BZ32" s="1149"/>
      <c r="CA32" s="23"/>
      <c r="CB32" s="1149" t="s">
        <v>60</v>
      </c>
      <c r="CC32" s="1149"/>
      <c r="CD32" s="1149"/>
      <c r="CE32" s="23"/>
      <c r="CF32" s="1149" t="s">
        <v>61</v>
      </c>
      <c r="CG32" s="1149"/>
      <c r="CH32" s="1149"/>
      <c r="CI32" s="23"/>
      <c r="CJ32" s="1149" t="s">
        <v>204</v>
      </c>
      <c r="CK32" s="1149"/>
      <c r="CL32" s="1149"/>
      <c r="CM32" s="23"/>
      <c r="CN32" s="1149" t="s">
        <v>584</v>
      </c>
      <c r="CO32" s="1149"/>
      <c r="CP32" s="1149"/>
      <c r="CQ32" s="23"/>
      <c r="CR32" s="1149" t="s">
        <v>585</v>
      </c>
      <c r="CS32" s="1149"/>
      <c r="CT32" s="1149"/>
      <c r="CU32" s="23"/>
      <c r="CV32" s="1149" t="s">
        <v>586</v>
      </c>
      <c r="CW32" s="1149"/>
      <c r="CX32" s="1149"/>
      <c r="CY32" s="23"/>
      <c r="CZ32" s="1149" t="s">
        <v>587</v>
      </c>
      <c r="DA32" s="1149"/>
      <c r="DB32" s="1149"/>
      <c r="DC32" s="23"/>
      <c r="DD32" s="1149" t="s">
        <v>588</v>
      </c>
      <c r="DE32" s="1149"/>
      <c r="DF32" s="1149"/>
      <c r="DG32" s="23"/>
      <c r="DH32" s="1149" t="s">
        <v>12</v>
      </c>
      <c r="DI32" s="1149"/>
      <c r="DJ32" s="1149"/>
    </row>
    <row r="33" spans="1:114" s="8" customFormat="1" ht="24.75" customHeight="1" x14ac:dyDescent="0.2">
      <c r="A33" s="1171"/>
      <c r="B33" s="1151"/>
      <c r="C33" s="1151"/>
      <c r="D33" s="1156" t="s">
        <v>17</v>
      </c>
      <c r="E33" s="1158" t="s">
        <v>18</v>
      </c>
      <c r="F33" s="1159"/>
      <c r="G33" s="1159"/>
      <c r="H33" s="1159"/>
      <c r="I33" s="1159"/>
      <c r="J33" s="1159"/>
      <c r="K33" s="1159"/>
      <c r="L33" s="1159"/>
      <c r="M33" s="1159"/>
      <c r="N33" s="1159"/>
      <c r="O33" s="1159"/>
      <c r="P33" s="1159"/>
      <c r="Q33" s="1159"/>
      <c r="R33" s="1151"/>
      <c r="S33" s="1189" t="s">
        <v>17</v>
      </c>
      <c r="T33" s="1158" t="s">
        <v>18</v>
      </c>
      <c r="U33" s="1159"/>
      <c r="V33" s="1159"/>
      <c r="W33" s="1159"/>
      <c r="X33" s="1159"/>
      <c r="Y33" s="1159"/>
      <c r="Z33" s="1159"/>
      <c r="AA33" s="1159"/>
      <c r="AB33" s="1159"/>
      <c r="AC33" s="1159"/>
      <c r="AD33" s="1159"/>
      <c r="AE33" s="1160"/>
      <c r="AF33" s="1156" t="s">
        <v>17</v>
      </c>
      <c r="AG33" s="1158" t="s">
        <v>18</v>
      </c>
      <c r="AH33" s="1159"/>
      <c r="AI33" s="1159"/>
      <c r="AJ33" s="1159"/>
      <c r="AK33" s="1159"/>
      <c r="AL33" s="1159"/>
      <c r="AM33" s="1159"/>
      <c r="AN33" s="1159"/>
      <c r="AO33" s="1159"/>
      <c r="AP33" s="1159"/>
      <c r="AQ33" s="1159"/>
      <c r="AR33" s="1159"/>
      <c r="AS33" s="1160"/>
      <c r="AT33" s="1165"/>
      <c r="AU33" s="1166"/>
      <c r="AV33" s="1166"/>
      <c r="AW33" s="1166"/>
      <c r="AX33" s="1166"/>
      <c r="AY33" s="1166"/>
      <c r="AZ33" s="1166"/>
      <c r="BA33" s="1166"/>
      <c r="BB33" s="1166"/>
      <c r="BC33" s="1166"/>
      <c r="BD33" s="1166"/>
      <c r="BE33" s="1166"/>
      <c r="BF33" s="1167"/>
      <c r="BG33" s="1151"/>
      <c r="BH33" s="1151"/>
      <c r="BI33" s="1154"/>
      <c r="BJ33" s="130"/>
      <c r="BK33" s="130"/>
      <c r="BL33" s="920">
        <v>1</v>
      </c>
      <c r="BM33" s="920">
        <v>2</v>
      </c>
      <c r="BN33" s="920"/>
      <c r="BO33" s="23"/>
      <c r="BP33" s="920">
        <v>1</v>
      </c>
      <c r="BQ33" s="920">
        <v>2</v>
      </c>
      <c r="BR33" s="920"/>
      <c r="BS33" s="23"/>
      <c r="BT33" s="920">
        <v>1</v>
      </c>
      <c r="BU33" s="920">
        <v>2</v>
      </c>
      <c r="BV33" s="920"/>
      <c r="BW33" s="23"/>
      <c r="BX33" s="920">
        <v>1</v>
      </c>
      <c r="BY33" s="920">
        <v>2</v>
      </c>
      <c r="BZ33" s="920"/>
      <c r="CA33" s="23"/>
      <c r="CB33" s="920">
        <v>1</v>
      </c>
      <c r="CC33" s="920">
        <v>2</v>
      </c>
      <c r="CD33" s="920"/>
      <c r="CE33" s="23"/>
      <c r="CF33" s="920">
        <v>1</v>
      </c>
      <c r="CG33" s="920">
        <v>2</v>
      </c>
      <c r="CH33" s="920"/>
      <c r="CI33" s="23"/>
      <c r="CJ33" s="920">
        <v>1</v>
      </c>
      <c r="CK33" s="920">
        <v>2</v>
      </c>
      <c r="CL33" s="920"/>
      <c r="CM33" s="23"/>
      <c r="CN33" s="920">
        <v>1</v>
      </c>
      <c r="CO33" s="920">
        <v>2</v>
      </c>
      <c r="CP33" s="920"/>
      <c r="CQ33" s="23"/>
      <c r="CR33" s="920">
        <v>1</v>
      </c>
      <c r="CS33" s="920">
        <v>2</v>
      </c>
      <c r="CT33" s="920"/>
      <c r="CU33" s="23"/>
      <c r="CV33" s="920">
        <v>1</v>
      </c>
      <c r="CW33" s="920">
        <v>2</v>
      </c>
      <c r="CX33" s="920"/>
      <c r="CY33" s="23"/>
      <c r="CZ33" s="920">
        <v>1</v>
      </c>
      <c r="DA33" s="920">
        <v>2</v>
      </c>
      <c r="DB33" s="920"/>
      <c r="DC33" s="23"/>
      <c r="DD33" s="920">
        <v>1</v>
      </c>
      <c r="DE33" s="920">
        <v>2</v>
      </c>
      <c r="DF33" s="920"/>
      <c r="DG33" s="23"/>
      <c r="DH33" s="920">
        <v>1</v>
      </c>
      <c r="DI33" s="920">
        <v>2</v>
      </c>
      <c r="DJ33" s="920"/>
    </row>
    <row r="34" spans="1:114" s="6" customFormat="1" ht="24.75" customHeight="1" x14ac:dyDescent="0.2">
      <c r="A34" s="1172"/>
      <c r="B34" s="1152"/>
      <c r="C34" s="1152"/>
      <c r="D34" s="1157"/>
      <c r="E34" s="26">
        <v>1</v>
      </c>
      <c r="F34" s="26">
        <v>2</v>
      </c>
      <c r="G34" s="26">
        <v>3</v>
      </c>
      <c r="H34" s="26">
        <v>4</v>
      </c>
      <c r="I34" s="26">
        <v>5</v>
      </c>
      <c r="J34" s="26">
        <v>6</v>
      </c>
      <c r="K34" s="26">
        <v>7</v>
      </c>
      <c r="L34" s="26">
        <v>8</v>
      </c>
      <c r="M34" s="26">
        <v>9</v>
      </c>
      <c r="N34" s="26">
        <v>10</v>
      </c>
      <c r="O34" s="26">
        <v>11</v>
      </c>
      <c r="P34" s="26">
        <v>12</v>
      </c>
      <c r="Q34" s="26" t="s">
        <v>20</v>
      </c>
      <c r="R34" s="1152"/>
      <c r="S34" s="1191"/>
      <c r="T34" s="26">
        <v>1</v>
      </c>
      <c r="U34" s="26">
        <v>2</v>
      </c>
      <c r="V34" s="26">
        <v>3</v>
      </c>
      <c r="W34" s="26">
        <v>4</v>
      </c>
      <c r="X34" s="26">
        <v>5</v>
      </c>
      <c r="Y34" s="26">
        <v>6</v>
      </c>
      <c r="Z34" s="26">
        <v>7</v>
      </c>
      <c r="AA34" s="26">
        <v>8</v>
      </c>
      <c r="AB34" s="26">
        <v>9</v>
      </c>
      <c r="AC34" s="26">
        <v>10</v>
      </c>
      <c r="AD34" s="26">
        <v>11</v>
      </c>
      <c r="AE34" s="26">
        <v>12</v>
      </c>
      <c r="AF34" s="1157"/>
      <c r="AG34" s="26">
        <v>1</v>
      </c>
      <c r="AH34" s="26">
        <v>2</v>
      </c>
      <c r="AI34" s="26">
        <v>3</v>
      </c>
      <c r="AJ34" s="26">
        <v>4</v>
      </c>
      <c r="AK34" s="26">
        <v>5</v>
      </c>
      <c r="AL34" s="26">
        <v>6</v>
      </c>
      <c r="AM34" s="26">
        <v>7</v>
      </c>
      <c r="AN34" s="26">
        <v>8</v>
      </c>
      <c r="AO34" s="26">
        <v>9</v>
      </c>
      <c r="AP34" s="26">
        <v>10</v>
      </c>
      <c r="AQ34" s="26">
        <v>11</v>
      </c>
      <c r="AR34" s="26">
        <v>12</v>
      </c>
      <c r="AS34" s="26" t="s">
        <v>12</v>
      </c>
      <c r="AT34" s="164">
        <v>1</v>
      </c>
      <c r="AU34" s="164">
        <v>2</v>
      </c>
      <c r="AV34" s="164">
        <v>3</v>
      </c>
      <c r="AW34" s="164">
        <v>4</v>
      </c>
      <c r="AX34" s="164">
        <v>5</v>
      </c>
      <c r="AY34" s="164">
        <v>6</v>
      </c>
      <c r="AZ34" s="164">
        <v>7</v>
      </c>
      <c r="BA34" s="164">
        <v>8</v>
      </c>
      <c r="BB34" s="164">
        <v>9</v>
      </c>
      <c r="BC34" s="164">
        <v>10</v>
      </c>
      <c r="BD34" s="164">
        <v>11</v>
      </c>
      <c r="BE34" s="164">
        <v>12</v>
      </c>
      <c r="BF34" s="26" t="s">
        <v>12</v>
      </c>
      <c r="BG34" s="1152"/>
      <c r="BH34" s="1152"/>
      <c r="BI34" s="1155"/>
      <c r="BJ34" s="20"/>
      <c r="BK34" s="7"/>
      <c r="BL34" s="164" t="s">
        <v>581</v>
      </c>
      <c r="BM34" s="164" t="s">
        <v>582</v>
      </c>
      <c r="BN34" s="919" t="s">
        <v>583</v>
      </c>
      <c r="BO34" s="27"/>
      <c r="BP34" s="164" t="s">
        <v>581</v>
      </c>
      <c r="BQ34" s="164" t="s">
        <v>582</v>
      </c>
      <c r="BR34" s="919" t="s">
        <v>583</v>
      </c>
      <c r="BS34" s="27"/>
      <c r="BT34" s="164" t="s">
        <v>581</v>
      </c>
      <c r="BU34" s="164" t="s">
        <v>582</v>
      </c>
      <c r="BV34" s="919" t="s">
        <v>583</v>
      </c>
      <c r="BW34" s="27"/>
      <c r="BX34" s="164" t="s">
        <v>581</v>
      </c>
      <c r="BY34" s="164" t="s">
        <v>582</v>
      </c>
      <c r="BZ34" s="919" t="s">
        <v>583</v>
      </c>
      <c r="CA34" s="27"/>
      <c r="CB34" s="164" t="s">
        <v>581</v>
      </c>
      <c r="CC34" s="164" t="s">
        <v>582</v>
      </c>
      <c r="CD34" s="919" t="s">
        <v>583</v>
      </c>
      <c r="CE34" s="27"/>
      <c r="CF34" s="164" t="s">
        <v>581</v>
      </c>
      <c r="CG34" s="164" t="s">
        <v>582</v>
      </c>
      <c r="CH34" s="919" t="s">
        <v>583</v>
      </c>
      <c r="CI34" s="27"/>
      <c r="CJ34" s="164" t="s">
        <v>581</v>
      </c>
      <c r="CK34" s="164" t="s">
        <v>582</v>
      </c>
      <c r="CL34" s="919" t="s">
        <v>583</v>
      </c>
      <c r="CM34" s="27"/>
      <c r="CN34" s="164" t="s">
        <v>581</v>
      </c>
      <c r="CO34" s="164" t="s">
        <v>582</v>
      </c>
      <c r="CP34" s="919" t="s">
        <v>583</v>
      </c>
      <c r="CQ34" s="27"/>
      <c r="CR34" s="164" t="s">
        <v>581</v>
      </c>
      <c r="CS34" s="164" t="s">
        <v>582</v>
      </c>
      <c r="CT34" s="919" t="s">
        <v>583</v>
      </c>
      <c r="CU34" s="27"/>
      <c r="CV34" s="164" t="s">
        <v>581</v>
      </c>
      <c r="CW34" s="164" t="s">
        <v>582</v>
      </c>
      <c r="CX34" s="919" t="s">
        <v>583</v>
      </c>
      <c r="CY34" s="27"/>
      <c r="CZ34" s="164" t="s">
        <v>581</v>
      </c>
      <c r="DA34" s="164" t="s">
        <v>582</v>
      </c>
      <c r="DB34" s="919" t="s">
        <v>583</v>
      </c>
      <c r="DC34" s="27"/>
      <c r="DD34" s="164" t="s">
        <v>581</v>
      </c>
      <c r="DE34" s="164" t="s">
        <v>582</v>
      </c>
      <c r="DF34" s="919" t="s">
        <v>583</v>
      </c>
      <c r="DG34" s="27"/>
      <c r="DH34" s="164" t="s">
        <v>581</v>
      </c>
      <c r="DI34" s="164" t="s">
        <v>582</v>
      </c>
      <c r="DJ34" s="919" t="s">
        <v>583</v>
      </c>
    </row>
    <row r="35" spans="1:114" s="92" customFormat="1" ht="24.75" customHeight="1" x14ac:dyDescent="0.2">
      <c r="A35" s="85">
        <v>1</v>
      </c>
      <c r="B35" s="144" t="s">
        <v>398</v>
      </c>
      <c r="C35" s="148"/>
      <c r="D35" s="537"/>
      <c r="E35" s="263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9"/>
      <c r="R35" s="259"/>
      <c r="S35" s="376"/>
      <c r="T35" s="211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69">
        <f t="shared" ref="AF35:AF36" si="262">SUM(Q35*S35)</f>
        <v>0</v>
      </c>
      <c r="AG35" s="70">
        <f t="shared" ref="AG35:AG36" si="263">T35*E35</f>
        <v>0</v>
      </c>
      <c r="AH35" s="70">
        <f t="shared" ref="AH35:AH36" si="264">U35*F35</f>
        <v>0</v>
      </c>
      <c r="AI35" s="70">
        <f t="shared" ref="AI35:AI36" si="265">V35*G35</f>
        <v>0</v>
      </c>
      <c r="AJ35" s="70">
        <f t="shared" ref="AJ35:AJ36" si="266">W35*H35</f>
        <v>0</v>
      </c>
      <c r="AK35" s="70">
        <f t="shared" ref="AK35:AK36" si="267">X35*I35</f>
        <v>0</v>
      </c>
      <c r="AL35" s="70">
        <f t="shared" ref="AL35:AL36" si="268">Y35*J35</f>
        <v>0</v>
      </c>
      <c r="AM35" s="70">
        <f t="shared" ref="AM35:AM36" si="269">Z35*K35</f>
        <v>0</v>
      </c>
      <c r="AN35" s="70">
        <f t="shared" ref="AN35:AN36" si="270">AA35*L35</f>
        <v>0</v>
      </c>
      <c r="AO35" s="70">
        <f t="shared" ref="AO35:AO36" si="271">AB35*M35</f>
        <v>0</v>
      </c>
      <c r="AP35" s="70">
        <f t="shared" ref="AP35:AP36" si="272">AC35*N35</f>
        <v>0</v>
      </c>
      <c r="AQ35" s="70">
        <f t="shared" ref="AQ35:AQ36" si="273">AD35*O35</f>
        <v>0</v>
      </c>
      <c r="AR35" s="70">
        <f t="shared" ref="AR35:AR36" si="274">AE35*P35</f>
        <v>0</v>
      </c>
      <c r="AS35" s="71">
        <f t="shared" ref="AS35:AS36" si="275">SUM(AG35:AR35)</f>
        <v>0</v>
      </c>
      <c r="AT35" s="70">
        <f>SUM(AG35*14%)</f>
        <v>0</v>
      </c>
      <c r="AU35" s="70">
        <f>SUM(AH35*14%)</f>
        <v>0</v>
      </c>
      <c r="AV35" s="70"/>
      <c r="AW35" s="70">
        <f>SUM(AJ35*14%)</f>
        <v>0</v>
      </c>
      <c r="AX35" s="70"/>
      <c r="AY35" s="70">
        <f t="shared" ref="AY35:BE35" si="276">SUM(AL35*14%)</f>
        <v>0</v>
      </c>
      <c r="AZ35" s="70">
        <f t="shared" si="276"/>
        <v>0</v>
      </c>
      <c r="BA35" s="70">
        <f t="shared" si="276"/>
        <v>0</v>
      </c>
      <c r="BB35" s="70">
        <f t="shared" si="276"/>
        <v>0</v>
      </c>
      <c r="BC35" s="70">
        <f t="shared" si="276"/>
        <v>0</v>
      </c>
      <c r="BD35" s="70">
        <f t="shared" si="276"/>
        <v>0</v>
      </c>
      <c r="BE35" s="70">
        <f t="shared" si="276"/>
        <v>0</v>
      </c>
      <c r="BF35" s="72">
        <f t="shared" ref="BF35" si="277">SUM(AT35:BE35)</f>
        <v>0</v>
      </c>
      <c r="BG35" s="99"/>
      <c r="BH35" s="100"/>
      <c r="BI35" s="101"/>
      <c r="BJ35" s="152"/>
      <c r="BK35" s="461"/>
      <c r="BL35" s="461"/>
      <c r="BM35" s="461"/>
      <c r="BN35" s="461"/>
      <c r="BO35" s="37"/>
      <c r="BP35" s="461"/>
      <c r="BQ35" s="461"/>
      <c r="BR35" s="461"/>
      <c r="BS35" s="37"/>
      <c r="BT35" s="461"/>
      <c r="BU35" s="461"/>
      <c r="BV35" s="461"/>
      <c r="BW35" s="37"/>
      <c r="BX35" s="461"/>
      <c r="BY35" s="461"/>
      <c r="BZ35" s="461"/>
      <c r="CA35" s="37"/>
      <c r="CB35" s="461"/>
      <c r="CC35" s="461"/>
      <c r="CD35" s="461"/>
      <c r="CE35" s="37"/>
      <c r="CF35" s="461"/>
      <c r="CG35" s="461"/>
      <c r="CH35" s="461"/>
      <c r="CI35" s="37"/>
      <c r="CJ35" s="461"/>
      <c r="CK35" s="461"/>
      <c r="CL35" s="461"/>
      <c r="CM35" s="37"/>
      <c r="CN35" s="461"/>
      <c r="CO35" s="461"/>
      <c r="CP35" s="461"/>
      <c r="CQ35" s="37"/>
      <c r="CR35" s="461"/>
      <c r="CS35" s="461"/>
      <c r="CT35" s="461"/>
      <c r="CU35" s="37"/>
      <c r="CV35" s="461"/>
      <c r="CW35" s="461"/>
      <c r="CX35" s="461"/>
      <c r="CY35" s="37"/>
      <c r="CZ35" s="461"/>
      <c r="DA35" s="461"/>
      <c r="DB35" s="461"/>
      <c r="DC35" s="37"/>
      <c r="DD35" s="461"/>
      <c r="DE35" s="461"/>
      <c r="DF35" s="461"/>
      <c r="DG35" s="37"/>
      <c r="DH35" s="461"/>
      <c r="DI35" s="461"/>
      <c r="DJ35" s="461"/>
    </row>
    <row r="36" spans="1:114" s="92" customFormat="1" ht="24.75" customHeight="1" thickBot="1" x14ac:dyDescent="0.25">
      <c r="A36" s="85">
        <v>2</v>
      </c>
      <c r="B36" s="146" t="s">
        <v>399</v>
      </c>
      <c r="C36" s="147" t="s">
        <v>22</v>
      </c>
      <c r="D36" s="654">
        <v>2</v>
      </c>
      <c r="E36" s="87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9">
        <f>SUM(E36:P36)</f>
        <v>0</v>
      </c>
      <c r="R36" s="654" t="s">
        <v>26</v>
      </c>
      <c r="S36" s="741">
        <v>11625000</v>
      </c>
      <c r="T36" s="209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69">
        <f t="shared" si="262"/>
        <v>0</v>
      </c>
      <c r="AG36" s="70">
        <f t="shared" si="263"/>
        <v>0</v>
      </c>
      <c r="AH36" s="70">
        <f t="shared" si="264"/>
        <v>0</v>
      </c>
      <c r="AI36" s="70">
        <f t="shared" si="265"/>
        <v>0</v>
      </c>
      <c r="AJ36" s="70">
        <f t="shared" si="266"/>
        <v>0</v>
      </c>
      <c r="AK36" s="70">
        <f t="shared" si="267"/>
        <v>0</v>
      </c>
      <c r="AL36" s="70">
        <f t="shared" si="268"/>
        <v>0</v>
      </c>
      <c r="AM36" s="70">
        <f t="shared" si="269"/>
        <v>0</v>
      </c>
      <c r="AN36" s="70">
        <f t="shared" si="270"/>
        <v>0</v>
      </c>
      <c r="AO36" s="70">
        <f t="shared" si="271"/>
        <v>0</v>
      </c>
      <c r="AP36" s="70">
        <f t="shared" si="272"/>
        <v>0</v>
      </c>
      <c r="AQ36" s="70">
        <f t="shared" si="273"/>
        <v>0</v>
      </c>
      <c r="AR36" s="70">
        <f t="shared" si="274"/>
        <v>0</v>
      </c>
      <c r="AS36" s="71">
        <f t="shared" si="275"/>
        <v>0</v>
      </c>
      <c r="AT36" s="70">
        <f>SUM(AG36*14%)</f>
        <v>0</v>
      </c>
      <c r="AU36" s="70"/>
      <c r="AV36" s="70"/>
      <c r="AW36" s="70"/>
      <c r="AX36" s="70"/>
      <c r="AY36" s="70"/>
      <c r="AZ36" s="70"/>
      <c r="BA36" s="70"/>
      <c r="BB36" s="70">
        <f>SUM(AO36*14%)</f>
        <v>0</v>
      </c>
      <c r="BC36" s="70">
        <f>SUM(AP36*14%)</f>
        <v>0</v>
      </c>
      <c r="BD36" s="70">
        <f>SUM(AQ36*14%)</f>
        <v>0</v>
      </c>
      <c r="BE36" s="70">
        <f>SUM(AR36*14%)</f>
        <v>0</v>
      </c>
      <c r="BF36" s="72">
        <f>SUM(AT36:BE36)</f>
        <v>0</v>
      </c>
      <c r="BG36" s="99">
        <f>AF36-AS36</f>
        <v>0</v>
      </c>
      <c r="BH36" s="100">
        <f>S36*D36</f>
        <v>23250000</v>
      </c>
      <c r="BI36" s="101">
        <f>BH36-AS36</f>
        <v>23250000</v>
      </c>
      <c r="BJ36" s="152">
        <f>SUM(Q36/D36)</f>
        <v>0</v>
      </c>
      <c r="BK36" s="981">
        <v>11625000</v>
      </c>
      <c r="BL36" s="461">
        <f>AG36-AT36</f>
        <v>0</v>
      </c>
      <c r="BM36" s="461">
        <f>E36*BK36</f>
        <v>0</v>
      </c>
      <c r="BN36" s="461">
        <f>BL36-BM36</f>
        <v>0</v>
      </c>
      <c r="BO36" s="37"/>
      <c r="BP36" s="461">
        <f t="shared" ref="BP36" si="278">AH36-AU36</f>
        <v>0</v>
      </c>
      <c r="BQ36" s="461">
        <f>F36*BK36</f>
        <v>0</v>
      </c>
      <c r="BR36" s="461">
        <f t="shared" ref="BR36" si="279">BP36-BQ36</f>
        <v>0</v>
      </c>
      <c r="BS36" s="37"/>
      <c r="BT36" s="461">
        <f t="shared" ref="BT36" si="280">AI36-AV36</f>
        <v>0</v>
      </c>
      <c r="BU36" s="461">
        <f>G36*BK36</f>
        <v>0</v>
      </c>
      <c r="BV36" s="461">
        <f>BT36-BU36</f>
        <v>0</v>
      </c>
      <c r="BW36" s="37"/>
      <c r="BX36" s="461">
        <f t="shared" ref="BX36" si="281">AJ36-AW36</f>
        <v>0</v>
      </c>
      <c r="BY36" s="461">
        <f>H36*BK36</f>
        <v>0</v>
      </c>
      <c r="BZ36" s="461">
        <f t="shared" ref="BZ36" si="282">BX36-BY36</f>
        <v>0</v>
      </c>
      <c r="CA36" s="37"/>
      <c r="CB36" s="461">
        <f t="shared" ref="CB36" si="283">SUM(AK36-AX36)</f>
        <v>0</v>
      </c>
      <c r="CC36" s="461">
        <f>I36*BK36</f>
        <v>0</v>
      </c>
      <c r="CD36" s="461">
        <f t="shared" ref="CD36" si="284">CB36-CC36</f>
        <v>0</v>
      </c>
      <c r="CE36" s="37"/>
      <c r="CF36" s="461">
        <f t="shared" ref="CF36" si="285">AL36-AY36</f>
        <v>0</v>
      </c>
      <c r="CG36" s="461">
        <f t="shared" ref="CG36" si="286">J36*BK36</f>
        <v>0</v>
      </c>
      <c r="CH36" s="461">
        <f>CF36-CG36</f>
        <v>0</v>
      </c>
      <c r="CI36" s="37"/>
      <c r="CJ36" s="461">
        <f t="shared" ref="CJ36" si="287">AM36-AZ36</f>
        <v>0</v>
      </c>
      <c r="CK36" s="461">
        <f t="shared" ref="CK36" si="288">K36*BK36</f>
        <v>0</v>
      </c>
      <c r="CL36" s="461">
        <f t="shared" ref="CL36" si="289">CJ36-CK36</f>
        <v>0</v>
      </c>
      <c r="CM36" s="37"/>
      <c r="CN36" s="461">
        <f t="shared" ref="CN36" si="290">AN36-BA36</f>
        <v>0</v>
      </c>
      <c r="CO36" s="461">
        <f t="shared" ref="CO36" si="291">L36*BK36</f>
        <v>0</v>
      </c>
      <c r="CP36" s="461">
        <f t="shared" ref="CP36" si="292">CN36-CO36</f>
        <v>0</v>
      </c>
      <c r="CQ36" s="37"/>
      <c r="CR36" s="461">
        <f t="shared" ref="CR36" si="293">AO36-BB36</f>
        <v>0</v>
      </c>
      <c r="CS36" s="461">
        <f>M36*BK36</f>
        <v>0</v>
      </c>
      <c r="CT36" s="461">
        <f t="shared" ref="CT36" si="294">CR36-CS36</f>
        <v>0</v>
      </c>
      <c r="CU36" s="37"/>
      <c r="CV36" s="461">
        <f t="shared" ref="CV36" si="295">AP36-BC36</f>
        <v>0</v>
      </c>
      <c r="CW36" s="461">
        <f t="shared" ref="CW36" si="296">N36*BK36</f>
        <v>0</v>
      </c>
      <c r="CX36" s="461">
        <f t="shared" ref="CX36" si="297">CV36-CW36</f>
        <v>0</v>
      </c>
      <c r="CY36" s="37"/>
      <c r="CZ36" s="461">
        <f t="shared" ref="CZ36" si="298">AQ36-BD36</f>
        <v>0</v>
      </c>
      <c r="DA36" s="461">
        <f>O36*BK36</f>
        <v>0</v>
      </c>
      <c r="DB36" s="461">
        <f t="shared" ref="DB36" si="299">CZ36-DA36</f>
        <v>0</v>
      </c>
      <c r="DC36" s="37"/>
      <c r="DD36" s="461">
        <f t="shared" ref="DD36" si="300">AR36-BE36</f>
        <v>0</v>
      </c>
      <c r="DE36" s="461">
        <f t="shared" ref="DE36" si="301">P36*BK36</f>
        <v>0</v>
      </c>
      <c r="DF36" s="461">
        <f t="shared" ref="DF36" si="302">DD36-DE36</f>
        <v>0</v>
      </c>
      <c r="DG36" s="37"/>
      <c r="DH36" s="461">
        <f t="shared" ref="DH36" si="303">SUM(BL36+BP36+BT36+BX36+CB36+CF36+CJ36+CN36+CR36+CV36+CZ36+DD36)</f>
        <v>0</v>
      </c>
      <c r="DI36" s="461">
        <f t="shared" ref="DI36" si="304">SUM(BM36+BQ36+BU36+BY36+CC36+CG36+CK36+CO36+CS36+CW36+DA36+DE36)</f>
        <v>0</v>
      </c>
      <c r="DJ36" s="461">
        <f>DH36-DI36</f>
        <v>0</v>
      </c>
    </row>
    <row r="37" spans="1:114" s="39" customFormat="1" ht="24.75" customHeight="1" thickBot="1" x14ac:dyDescent="0.25">
      <c r="A37" s="45">
        <v>4</v>
      </c>
      <c r="B37" s="45" t="s">
        <v>4</v>
      </c>
      <c r="C37" s="45"/>
      <c r="D37" s="540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8"/>
      <c r="R37" s="77"/>
      <c r="S37" s="205"/>
      <c r="T37" s="206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4">
        <f t="shared" ref="AF37:BF37" si="305">SUM(AF35:AF36)</f>
        <v>0</v>
      </c>
      <c r="AG37" s="104">
        <f t="shared" si="305"/>
        <v>0</v>
      </c>
      <c r="AH37" s="104">
        <f t="shared" si="305"/>
        <v>0</v>
      </c>
      <c r="AI37" s="104">
        <f t="shared" si="305"/>
        <v>0</v>
      </c>
      <c r="AJ37" s="104">
        <f t="shared" si="305"/>
        <v>0</v>
      </c>
      <c r="AK37" s="104">
        <f t="shared" si="305"/>
        <v>0</v>
      </c>
      <c r="AL37" s="104">
        <f t="shared" si="305"/>
        <v>0</v>
      </c>
      <c r="AM37" s="104">
        <f t="shared" si="305"/>
        <v>0</v>
      </c>
      <c r="AN37" s="104">
        <f t="shared" si="305"/>
        <v>0</v>
      </c>
      <c r="AO37" s="104">
        <f t="shared" si="305"/>
        <v>0</v>
      </c>
      <c r="AP37" s="104">
        <f t="shared" si="305"/>
        <v>0</v>
      </c>
      <c r="AQ37" s="104">
        <f t="shared" si="305"/>
        <v>0</v>
      </c>
      <c r="AR37" s="104">
        <f t="shared" si="305"/>
        <v>0</v>
      </c>
      <c r="AS37" s="104">
        <f t="shared" si="305"/>
        <v>0</v>
      </c>
      <c r="AT37" s="104">
        <f t="shared" si="305"/>
        <v>0</v>
      </c>
      <c r="AU37" s="104">
        <f t="shared" si="305"/>
        <v>0</v>
      </c>
      <c r="AV37" s="104">
        <f t="shared" si="305"/>
        <v>0</v>
      </c>
      <c r="AW37" s="104">
        <f t="shared" si="305"/>
        <v>0</v>
      </c>
      <c r="AX37" s="104">
        <f t="shared" si="305"/>
        <v>0</v>
      </c>
      <c r="AY37" s="104">
        <f t="shared" si="305"/>
        <v>0</v>
      </c>
      <c r="AZ37" s="104">
        <f t="shared" si="305"/>
        <v>0</v>
      </c>
      <c r="BA37" s="104">
        <f t="shared" si="305"/>
        <v>0</v>
      </c>
      <c r="BB37" s="104">
        <f t="shared" si="305"/>
        <v>0</v>
      </c>
      <c r="BC37" s="104">
        <f t="shared" si="305"/>
        <v>0</v>
      </c>
      <c r="BD37" s="104">
        <f t="shared" si="305"/>
        <v>0</v>
      </c>
      <c r="BE37" s="104">
        <f t="shared" si="305"/>
        <v>0</v>
      </c>
      <c r="BF37" s="104">
        <f t="shared" si="305"/>
        <v>0</v>
      </c>
      <c r="BG37" s="105">
        <f>SUM(BG36:BG36)</f>
        <v>0</v>
      </c>
      <c r="BH37" s="105">
        <f>SUM(BH36:BH36)</f>
        <v>23250000</v>
      </c>
      <c r="BI37" s="105">
        <f>SUM(BI36:BI36)</f>
        <v>23250000</v>
      </c>
      <c r="BJ37" s="153">
        <f>SUM(BJ36:BJ36)/3</f>
        <v>0</v>
      </c>
      <c r="BK37" s="159"/>
      <c r="BL37" s="918">
        <f>SUM(BL36)</f>
        <v>0</v>
      </c>
      <c r="BM37" s="918">
        <f t="shared" ref="BM37" si="306">SUM(BM36)</f>
        <v>0</v>
      </c>
      <c r="BN37" s="918">
        <f>SUM(BN36)</f>
        <v>0</v>
      </c>
      <c r="BO37" s="50"/>
      <c r="BP37" s="918">
        <f>SUM(BP36)</f>
        <v>0</v>
      </c>
      <c r="BQ37" s="918">
        <f t="shared" ref="BQ37" si="307">SUM(BQ36)</f>
        <v>0</v>
      </c>
      <c r="BR37" s="918">
        <f t="shared" ref="BR37" si="308">SUM(BR36)</f>
        <v>0</v>
      </c>
      <c r="BS37" s="50"/>
      <c r="BT37" s="918">
        <f>SUM(BT36)</f>
        <v>0</v>
      </c>
      <c r="BU37" s="918">
        <f t="shared" ref="BU37" si="309">SUM(BU36)</f>
        <v>0</v>
      </c>
      <c r="BV37" s="918">
        <f t="shared" ref="BV37" si="310">SUM(BV36)</f>
        <v>0</v>
      </c>
      <c r="BW37" s="50"/>
      <c r="BX37" s="918">
        <f>SUM(BX36)</f>
        <v>0</v>
      </c>
      <c r="BY37" s="918">
        <f t="shared" ref="BY37" si="311">SUM(BY36)</f>
        <v>0</v>
      </c>
      <c r="BZ37" s="918">
        <f t="shared" ref="BZ37" si="312">SUM(BZ36)</f>
        <v>0</v>
      </c>
      <c r="CA37" s="50"/>
      <c r="CB37" s="918">
        <f>SUM(CB36)</f>
        <v>0</v>
      </c>
      <c r="CC37" s="918">
        <f t="shared" ref="CC37" si="313">SUM(CC36)</f>
        <v>0</v>
      </c>
      <c r="CD37" s="918">
        <f t="shared" ref="CD37" si="314">SUM(CD36)</f>
        <v>0</v>
      </c>
      <c r="CE37" s="50"/>
      <c r="CF37" s="918">
        <f>SUM(CF36)</f>
        <v>0</v>
      </c>
      <c r="CG37" s="918">
        <f t="shared" ref="CG37" si="315">SUM(CG36)</f>
        <v>0</v>
      </c>
      <c r="CH37" s="918">
        <f t="shared" ref="CH37" si="316">SUM(CH36)</f>
        <v>0</v>
      </c>
      <c r="CI37" s="50"/>
      <c r="CJ37" s="918">
        <f>SUM(CJ36)</f>
        <v>0</v>
      </c>
      <c r="CK37" s="918">
        <f t="shared" ref="CK37" si="317">SUM(CK36)</f>
        <v>0</v>
      </c>
      <c r="CL37" s="918">
        <f t="shared" ref="CL37" si="318">SUM(CL36)</f>
        <v>0</v>
      </c>
      <c r="CM37" s="50"/>
      <c r="CN37" s="918">
        <f>SUM(CN36)</f>
        <v>0</v>
      </c>
      <c r="CO37" s="918">
        <f t="shared" ref="CO37" si="319">SUM(CO36)</f>
        <v>0</v>
      </c>
      <c r="CP37" s="918">
        <f t="shared" ref="CP37" si="320">SUM(CP36)</f>
        <v>0</v>
      </c>
      <c r="CQ37" s="50"/>
      <c r="CR37" s="918">
        <f>SUM(CR36)</f>
        <v>0</v>
      </c>
      <c r="CS37" s="918">
        <f t="shared" ref="CS37" si="321">SUM(CS36)</f>
        <v>0</v>
      </c>
      <c r="CT37" s="918">
        <f t="shared" ref="CT37" si="322">SUM(CT36)</f>
        <v>0</v>
      </c>
      <c r="CU37" s="50"/>
      <c r="CV37" s="918">
        <f>SUM(CV36)</f>
        <v>0</v>
      </c>
      <c r="CW37" s="918">
        <f t="shared" ref="CW37" si="323">SUM(CW36)</f>
        <v>0</v>
      </c>
      <c r="CX37" s="918">
        <f t="shared" ref="CX37" si="324">SUM(CX36)</f>
        <v>0</v>
      </c>
      <c r="CY37" s="50"/>
      <c r="CZ37" s="918">
        <f>SUM(CZ36)</f>
        <v>0</v>
      </c>
      <c r="DA37" s="918">
        <f t="shared" ref="DA37" si="325">SUM(DA36)</f>
        <v>0</v>
      </c>
      <c r="DB37" s="918">
        <f t="shared" ref="DB37" si="326">SUM(DB36)</f>
        <v>0</v>
      </c>
      <c r="DC37" s="50"/>
      <c r="DD37" s="918">
        <f>SUM(DD36)</f>
        <v>0</v>
      </c>
      <c r="DE37" s="918">
        <f t="shared" ref="DE37" si="327">SUM(DE36)</f>
        <v>0</v>
      </c>
      <c r="DF37" s="918">
        <f t="shared" ref="DF37" si="328">SUM(DF36)</f>
        <v>0</v>
      </c>
      <c r="DG37" s="50"/>
      <c r="DH37" s="918">
        <f>SUM(DH36)</f>
        <v>0</v>
      </c>
      <c r="DI37" s="918">
        <f t="shared" ref="DI37" si="329">SUM(DI36)</f>
        <v>0</v>
      </c>
      <c r="DJ37" s="918">
        <f t="shared" ref="DJ37" si="330">SUM(DJ36)</f>
        <v>0</v>
      </c>
    </row>
    <row r="38" spans="1:114" s="20" customFormat="1" ht="24.75" customHeight="1" x14ac:dyDescent="0.2">
      <c r="A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207"/>
      <c r="T38" s="207"/>
      <c r="AE38" s="41"/>
      <c r="AS38" s="52"/>
      <c r="BF38" s="53">
        <f>SUM(AS37+BF37)</f>
        <v>0</v>
      </c>
      <c r="BG38" s="54">
        <f>AF37-AS37</f>
        <v>0</v>
      </c>
      <c r="BH38" s="55">
        <f>SUM(BI37+AS37)</f>
        <v>23250000</v>
      </c>
      <c r="BI38" s="56">
        <f>SUM(BG37)</f>
        <v>0</v>
      </c>
      <c r="BJ38" s="41" t="s">
        <v>35</v>
      </c>
      <c r="BK38" s="160"/>
      <c r="BL38" s="24"/>
      <c r="BM38" s="24"/>
      <c r="BN38" s="24"/>
      <c r="BP38" s="24"/>
      <c r="BQ38" s="24"/>
      <c r="BR38" s="24"/>
      <c r="BT38" s="24"/>
      <c r="BU38" s="24"/>
      <c r="BV38" s="24"/>
      <c r="BX38" s="24"/>
      <c r="BY38" s="24"/>
      <c r="BZ38" s="24"/>
      <c r="CB38" s="24"/>
      <c r="CC38" s="24"/>
    </row>
    <row r="39" spans="1:114" s="20" customFormat="1" ht="24.75" customHeight="1" x14ac:dyDescent="0.2">
      <c r="A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207"/>
      <c r="T39" s="207"/>
      <c r="AE39" s="41"/>
      <c r="AS39" s="41"/>
      <c r="AT39" s="118">
        <f t="shared" ref="AT39:BE39" si="331">SUM(AG37+AT37)</f>
        <v>0</v>
      </c>
      <c r="AU39" s="118">
        <f t="shared" si="331"/>
        <v>0</v>
      </c>
      <c r="AV39" s="118">
        <f t="shared" si="331"/>
        <v>0</v>
      </c>
      <c r="AW39" s="118">
        <f t="shared" si="331"/>
        <v>0</v>
      </c>
      <c r="AX39" s="118">
        <f t="shared" si="331"/>
        <v>0</v>
      </c>
      <c r="AY39" s="118">
        <f t="shared" si="331"/>
        <v>0</v>
      </c>
      <c r="AZ39" s="118">
        <f t="shared" si="331"/>
        <v>0</v>
      </c>
      <c r="BA39" s="118">
        <f t="shared" si="331"/>
        <v>0</v>
      </c>
      <c r="BB39" s="118">
        <f t="shared" si="331"/>
        <v>0</v>
      </c>
      <c r="BC39" s="118">
        <f t="shared" si="331"/>
        <v>0</v>
      </c>
      <c r="BD39" s="118">
        <f t="shared" si="331"/>
        <v>0</v>
      </c>
      <c r="BE39" s="118">
        <f t="shared" si="331"/>
        <v>0</v>
      </c>
      <c r="BF39" s="118">
        <f>SUM(AT39:BE39)</f>
        <v>0</v>
      </c>
      <c r="BG39" s="41"/>
      <c r="BH39" s="57"/>
      <c r="BI39" s="58">
        <f>SUM(BI37-BI38)</f>
        <v>23250000</v>
      </c>
      <c r="BJ39" s="41" t="s">
        <v>34</v>
      </c>
      <c r="BK39" s="160"/>
      <c r="BL39" s="24"/>
      <c r="BM39" s="24"/>
      <c r="BN39" s="24"/>
      <c r="BP39" s="24"/>
      <c r="BQ39" s="24"/>
      <c r="BR39" s="24"/>
      <c r="BT39" s="24"/>
      <c r="BU39" s="24"/>
      <c r="BV39" s="24"/>
      <c r="BX39" s="24"/>
      <c r="BY39" s="24"/>
      <c r="BZ39" s="24"/>
      <c r="CB39" s="24"/>
      <c r="CC39" s="24"/>
    </row>
    <row r="40" spans="1:114" s="20" customFormat="1" ht="24.75" customHeight="1" x14ac:dyDescent="0.2">
      <c r="A40" s="1168" t="s">
        <v>8</v>
      </c>
      <c r="B40" s="1169"/>
      <c r="C40" s="119" t="s">
        <v>400</v>
      </c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198"/>
      <c r="T40" s="210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2"/>
      <c r="AF40" s="23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3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3"/>
      <c r="BG40" s="133"/>
      <c r="BH40" s="130"/>
      <c r="BI40" s="134"/>
      <c r="BJ40" s="23"/>
      <c r="BK40" s="157"/>
      <c r="BL40" s="131"/>
      <c r="BM40" s="131"/>
      <c r="BN40" s="131"/>
      <c r="BP40" s="132"/>
      <c r="BQ40" s="131"/>
      <c r="BR40" s="131"/>
      <c r="BT40" s="131"/>
      <c r="BU40" s="131"/>
      <c r="BV40" s="133"/>
      <c r="BX40" s="133"/>
      <c r="BY40" s="130"/>
      <c r="BZ40" s="134"/>
      <c r="CB40" s="133"/>
      <c r="CC40" s="24"/>
      <c r="CD40" s="24"/>
      <c r="CF40" s="24"/>
      <c r="CG40" s="24"/>
      <c r="CH40" s="135"/>
      <c r="CJ40" s="24"/>
      <c r="CK40" s="24"/>
      <c r="CL40" s="24"/>
      <c r="CN40" s="24"/>
      <c r="CO40" s="24"/>
      <c r="CP40" s="24"/>
      <c r="CR40" s="24"/>
      <c r="CS40" s="24"/>
      <c r="CT40" s="24"/>
    </row>
    <row r="41" spans="1:114" s="8" customFormat="1" ht="24.75" customHeight="1" x14ac:dyDescent="0.2">
      <c r="A41" s="1170" t="s">
        <v>9</v>
      </c>
      <c r="B41" s="1150" t="s">
        <v>10</v>
      </c>
      <c r="C41" s="1150" t="s">
        <v>21</v>
      </c>
      <c r="D41" s="1173" t="s">
        <v>11</v>
      </c>
      <c r="E41" s="1173"/>
      <c r="F41" s="1173"/>
      <c r="G41" s="1173"/>
      <c r="H41" s="1173"/>
      <c r="I41" s="1173"/>
      <c r="J41" s="1173"/>
      <c r="K41" s="1173"/>
      <c r="L41" s="1173"/>
      <c r="M41" s="1173"/>
      <c r="N41" s="1173"/>
      <c r="O41" s="1173"/>
      <c r="P41" s="1173"/>
      <c r="Q41" s="1173"/>
      <c r="R41" s="1150" t="s">
        <v>19</v>
      </c>
      <c r="S41" s="1174" t="s">
        <v>16</v>
      </c>
      <c r="T41" s="1175"/>
      <c r="U41" s="1175"/>
      <c r="V41" s="1175"/>
      <c r="W41" s="1175"/>
      <c r="X41" s="1175"/>
      <c r="Y41" s="1175"/>
      <c r="Z41" s="1175"/>
      <c r="AA41" s="1175"/>
      <c r="AB41" s="1175"/>
      <c r="AC41" s="1175"/>
      <c r="AD41" s="1175"/>
      <c r="AE41" s="1176"/>
      <c r="AF41" s="1161" t="s">
        <v>6</v>
      </c>
      <c r="AG41" s="1161"/>
      <c r="AH41" s="1161"/>
      <c r="AI41" s="1161"/>
      <c r="AJ41" s="1161"/>
      <c r="AK41" s="1161"/>
      <c r="AL41" s="1161"/>
      <c r="AM41" s="1161"/>
      <c r="AN41" s="1161"/>
      <c r="AO41" s="1161"/>
      <c r="AP41" s="1161"/>
      <c r="AQ41" s="1161"/>
      <c r="AR41" s="1161"/>
      <c r="AS41" s="1161"/>
      <c r="AT41" s="1162" t="s">
        <v>38</v>
      </c>
      <c r="AU41" s="1163"/>
      <c r="AV41" s="1163"/>
      <c r="AW41" s="1163"/>
      <c r="AX41" s="1163"/>
      <c r="AY41" s="1163"/>
      <c r="AZ41" s="1163"/>
      <c r="BA41" s="1163"/>
      <c r="BB41" s="1163"/>
      <c r="BC41" s="1163"/>
      <c r="BD41" s="1163"/>
      <c r="BE41" s="1163"/>
      <c r="BF41" s="1164"/>
      <c r="BG41" s="1150" t="s">
        <v>35</v>
      </c>
      <c r="BH41" s="1150" t="s">
        <v>208</v>
      </c>
      <c r="BI41" s="1153" t="s">
        <v>36</v>
      </c>
      <c r="BJ41" s="130"/>
      <c r="BK41" s="130"/>
      <c r="BL41" s="1149" t="s">
        <v>51</v>
      </c>
      <c r="BM41" s="1149"/>
      <c r="BN41" s="1149"/>
      <c r="BO41" s="23"/>
      <c r="BP41" s="1149" t="s">
        <v>52</v>
      </c>
      <c r="BQ41" s="1149"/>
      <c r="BR41" s="1149"/>
      <c r="BS41" s="23"/>
      <c r="BT41" s="1149" t="s">
        <v>56</v>
      </c>
      <c r="BU41" s="1149"/>
      <c r="BV41" s="1149"/>
      <c r="BW41" s="23"/>
      <c r="BX41" s="1149" t="s">
        <v>59</v>
      </c>
      <c r="BY41" s="1149"/>
      <c r="BZ41" s="1149"/>
      <c r="CA41" s="23"/>
      <c r="CB41" s="1149" t="s">
        <v>60</v>
      </c>
      <c r="CC41" s="1149"/>
      <c r="CD41" s="1149"/>
      <c r="CE41" s="23"/>
      <c r="CF41" s="1149" t="s">
        <v>61</v>
      </c>
      <c r="CG41" s="1149"/>
      <c r="CH41" s="1149"/>
      <c r="CI41" s="23"/>
      <c r="CJ41" s="1149" t="s">
        <v>204</v>
      </c>
      <c r="CK41" s="1149"/>
      <c r="CL41" s="1149"/>
      <c r="CM41" s="23"/>
      <c r="CN41" s="1149" t="s">
        <v>584</v>
      </c>
      <c r="CO41" s="1149"/>
      <c r="CP41" s="1149"/>
      <c r="CQ41" s="23"/>
      <c r="CR41" s="1149" t="s">
        <v>585</v>
      </c>
      <c r="CS41" s="1149"/>
      <c r="CT41" s="1149"/>
      <c r="CU41" s="23"/>
      <c r="CV41" s="1149" t="s">
        <v>586</v>
      </c>
      <c r="CW41" s="1149"/>
      <c r="CX41" s="1149"/>
      <c r="CY41" s="23"/>
      <c r="CZ41" s="1149" t="s">
        <v>587</v>
      </c>
      <c r="DA41" s="1149"/>
      <c r="DB41" s="1149"/>
      <c r="DC41" s="23"/>
      <c r="DD41" s="1149" t="s">
        <v>588</v>
      </c>
      <c r="DE41" s="1149"/>
      <c r="DF41" s="1149"/>
      <c r="DG41" s="23"/>
      <c r="DH41" s="1149" t="s">
        <v>12</v>
      </c>
      <c r="DI41" s="1149"/>
      <c r="DJ41" s="1149"/>
    </row>
    <row r="42" spans="1:114" s="8" customFormat="1" ht="24.75" customHeight="1" x14ac:dyDescent="0.2">
      <c r="A42" s="1171"/>
      <c r="B42" s="1151"/>
      <c r="C42" s="1151"/>
      <c r="D42" s="1156" t="s">
        <v>17</v>
      </c>
      <c r="E42" s="1158" t="s">
        <v>18</v>
      </c>
      <c r="F42" s="1159"/>
      <c r="G42" s="1159"/>
      <c r="H42" s="1159"/>
      <c r="I42" s="1159"/>
      <c r="J42" s="1159"/>
      <c r="K42" s="1159"/>
      <c r="L42" s="1159"/>
      <c r="M42" s="1159"/>
      <c r="N42" s="1159"/>
      <c r="O42" s="1159"/>
      <c r="P42" s="1159"/>
      <c r="Q42" s="1159"/>
      <c r="R42" s="1151"/>
      <c r="S42" s="1189" t="s">
        <v>17</v>
      </c>
      <c r="T42" s="1158" t="s">
        <v>18</v>
      </c>
      <c r="U42" s="1159"/>
      <c r="V42" s="1159"/>
      <c r="W42" s="1159"/>
      <c r="X42" s="1159"/>
      <c r="Y42" s="1159"/>
      <c r="Z42" s="1159"/>
      <c r="AA42" s="1159"/>
      <c r="AB42" s="1159"/>
      <c r="AC42" s="1159"/>
      <c r="AD42" s="1159"/>
      <c r="AE42" s="1160"/>
      <c r="AF42" s="1156" t="s">
        <v>17</v>
      </c>
      <c r="AG42" s="1158" t="s">
        <v>18</v>
      </c>
      <c r="AH42" s="1159"/>
      <c r="AI42" s="1159"/>
      <c r="AJ42" s="1159"/>
      <c r="AK42" s="1159"/>
      <c r="AL42" s="1159"/>
      <c r="AM42" s="1159"/>
      <c r="AN42" s="1159"/>
      <c r="AO42" s="1159"/>
      <c r="AP42" s="1159"/>
      <c r="AQ42" s="1159"/>
      <c r="AR42" s="1159"/>
      <c r="AS42" s="1160"/>
      <c r="AT42" s="1165"/>
      <c r="AU42" s="1166"/>
      <c r="AV42" s="1166"/>
      <c r="AW42" s="1166"/>
      <c r="AX42" s="1166"/>
      <c r="AY42" s="1166"/>
      <c r="AZ42" s="1166"/>
      <c r="BA42" s="1166"/>
      <c r="BB42" s="1166"/>
      <c r="BC42" s="1166"/>
      <c r="BD42" s="1166"/>
      <c r="BE42" s="1166"/>
      <c r="BF42" s="1167"/>
      <c r="BG42" s="1151"/>
      <c r="BH42" s="1151"/>
      <c r="BI42" s="1154"/>
      <c r="BJ42" s="130"/>
      <c r="BK42" s="130"/>
      <c r="BL42" s="920">
        <v>1</v>
      </c>
      <c r="BM42" s="920">
        <v>2</v>
      </c>
      <c r="BN42" s="920"/>
      <c r="BO42" s="23"/>
      <c r="BP42" s="920">
        <v>1</v>
      </c>
      <c r="BQ42" s="920">
        <v>2</v>
      </c>
      <c r="BR42" s="920"/>
      <c r="BS42" s="23"/>
      <c r="BT42" s="920">
        <v>1</v>
      </c>
      <c r="BU42" s="920">
        <v>2</v>
      </c>
      <c r="BV42" s="920"/>
      <c r="BW42" s="23"/>
      <c r="BX42" s="920">
        <v>1</v>
      </c>
      <c r="BY42" s="920">
        <v>2</v>
      </c>
      <c r="BZ42" s="920"/>
      <c r="CA42" s="23"/>
      <c r="CB42" s="920">
        <v>1</v>
      </c>
      <c r="CC42" s="920">
        <v>2</v>
      </c>
      <c r="CD42" s="920"/>
      <c r="CE42" s="23"/>
      <c r="CF42" s="920">
        <v>1</v>
      </c>
      <c r="CG42" s="920">
        <v>2</v>
      </c>
      <c r="CH42" s="920"/>
      <c r="CI42" s="23"/>
      <c r="CJ42" s="920">
        <v>1</v>
      </c>
      <c r="CK42" s="920">
        <v>2</v>
      </c>
      <c r="CL42" s="920"/>
      <c r="CM42" s="23"/>
      <c r="CN42" s="920">
        <v>1</v>
      </c>
      <c r="CO42" s="920">
        <v>2</v>
      </c>
      <c r="CP42" s="920"/>
      <c r="CQ42" s="23"/>
      <c r="CR42" s="920">
        <v>1</v>
      </c>
      <c r="CS42" s="920">
        <v>2</v>
      </c>
      <c r="CT42" s="920"/>
      <c r="CU42" s="23"/>
      <c r="CV42" s="920">
        <v>1</v>
      </c>
      <c r="CW42" s="920">
        <v>2</v>
      </c>
      <c r="CX42" s="920"/>
      <c r="CY42" s="23"/>
      <c r="CZ42" s="920">
        <v>1</v>
      </c>
      <c r="DA42" s="920">
        <v>2</v>
      </c>
      <c r="DB42" s="920"/>
      <c r="DC42" s="23"/>
      <c r="DD42" s="920">
        <v>1</v>
      </c>
      <c r="DE42" s="920">
        <v>2</v>
      </c>
      <c r="DF42" s="920"/>
      <c r="DG42" s="23"/>
      <c r="DH42" s="920">
        <v>1</v>
      </c>
      <c r="DI42" s="920">
        <v>2</v>
      </c>
      <c r="DJ42" s="920"/>
    </row>
    <row r="43" spans="1:114" s="6" customFormat="1" ht="24.75" customHeight="1" x14ac:dyDescent="0.2">
      <c r="A43" s="1171"/>
      <c r="B43" s="1151"/>
      <c r="C43" s="1151"/>
      <c r="D43" s="1213"/>
      <c r="E43" s="26">
        <v>1</v>
      </c>
      <c r="F43" s="26">
        <v>2</v>
      </c>
      <c r="G43" s="26">
        <v>3</v>
      </c>
      <c r="H43" s="26">
        <v>4</v>
      </c>
      <c r="I43" s="26">
        <v>5</v>
      </c>
      <c r="J43" s="26">
        <v>6</v>
      </c>
      <c r="K43" s="26">
        <v>7</v>
      </c>
      <c r="L43" s="26">
        <v>8</v>
      </c>
      <c r="M43" s="26">
        <v>9</v>
      </c>
      <c r="N43" s="26">
        <v>10</v>
      </c>
      <c r="O43" s="26">
        <v>11</v>
      </c>
      <c r="P43" s="26">
        <v>12</v>
      </c>
      <c r="Q43" s="26" t="s">
        <v>20</v>
      </c>
      <c r="R43" s="1151"/>
      <c r="S43" s="1190"/>
      <c r="T43" s="26">
        <v>1</v>
      </c>
      <c r="U43" s="26">
        <v>2</v>
      </c>
      <c r="V43" s="26">
        <v>3</v>
      </c>
      <c r="W43" s="26">
        <v>4</v>
      </c>
      <c r="X43" s="26">
        <v>5</v>
      </c>
      <c r="Y43" s="26">
        <v>6</v>
      </c>
      <c r="Z43" s="26">
        <v>7</v>
      </c>
      <c r="AA43" s="26">
        <v>8</v>
      </c>
      <c r="AB43" s="26">
        <v>9</v>
      </c>
      <c r="AC43" s="26">
        <v>10</v>
      </c>
      <c r="AD43" s="26">
        <v>11</v>
      </c>
      <c r="AE43" s="26">
        <v>12</v>
      </c>
      <c r="AF43" s="1213"/>
      <c r="AG43" s="26">
        <v>1</v>
      </c>
      <c r="AH43" s="26">
        <v>2</v>
      </c>
      <c r="AI43" s="26">
        <v>3</v>
      </c>
      <c r="AJ43" s="26">
        <v>4</v>
      </c>
      <c r="AK43" s="26">
        <v>5</v>
      </c>
      <c r="AL43" s="26">
        <v>6</v>
      </c>
      <c r="AM43" s="26">
        <v>7</v>
      </c>
      <c r="AN43" s="26">
        <v>8</v>
      </c>
      <c r="AO43" s="26">
        <v>9</v>
      </c>
      <c r="AP43" s="26">
        <v>10</v>
      </c>
      <c r="AQ43" s="26">
        <v>11</v>
      </c>
      <c r="AR43" s="26">
        <v>12</v>
      </c>
      <c r="AS43" s="26" t="s">
        <v>12</v>
      </c>
      <c r="AT43" s="164">
        <v>1</v>
      </c>
      <c r="AU43" s="164">
        <v>2</v>
      </c>
      <c r="AV43" s="164">
        <v>3</v>
      </c>
      <c r="AW43" s="164">
        <v>4</v>
      </c>
      <c r="AX43" s="164">
        <v>5</v>
      </c>
      <c r="AY43" s="164">
        <v>6</v>
      </c>
      <c r="AZ43" s="164">
        <v>7</v>
      </c>
      <c r="BA43" s="164">
        <v>8</v>
      </c>
      <c r="BB43" s="164">
        <v>9</v>
      </c>
      <c r="BC43" s="164">
        <v>10</v>
      </c>
      <c r="BD43" s="164">
        <v>11</v>
      </c>
      <c r="BE43" s="164">
        <v>12</v>
      </c>
      <c r="BF43" s="26" t="s">
        <v>12</v>
      </c>
      <c r="BG43" s="1151"/>
      <c r="BH43" s="1151"/>
      <c r="BI43" s="1155"/>
      <c r="BJ43" s="20"/>
      <c r="BK43" s="7"/>
      <c r="BL43" s="164" t="s">
        <v>581</v>
      </c>
      <c r="BM43" s="164" t="s">
        <v>582</v>
      </c>
      <c r="BN43" s="919" t="s">
        <v>583</v>
      </c>
      <c r="BO43" s="27"/>
      <c r="BP43" s="164" t="s">
        <v>581</v>
      </c>
      <c r="BQ43" s="164" t="s">
        <v>582</v>
      </c>
      <c r="BR43" s="919" t="s">
        <v>583</v>
      </c>
      <c r="BS43" s="27"/>
      <c r="BT43" s="164" t="s">
        <v>581</v>
      </c>
      <c r="BU43" s="164" t="s">
        <v>582</v>
      </c>
      <c r="BV43" s="919" t="s">
        <v>583</v>
      </c>
      <c r="BW43" s="27"/>
      <c r="BX43" s="164" t="s">
        <v>581</v>
      </c>
      <c r="BY43" s="164" t="s">
        <v>582</v>
      </c>
      <c r="BZ43" s="919" t="s">
        <v>583</v>
      </c>
      <c r="CA43" s="27"/>
      <c r="CB43" s="164" t="s">
        <v>581</v>
      </c>
      <c r="CC43" s="164" t="s">
        <v>582</v>
      </c>
      <c r="CD43" s="919" t="s">
        <v>583</v>
      </c>
      <c r="CE43" s="27"/>
      <c r="CF43" s="164" t="s">
        <v>581</v>
      </c>
      <c r="CG43" s="164" t="s">
        <v>582</v>
      </c>
      <c r="CH43" s="919" t="s">
        <v>583</v>
      </c>
      <c r="CI43" s="27"/>
      <c r="CJ43" s="164" t="s">
        <v>581</v>
      </c>
      <c r="CK43" s="164" t="s">
        <v>582</v>
      </c>
      <c r="CL43" s="919" t="s">
        <v>583</v>
      </c>
      <c r="CM43" s="27"/>
      <c r="CN43" s="164" t="s">
        <v>581</v>
      </c>
      <c r="CO43" s="164" t="s">
        <v>582</v>
      </c>
      <c r="CP43" s="919" t="s">
        <v>583</v>
      </c>
      <c r="CQ43" s="27"/>
      <c r="CR43" s="164" t="s">
        <v>581</v>
      </c>
      <c r="CS43" s="164" t="s">
        <v>582</v>
      </c>
      <c r="CT43" s="919" t="s">
        <v>583</v>
      </c>
      <c r="CU43" s="27"/>
      <c r="CV43" s="164" t="s">
        <v>581</v>
      </c>
      <c r="CW43" s="164" t="s">
        <v>582</v>
      </c>
      <c r="CX43" s="919" t="s">
        <v>583</v>
      </c>
      <c r="CY43" s="27"/>
      <c r="CZ43" s="164" t="s">
        <v>581</v>
      </c>
      <c r="DA43" s="164" t="s">
        <v>582</v>
      </c>
      <c r="DB43" s="919" t="s">
        <v>583</v>
      </c>
      <c r="DC43" s="27"/>
      <c r="DD43" s="164" t="s">
        <v>581</v>
      </c>
      <c r="DE43" s="164" t="s">
        <v>582</v>
      </c>
      <c r="DF43" s="919" t="s">
        <v>583</v>
      </c>
      <c r="DG43" s="27"/>
      <c r="DH43" s="164" t="s">
        <v>581</v>
      </c>
      <c r="DI43" s="164" t="s">
        <v>582</v>
      </c>
      <c r="DJ43" s="919" t="s">
        <v>583</v>
      </c>
    </row>
    <row r="44" spans="1:114" s="92" customFormat="1" ht="24.75" customHeight="1" x14ac:dyDescent="0.2">
      <c r="A44" s="28"/>
      <c r="B44" s="647" t="s">
        <v>401</v>
      </c>
      <c r="C44" s="435"/>
      <c r="D44" s="464"/>
      <c r="E44" s="436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1"/>
      <c r="R44" s="437"/>
      <c r="S44" s="438"/>
      <c r="T44" s="439"/>
      <c r="U44" s="416"/>
      <c r="V44" s="416"/>
      <c r="W44" s="416"/>
      <c r="X44" s="416"/>
      <c r="Y44" s="416"/>
      <c r="Z44" s="416"/>
      <c r="AA44" s="416"/>
      <c r="AB44" s="416"/>
      <c r="AC44" s="416"/>
      <c r="AD44" s="416"/>
      <c r="AE44" s="416"/>
      <c r="AF44" s="386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1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1"/>
      <c r="BG44" s="419"/>
      <c r="BH44" s="412"/>
      <c r="BI44" s="101"/>
      <c r="BJ44" s="152"/>
      <c r="BK44" s="461"/>
      <c r="BL44" s="461"/>
      <c r="BM44" s="461"/>
      <c r="BN44" s="461"/>
      <c r="BO44" s="37"/>
      <c r="BP44" s="461"/>
      <c r="BQ44" s="461"/>
      <c r="BR44" s="461"/>
      <c r="BS44" s="37"/>
      <c r="BT44" s="461"/>
      <c r="BU44" s="461"/>
      <c r="BV44" s="461"/>
      <c r="BW44" s="37"/>
      <c r="BX44" s="461"/>
      <c r="BY44" s="461"/>
      <c r="BZ44" s="461"/>
      <c r="CA44" s="37"/>
      <c r="CB44" s="461"/>
      <c r="CC44" s="461"/>
      <c r="CD44" s="461"/>
      <c r="CE44" s="37"/>
      <c r="CF44" s="461"/>
      <c r="CG44" s="461"/>
      <c r="CH44" s="461"/>
      <c r="CI44" s="37"/>
      <c r="CJ44" s="461"/>
      <c r="CK44" s="461"/>
      <c r="CL44" s="461"/>
      <c r="CM44" s="37"/>
      <c r="CN44" s="461"/>
      <c r="CO44" s="461"/>
      <c r="CP44" s="461"/>
      <c r="CQ44" s="37"/>
      <c r="CR44" s="461"/>
      <c r="CS44" s="461"/>
      <c r="CT44" s="461"/>
      <c r="CU44" s="37"/>
      <c r="CV44" s="461"/>
      <c r="CW44" s="461"/>
      <c r="CX44" s="461"/>
      <c r="CY44" s="37"/>
      <c r="CZ44" s="461"/>
      <c r="DA44" s="461"/>
      <c r="DB44" s="461"/>
      <c r="DC44" s="37"/>
      <c r="DD44" s="461"/>
      <c r="DE44" s="461"/>
      <c r="DF44" s="461"/>
      <c r="DG44" s="37"/>
      <c r="DH44" s="461"/>
      <c r="DI44" s="461"/>
      <c r="DJ44" s="461"/>
    </row>
    <row r="45" spans="1:114" s="39" customFormat="1" ht="24.75" customHeight="1" thickBot="1" x14ac:dyDescent="0.25">
      <c r="A45" s="28"/>
      <c r="B45" s="648" t="s">
        <v>401</v>
      </c>
      <c r="C45" s="29" t="s">
        <v>49</v>
      </c>
      <c r="D45" s="649">
        <v>3</v>
      </c>
      <c r="E45" s="417">
        <v>3</v>
      </c>
      <c r="F45" s="417"/>
      <c r="G45" s="417"/>
      <c r="H45" s="417"/>
      <c r="I45" s="417"/>
      <c r="J45" s="417"/>
      <c r="K45" s="417"/>
      <c r="L45" s="417"/>
      <c r="M45" s="30"/>
      <c r="N45" s="30"/>
      <c r="O45" s="30"/>
      <c r="P45" s="30"/>
      <c r="Q45" s="31">
        <f>SUM(E45:P45)</f>
        <v>3</v>
      </c>
      <c r="R45" s="650" t="s">
        <v>402</v>
      </c>
      <c r="S45" s="651">
        <v>5000000</v>
      </c>
      <c r="T45" s="434">
        <v>5000000</v>
      </c>
      <c r="U45" s="434"/>
      <c r="V45" s="434"/>
      <c r="W45" s="434"/>
      <c r="X45" s="434"/>
      <c r="Y45" s="434"/>
      <c r="Z45" s="416"/>
      <c r="AA45" s="416"/>
      <c r="AB45" s="416"/>
      <c r="AC45" s="416"/>
      <c r="AD45" s="416"/>
      <c r="AE45" s="416"/>
      <c r="AF45" s="386">
        <f t="shared" ref="AF45" si="332">SUM(Q45*S45)</f>
        <v>15000000</v>
      </c>
      <c r="AG45" s="70">
        <f t="shared" ref="AG45" si="333">T45*E45</f>
        <v>15000000</v>
      </c>
      <c r="AH45" s="70">
        <f t="shared" ref="AH45" si="334">U45*F45</f>
        <v>0</v>
      </c>
      <c r="AI45" s="70">
        <f t="shared" ref="AI45" si="335">V45*G45</f>
        <v>0</v>
      </c>
      <c r="AJ45" s="70">
        <f t="shared" ref="AJ45" si="336">W45*H45</f>
        <v>0</v>
      </c>
      <c r="AK45" s="70">
        <f t="shared" ref="AK45" si="337">X45*I45</f>
        <v>0</v>
      </c>
      <c r="AL45" s="70">
        <f t="shared" ref="AL45" si="338">Y45*J45</f>
        <v>0</v>
      </c>
      <c r="AM45" s="70">
        <f t="shared" ref="AM45" si="339">Z45*K45</f>
        <v>0</v>
      </c>
      <c r="AN45" s="70">
        <f t="shared" ref="AN45" si="340">AA45*L45</f>
        <v>0</v>
      </c>
      <c r="AO45" s="70">
        <f t="shared" ref="AO45" si="341">AB45*M45</f>
        <v>0</v>
      </c>
      <c r="AP45" s="70">
        <f t="shared" ref="AP45" si="342">AC45*N45</f>
        <v>0</v>
      </c>
      <c r="AQ45" s="70">
        <f t="shared" ref="AQ45" si="343">AD45*O45</f>
        <v>0</v>
      </c>
      <c r="AR45" s="70">
        <f t="shared" ref="AR45" si="344">AE45*P45</f>
        <v>0</v>
      </c>
      <c r="AS45" s="71">
        <f t="shared" ref="AS45" si="345">SUM(AG45:AR45)</f>
        <v>15000000</v>
      </c>
      <c r="AT45" s="70">
        <f>SUM(AG45*13.5%)</f>
        <v>2025000.0000000002</v>
      </c>
      <c r="AU45" s="70">
        <f t="shared" ref="AU45:BE45" si="346">SUM(AH45*14%)</f>
        <v>0</v>
      </c>
      <c r="AV45" s="70">
        <f t="shared" si="346"/>
        <v>0</v>
      </c>
      <c r="AW45" s="70">
        <f t="shared" si="346"/>
        <v>0</v>
      </c>
      <c r="AX45" s="70">
        <f t="shared" si="346"/>
        <v>0</v>
      </c>
      <c r="AY45" s="70">
        <f t="shared" si="346"/>
        <v>0</v>
      </c>
      <c r="AZ45" s="70">
        <f t="shared" si="346"/>
        <v>0</v>
      </c>
      <c r="BA45" s="70">
        <f t="shared" si="346"/>
        <v>0</v>
      </c>
      <c r="BB45" s="70">
        <f t="shared" si="346"/>
        <v>0</v>
      </c>
      <c r="BC45" s="70">
        <f t="shared" si="346"/>
        <v>0</v>
      </c>
      <c r="BD45" s="70">
        <f t="shared" si="346"/>
        <v>0</v>
      </c>
      <c r="BE45" s="70">
        <f t="shared" si="346"/>
        <v>0</v>
      </c>
      <c r="BF45" s="71">
        <f>SUM(AT45:BE45)</f>
        <v>2025000.0000000002</v>
      </c>
      <c r="BG45" s="419">
        <f>AF45-AS45</f>
        <v>0</v>
      </c>
      <c r="BH45" s="412">
        <f>S45*D45</f>
        <v>15000000</v>
      </c>
      <c r="BI45" s="401">
        <f>BH45-AS45</f>
        <v>0</v>
      </c>
      <c r="BJ45" s="387">
        <f>SUM(Q45/D45)</f>
        <v>1</v>
      </c>
      <c r="BK45" s="651">
        <v>4333333</v>
      </c>
      <c r="BL45" s="461">
        <f>AG45-AT45</f>
        <v>12975000</v>
      </c>
      <c r="BM45" s="461">
        <f>E45*BK45</f>
        <v>12999999</v>
      </c>
      <c r="BN45" s="461">
        <f>BL45-BM45</f>
        <v>-24999</v>
      </c>
      <c r="BO45" s="37"/>
      <c r="BP45" s="461">
        <f t="shared" ref="BP45" si="347">AH45-AU45</f>
        <v>0</v>
      </c>
      <c r="BQ45" s="461">
        <f>F45*BK45</f>
        <v>0</v>
      </c>
      <c r="BR45" s="461">
        <f t="shared" ref="BR45" si="348">BP45-BQ45</f>
        <v>0</v>
      </c>
      <c r="BS45" s="37"/>
      <c r="BT45" s="461">
        <f t="shared" ref="BT45" si="349">AI45-AV45</f>
        <v>0</v>
      </c>
      <c r="BU45" s="461">
        <f>G45*BK45</f>
        <v>0</v>
      </c>
      <c r="BV45" s="461">
        <f>BT45-BU45</f>
        <v>0</v>
      </c>
      <c r="BW45" s="37"/>
      <c r="BX45" s="461">
        <f t="shared" ref="BX45" si="350">AJ45-AW45</f>
        <v>0</v>
      </c>
      <c r="BY45" s="461">
        <f>H45*BK45</f>
        <v>0</v>
      </c>
      <c r="BZ45" s="461">
        <f t="shared" ref="BZ45" si="351">BX45-BY45</f>
        <v>0</v>
      </c>
      <c r="CA45" s="37"/>
      <c r="CB45" s="461">
        <f t="shared" ref="CB45" si="352">SUM(AK45-AX45)</f>
        <v>0</v>
      </c>
      <c r="CC45" s="461">
        <f>I45*BK45</f>
        <v>0</v>
      </c>
      <c r="CD45" s="461">
        <f t="shared" ref="CD45" si="353">CB45-CC45</f>
        <v>0</v>
      </c>
      <c r="CE45" s="37"/>
      <c r="CF45" s="461">
        <f t="shared" ref="CF45" si="354">AL45-AY45</f>
        <v>0</v>
      </c>
      <c r="CG45" s="461">
        <f t="shared" ref="CG45" si="355">J45*BK45</f>
        <v>0</v>
      </c>
      <c r="CH45" s="461">
        <f>CF45-CG45</f>
        <v>0</v>
      </c>
      <c r="CI45" s="37"/>
      <c r="CJ45" s="461">
        <f t="shared" ref="CJ45" si="356">AM45-AZ45</f>
        <v>0</v>
      </c>
      <c r="CK45" s="461">
        <f t="shared" ref="CK45" si="357">K45*BK45</f>
        <v>0</v>
      </c>
      <c r="CL45" s="461">
        <f t="shared" ref="CL45" si="358">CJ45-CK45</f>
        <v>0</v>
      </c>
      <c r="CM45" s="37"/>
      <c r="CN45" s="461">
        <f t="shared" ref="CN45" si="359">AN45-BA45</f>
        <v>0</v>
      </c>
      <c r="CO45" s="461">
        <f t="shared" ref="CO45" si="360">L45*BK45</f>
        <v>0</v>
      </c>
      <c r="CP45" s="461">
        <f t="shared" ref="CP45" si="361">CN45-CO45</f>
        <v>0</v>
      </c>
      <c r="CQ45" s="37"/>
      <c r="CR45" s="461">
        <f t="shared" ref="CR45" si="362">AO45-BB45</f>
        <v>0</v>
      </c>
      <c r="CS45" s="461">
        <f>M45*BK45</f>
        <v>0</v>
      </c>
      <c r="CT45" s="461">
        <f t="shared" ref="CT45" si="363">CR45-CS45</f>
        <v>0</v>
      </c>
      <c r="CU45" s="37"/>
      <c r="CV45" s="461">
        <f t="shared" ref="CV45" si="364">AP45-BC45</f>
        <v>0</v>
      </c>
      <c r="CW45" s="461">
        <f t="shared" ref="CW45" si="365">N45*BK45</f>
        <v>0</v>
      </c>
      <c r="CX45" s="461">
        <f t="shared" ref="CX45" si="366">CV45-CW45</f>
        <v>0</v>
      </c>
      <c r="CY45" s="37"/>
      <c r="CZ45" s="461">
        <f t="shared" ref="CZ45" si="367">AQ45-BD45</f>
        <v>0</v>
      </c>
      <c r="DA45" s="461">
        <f>O45*BK45</f>
        <v>0</v>
      </c>
      <c r="DB45" s="461">
        <f t="shared" ref="DB45" si="368">CZ45-DA45</f>
        <v>0</v>
      </c>
      <c r="DC45" s="37"/>
      <c r="DD45" s="461">
        <f t="shared" ref="DD45" si="369">AR45-BE45</f>
        <v>0</v>
      </c>
      <c r="DE45" s="461">
        <f t="shared" ref="DE45" si="370">P45*BK45</f>
        <v>0</v>
      </c>
      <c r="DF45" s="461">
        <f t="shared" ref="DF45" si="371">DD45-DE45</f>
        <v>0</v>
      </c>
      <c r="DG45" s="37"/>
      <c r="DH45" s="461">
        <f t="shared" ref="DH45" si="372">SUM(BL45+BP45+BT45+BX45+CB45+CF45+CJ45+CN45+CR45+CV45+CZ45+DD45)</f>
        <v>12975000</v>
      </c>
      <c r="DI45" s="461">
        <f t="shared" ref="DI45" si="373">SUM(BM45+BQ45+BU45+BY45+CC45+CG45+CK45+CO45+CS45+CW45+DA45+DE45)</f>
        <v>12999999</v>
      </c>
      <c r="DJ45" s="461">
        <f>DH45-DI45</f>
        <v>-24999</v>
      </c>
    </row>
    <row r="46" spans="1:114" s="39" customFormat="1" ht="24.75" customHeight="1" thickBot="1" x14ac:dyDescent="0.25">
      <c r="A46" s="45">
        <v>5</v>
      </c>
      <c r="B46" s="45" t="s">
        <v>4</v>
      </c>
      <c r="C46" s="45"/>
      <c r="D46" s="540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8"/>
      <c r="R46" s="77"/>
      <c r="S46" s="205"/>
      <c r="T46" s="206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4">
        <f t="shared" ref="AF46:BF46" si="374">SUM(AF44:AF45)</f>
        <v>15000000</v>
      </c>
      <c r="AG46" s="917">
        <f t="shared" si="374"/>
        <v>15000000</v>
      </c>
      <c r="AH46" s="104">
        <f t="shared" si="374"/>
        <v>0</v>
      </c>
      <c r="AI46" s="104">
        <f t="shared" si="374"/>
        <v>0</v>
      </c>
      <c r="AJ46" s="104">
        <f t="shared" si="374"/>
        <v>0</v>
      </c>
      <c r="AK46" s="104">
        <f t="shared" si="374"/>
        <v>0</v>
      </c>
      <c r="AL46" s="104">
        <f t="shared" si="374"/>
        <v>0</v>
      </c>
      <c r="AM46" s="104">
        <f t="shared" si="374"/>
        <v>0</v>
      </c>
      <c r="AN46" s="104">
        <f t="shared" si="374"/>
        <v>0</v>
      </c>
      <c r="AO46" s="104">
        <f t="shared" si="374"/>
        <v>0</v>
      </c>
      <c r="AP46" s="104">
        <f t="shared" si="374"/>
        <v>0</v>
      </c>
      <c r="AQ46" s="104">
        <f t="shared" si="374"/>
        <v>0</v>
      </c>
      <c r="AR46" s="104">
        <f t="shared" si="374"/>
        <v>0</v>
      </c>
      <c r="AS46" s="104">
        <f t="shared" si="374"/>
        <v>15000000</v>
      </c>
      <c r="AT46" s="917">
        <f t="shared" si="374"/>
        <v>2025000.0000000002</v>
      </c>
      <c r="AU46" s="104">
        <f t="shared" si="374"/>
        <v>0</v>
      </c>
      <c r="AV46" s="104">
        <f t="shared" si="374"/>
        <v>0</v>
      </c>
      <c r="AW46" s="104">
        <f t="shared" si="374"/>
        <v>0</v>
      </c>
      <c r="AX46" s="104">
        <f t="shared" si="374"/>
        <v>0</v>
      </c>
      <c r="AY46" s="104">
        <f t="shared" si="374"/>
        <v>0</v>
      </c>
      <c r="AZ46" s="104">
        <f t="shared" si="374"/>
        <v>0</v>
      </c>
      <c r="BA46" s="104">
        <f t="shared" si="374"/>
        <v>0</v>
      </c>
      <c r="BB46" s="104">
        <f t="shared" si="374"/>
        <v>0</v>
      </c>
      <c r="BC46" s="104">
        <f t="shared" si="374"/>
        <v>0</v>
      </c>
      <c r="BD46" s="104">
        <f t="shared" si="374"/>
        <v>0</v>
      </c>
      <c r="BE46" s="104">
        <f t="shared" si="374"/>
        <v>0</v>
      </c>
      <c r="BF46" s="104">
        <f t="shared" si="374"/>
        <v>2025000.0000000002</v>
      </c>
      <c r="BG46" s="105">
        <f>SUM(BG45:BG45)</f>
        <v>0</v>
      </c>
      <c r="BH46" s="105">
        <f>SUM(BH45:BH45)</f>
        <v>15000000</v>
      </c>
      <c r="BI46" s="105">
        <f>SUM(BI45:BI45)</f>
        <v>0</v>
      </c>
      <c r="BJ46" s="153">
        <f>SUM(BJ45:BJ45)/14</f>
        <v>7.1428571428571425E-2</v>
      </c>
      <c r="BK46" s="159"/>
      <c r="BL46" s="918">
        <f>SUM(BL45)</f>
        <v>12975000</v>
      </c>
      <c r="BM46" s="918">
        <f t="shared" ref="BM46" si="375">SUM(BM45)</f>
        <v>12999999</v>
      </c>
      <c r="BN46" s="918">
        <f>SUM(BN45)</f>
        <v>-24999</v>
      </c>
      <c r="BO46" s="50"/>
      <c r="BP46" s="918">
        <f>SUM(BP45)</f>
        <v>0</v>
      </c>
      <c r="BQ46" s="918">
        <f t="shared" ref="BQ46" si="376">SUM(BQ45)</f>
        <v>0</v>
      </c>
      <c r="BR46" s="918">
        <f t="shared" ref="BR46" si="377">SUM(BR45)</f>
        <v>0</v>
      </c>
      <c r="BS46" s="50"/>
      <c r="BT46" s="918">
        <f>SUM(BT45)</f>
        <v>0</v>
      </c>
      <c r="BU46" s="918">
        <f t="shared" ref="BU46" si="378">SUM(BU45)</f>
        <v>0</v>
      </c>
      <c r="BV46" s="918">
        <f t="shared" ref="BV46" si="379">SUM(BV45)</f>
        <v>0</v>
      </c>
      <c r="BW46" s="50"/>
      <c r="BX46" s="918">
        <f>SUM(BX45)</f>
        <v>0</v>
      </c>
      <c r="BY46" s="918">
        <f t="shared" ref="BY46" si="380">SUM(BY45)</f>
        <v>0</v>
      </c>
      <c r="BZ46" s="918">
        <f t="shared" ref="BZ46" si="381">SUM(BZ45)</f>
        <v>0</v>
      </c>
      <c r="CA46" s="50"/>
      <c r="CB46" s="918">
        <f>SUM(CB45)</f>
        <v>0</v>
      </c>
      <c r="CC46" s="918">
        <f t="shared" ref="CC46" si="382">SUM(CC45)</f>
        <v>0</v>
      </c>
      <c r="CD46" s="918">
        <f t="shared" ref="CD46" si="383">SUM(CD45)</f>
        <v>0</v>
      </c>
      <c r="CE46" s="50"/>
      <c r="CF46" s="918">
        <f>SUM(CF45)</f>
        <v>0</v>
      </c>
      <c r="CG46" s="918">
        <f t="shared" ref="CG46" si="384">SUM(CG45)</f>
        <v>0</v>
      </c>
      <c r="CH46" s="918">
        <f t="shared" ref="CH46" si="385">SUM(CH45)</f>
        <v>0</v>
      </c>
      <c r="CI46" s="50"/>
      <c r="CJ46" s="918">
        <f>SUM(CJ45)</f>
        <v>0</v>
      </c>
      <c r="CK46" s="918">
        <f t="shared" ref="CK46" si="386">SUM(CK45)</f>
        <v>0</v>
      </c>
      <c r="CL46" s="918">
        <f t="shared" ref="CL46" si="387">SUM(CL45)</f>
        <v>0</v>
      </c>
      <c r="CM46" s="50"/>
      <c r="CN46" s="918">
        <f>SUM(CN45)</f>
        <v>0</v>
      </c>
      <c r="CO46" s="918">
        <f t="shared" ref="CO46" si="388">SUM(CO45)</f>
        <v>0</v>
      </c>
      <c r="CP46" s="918">
        <f t="shared" ref="CP46" si="389">SUM(CP45)</f>
        <v>0</v>
      </c>
      <c r="CQ46" s="50"/>
      <c r="CR46" s="918">
        <f>SUM(CR45)</f>
        <v>0</v>
      </c>
      <c r="CS46" s="918">
        <f t="shared" ref="CS46" si="390">SUM(CS45)</f>
        <v>0</v>
      </c>
      <c r="CT46" s="918">
        <f t="shared" ref="CT46" si="391">SUM(CT45)</f>
        <v>0</v>
      </c>
      <c r="CU46" s="50"/>
      <c r="CV46" s="918">
        <f>SUM(CV45)</f>
        <v>0</v>
      </c>
      <c r="CW46" s="918">
        <f t="shared" ref="CW46" si="392">SUM(CW45)</f>
        <v>0</v>
      </c>
      <c r="CX46" s="918">
        <f t="shared" ref="CX46" si="393">SUM(CX45)</f>
        <v>0</v>
      </c>
      <c r="CY46" s="50"/>
      <c r="CZ46" s="918">
        <f>SUM(CZ45)</f>
        <v>0</v>
      </c>
      <c r="DA46" s="918">
        <f t="shared" ref="DA46" si="394">SUM(DA45)</f>
        <v>0</v>
      </c>
      <c r="DB46" s="918">
        <f t="shared" ref="DB46" si="395">SUM(DB45)</f>
        <v>0</v>
      </c>
      <c r="DC46" s="50"/>
      <c r="DD46" s="918">
        <f>SUM(DD45)</f>
        <v>0</v>
      </c>
      <c r="DE46" s="918">
        <f t="shared" ref="DE46" si="396">SUM(DE45)</f>
        <v>0</v>
      </c>
      <c r="DF46" s="918">
        <f t="shared" ref="DF46" si="397">SUM(DF45)</f>
        <v>0</v>
      </c>
      <c r="DG46" s="50"/>
      <c r="DH46" s="918">
        <f>SUM(DH45)</f>
        <v>12975000</v>
      </c>
      <c r="DI46" s="918">
        <f t="shared" ref="DI46" si="398">SUM(DI45)</f>
        <v>12999999</v>
      </c>
      <c r="DJ46" s="918">
        <f t="shared" ref="DJ46" si="399">SUM(DJ45)</f>
        <v>-24999</v>
      </c>
    </row>
    <row r="47" spans="1:114" s="20" customFormat="1" ht="24.75" customHeight="1" x14ac:dyDescent="0.2">
      <c r="A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207"/>
      <c r="T47" s="207"/>
      <c r="AE47" s="41"/>
      <c r="AS47" s="52"/>
      <c r="BF47" s="53"/>
      <c r="BG47" s="54">
        <f>AF46-AS46</f>
        <v>0</v>
      </c>
      <c r="BH47" s="55">
        <f>SUM(BI46+AS46)</f>
        <v>15000000</v>
      </c>
      <c r="BI47" s="56">
        <f>SUM(BG46)</f>
        <v>0</v>
      </c>
      <c r="BJ47" s="41" t="s">
        <v>35</v>
      </c>
      <c r="BK47" s="160"/>
      <c r="BL47" s="24"/>
      <c r="BM47" s="24"/>
      <c r="BN47" s="24"/>
      <c r="BP47" s="24"/>
      <c r="BQ47" s="24"/>
      <c r="BR47" s="24"/>
      <c r="BT47" s="24"/>
      <c r="BU47" s="24"/>
      <c r="BV47" s="24"/>
      <c r="BX47" s="24"/>
      <c r="BY47" s="24"/>
      <c r="BZ47" s="24"/>
      <c r="CB47" s="24"/>
      <c r="CC47" s="24"/>
    </row>
    <row r="48" spans="1:114" s="20" customFormat="1" ht="24.75" customHeight="1" x14ac:dyDescent="0.2">
      <c r="A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207">
        <f>S45*14%</f>
        <v>700000.00000000012</v>
      </c>
      <c r="T48" s="207"/>
      <c r="AE48" s="41"/>
      <c r="AS48" s="41"/>
      <c r="AT48" s="118"/>
      <c r="AU48" s="118"/>
      <c r="AV48" s="118"/>
      <c r="AW48" s="118"/>
      <c r="AX48" s="118"/>
      <c r="AY48" s="118"/>
      <c r="AZ48" s="118"/>
      <c r="BA48" s="118"/>
      <c r="BB48" s="118"/>
      <c r="BC48" s="118"/>
      <c r="BD48" s="118"/>
      <c r="BE48" s="118"/>
      <c r="BF48" s="118"/>
      <c r="BG48" s="41"/>
      <c r="BH48" s="57"/>
      <c r="BI48" s="58">
        <f>SUM(BI46-BI47)</f>
        <v>0</v>
      </c>
      <c r="BJ48" s="41" t="s">
        <v>34</v>
      </c>
      <c r="BK48" s="160"/>
      <c r="BL48" s="24"/>
      <c r="BM48" s="24"/>
      <c r="BN48" s="24"/>
      <c r="BP48" s="24"/>
      <c r="BQ48" s="24"/>
      <c r="BR48" s="24"/>
      <c r="BT48" s="24"/>
      <c r="BU48" s="24"/>
      <c r="BV48" s="24"/>
      <c r="BX48" s="24"/>
      <c r="BY48" s="24"/>
      <c r="BZ48" s="24"/>
      <c r="CB48" s="24"/>
      <c r="CC48" s="24"/>
    </row>
    <row r="49" spans="1:114" s="20" customFormat="1" ht="24.75" customHeight="1" x14ac:dyDescent="0.2">
      <c r="A49" s="1168" t="s">
        <v>8</v>
      </c>
      <c r="B49" s="1169"/>
      <c r="C49" s="119" t="s">
        <v>488</v>
      </c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198"/>
      <c r="T49" s="210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2"/>
      <c r="AF49" s="23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3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3"/>
      <c r="BG49" s="133"/>
      <c r="BH49" s="130"/>
      <c r="BI49" s="134"/>
      <c r="BJ49" s="23"/>
      <c r="BK49" s="157"/>
      <c r="BL49" s="131"/>
      <c r="BM49" s="131"/>
      <c r="BN49" s="131"/>
      <c r="BP49" s="132"/>
      <c r="BQ49" s="131"/>
      <c r="BR49" s="131"/>
      <c r="BT49" s="131"/>
      <c r="BU49" s="131"/>
      <c r="BV49" s="133"/>
      <c r="BX49" s="133"/>
      <c r="BY49" s="130"/>
      <c r="BZ49" s="134"/>
      <c r="CB49" s="133"/>
      <c r="CC49" s="24"/>
      <c r="CD49" s="24"/>
      <c r="CF49" s="24"/>
      <c r="CG49" s="24"/>
      <c r="CH49" s="135"/>
      <c r="CJ49" s="24"/>
      <c r="CK49" s="24"/>
      <c r="CL49" s="24"/>
      <c r="CN49" s="24"/>
      <c r="CO49" s="24"/>
      <c r="CP49" s="24"/>
      <c r="CR49" s="24"/>
      <c r="CS49" s="24"/>
      <c r="CT49" s="24"/>
    </row>
    <row r="50" spans="1:114" s="8" customFormat="1" ht="24.75" customHeight="1" x14ac:dyDescent="0.2">
      <c r="A50" s="1170" t="s">
        <v>9</v>
      </c>
      <c r="B50" s="1150" t="s">
        <v>10</v>
      </c>
      <c r="C50" s="1150" t="s">
        <v>21</v>
      </c>
      <c r="D50" s="1173" t="s">
        <v>11</v>
      </c>
      <c r="E50" s="1173"/>
      <c r="F50" s="1173"/>
      <c r="G50" s="1173"/>
      <c r="H50" s="1173"/>
      <c r="I50" s="1173"/>
      <c r="J50" s="1173"/>
      <c r="K50" s="1173"/>
      <c r="L50" s="1173"/>
      <c r="M50" s="1173"/>
      <c r="N50" s="1173"/>
      <c r="O50" s="1173"/>
      <c r="P50" s="1173"/>
      <c r="Q50" s="1173"/>
      <c r="R50" s="1150" t="s">
        <v>19</v>
      </c>
      <c r="S50" s="1174" t="s">
        <v>16</v>
      </c>
      <c r="T50" s="1175"/>
      <c r="U50" s="1175"/>
      <c r="V50" s="1175"/>
      <c r="W50" s="1175"/>
      <c r="X50" s="1175"/>
      <c r="Y50" s="1175"/>
      <c r="Z50" s="1175"/>
      <c r="AA50" s="1175"/>
      <c r="AB50" s="1175"/>
      <c r="AC50" s="1175"/>
      <c r="AD50" s="1175"/>
      <c r="AE50" s="1176"/>
      <c r="AF50" s="1161" t="s">
        <v>6</v>
      </c>
      <c r="AG50" s="1161"/>
      <c r="AH50" s="1161"/>
      <c r="AI50" s="1161"/>
      <c r="AJ50" s="1161"/>
      <c r="AK50" s="1161"/>
      <c r="AL50" s="1161"/>
      <c r="AM50" s="1161"/>
      <c r="AN50" s="1161"/>
      <c r="AO50" s="1161"/>
      <c r="AP50" s="1161"/>
      <c r="AQ50" s="1161"/>
      <c r="AR50" s="1161"/>
      <c r="AS50" s="1161"/>
      <c r="AT50" s="1162" t="s">
        <v>38</v>
      </c>
      <c r="AU50" s="1163"/>
      <c r="AV50" s="1163"/>
      <c r="AW50" s="1163"/>
      <c r="AX50" s="1163"/>
      <c r="AY50" s="1163"/>
      <c r="AZ50" s="1163"/>
      <c r="BA50" s="1163"/>
      <c r="BB50" s="1163"/>
      <c r="BC50" s="1163"/>
      <c r="BD50" s="1163"/>
      <c r="BE50" s="1163"/>
      <c r="BF50" s="1164"/>
      <c r="BG50" s="1150" t="s">
        <v>35</v>
      </c>
      <c r="BH50" s="1150" t="s">
        <v>208</v>
      </c>
      <c r="BI50" s="1153" t="s">
        <v>36</v>
      </c>
      <c r="BJ50" s="130"/>
      <c r="BK50" s="130"/>
      <c r="BL50" s="1149" t="s">
        <v>51</v>
      </c>
      <c r="BM50" s="1149"/>
      <c r="BN50" s="1149"/>
      <c r="BO50" s="23"/>
      <c r="BP50" s="1149" t="s">
        <v>52</v>
      </c>
      <c r="BQ50" s="1149"/>
      <c r="BR50" s="1149"/>
      <c r="BS50" s="23"/>
      <c r="BT50" s="1149" t="s">
        <v>56</v>
      </c>
      <c r="BU50" s="1149"/>
      <c r="BV50" s="1149"/>
      <c r="BW50" s="23"/>
      <c r="BX50" s="1149" t="s">
        <v>59</v>
      </c>
      <c r="BY50" s="1149"/>
      <c r="BZ50" s="1149"/>
      <c r="CA50" s="23"/>
      <c r="CB50" s="1149" t="s">
        <v>60</v>
      </c>
      <c r="CC50" s="1149"/>
      <c r="CD50" s="1149"/>
      <c r="CE50" s="23"/>
      <c r="CF50" s="1149" t="s">
        <v>61</v>
      </c>
      <c r="CG50" s="1149"/>
      <c r="CH50" s="1149"/>
      <c r="CI50" s="23"/>
      <c r="CJ50" s="1149" t="s">
        <v>204</v>
      </c>
      <c r="CK50" s="1149"/>
      <c r="CL50" s="1149"/>
      <c r="CM50" s="23"/>
      <c r="CN50" s="1149" t="s">
        <v>584</v>
      </c>
      <c r="CO50" s="1149"/>
      <c r="CP50" s="1149"/>
      <c r="CQ50" s="23"/>
      <c r="CR50" s="1149" t="s">
        <v>585</v>
      </c>
      <c r="CS50" s="1149"/>
      <c r="CT50" s="1149"/>
      <c r="CU50" s="23"/>
      <c r="CV50" s="1149" t="s">
        <v>586</v>
      </c>
      <c r="CW50" s="1149"/>
      <c r="CX50" s="1149"/>
      <c r="CY50" s="23"/>
      <c r="CZ50" s="1149" t="s">
        <v>587</v>
      </c>
      <c r="DA50" s="1149"/>
      <c r="DB50" s="1149"/>
      <c r="DC50" s="23"/>
      <c r="DD50" s="1149" t="s">
        <v>588</v>
      </c>
      <c r="DE50" s="1149"/>
      <c r="DF50" s="1149"/>
      <c r="DG50" s="23"/>
      <c r="DH50" s="1149" t="s">
        <v>12</v>
      </c>
      <c r="DI50" s="1149"/>
      <c r="DJ50" s="1149"/>
    </row>
    <row r="51" spans="1:114" s="8" customFormat="1" ht="24.75" customHeight="1" x14ac:dyDescent="0.2">
      <c r="A51" s="1171"/>
      <c r="B51" s="1151"/>
      <c r="C51" s="1151"/>
      <c r="D51" s="1156" t="s">
        <v>17</v>
      </c>
      <c r="E51" s="1158" t="s">
        <v>18</v>
      </c>
      <c r="F51" s="1159"/>
      <c r="G51" s="1159"/>
      <c r="H51" s="1159"/>
      <c r="I51" s="1159"/>
      <c r="J51" s="1159"/>
      <c r="K51" s="1159"/>
      <c r="L51" s="1159"/>
      <c r="M51" s="1159"/>
      <c r="N51" s="1159"/>
      <c r="O51" s="1159"/>
      <c r="P51" s="1159"/>
      <c r="Q51" s="1159"/>
      <c r="R51" s="1151"/>
      <c r="S51" s="1189" t="s">
        <v>17</v>
      </c>
      <c r="T51" s="1158" t="s">
        <v>18</v>
      </c>
      <c r="U51" s="1159"/>
      <c r="V51" s="1159"/>
      <c r="W51" s="1159"/>
      <c r="X51" s="1159"/>
      <c r="Y51" s="1159"/>
      <c r="Z51" s="1159"/>
      <c r="AA51" s="1159"/>
      <c r="AB51" s="1159"/>
      <c r="AC51" s="1159"/>
      <c r="AD51" s="1159"/>
      <c r="AE51" s="1160"/>
      <c r="AF51" s="1156" t="s">
        <v>17</v>
      </c>
      <c r="AG51" s="1158" t="s">
        <v>18</v>
      </c>
      <c r="AH51" s="1159"/>
      <c r="AI51" s="1159"/>
      <c r="AJ51" s="1159"/>
      <c r="AK51" s="1159"/>
      <c r="AL51" s="1159"/>
      <c r="AM51" s="1159"/>
      <c r="AN51" s="1159"/>
      <c r="AO51" s="1159"/>
      <c r="AP51" s="1159"/>
      <c r="AQ51" s="1159"/>
      <c r="AR51" s="1159"/>
      <c r="AS51" s="1160"/>
      <c r="AT51" s="1165"/>
      <c r="AU51" s="1166"/>
      <c r="AV51" s="1166"/>
      <c r="AW51" s="1166"/>
      <c r="AX51" s="1166"/>
      <c r="AY51" s="1166"/>
      <c r="AZ51" s="1166"/>
      <c r="BA51" s="1166"/>
      <c r="BB51" s="1166"/>
      <c r="BC51" s="1166"/>
      <c r="BD51" s="1166"/>
      <c r="BE51" s="1166"/>
      <c r="BF51" s="1167"/>
      <c r="BG51" s="1151"/>
      <c r="BH51" s="1151"/>
      <c r="BI51" s="1154"/>
      <c r="BJ51" s="130"/>
      <c r="BK51" s="130"/>
      <c r="BL51" s="920">
        <v>1</v>
      </c>
      <c r="BM51" s="920">
        <v>2</v>
      </c>
      <c r="BN51" s="920"/>
      <c r="BO51" s="23"/>
      <c r="BP51" s="920">
        <v>1</v>
      </c>
      <c r="BQ51" s="920">
        <v>2</v>
      </c>
      <c r="BR51" s="920"/>
      <c r="BS51" s="23"/>
      <c r="BT51" s="920">
        <v>1</v>
      </c>
      <c r="BU51" s="920">
        <v>2</v>
      </c>
      <c r="BV51" s="920"/>
      <c r="BW51" s="23"/>
      <c r="BX51" s="920">
        <v>1</v>
      </c>
      <c r="BY51" s="920">
        <v>2</v>
      </c>
      <c r="BZ51" s="920"/>
      <c r="CA51" s="23"/>
      <c r="CB51" s="920">
        <v>1</v>
      </c>
      <c r="CC51" s="920">
        <v>2</v>
      </c>
      <c r="CD51" s="920"/>
      <c r="CE51" s="23"/>
      <c r="CF51" s="920">
        <v>1</v>
      </c>
      <c r="CG51" s="920">
        <v>2</v>
      </c>
      <c r="CH51" s="920"/>
      <c r="CI51" s="23"/>
      <c r="CJ51" s="920">
        <v>1</v>
      </c>
      <c r="CK51" s="920">
        <v>2</v>
      </c>
      <c r="CL51" s="920"/>
      <c r="CM51" s="23"/>
      <c r="CN51" s="920">
        <v>1</v>
      </c>
      <c r="CO51" s="920">
        <v>2</v>
      </c>
      <c r="CP51" s="920"/>
      <c r="CQ51" s="23"/>
      <c r="CR51" s="920">
        <v>1</v>
      </c>
      <c r="CS51" s="920">
        <v>2</v>
      </c>
      <c r="CT51" s="920"/>
      <c r="CU51" s="23"/>
      <c r="CV51" s="920">
        <v>1</v>
      </c>
      <c r="CW51" s="920">
        <v>2</v>
      </c>
      <c r="CX51" s="920"/>
      <c r="CY51" s="23"/>
      <c r="CZ51" s="920">
        <v>1</v>
      </c>
      <c r="DA51" s="920">
        <v>2</v>
      </c>
      <c r="DB51" s="920"/>
      <c r="DC51" s="23"/>
      <c r="DD51" s="920">
        <v>1</v>
      </c>
      <c r="DE51" s="920">
        <v>2</v>
      </c>
      <c r="DF51" s="920"/>
      <c r="DG51" s="23"/>
      <c r="DH51" s="920">
        <v>1</v>
      </c>
      <c r="DI51" s="920">
        <v>2</v>
      </c>
      <c r="DJ51" s="920"/>
    </row>
    <row r="52" spans="1:114" s="6" customFormat="1" ht="24.75" customHeight="1" x14ac:dyDescent="0.2">
      <c r="A52" s="1172"/>
      <c r="B52" s="1152"/>
      <c r="C52" s="1152"/>
      <c r="D52" s="1157"/>
      <c r="E52" s="26">
        <v>1</v>
      </c>
      <c r="F52" s="26">
        <v>2</v>
      </c>
      <c r="G52" s="26">
        <v>3</v>
      </c>
      <c r="H52" s="26">
        <v>4</v>
      </c>
      <c r="I52" s="26">
        <v>5</v>
      </c>
      <c r="J52" s="26">
        <v>6</v>
      </c>
      <c r="K52" s="26">
        <v>7</v>
      </c>
      <c r="L52" s="26">
        <v>8</v>
      </c>
      <c r="M52" s="26">
        <v>9</v>
      </c>
      <c r="N52" s="26">
        <v>10</v>
      </c>
      <c r="O52" s="26">
        <v>11</v>
      </c>
      <c r="P52" s="26">
        <v>12</v>
      </c>
      <c r="Q52" s="26" t="s">
        <v>20</v>
      </c>
      <c r="R52" s="1152"/>
      <c r="S52" s="1191"/>
      <c r="T52" s="26">
        <v>1</v>
      </c>
      <c r="U52" s="26">
        <v>2</v>
      </c>
      <c r="V52" s="26">
        <v>3</v>
      </c>
      <c r="W52" s="26">
        <v>4</v>
      </c>
      <c r="X52" s="26">
        <v>5</v>
      </c>
      <c r="Y52" s="26">
        <v>6</v>
      </c>
      <c r="Z52" s="26">
        <v>7</v>
      </c>
      <c r="AA52" s="26">
        <v>8</v>
      </c>
      <c r="AB52" s="26">
        <v>9</v>
      </c>
      <c r="AC52" s="26">
        <v>10</v>
      </c>
      <c r="AD52" s="26">
        <v>11</v>
      </c>
      <c r="AE52" s="26">
        <v>12</v>
      </c>
      <c r="AF52" s="1157"/>
      <c r="AG52" s="26">
        <v>1</v>
      </c>
      <c r="AH52" s="26">
        <v>2</v>
      </c>
      <c r="AI52" s="26">
        <v>3</v>
      </c>
      <c r="AJ52" s="26">
        <v>4</v>
      </c>
      <c r="AK52" s="26">
        <v>5</v>
      </c>
      <c r="AL52" s="26">
        <v>6</v>
      </c>
      <c r="AM52" s="26">
        <v>7</v>
      </c>
      <c r="AN52" s="26">
        <v>8</v>
      </c>
      <c r="AO52" s="26">
        <v>9</v>
      </c>
      <c r="AP52" s="26">
        <v>10</v>
      </c>
      <c r="AQ52" s="26">
        <v>11</v>
      </c>
      <c r="AR52" s="26">
        <v>12</v>
      </c>
      <c r="AS52" s="26" t="s">
        <v>12</v>
      </c>
      <c r="AT52" s="164">
        <v>1</v>
      </c>
      <c r="AU52" s="164">
        <v>2</v>
      </c>
      <c r="AV52" s="164">
        <v>3</v>
      </c>
      <c r="AW52" s="164">
        <v>4</v>
      </c>
      <c r="AX52" s="164">
        <v>5</v>
      </c>
      <c r="AY52" s="164">
        <v>6</v>
      </c>
      <c r="AZ52" s="164">
        <v>7</v>
      </c>
      <c r="BA52" s="164">
        <v>8</v>
      </c>
      <c r="BB52" s="164">
        <v>9</v>
      </c>
      <c r="BC52" s="164">
        <v>10</v>
      </c>
      <c r="BD52" s="164">
        <v>11</v>
      </c>
      <c r="BE52" s="164">
        <v>12</v>
      </c>
      <c r="BF52" s="26" t="s">
        <v>12</v>
      </c>
      <c r="BG52" s="1152"/>
      <c r="BH52" s="1152"/>
      <c r="BI52" s="1155"/>
      <c r="BJ52" s="20"/>
      <c r="BK52" s="7"/>
      <c r="BL52" s="164" t="s">
        <v>581</v>
      </c>
      <c r="BM52" s="164" t="s">
        <v>582</v>
      </c>
      <c r="BN52" s="919" t="s">
        <v>583</v>
      </c>
      <c r="BO52" s="27"/>
      <c r="BP52" s="164" t="s">
        <v>581</v>
      </c>
      <c r="BQ52" s="164" t="s">
        <v>582</v>
      </c>
      <c r="BR52" s="919" t="s">
        <v>583</v>
      </c>
      <c r="BS52" s="27"/>
      <c r="BT52" s="164" t="s">
        <v>581</v>
      </c>
      <c r="BU52" s="164" t="s">
        <v>582</v>
      </c>
      <c r="BV52" s="919" t="s">
        <v>583</v>
      </c>
      <c r="BW52" s="27"/>
      <c r="BX52" s="164" t="s">
        <v>581</v>
      </c>
      <c r="BY52" s="164" t="s">
        <v>582</v>
      </c>
      <c r="BZ52" s="919" t="s">
        <v>583</v>
      </c>
      <c r="CA52" s="27"/>
      <c r="CB52" s="164" t="s">
        <v>581</v>
      </c>
      <c r="CC52" s="164" t="s">
        <v>582</v>
      </c>
      <c r="CD52" s="919" t="s">
        <v>583</v>
      </c>
      <c r="CE52" s="27"/>
      <c r="CF52" s="164" t="s">
        <v>581</v>
      </c>
      <c r="CG52" s="164" t="s">
        <v>582</v>
      </c>
      <c r="CH52" s="919" t="s">
        <v>583</v>
      </c>
      <c r="CI52" s="27"/>
      <c r="CJ52" s="164" t="s">
        <v>581</v>
      </c>
      <c r="CK52" s="164" t="s">
        <v>582</v>
      </c>
      <c r="CL52" s="919" t="s">
        <v>583</v>
      </c>
      <c r="CM52" s="27"/>
      <c r="CN52" s="164" t="s">
        <v>581</v>
      </c>
      <c r="CO52" s="164" t="s">
        <v>582</v>
      </c>
      <c r="CP52" s="919" t="s">
        <v>583</v>
      </c>
      <c r="CQ52" s="27"/>
      <c r="CR52" s="164" t="s">
        <v>581</v>
      </c>
      <c r="CS52" s="164" t="s">
        <v>582</v>
      </c>
      <c r="CT52" s="919" t="s">
        <v>583</v>
      </c>
      <c r="CU52" s="27"/>
      <c r="CV52" s="164" t="s">
        <v>581</v>
      </c>
      <c r="CW52" s="164" t="s">
        <v>582</v>
      </c>
      <c r="CX52" s="919" t="s">
        <v>583</v>
      </c>
      <c r="CY52" s="27"/>
      <c r="CZ52" s="164" t="s">
        <v>581</v>
      </c>
      <c r="DA52" s="164" t="s">
        <v>582</v>
      </c>
      <c r="DB52" s="919" t="s">
        <v>583</v>
      </c>
      <c r="DC52" s="27"/>
      <c r="DD52" s="164" t="s">
        <v>581</v>
      </c>
      <c r="DE52" s="164" t="s">
        <v>582</v>
      </c>
      <c r="DF52" s="919" t="s">
        <v>583</v>
      </c>
      <c r="DG52" s="27"/>
      <c r="DH52" s="164" t="s">
        <v>581</v>
      </c>
      <c r="DI52" s="164" t="s">
        <v>582</v>
      </c>
      <c r="DJ52" s="919" t="s">
        <v>583</v>
      </c>
    </row>
    <row r="53" spans="1:114" s="92" customFormat="1" ht="24.75" customHeight="1" x14ac:dyDescent="0.2">
      <c r="A53" s="759">
        <v>1</v>
      </c>
      <c r="B53" s="760" t="s">
        <v>443</v>
      </c>
      <c r="C53" s="147" t="s">
        <v>236</v>
      </c>
      <c r="D53" s="764">
        <v>1</v>
      </c>
      <c r="E53" s="263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>
        <f>SUM(E53:P53)</f>
        <v>0</v>
      </c>
      <c r="R53" s="765" t="s">
        <v>454</v>
      </c>
      <c r="S53" s="767">
        <v>150000</v>
      </c>
      <c r="T53" s="208"/>
      <c r="U53" s="208"/>
      <c r="V53" s="208"/>
      <c r="W53" s="208"/>
      <c r="X53" s="208"/>
      <c r="Y53" s="208"/>
      <c r="Z53" s="208"/>
      <c r="AA53" s="208"/>
      <c r="AB53" s="208"/>
      <c r="AC53" s="94"/>
      <c r="AD53" s="94"/>
      <c r="AE53" s="94"/>
      <c r="AF53" s="69">
        <f t="shared" ref="AF53:AF54" si="400">SUM(Q53*S53)</f>
        <v>0</v>
      </c>
      <c r="AG53" s="70">
        <f t="shared" ref="AG53:AG54" si="401">T53*E53</f>
        <v>0</v>
      </c>
      <c r="AH53" s="70">
        <f t="shared" ref="AH53:AH54" si="402">U53*F53</f>
        <v>0</v>
      </c>
      <c r="AI53" s="70">
        <f t="shared" ref="AI53:AI54" si="403">V53*G53</f>
        <v>0</v>
      </c>
      <c r="AJ53" s="70">
        <f t="shared" ref="AJ53:AJ54" si="404">W53*H53</f>
        <v>0</v>
      </c>
      <c r="AK53" s="70">
        <f t="shared" ref="AK53:AK54" si="405">X53*I53</f>
        <v>0</v>
      </c>
      <c r="AL53" s="70">
        <f t="shared" ref="AL53:AL54" si="406">Y53*J53</f>
        <v>0</v>
      </c>
      <c r="AM53" s="70">
        <f t="shared" ref="AM53:AM54" si="407">Z53*K53</f>
        <v>0</v>
      </c>
      <c r="AN53" s="70">
        <f t="shared" ref="AN53:AN54" si="408">AA53*L53</f>
        <v>0</v>
      </c>
      <c r="AO53" s="70">
        <f t="shared" ref="AO53:AO54" si="409">AB53*M53</f>
        <v>0</v>
      </c>
      <c r="AP53" s="70">
        <f t="shared" ref="AP53:AP54" si="410">AC53*N53</f>
        <v>0</v>
      </c>
      <c r="AQ53" s="70">
        <f t="shared" ref="AQ53:AQ54" si="411">AD53*O53</f>
        <v>0</v>
      </c>
      <c r="AR53" s="70">
        <f t="shared" ref="AR53:AR54" si="412">AE53*P53</f>
        <v>0</v>
      </c>
      <c r="AS53" s="70">
        <f t="shared" ref="AS53:AS54" si="413">SUM(AG53:AR53)</f>
        <v>0</v>
      </c>
      <c r="AT53" s="70">
        <f t="shared" ref="AT53:AX54" si="414">SUM(AG53*4%)</f>
        <v>0</v>
      </c>
      <c r="AU53" s="70">
        <f t="shared" si="414"/>
        <v>0</v>
      </c>
      <c r="AV53" s="70">
        <f t="shared" si="414"/>
        <v>0</v>
      </c>
      <c r="AW53" s="70">
        <f t="shared" si="414"/>
        <v>0</v>
      </c>
      <c r="AX53" s="70">
        <f t="shared" si="414"/>
        <v>0</v>
      </c>
      <c r="AY53" s="70">
        <f t="shared" ref="AY53:BE53" si="415">SUM(AL53*14%)</f>
        <v>0</v>
      </c>
      <c r="AZ53" s="70">
        <f t="shared" si="415"/>
        <v>0</v>
      </c>
      <c r="BA53" s="70">
        <f t="shared" si="415"/>
        <v>0</v>
      </c>
      <c r="BB53" s="70">
        <f t="shared" si="415"/>
        <v>0</v>
      </c>
      <c r="BC53" s="70">
        <f t="shared" si="415"/>
        <v>0</v>
      </c>
      <c r="BD53" s="70">
        <f t="shared" si="415"/>
        <v>0</v>
      </c>
      <c r="BE53" s="70">
        <f t="shared" si="415"/>
        <v>0</v>
      </c>
      <c r="BF53" s="763">
        <f>SUM(AT53:BE53)</f>
        <v>0</v>
      </c>
      <c r="BG53" s="99">
        <f>AF53-AS53</f>
        <v>0</v>
      </c>
      <c r="BH53" s="100">
        <f>S53*D53</f>
        <v>150000</v>
      </c>
      <c r="BI53" s="101">
        <f>BH53-AS53</f>
        <v>150000</v>
      </c>
      <c r="BJ53" s="152">
        <f>SUM(Q53/D53)</f>
        <v>0</v>
      </c>
      <c r="BK53" s="962">
        <v>150000</v>
      </c>
      <c r="BL53" s="461">
        <f t="shared" ref="BL53:BL58" si="416">AG53-AT53</f>
        <v>0</v>
      </c>
      <c r="BM53" s="461">
        <f t="shared" ref="BM53:BM58" si="417">E53*BK53</f>
        <v>0</v>
      </c>
      <c r="BN53" s="461">
        <f t="shared" ref="BN53:BN58" si="418">BL53-BM53</f>
        <v>0</v>
      </c>
      <c r="BO53" s="37"/>
      <c r="BP53" s="461">
        <f>AH53-AU53</f>
        <v>0</v>
      </c>
      <c r="BQ53" s="461">
        <f t="shared" ref="BQ53:BQ58" si="419">F53*BK53</f>
        <v>0</v>
      </c>
      <c r="BR53" s="461">
        <f>BP53-BQ53</f>
        <v>0</v>
      </c>
      <c r="BS53" s="37"/>
      <c r="BT53" s="461">
        <f>AI53-AV53</f>
        <v>0</v>
      </c>
      <c r="BU53" s="461">
        <f>G53*BK53</f>
        <v>0</v>
      </c>
      <c r="BV53" s="461">
        <f t="shared" ref="BV53:BV58" si="420">BT53-BU53</f>
        <v>0</v>
      </c>
      <c r="BW53" s="37"/>
      <c r="BX53" s="461">
        <f>AJ53-AW53</f>
        <v>0</v>
      </c>
      <c r="BY53" s="461">
        <f>H53*BK53</f>
        <v>0</v>
      </c>
      <c r="BZ53" s="461">
        <f>BX53-BY53</f>
        <v>0</v>
      </c>
      <c r="CA53" s="37"/>
      <c r="CB53" s="461">
        <f>SUM(AK53-AX53)</f>
        <v>0</v>
      </c>
      <c r="CC53" s="461">
        <f>I53*BK53</f>
        <v>0</v>
      </c>
      <c r="CD53" s="461">
        <f>CB53-CC53</f>
        <v>0</v>
      </c>
      <c r="CE53" s="37"/>
      <c r="CF53" s="461">
        <f>AL53-AY53</f>
        <v>0</v>
      </c>
      <c r="CG53" s="461">
        <f>J53*BK53</f>
        <v>0</v>
      </c>
      <c r="CH53" s="461">
        <f t="shared" ref="CH53:CH58" si="421">CF53-CG53</f>
        <v>0</v>
      </c>
      <c r="CI53" s="37"/>
      <c r="CJ53" s="461">
        <f>AM53-AZ53</f>
        <v>0</v>
      </c>
      <c r="CK53" s="461">
        <f>K53*BK53</f>
        <v>0</v>
      </c>
      <c r="CL53" s="461">
        <f>CJ53-CK53</f>
        <v>0</v>
      </c>
      <c r="CM53" s="37"/>
      <c r="CN53" s="461">
        <f>AN53-BA53</f>
        <v>0</v>
      </c>
      <c r="CO53" s="461">
        <f>L53*BK53</f>
        <v>0</v>
      </c>
      <c r="CP53" s="461">
        <f>CN53-CO53</f>
        <v>0</v>
      </c>
      <c r="CQ53" s="37"/>
      <c r="CR53" s="461">
        <f>AO53-BB53</f>
        <v>0</v>
      </c>
      <c r="CS53" s="461">
        <f>M53*BK53</f>
        <v>0</v>
      </c>
      <c r="CT53" s="461">
        <f>CR53-CS53</f>
        <v>0</v>
      </c>
      <c r="CU53" s="37"/>
      <c r="CV53" s="461">
        <f>AP53-BC53</f>
        <v>0</v>
      </c>
      <c r="CW53" s="461">
        <f>N53*BK53</f>
        <v>0</v>
      </c>
      <c r="CX53" s="461">
        <f>CV53-CW53</f>
        <v>0</v>
      </c>
      <c r="CY53" s="37"/>
      <c r="CZ53" s="461">
        <f>AQ53-BD53</f>
        <v>0</v>
      </c>
      <c r="DA53" s="461">
        <f>O53*BK53</f>
        <v>0</v>
      </c>
      <c r="DB53" s="461">
        <f>CZ53-DA53</f>
        <v>0</v>
      </c>
      <c r="DC53" s="37"/>
      <c r="DD53" s="461">
        <f>AR53-BE53</f>
        <v>0</v>
      </c>
      <c r="DE53" s="461">
        <f>P53*BK53</f>
        <v>0</v>
      </c>
      <c r="DF53" s="461">
        <f>DD53-DE53</f>
        <v>0</v>
      </c>
      <c r="DG53" s="37"/>
      <c r="DH53" s="461">
        <f t="shared" ref="DH53:DH58" si="422">SUM(BL53+BP53+BT53+BX53+CB53+CF53+CJ53+CN53+CR53+CV53+CZ53+DD53)</f>
        <v>0</v>
      </c>
      <c r="DI53" s="461">
        <f t="shared" ref="DI53:DI58" si="423">SUM(BM53+BQ53+BU53+BY53+CC53+CG53+CK53+CO53+CS53+CW53+DA53+DE53)</f>
        <v>0</v>
      </c>
      <c r="DJ53" s="461">
        <f t="shared" ref="DJ53:DJ58" si="424">DH53-DI53</f>
        <v>0</v>
      </c>
    </row>
    <row r="54" spans="1:114" s="92" customFormat="1" ht="24.75" customHeight="1" x14ac:dyDescent="0.2">
      <c r="A54" s="759">
        <v>2</v>
      </c>
      <c r="B54" s="761" t="s">
        <v>444</v>
      </c>
      <c r="C54" s="147" t="s">
        <v>236</v>
      </c>
      <c r="D54" s="764">
        <v>1</v>
      </c>
      <c r="E54" s="263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>
        <f>SUM(E54:P54)</f>
        <v>0</v>
      </c>
      <c r="R54" s="765" t="s">
        <v>454</v>
      </c>
      <c r="S54" s="768">
        <v>550000</v>
      </c>
      <c r="T54" s="208"/>
      <c r="U54" s="208"/>
      <c r="V54" s="208"/>
      <c r="W54" s="208"/>
      <c r="X54" s="208"/>
      <c r="Y54" s="208"/>
      <c r="Z54" s="208"/>
      <c r="AA54" s="208"/>
      <c r="AB54" s="208"/>
      <c r="AC54" s="94"/>
      <c r="AD54" s="94"/>
      <c r="AE54" s="94"/>
      <c r="AF54" s="69">
        <f t="shared" si="400"/>
        <v>0</v>
      </c>
      <c r="AG54" s="70">
        <f t="shared" si="401"/>
        <v>0</v>
      </c>
      <c r="AH54" s="70">
        <f t="shared" si="402"/>
        <v>0</v>
      </c>
      <c r="AI54" s="70">
        <f t="shared" si="403"/>
        <v>0</v>
      </c>
      <c r="AJ54" s="70">
        <f t="shared" si="404"/>
        <v>0</v>
      </c>
      <c r="AK54" s="70">
        <f t="shared" si="405"/>
        <v>0</v>
      </c>
      <c r="AL54" s="70">
        <f t="shared" si="406"/>
        <v>0</v>
      </c>
      <c r="AM54" s="70">
        <f t="shared" si="407"/>
        <v>0</v>
      </c>
      <c r="AN54" s="70">
        <f t="shared" si="408"/>
        <v>0</v>
      </c>
      <c r="AO54" s="70">
        <f t="shared" si="409"/>
        <v>0</v>
      </c>
      <c r="AP54" s="70">
        <f t="shared" si="410"/>
        <v>0</v>
      </c>
      <c r="AQ54" s="70">
        <f t="shared" si="411"/>
        <v>0</v>
      </c>
      <c r="AR54" s="70">
        <f t="shared" si="412"/>
        <v>0</v>
      </c>
      <c r="AS54" s="70">
        <f t="shared" si="413"/>
        <v>0</v>
      </c>
      <c r="AT54" s="70">
        <f t="shared" si="414"/>
        <v>0</v>
      </c>
      <c r="AU54" s="70">
        <f t="shared" si="414"/>
        <v>0</v>
      </c>
      <c r="AV54" s="70">
        <f t="shared" si="414"/>
        <v>0</v>
      </c>
      <c r="AW54" s="70">
        <f t="shared" si="414"/>
        <v>0</v>
      </c>
      <c r="AX54" s="70">
        <f t="shared" si="414"/>
        <v>0</v>
      </c>
      <c r="AY54" s="70">
        <f>SUM(AL54*4%)</f>
        <v>0</v>
      </c>
      <c r="AZ54" s="70">
        <f>SUM(AM54*4%)</f>
        <v>0</v>
      </c>
      <c r="BA54" s="70">
        <f>SUM(AN54*4%)</f>
        <v>0</v>
      </c>
      <c r="BB54" s="70">
        <f>SUM(AO54*14%)</f>
        <v>0</v>
      </c>
      <c r="BC54" s="70">
        <f>SUM(AP54*14%)</f>
        <v>0</v>
      </c>
      <c r="BD54" s="70">
        <f>SUM(AQ54*14%)</f>
        <v>0</v>
      </c>
      <c r="BE54" s="70">
        <f>SUM(AR54*14%)</f>
        <v>0</v>
      </c>
      <c r="BF54" s="763">
        <f>SUM(AT54:BE54)</f>
        <v>0</v>
      </c>
      <c r="BG54" s="99">
        <f>AF54-AS54</f>
        <v>0</v>
      </c>
      <c r="BH54" s="100">
        <f>S54*D54</f>
        <v>550000</v>
      </c>
      <c r="BI54" s="101">
        <f>BH54-AS54</f>
        <v>550000</v>
      </c>
      <c r="BJ54" s="152">
        <f>SUM(Q54/D54)</f>
        <v>0</v>
      </c>
      <c r="BK54" s="963">
        <v>550000</v>
      </c>
      <c r="BL54" s="461">
        <f t="shared" si="416"/>
        <v>0</v>
      </c>
      <c r="BM54" s="461">
        <f t="shared" si="417"/>
        <v>0</v>
      </c>
      <c r="BN54" s="461">
        <f t="shared" si="418"/>
        <v>0</v>
      </c>
      <c r="BO54" s="37"/>
      <c r="BP54" s="461">
        <f t="shared" ref="BP54:BP55" si="425">AH54-AU54</f>
        <v>0</v>
      </c>
      <c r="BQ54" s="461">
        <f t="shared" si="419"/>
        <v>0</v>
      </c>
      <c r="BR54" s="461">
        <f t="shared" ref="BR54:BR55" si="426">BP54-BQ54</f>
        <v>0</v>
      </c>
      <c r="BS54" s="37"/>
      <c r="BT54" s="461">
        <f t="shared" ref="BT54:BT55" si="427">AI54-AV54</f>
        <v>0</v>
      </c>
      <c r="BU54" s="461">
        <f>G54*BK54</f>
        <v>0</v>
      </c>
      <c r="BV54" s="461">
        <f t="shared" si="420"/>
        <v>0</v>
      </c>
      <c r="BW54" s="37"/>
      <c r="BX54" s="461">
        <f t="shared" ref="BX54:BX55" si="428">AJ54-AW54</f>
        <v>0</v>
      </c>
      <c r="BY54" s="461">
        <f>H54*BK54</f>
        <v>0</v>
      </c>
      <c r="BZ54" s="461">
        <f t="shared" ref="BZ54:BZ55" si="429">BX54-BY54</f>
        <v>0</v>
      </c>
      <c r="CA54" s="37"/>
      <c r="CB54" s="461">
        <f t="shared" ref="CB54:CB55" si="430">SUM(AK54-AX54)</f>
        <v>0</v>
      </c>
      <c r="CC54" s="461">
        <f>I54*BK54</f>
        <v>0</v>
      </c>
      <c r="CD54" s="461">
        <f t="shared" ref="CD54:CD55" si="431">CB54-CC54</f>
        <v>0</v>
      </c>
      <c r="CE54" s="37"/>
      <c r="CF54" s="461">
        <f t="shared" ref="CF54:CF55" si="432">AL54-AY54</f>
        <v>0</v>
      </c>
      <c r="CG54" s="461">
        <f t="shared" ref="CG54:CG55" si="433">J54*BK54</f>
        <v>0</v>
      </c>
      <c r="CH54" s="461">
        <f t="shared" si="421"/>
        <v>0</v>
      </c>
      <c r="CI54" s="37"/>
      <c r="CJ54" s="461">
        <f t="shared" ref="CJ54:CJ55" si="434">AM54-AZ54</f>
        <v>0</v>
      </c>
      <c r="CK54" s="461">
        <f t="shared" ref="CK54:CK55" si="435">K54*BK54</f>
        <v>0</v>
      </c>
      <c r="CL54" s="461">
        <f t="shared" ref="CL54:CL55" si="436">CJ54-CK54</f>
        <v>0</v>
      </c>
      <c r="CM54" s="37"/>
      <c r="CN54" s="461">
        <f t="shared" ref="CN54:CN55" si="437">AN54-BA54</f>
        <v>0</v>
      </c>
      <c r="CO54" s="461">
        <f t="shared" ref="CO54:CO55" si="438">L54*BK54</f>
        <v>0</v>
      </c>
      <c r="CP54" s="461">
        <f t="shared" ref="CP54:CP55" si="439">CN54-CO54</f>
        <v>0</v>
      </c>
      <c r="CQ54" s="37"/>
      <c r="CR54" s="461">
        <f t="shared" ref="CR54:CR55" si="440">AO54-BB54</f>
        <v>0</v>
      </c>
      <c r="CS54" s="461">
        <f>M54*BK54</f>
        <v>0</v>
      </c>
      <c r="CT54" s="461">
        <f t="shared" ref="CT54:CT55" si="441">CR54-CS54</f>
        <v>0</v>
      </c>
      <c r="CU54" s="37"/>
      <c r="CV54" s="461">
        <f t="shared" ref="CV54:CV55" si="442">AP54-BC54</f>
        <v>0</v>
      </c>
      <c r="CW54" s="461">
        <f t="shared" ref="CW54:CW55" si="443">N54*BK54</f>
        <v>0</v>
      </c>
      <c r="CX54" s="461">
        <f t="shared" ref="CX54:CX55" si="444">CV54-CW54</f>
        <v>0</v>
      </c>
      <c r="CY54" s="37"/>
      <c r="CZ54" s="461">
        <f t="shared" ref="CZ54:CZ55" si="445">AQ54-BD54</f>
        <v>0</v>
      </c>
      <c r="DA54" s="461">
        <f>O54*BK54</f>
        <v>0</v>
      </c>
      <c r="DB54" s="461">
        <f t="shared" ref="DB54:DB55" si="446">CZ54-DA54</f>
        <v>0</v>
      </c>
      <c r="DC54" s="37"/>
      <c r="DD54" s="461">
        <f t="shared" ref="DD54:DD55" si="447">AR54-BE54</f>
        <v>0</v>
      </c>
      <c r="DE54" s="461">
        <f t="shared" ref="DE54:DE55" si="448">P54*BK54</f>
        <v>0</v>
      </c>
      <c r="DF54" s="461">
        <f t="shared" ref="DF54:DF55" si="449">DD54-DE54</f>
        <v>0</v>
      </c>
      <c r="DG54" s="37"/>
      <c r="DH54" s="461">
        <f t="shared" si="422"/>
        <v>0</v>
      </c>
      <c r="DI54" s="461">
        <f t="shared" si="423"/>
        <v>0</v>
      </c>
      <c r="DJ54" s="461">
        <f t="shared" si="424"/>
        <v>0</v>
      </c>
    </row>
    <row r="55" spans="1:114" s="777" customFormat="1" ht="24.75" customHeight="1" x14ac:dyDescent="0.2">
      <c r="A55" s="758"/>
      <c r="B55" s="762" t="s">
        <v>445</v>
      </c>
      <c r="C55" s="771"/>
      <c r="D55" s="772"/>
      <c r="E55" s="773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774"/>
      <c r="S55" s="769"/>
      <c r="T55" s="775"/>
      <c r="U55" s="775"/>
      <c r="V55" s="775"/>
      <c r="W55" s="775"/>
      <c r="X55" s="775"/>
      <c r="Y55" s="775"/>
      <c r="Z55" s="775"/>
      <c r="AA55" s="775"/>
      <c r="AB55" s="775"/>
      <c r="AC55" s="98"/>
      <c r="AD55" s="98"/>
      <c r="AE55" s="98"/>
      <c r="AF55" s="776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2"/>
      <c r="BG55" s="99"/>
      <c r="BH55" s="100"/>
      <c r="BI55" s="101"/>
      <c r="BJ55" s="152"/>
      <c r="BK55" s="964"/>
      <c r="BL55" s="461">
        <f t="shared" si="416"/>
        <v>0</v>
      </c>
      <c r="BM55" s="461">
        <f t="shared" si="417"/>
        <v>0</v>
      </c>
      <c r="BN55" s="461">
        <f t="shared" si="418"/>
        <v>0</v>
      </c>
      <c r="BO55" s="37"/>
      <c r="BP55" s="461">
        <f t="shared" si="425"/>
        <v>0</v>
      </c>
      <c r="BQ55" s="461">
        <f t="shared" si="419"/>
        <v>0</v>
      </c>
      <c r="BR55" s="461">
        <f t="shared" si="426"/>
        <v>0</v>
      </c>
      <c r="BS55" s="37"/>
      <c r="BT55" s="461">
        <f t="shared" si="427"/>
        <v>0</v>
      </c>
      <c r="BU55" s="461">
        <f t="shared" ref="BU55" si="450">G55*BK55</f>
        <v>0</v>
      </c>
      <c r="BV55" s="461">
        <f t="shared" si="420"/>
        <v>0</v>
      </c>
      <c r="BW55" s="37"/>
      <c r="BX55" s="461">
        <f t="shared" si="428"/>
        <v>0</v>
      </c>
      <c r="BY55" s="461">
        <f t="shared" ref="BY55" si="451">H55*BK55</f>
        <v>0</v>
      </c>
      <c r="BZ55" s="461">
        <f t="shared" si="429"/>
        <v>0</v>
      </c>
      <c r="CA55" s="37"/>
      <c r="CB55" s="461">
        <f t="shared" si="430"/>
        <v>0</v>
      </c>
      <c r="CC55" s="461">
        <f t="shared" ref="CC55" si="452">I55*BK55</f>
        <v>0</v>
      </c>
      <c r="CD55" s="461">
        <f t="shared" si="431"/>
        <v>0</v>
      </c>
      <c r="CE55" s="37"/>
      <c r="CF55" s="461">
        <f t="shared" si="432"/>
        <v>0</v>
      </c>
      <c r="CG55" s="461">
        <f t="shared" si="433"/>
        <v>0</v>
      </c>
      <c r="CH55" s="461">
        <f t="shared" si="421"/>
        <v>0</v>
      </c>
      <c r="CI55" s="37"/>
      <c r="CJ55" s="461">
        <f t="shared" si="434"/>
        <v>0</v>
      </c>
      <c r="CK55" s="461">
        <f t="shared" si="435"/>
        <v>0</v>
      </c>
      <c r="CL55" s="461">
        <f t="shared" si="436"/>
        <v>0</v>
      </c>
      <c r="CM55" s="37"/>
      <c r="CN55" s="461">
        <f t="shared" si="437"/>
        <v>0</v>
      </c>
      <c r="CO55" s="461">
        <f t="shared" si="438"/>
        <v>0</v>
      </c>
      <c r="CP55" s="461">
        <f t="shared" si="439"/>
        <v>0</v>
      </c>
      <c r="CQ55" s="37"/>
      <c r="CR55" s="461">
        <f t="shared" si="440"/>
        <v>0</v>
      </c>
      <c r="CS55" s="461">
        <f t="shared" ref="CS55" si="453">M55*BK55</f>
        <v>0</v>
      </c>
      <c r="CT55" s="461">
        <f t="shared" si="441"/>
        <v>0</v>
      </c>
      <c r="CU55" s="37"/>
      <c r="CV55" s="461">
        <f t="shared" si="442"/>
        <v>0</v>
      </c>
      <c r="CW55" s="461">
        <f t="shared" si="443"/>
        <v>0</v>
      </c>
      <c r="CX55" s="461">
        <f t="shared" si="444"/>
        <v>0</v>
      </c>
      <c r="CY55" s="37"/>
      <c r="CZ55" s="461">
        <f t="shared" si="445"/>
        <v>0</v>
      </c>
      <c r="DA55" s="461">
        <f t="shared" ref="DA55" si="454">O55*BK55</f>
        <v>0</v>
      </c>
      <c r="DB55" s="461">
        <f t="shared" si="446"/>
        <v>0</v>
      </c>
      <c r="DC55" s="37"/>
      <c r="DD55" s="461">
        <f t="shared" si="447"/>
        <v>0</v>
      </c>
      <c r="DE55" s="461">
        <f t="shared" si="448"/>
        <v>0</v>
      </c>
      <c r="DF55" s="461">
        <f t="shared" si="449"/>
        <v>0</v>
      </c>
      <c r="DG55" s="37"/>
      <c r="DH55" s="461">
        <f t="shared" si="422"/>
        <v>0</v>
      </c>
      <c r="DI55" s="461">
        <f t="shared" si="423"/>
        <v>0</v>
      </c>
      <c r="DJ55" s="461">
        <f t="shared" si="424"/>
        <v>0</v>
      </c>
    </row>
    <row r="56" spans="1:114" s="92" customFormat="1" ht="24.75" customHeight="1" x14ac:dyDescent="0.2">
      <c r="A56" s="759">
        <v>3</v>
      </c>
      <c r="B56" s="761" t="s">
        <v>453</v>
      </c>
      <c r="C56" s="147" t="s">
        <v>236</v>
      </c>
      <c r="D56" s="764">
        <v>153</v>
      </c>
      <c r="E56" s="263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>
        <f t="shared" ref="Q56" si="455">SUM(E56:P56)</f>
        <v>0</v>
      </c>
      <c r="R56" s="766" t="s">
        <v>455</v>
      </c>
      <c r="S56" s="768">
        <v>74100</v>
      </c>
      <c r="T56" s="208"/>
      <c r="U56" s="208"/>
      <c r="V56" s="208"/>
      <c r="W56" s="208"/>
      <c r="X56" s="208"/>
      <c r="Y56" s="208"/>
      <c r="Z56" s="208"/>
      <c r="AA56" s="208"/>
      <c r="AB56" s="208"/>
      <c r="AC56" s="94"/>
      <c r="AD56" s="94"/>
      <c r="AE56" s="94"/>
      <c r="AF56" s="69">
        <f t="shared" ref="AF56" si="456">SUM(Q56*S56)</f>
        <v>0</v>
      </c>
      <c r="AG56" s="70">
        <f t="shared" ref="AG56" si="457">T56*E56</f>
        <v>0</v>
      </c>
      <c r="AH56" s="70">
        <f t="shared" ref="AH56" si="458">U56*F56</f>
        <v>0</v>
      </c>
      <c r="AI56" s="70">
        <f t="shared" ref="AI56" si="459">V56*G56</f>
        <v>0</v>
      </c>
      <c r="AJ56" s="70">
        <f t="shared" ref="AJ56" si="460">W56*H56</f>
        <v>0</v>
      </c>
      <c r="AK56" s="70">
        <f t="shared" ref="AK56" si="461">X56*I56</f>
        <v>0</v>
      </c>
      <c r="AL56" s="70">
        <f t="shared" ref="AL56" si="462">Y56*J56</f>
        <v>0</v>
      </c>
      <c r="AM56" s="70">
        <f t="shared" ref="AM56" si="463">Z56*K56</f>
        <v>0</v>
      </c>
      <c r="AN56" s="70">
        <f t="shared" ref="AN56" si="464">AA56*L56</f>
        <v>0</v>
      </c>
      <c r="AO56" s="70">
        <f t="shared" ref="AO56" si="465">AB56*M56</f>
        <v>0</v>
      </c>
      <c r="AP56" s="70">
        <f t="shared" ref="AP56" si="466">AC56*N56</f>
        <v>0</v>
      </c>
      <c r="AQ56" s="70">
        <f t="shared" ref="AQ56" si="467">AD56*O56</f>
        <v>0</v>
      </c>
      <c r="AR56" s="70">
        <f t="shared" ref="AR56" si="468">AE56*P56</f>
        <v>0</v>
      </c>
      <c r="AS56" s="70">
        <f t="shared" ref="AS56" si="469">SUM(AG56:AR56)</f>
        <v>0</v>
      </c>
      <c r="AT56" s="70">
        <f t="shared" ref="AT56:BA58" si="470">SUM(AG56*4%)</f>
        <v>0</v>
      </c>
      <c r="AU56" s="70">
        <f t="shared" si="470"/>
        <v>0</v>
      </c>
      <c r="AV56" s="70">
        <f t="shared" si="470"/>
        <v>0</v>
      </c>
      <c r="AW56" s="70">
        <f t="shared" si="470"/>
        <v>0</v>
      </c>
      <c r="AX56" s="70">
        <f t="shared" si="470"/>
        <v>0</v>
      </c>
      <c r="AY56" s="70">
        <f t="shared" si="470"/>
        <v>0</v>
      </c>
      <c r="AZ56" s="70">
        <f t="shared" si="470"/>
        <v>0</v>
      </c>
      <c r="BA56" s="70">
        <f t="shared" si="470"/>
        <v>0</v>
      </c>
      <c r="BB56" s="70">
        <f t="shared" ref="BB56:BE58" si="471">SUM(AO56*14%)</f>
        <v>0</v>
      </c>
      <c r="BC56" s="70">
        <f t="shared" si="471"/>
        <v>0</v>
      </c>
      <c r="BD56" s="70">
        <f t="shared" si="471"/>
        <v>0</v>
      </c>
      <c r="BE56" s="70">
        <f t="shared" si="471"/>
        <v>0</v>
      </c>
      <c r="BF56" s="763">
        <f t="shared" ref="BF56" si="472">SUM(AT56:BE56)</f>
        <v>0</v>
      </c>
      <c r="BG56" s="99">
        <f>AF56-AS56</f>
        <v>0</v>
      </c>
      <c r="BH56" s="100">
        <f>S56*D56</f>
        <v>11337300</v>
      </c>
      <c r="BI56" s="101">
        <f>BH56-AS56</f>
        <v>11337300</v>
      </c>
      <c r="BJ56" s="152">
        <f>SUM(Q56/D56)</f>
        <v>0</v>
      </c>
      <c r="BK56" s="963">
        <v>74100</v>
      </c>
      <c r="BL56" s="461">
        <f t="shared" si="416"/>
        <v>0</v>
      </c>
      <c r="BM56" s="461">
        <f t="shared" si="417"/>
        <v>0</v>
      </c>
      <c r="BN56" s="461">
        <f t="shared" si="418"/>
        <v>0</v>
      </c>
      <c r="BO56" s="37"/>
      <c r="BP56" s="461">
        <f>AH56-AU56</f>
        <v>0</v>
      </c>
      <c r="BQ56" s="461">
        <f t="shared" si="419"/>
        <v>0</v>
      </c>
      <c r="BR56" s="461">
        <f>BP56-BQ56</f>
        <v>0</v>
      </c>
      <c r="BS56" s="37"/>
      <c r="BT56" s="461">
        <f>AI56-AV56</f>
        <v>0</v>
      </c>
      <c r="BU56" s="461">
        <f>G56*BK56</f>
        <v>0</v>
      </c>
      <c r="BV56" s="461">
        <f t="shared" si="420"/>
        <v>0</v>
      </c>
      <c r="BW56" s="37"/>
      <c r="BX56" s="461">
        <f>AJ56-AW56</f>
        <v>0</v>
      </c>
      <c r="BY56" s="461">
        <f>H56*BK56</f>
        <v>0</v>
      </c>
      <c r="BZ56" s="461">
        <f>BX56-BY56</f>
        <v>0</v>
      </c>
      <c r="CA56" s="37"/>
      <c r="CB56" s="461">
        <f>SUM(AK56-AX56)</f>
        <v>0</v>
      </c>
      <c r="CC56" s="461">
        <f>I56*BK56</f>
        <v>0</v>
      </c>
      <c r="CD56" s="461">
        <f>CB56-CC56</f>
        <v>0</v>
      </c>
      <c r="CE56" s="37"/>
      <c r="CF56" s="461">
        <f>AL56-AY56</f>
        <v>0</v>
      </c>
      <c r="CG56" s="461">
        <f>J56*BK56</f>
        <v>0</v>
      </c>
      <c r="CH56" s="461">
        <f t="shared" si="421"/>
        <v>0</v>
      </c>
      <c r="CI56" s="37"/>
      <c r="CJ56" s="461">
        <f>AM56-AZ56</f>
        <v>0</v>
      </c>
      <c r="CK56" s="461">
        <f>K56*BK56</f>
        <v>0</v>
      </c>
      <c r="CL56" s="461">
        <f>CJ56-CK56</f>
        <v>0</v>
      </c>
      <c r="CM56" s="37"/>
      <c r="CN56" s="461">
        <f>AN56-BA56</f>
        <v>0</v>
      </c>
      <c r="CO56" s="461">
        <f>L56*BK56</f>
        <v>0</v>
      </c>
      <c r="CP56" s="461">
        <f>CN56-CO56</f>
        <v>0</v>
      </c>
      <c r="CQ56" s="37"/>
      <c r="CR56" s="461">
        <f>AO56-BB56</f>
        <v>0</v>
      </c>
      <c r="CS56" s="461">
        <f>M56*BK56</f>
        <v>0</v>
      </c>
      <c r="CT56" s="461">
        <f>CR56-CS56</f>
        <v>0</v>
      </c>
      <c r="CU56" s="37"/>
      <c r="CV56" s="461">
        <f>AP56-BC56</f>
        <v>0</v>
      </c>
      <c r="CW56" s="461">
        <f>N56*BK56</f>
        <v>0</v>
      </c>
      <c r="CX56" s="461">
        <f>CV56-CW56</f>
        <v>0</v>
      </c>
      <c r="CY56" s="37"/>
      <c r="CZ56" s="461">
        <f>AQ56-BD56</f>
        <v>0</v>
      </c>
      <c r="DA56" s="461">
        <f>O56*BK56</f>
        <v>0</v>
      </c>
      <c r="DB56" s="461">
        <f>CZ56-DA56</f>
        <v>0</v>
      </c>
      <c r="DC56" s="37"/>
      <c r="DD56" s="461">
        <f>AR56-BE56</f>
        <v>0</v>
      </c>
      <c r="DE56" s="461">
        <f>P56*BK56</f>
        <v>0</v>
      </c>
      <c r="DF56" s="461">
        <f>DD56-DE56</f>
        <v>0</v>
      </c>
      <c r="DG56" s="37"/>
      <c r="DH56" s="461">
        <f t="shared" si="422"/>
        <v>0</v>
      </c>
      <c r="DI56" s="461">
        <f t="shared" si="423"/>
        <v>0</v>
      </c>
      <c r="DJ56" s="461">
        <f t="shared" si="424"/>
        <v>0</v>
      </c>
    </row>
    <row r="57" spans="1:114" s="92" customFormat="1" ht="24.75" customHeight="1" x14ac:dyDescent="0.2">
      <c r="A57" s="759">
        <v>4</v>
      </c>
      <c r="B57" s="761" t="s">
        <v>447</v>
      </c>
      <c r="C57" s="147" t="s">
        <v>236</v>
      </c>
      <c r="D57" s="764">
        <v>40</v>
      </c>
      <c r="E57" s="263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>
        <f t="shared" ref="Q57:Q63" si="473">SUM(E57:P57)</f>
        <v>0</v>
      </c>
      <c r="R57" s="766" t="s">
        <v>456</v>
      </c>
      <c r="S57" s="768">
        <v>199500</v>
      </c>
      <c r="T57" s="208"/>
      <c r="U57" s="208"/>
      <c r="V57" s="208"/>
      <c r="W57" s="208"/>
      <c r="X57" s="208"/>
      <c r="Y57" s="208"/>
      <c r="Z57" s="208"/>
      <c r="AA57" s="208"/>
      <c r="AB57" s="208"/>
      <c r="AC57" s="94"/>
      <c r="AD57" s="94"/>
      <c r="AE57" s="94"/>
      <c r="AF57" s="69">
        <f t="shared" ref="AF57:AF63" si="474">SUM(Q57*S57)</f>
        <v>0</v>
      </c>
      <c r="AG57" s="70">
        <f t="shared" ref="AG57:AG63" si="475">T57*E57</f>
        <v>0</v>
      </c>
      <c r="AH57" s="70">
        <f t="shared" ref="AH57:AH63" si="476">U57*F57</f>
        <v>0</v>
      </c>
      <c r="AI57" s="70">
        <f t="shared" ref="AI57:AI63" si="477">V57*G57</f>
        <v>0</v>
      </c>
      <c r="AJ57" s="70">
        <f t="shared" ref="AJ57:AJ63" si="478">W57*H57</f>
        <v>0</v>
      </c>
      <c r="AK57" s="70">
        <f t="shared" ref="AK57:AK63" si="479">X57*I57</f>
        <v>0</v>
      </c>
      <c r="AL57" s="70">
        <f t="shared" ref="AL57:AL63" si="480">Y57*J57</f>
        <v>0</v>
      </c>
      <c r="AM57" s="70">
        <f t="shared" ref="AM57:AM63" si="481">Z57*K57</f>
        <v>0</v>
      </c>
      <c r="AN57" s="70">
        <f t="shared" ref="AN57:AN63" si="482">AA57*L57</f>
        <v>0</v>
      </c>
      <c r="AO57" s="70">
        <f t="shared" ref="AO57:AO63" si="483">AB57*M57</f>
        <v>0</v>
      </c>
      <c r="AP57" s="70">
        <f t="shared" ref="AP57:AP63" si="484">AC57*N57</f>
        <v>0</v>
      </c>
      <c r="AQ57" s="70">
        <f t="shared" ref="AQ57:AQ63" si="485">AD57*O57</f>
        <v>0</v>
      </c>
      <c r="AR57" s="70">
        <f t="shared" ref="AR57:AR63" si="486">AE57*P57</f>
        <v>0</v>
      </c>
      <c r="AS57" s="70">
        <f t="shared" ref="AS57:AS63" si="487">SUM(AG57:AR57)</f>
        <v>0</v>
      </c>
      <c r="AT57" s="70">
        <f t="shared" si="470"/>
        <v>0</v>
      </c>
      <c r="AU57" s="70">
        <f t="shared" si="470"/>
        <v>0</v>
      </c>
      <c r="AV57" s="70">
        <f t="shared" si="470"/>
        <v>0</v>
      </c>
      <c r="AW57" s="70">
        <f t="shared" si="470"/>
        <v>0</v>
      </c>
      <c r="AX57" s="70">
        <f t="shared" si="470"/>
        <v>0</v>
      </c>
      <c r="AY57" s="70">
        <f t="shared" si="470"/>
        <v>0</v>
      </c>
      <c r="AZ57" s="70">
        <f t="shared" si="470"/>
        <v>0</v>
      </c>
      <c r="BA57" s="70">
        <f t="shared" si="470"/>
        <v>0</v>
      </c>
      <c r="BB57" s="70">
        <f t="shared" si="471"/>
        <v>0</v>
      </c>
      <c r="BC57" s="70">
        <f t="shared" si="471"/>
        <v>0</v>
      </c>
      <c r="BD57" s="70">
        <f t="shared" si="471"/>
        <v>0</v>
      </c>
      <c r="BE57" s="70">
        <f t="shared" si="471"/>
        <v>0</v>
      </c>
      <c r="BF57" s="763">
        <f t="shared" ref="BF57:BF63" si="488">SUM(AT57:BE57)</f>
        <v>0</v>
      </c>
      <c r="BG57" s="99">
        <f>AF57-AS57</f>
        <v>0</v>
      </c>
      <c r="BH57" s="100">
        <f>S57*D57</f>
        <v>7980000</v>
      </c>
      <c r="BI57" s="101">
        <f>BH57-AS57</f>
        <v>7980000</v>
      </c>
      <c r="BJ57" s="152">
        <f>SUM(Q57/D57)</f>
        <v>0</v>
      </c>
      <c r="BK57" s="963">
        <v>199500</v>
      </c>
      <c r="BL57" s="461">
        <f t="shared" si="416"/>
        <v>0</v>
      </c>
      <c r="BM57" s="461">
        <f t="shared" si="417"/>
        <v>0</v>
      </c>
      <c r="BN57" s="461">
        <f t="shared" si="418"/>
        <v>0</v>
      </c>
      <c r="BO57" s="37"/>
      <c r="BP57" s="461">
        <f t="shared" ref="BP57:BP58" si="489">AH57-AU57</f>
        <v>0</v>
      </c>
      <c r="BQ57" s="461">
        <f t="shared" si="419"/>
        <v>0</v>
      </c>
      <c r="BR57" s="461">
        <f t="shared" ref="BR57:BR58" si="490">BP57-BQ57</f>
        <v>0</v>
      </c>
      <c r="BS57" s="37"/>
      <c r="BT57" s="461">
        <f t="shared" ref="BT57:BT58" si="491">AI57-AV57</f>
        <v>0</v>
      </c>
      <c r="BU57" s="461">
        <f>G57*BK57</f>
        <v>0</v>
      </c>
      <c r="BV57" s="461">
        <f t="shared" si="420"/>
        <v>0</v>
      </c>
      <c r="BW57" s="37"/>
      <c r="BX57" s="461">
        <f t="shared" ref="BX57:BX58" si="492">AJ57-AW57</f>
        <v>0</v>
      </c>
      <c r="BY57" s="461">
        <f>H57*BK57</f>
        <v>0</v>
      </c>
      <c r="BZ57" s="461">
        <f t="shared" ref="BZ57:BZ58" si="493">BX57-BY57</f>
        <v>0</v>
      </c>
      <c r="CA57" s="37"/>
      <c r="CB57" s="461">
        <f t="shared" ref="CB57:CB58" si="494">SUM(AK57-AX57)</f>
        <v>0</v>
      </c>
      <c r="CC57" s="461">
        <f>I57*BK57</f>
        <v>0</v>
      </c>
      <c r="CD57" s="461">
        <f t="shared" ref="CD57:CD58" si="495">CB57-CC57</f>
        <v>0</v>
      </c>
      <c r="CE57" s="37"/>
      <c r="CF57" s="461">
        <f t="shared" ref="CF57:CF58" si="496">AL57-AY57</f>
        <v>0</v>
      </c>
      <c r="CG57" s="461">
        <f t="shared" ref="CG57:CG58" si="497">J57*BK57</f>
        <v>0</v>
      </c>
      <c r="CH57" s="461">
        <f t="shared" si="421"/>
        <v>0</v>
      </c>
      <c r="CI57" s="37"/>
      <c r="CJ57" s="461">
        <f t="shared" ref="CJ57:CJ58" si="498">AM57-AZ57</f>
        <v>0</v>
      </c>
      <c r="CK57" s="461">
        <f t="shared" ref="CK57:CK58" si="499">K57*BK57</f>
        <v>0</v>
      </c>
      <c r="CL57" s="461">
        <f t="shared" ref="CL57:CL58" si="500">CJ57-CK57</f>
        <v>0</v>
      </c>
      <c r="CM57" s="37"/>
      <c r="CN57" s="461">
        <f t="shared" ref="CN57:CN58" si="501">AN57-BA57</f>
        <v>0</v>
      </c>
      <c r="CO57" s="461">
        <f t="shared" ref="CO57:CO58" si="502">L57*BK57</f>
        <v>0</v>
      </c>
      <c r="CP57" s="461">
        <f t="shared" ref="CP57:CP58" si="503">CN57-CO57</f>
        <v>0</v>
      </c>
      <c r="CQ57" s="37"/>
      <c r="CR57" s="461">
        <f t="shared" ref="CR57:CR58" si="504">AO57-BB57</f>
        <v>0</v>
      </c>
      <c r="CS57" s="461">
        <f>M57*BK57</f>
        <v>0</v>
      </c>
      <c r="CT57" s="461">
        <f t="shared" ref="CT57:CT58" si="505">CR57-CS57</f>
        <v>0</v>
      </c>
      <c r="CU57" s="37"/>
      <c r="CV57" s="461">
        <f t="shared" ref="CV57:CV58" si="506">AP57-BC57</f>
        <v>0</v>
      </c>
      <c r="CW57" s="461">
        <f t="shared" ref="CW57:CW58" si="507">N57*BK57</f>
        <v>0</v>
      </c>
      <c r="CX57" s="461">
        <f t="shared" ref="CX57:CX58" si="508">CV57-CW57</f>
        <v>0</v>
      </c>
      <c r="CY57" s="37"/>
      <c r="CZ57" s="461">
        <f t="shared" ref="CZ57:CZ58" si="509">AQ57-BD57</f>
        <v>0</v>
      </c>
      <c r="DA57" s="461">
        <f>O57*BK57</f>
        <v>0</v>
      </c>
      <c r="DB57" s="461">
        <f t="shared" ref="DB57:DB58" si="510">CZ57-DA57</f>
        <v>0</v>
      </c>
      <c r="DC57" s="37"/>
      <c r="DD57" s="461">
        <f t="shared" ref="DD57:DD58" si="511">AR57-BE57</f>
        <v>0</v>
      </c>
      <c r="DE57" s="461">
        <f t="shared" ref="DE57:DE58" si="512">P57*BK57</f>
        <v>0</v>
      </c>
      <c r="DF57" s="461">
        <f t="shared" ref="DF57:DF58" si="513">DD57-DE57</f>
        <v>0</v>
      </c>
      <c r="DG57" s="37"/>
      <c r="DH57" s="461">
        <f t="shared" si="422"/>
        <v>0</v>
      </c>
      <c r="DI57" s="461">
        <f t="shared" si="423"/>
        <v>0</v>
      </c>
      <c r="DJ57" s="461">
        <f t="shared" si="424"/>
        <v>0</v>
      </c>
    </row>
    <row r="58" spans="1:114" s="92" customFormat="1" ht="24.75" customHeight="1" x14ac:dyDescent="0.2">
      <c r="A58" s="759">
        <v>5</v>
      </c>
      <c r="B58" s="761" t="s">
        <v>448</v>
      </c>
      <c r="C58" s="147" t="s">
        <v>236</v>
      </c>
      <c r="D58" s="764">
        <v>20</v>
      </c>
      <c r="E58" s="263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>
        <f t="shared" si="473"/>
        <v>0</v>
      </c>
      <c r="R58" s="766" t="s">
        <v>456</v>
      </c>
      <c r="S58" s="768">
        <v>228000</v>
      </c>
      <c r="T58" s="208"/>
      <c r="U58" s="208"/>
      <c r="V58" s="208"/>
      <c r="W58" s="208"/>
      <c r="X58" s="208"/>
      <c r="Y58" s="208"/>
      <c r="Z58" s="208"/>
      <c r="AA58" s="208"/>
      <c r="AB58" s="208"/>
      <c r="AC58" s="94"/>
      <c r="AD58" s="94"/>
      <c r="AE58" s="94"/>
      <c r="AF58" s="69">
        <f t="shared" si="474"/>
        <v>0</v>
      </c>
      <c r="AG58" s="70">
        <f t="shared" si="475"/>
        <v>0</v>
      </c>
      <c r="AH58" s="70">
        <f t="shared" si="476"/>
        <v>0</v>
      </c>
      <c r="AI58" s="70">
        <f t="shared" si="477"/>
        <v>0</v>
      </c>
      <c r="AJ58" s="70">
        <f t="shared" si="478"/>
        <v>0</v>
      </c>
      <c r="AK58" s="70">
        <f t="shared" si="479"/>
        <v>0</v>
      </c>
      <c r="AL58" s="70">
        <f t="shared" si="480"/>
        <v>0</v>
      </c>
      <c r="AM58" s="70">
        <f t="shared" si="481"/>
        <v>0</v>
      </c>
      <c r="AN58" s="70">
        <f t="shared" si="482"/>
        <v>0</v>
      </c>
      <c r="AO58" s="70">
        <f t="shared" si="483"/>
        <v>0</v>
      </c>
      <c r="AP58" s="70">
        <f t="shared" si="484"/>
        <v>0</v>
      </c>
      <c r="AQ58" s="70">
        <f t="shared" si="485"/>
        <v>0</v>
      </c>
      <c r="AR58" s="70">
        <f t="shared" si="486"/>
        <v>0</v>
      </c>
      <c r="AS58" s="70">
        <f t="shared" si="487"/>
        <v>0</v>
      </c>
      <c r="AT58" s="70">
        <f t="shared" si="470"/>
        <v>0</v>
      </c>
      <c r="AU58" s="70">
        <f t="shared" si="470"/>
        <v>0</v>
      </c>
      <c r="AV58" s="70">
        <f t="shared" si="470"/>
        <v>0</v>
      </c>
      <c r="AW58" s="70">
        <f t="shared" si="470"/>
        <v>0</v>
      </c>
      <c r="AX58" s="70">
        <f t="shared" si="470"/>
        <v>0</v>
      </c>
      <c r="AY58" s="70">
        <f t="shared" si="470"/>
        <v>0</v>
      </c>
      <c r="AZ58" s="70">
        <f t="shared" si="470"/>
        <v>0</v>
      </c>
      <c r="BA58" s="70">
        <f t="shared" si="470"/>
        <v>0</v>
      </c>
      <c r="BB58" s="70">
        <f t="shared" si="471"/>
        <v>0</v>
      </c>
      <c r="BC58" s="70">
        <f t="shared" si="471"/>
        <v>0</v>
      </c>
      <c r="BD58" s="70">
        <f t="shared" si="471"/>
        <v>0</v>
      </c>
      <c r="BE58" s="70">
        <f t="shared" si="471"/>
        <v>0</v>
      </c>
      <c r="BF58" s="763">
        <f t="shared" si="488"/>
        <v>0</v>
      </c>
      <c r="BG58" s="99">
        <f>AF58-AS58</f>
        <v>0</v>
      </c>
      <c r="BH58" s="100">
        <f>S58*D58</f>
        <v>4560000</v>
      </c>
      <c r="BI58" s="101">
        <f>BH58-AS58</f>
        <v>4560000</v>
      </c>
      <c r="BJ58" s="152">
        <f>SUM(Q58/D58)</f>
        <v>0</v>
      </c>
      <c r="BK58" s="963">
        <v>228000</v>
      </c>
      <c r="BL58" s="461">
        <f t="shared" si="416"/>
        <v>0</v>
      </c>
      <c r="BM58" s="461">
        <f t="shared" si="417"/>
        <v>0</v>
      </c>
      <c r="BN58" s="461">
        <f t="shared" si="418"/>
        <v>0</v>
      </c>
      <c r="BO58" s="37"/>
      <c r="BP58" s="461">
        <f t="shared" si="489"/>
        <v>0</v>
      </c>
      <c r="BQ58" s="461">
        <f t="shared" si="419"/>
        <v>0</v>
      </c>
      <c r="BR58" s="461">
        <f t="shared" si="490"/>
        <v>0</v>
      </c>
      <c r="BS58" s="37"/>
      <c r="BT58" s="461">
        <f t="shared" si="491"/>
        <v>0</v>
      </c>
      <c r="BU58" s="461">
        <f t="shared" ref="BU58:BU59" si="514">G58*BK58</f>
        <v>0</v>
      </c>
      <c r="BV58" s="461">
        <f t="shared" si="420"/>
        <v>0</v>
      </c>
      <c r="BW58" s="37"/>
      <c r="BX58" s="461">
        <f t="shared" si="492"/>
        <v>0</v>
      </c>
      <c r="BY58" s="461">
        <f t="shared" ref="BY58:BY59" si="515">H58*BK58</f>
        <v>0</v>
      </c>
      <c r="BZ58" s="461">
        <f t="shared" si="493"/>
        <v>0</v>
      </c>
      <c r="CA58" s="37"/>
      <c r="CB58" s="461">
        <f t="shared" si="494"/>
        <v>0</v>
      </c>
      <c r="CC58" s="461">
        <f t="shared" ref="CC58:CC59" si="516">I58*BK58</f>
        <v>0</v>
      </c>
      <c r="CD58" s="461">
        <f t="shared" si="495"/>
        <v>0</v>
      </c>
      <c r="CE58" s="37"/>
      <c r="CF58" s="461">
        <f t="shared" si="496"/>
        <v>0</v>
      </c>
      <c r="CG58" s="461">
        <f t="shared" si="497"/>
        <v>0</v>
      </c>
      <c r="CH58" s="461">
        <f t="shared" si="421"/>
        <v>0</v>
      </c>
      <c r="CI58" s="37"/>
      <c r="CJ58" s="461">
        <f t="shared" si="498"/>
        <v>0</v>
      </c>
      <c r="CK58" s="461">
        <f t="shared" si="499"/>
        <v>0</v>
      </c>
      <c r="CL58" s="461">
        <f t="shared" si="500"/>
        <v>0</v>
      </c>
      <c r="CM58" s="37"/>
      <c r="CN58" s="461">
        <f t="shared" si="501"/>
        <v>0</v>
      </c>
      <c r="CO58" s="461">
        <f t="shared" si="502"/>
        <v>0</v>
      </c>
      <c r="CP58" s="461">
        <f t="shared" si="503"/>
        <v>0</v>
      </c>
      <c r="CQ58" s="37"/>
      <c r="CR58" s="461">
        <f t="shared" si="504"/>
        <v>0</v>
      </c>
      <c r="CS58" s="461">
        <f t="shared" ref="CS58:CS59" si="517">M58*BK58</f>
        <v>0</v>
      </c>
      <c r="CT58" s="461">
        <f t="shared" si="505"/>
        <v>0</v>
      </c>
      <c r="CU58" s="37"/>
      <c r="CV58" s="461">
        <f t="shared" si="506"/>
        <v>0</v>
      </c>
      <c r="CW58" s="461">
        <f t="shared" si="507"/>
        <v>0</v>
      </c>
      <c r="CX58" s="461">
        <f t="shared" si="508"/>
        <v>0</v>
      </c>
      <c r="CY58" s="37"/>
      <c r="CZ58" s="461">
        <f t="shared" si="509"/>
        <v>0</v>
      </c>
      <c r="DA58" s="461">
        <f t="shared" ref="DA58:DA59" si="518">O58*BK58</f>
        <v>0</v>
      </c>
      <c r="DB58" s="461">
        <f t="shared" si="510"/>
        <v>0</v>
      </c>
      <c r="DC58" s="37"/>
      <c r="DD58" s="461">
        <f t="shared" si="511"/>
        <v>0</v>
      </c>
      <c r="DE58" s="461">
        <f t="shared" si="512"/>
        <v>0</v>
      </c>
      <c r="DF58" s="461">
        <f t="shared" si="513"/>
        <v>0</v>
      </c>
      <c r="DG58" s="37"/>
      <c r="DH58" s="461">
        <f t="shared" si="422"/>
        <v>0</v>
      </c>
      <c r="DI58" s="461">
        <f t="shared" si="423"/>
        <v>0</v>
      </c>
      <c r="DJ58" s="461">
        <f t="shared" si="424"/>
        <v>0</v>
      </c>
    </row>
    <row r="59" spans="1:114" s="777" customFormat="1" ht="24.75" customHeight="1" x14ac:dyDescent="0.2">
      <c r="A59" s="758"/>
      <c r="B59" s="762" t="s">
        <v>458</v>
      </c>
      <c r="C59" s="771"/>
      <c r="D59" s="772"/>
      <c r="E59" s="773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774"/>
      <c r="S59" s="769"/>
      <c r="T59" s="775"/>
      <c r="U59" s="775"/>
      <c r="V59" s="775"/>
      <c r="W59" s="775"/>
      <c r="X59" s="775"/>
      <c r="Y59" s="775"/>
      <c r="Z59" s="775"/>
      <c r="AA59" s="775"/>
      <c r="AB59" s="775"/>
      <c r="AC59" s="98"/>
      <c r="AD59" s="98"/>
      <c r="AE59" s="98"/>
      <c r="AF59" s="776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2"/>
      <c r="BG59" s="99"/>
      <c r="BH59" s="100"/>
      <c r="BI59" s="101"/>
      <c r="BJ59" s="152"/>
      <c r="BK59" s="964"/>
      <c r="BL59" s="461">
        <f t="shared" ref="BL59:BL62" si="519">AG59-AT59</f>
        <v>0</v>
      </c>
      <c r="BM59" s="461">
        <f t="shared" ref="BM59:BM62" si="520">E59*BK59</f>
        <v>0</v>
      </c>
      <c r="BN59" s="461">
        <f t="shared" ref="BN59:BN62" si="521">BL59-BM59</f>
        <v>0</v>
      </c>
      <c r="BO59" s="37"/>
      <c r="BP59" s="461">
        <f t="shared" ref="BP59:BP63" si="522">AH59-AU59</f>
        <v>0</v>
      </c>
      <c r="BQ59" s="461">
        <f t="shared" ref="BQ59:BQ62" si="523">F59*BK59</f>
        <v>0</v>
      </c>
      <c r="BR59" s="461">
        <f t="shared" ref="BR59:BR63" si="524">BP59-BQ59</f>
        <v>0</v>
      </c>
      <c r="BS59" s="37"/>
      <c r="BT59" s="461">
        <f t="shared" ref="BT59:BT63" si="525">AI59-AV59</f>
        <v>0</v>
      </c>
      <c r="BU59" s="461">
        <f t="shared" si="514"/>
        <v>0</v>
      </c>
      <c r="BV59" s="461">
        <f t="shared" ref="BV59:BV62" si="526">BT59-BU59</f>
        <v>0</v>
      </c>
      <c r="BW59" s="37"/>
      <c r="BX59" s="461">
        <f t="shared" ref="BX59:BX63" si="527">AJ59-AW59</f>
        <v>0</v>
      </c>
      <c r="BY59" s="461">
        <f t="shared" si="515"/>
        <v>0</v>
      </c>
      <c r="BZ59" s="461">
        <f t="shared" ref="BZ59:BZ63" si="528">BX59-BY59</f>
        <v>0</v>
      </c>
      <c r="CA59" s="37"/>
      <c r="CB59" s="461">
        <f t="shared" ref="CB59:CB63" si="529">SUM(AK59-AX59)</f>
        <v>0</v>
      </c>
      <c r="CC59" s="461">
        <f t="shared" si="516"/>
        <v>0</v>
      </c>
      <c r="CD59" s="461">
        <f t="shared" ref="CD59:CD63" si="530">CB59-CC59</f>
        <v>0</v>
      </c>
      <c r="CE59" s="37"/>
      <c r="CF59" s="461">
        <f t="shared" ref="CF59:CF63" si="531">AL59-AY59</f>
        <v>0</v>
      </c>
      <c r="CG59" s="461">
        <f t="shared" ref="CG59:CG63" si="532">J59*BK59</f>
        <v>0</v>
      </c>
      <c r="CH59" s="461">
        <f t="shared" ref="CH59:CH62" si="533">CF59-CG59</f>
        <v>0</v>
      </c>
      <c r="CI59" s="37"/>
      <c r="CJ59" s="461">
        <f t="shared" ref="CJ59:CJ63" si="534">AM59-AZ59</f>
        <v>0</v>
      </c>
      <c r="CK59" s="461">
        <f t="shared" ref="CK59:CK63" si="535">K59*BK59</f>
        <v>0</v>
      </c>
      <c r="CL59" s="461">
        <f t="shared" ref="CL59:CL63" si="536">CJ59-CK59</f>
        <v>0</v>
      </c>
      <c r="CM59" s="37"/>
      <c r="CN59" s="461">
        <f t="shared" ref="CN59:CN63" si="537">AN59-BA59</f>
        <v>0</v>
      </c>
      <c r="CO59" s="461">
        <f t="shared" ref="CO59:CO63" si="538">L59*BK59</f>
        <v>0</v>
      </c>
      <c r="CP59" s="461">
        <f t="shared" ref="CP59:CP63" si="539">CN59-CO59</f>
        <v>0</v>
      </c>
      <c r="CQ59" s="37"/>
      <c r="CR59" s="461">
        <f t="shared" ref="CR59:CR63" si="540">AO59-BB59</f>
        <v>0</v>
      </c>
      <c r="CS59" s="461">
        <f t="shared" si="517"/>
        <v>0</v>
      </c>
      <c r="CT59" s="461">
        <f t="shared" ref="CT59:CT63" si="541">CR59-CS59</f>
        <v>0</v>
      </c>
      <c r="CU59" s="37"/>
      <c r="CV59" s="461">
        <f t="shared" ref="CV59:CV63" si="542">AP59-BC59</f>
        <v>0</v>
      </c>
      <c r="CW59" s="461">
        <f t="shared" ref="CW59:CW63" si="543">N59*BK59</f>
        <v>0</v>
      </c>
      <c r="CX59" s="461">
        <f t="shared" ref="CX59:CX63" si="544">CV59-CW59</f>
        <v>0</v>
      </c>
      <c r="CY59" s="37"/>
      <c r="CZ59" s="461">
        <f t="shared" ref="CZ59:CZ63" si="545">AQ59-BD59</f>
        <v>0</v>
      </c>
      <c r="DA59" s="461">
        <f t="shared" si="518"/>
        <v>0</v>
      </c>
      <c r="DB59" s="461">
        <f t="shared" ref="DB59:DB63" si="546">CZ59-DA59</f>
        <v>0</v>
      </c>
      <c r="DC59" s="37"/>
      <c r="DD59" s="461">
        <f t="shared" ref="DD59:DD63" si="547">AR59-BE59</f>
        <v>0</v>
      </c>
      <c r="DE59" s="461">
        <f t="shared" ref="DE59:DE63" si="548">P59*BK59</f>
        <v>0</v>
      </c>
      <c r="DF59" s="461">
        <f t="shared" ref="DF59:DF63" si="549">DD59-DE59</f>
        <v>0</v>
      </c>
      <c r="DG59" s="37"/>
      <c r="DH59" s="461">
        <f t="shared" ref="DH59:DH63" si="550">SUM(BL59+BP59+BT59+BX59+CB59+CF59+CJ59+CN59+CR59+CV59+CZ59+DD59)</f>
        <v>0</v>
      </c>
      <c r="DI59" s="461">
        <f t="shared" ref="DI59:DI63" si="551">SUM(BM59+BQ59+BU59+BY59+CC59+CG59+CK59+CO59+CS59+CW59+DA59+DE59)</f>
        <v>0</v>
      </c>
      <c r="DJ59" s="461">
        <f t="shared" ref="DJ59:DJ62" si="552">DH59-DI59</f>
        <v>0</v>
      </c>
    </row>
    <row r="60" spans="1:114" s="92" customFormat="1" ht="24.75" customHeight="1" x14ac:dyDescent="0.2">
      <c r="A60" s="759">
        <v>6</v>
      </c>
      <c r="B60" s="761" t="s">
        <v>449</v>
      </c>
      <c r="C60" s="147" t="s">
        <v>236</v>
      </c>
      <c r="D60" s="764">
        <v>75</v>
      </c>
      <c r="E60" s="263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>
        <f t="shared" si="473"/>
        <v>0</v>
      </c>
      <c r="R60" s="766" t="s">
        <v>457</v>
      </c>
      <c r="S60" s="768">
        <v>100000</v>
      </c>
      <c r="T60" s="208"/>
      <c r="U60" s="208"/>
      <c r="V60" s="208"/>
      <c r="W60" s="208"/>
      <c r="X60" s="208"/>
      <c r="Y60" s="208"/>
      <c r="Z60" s="208"/>
      <c r="AA60" s="208"/>
      <c r="AB60" s="208"/>
      <c r="AC60" s="94"/>
      <c r="AD60" s="94"/>
      <c r="AE60" s="94"/>
      <c r="AF60" s="69">
        <f t="shared" si="474"/>
        <v>0</v>
      </c>
      <c r="AG60" s="70">
        <f t="shared" si="475"/>
        <v>0</v>
      </c>
      <c r="AH60" s="70">
        <f t="shared" si="476"/>
        <v>0</v>
      </c>
      <c r="AI60" s="70">
        <f t="shared" si="477"/>
        <v>0</v>
      </c>
      <c r="AJ60" s="70">
        <f t="shared" si="478"/>
        <v>0</v>
      </c>
      <c r="AK60" s="70">
        <f t="shared" si="479"/>
        <v>0</v>
      </c>
      <c r="AL60" s="70">
        <f t="shared" si="480"/>
        <v>0</v>
      </c>
      <c r="AM60" s="70">
        <f t="shared" si="481"/>
        <v>0</v>
      </c>
      <c r="AN60" s="70">
        <f t="shared" si="482"/>
        <v>0</v>
      </c>
      <c r="AO60" s="70">
        <f t="shared" si="483"/>
        <v>0</v>
      </c>
      <c r="AP60" s="70">
        <f t="shared" si="484"/>
        <v>0</v>
      </c>
      <c r="AQ60" s="70">
        <f t="shared" si="485"/>
        <v>0</v>
      </c>
      <c r="AR60" s="70">
        <f t="shared" si="486"/>
        <v>0</v>
      </c>
      <c r="AS60" s="70">
        <f t="shared" si="487"/>
        <v>0</v>
      </c>
      <c r="AT60" s="70">
        <f t="shared" ref="AT60:BA63" si="553">SUM(AG60*4%)</f>
        <v>0</v>
      </c>
      <c r="AU60" s="70">
        <f t="shared" si="553"/>
        <v>0</v>
      </c>
      <c r="AV60" s="70">
        <f t="shared" si="553"/>
        <v>0</v>
      </c>
      <c r="AW60" s="70">
        <f t="shared" si="553"/>
        <v>0</v>
      </c>
      <c r="AX60" s="70">
        <f t="shared" si="553"/>
        <v>0</v>
      </c>
      <c r="AY60" s="70">
        <f t="shared" si="553"/>
        <v>0</v>
      </c>
      <c r="AZ60" s="70">
        <f t="shared" si="553"/>
        <v>0</v>
      </c>
      <c r="BA60" s="70">
        <f t="shared" si="553"/>
        <v>0</v>
      </c>
      <c r="BB60" s="70">
        <f t="shared" ref="BB60:BE63" si="554">SUM(AO60*14%)</f>
        <v>0</v>
      </c>
      <c r="BC60" s="70">
        <f t="shared" si="554"/>
        <v>0</v>
      </c>
      <c r="BD60" s="70">
        <f t="shared" si="554"/>
        <v>0</v>
      </c>
      <c r="BE60" s="70">
        <f t="shared" si="554"/>
        <v>0</v>
      </c>
      <c r="BF60" s="763">
        <f t="shared" si="488"/>
        <v>0</v>
      </c>
      <c r="BG60" s="99">
        <f>AF60-AS60</f>
        <v>0</v>
      </c>
      <c r="BH60" s="100">
        <f>S60*D60</f>
        <v>7500000</v>
      </c>
      <c r="BI60" s="101">
        <f>BH60-AS60</f>
        <v>7500000</v>
      </c>
      <c r="BJ60" s="152">
        <f>SUM(Q60/D60)</f>
        <v>0</v>
      </c>
      <c r="BK60" s="963">
        <v>100000</v>
      </c>
      <c r="BL60" s="461">
        <f t="shared" si="519"/>
        <v>0</v>
      </c>
      <c r="BM60" s="461">
        <f t="shared" si="520"/>
        <v>0</v>
      </c>
      <c r="BN60" s="461">
        <f t="shared" si="521"/>
        <v>0</v>
      </c>
      <c r="BO60" s="37"/>
      <c r="BP60" s="461">
        <f t="shared" si="522"/>
        <v>0</v>
      </c>
      <c r="BQ60" s="461">
        <f t="shared" si="523"/>
        <v>0</v>
      </c>
      <c r="BR60" s="461">
        <f t="shared" si="524"/>
        <v>0</v>
      </c>
      <c r="BS60" s="37"/>
      <c r="BT60" s="461">
        <f t="shared" si="525"/>
        <v>0</v>
      </c>
      <c r="BU60" s="461">
        <f t="shared" ref="BU60:BU62" si="555">G60*BK60</f>
        <v>0</v>
      </c>
      <c r="BV60" s="461">
        <f t="shared" si="526"/>
        <v>0</v>
      </c>
      <c r="BW60" s="37"/>
      <c r="BX60" s="461">
        <f t="shared" si="527"/>
        <v>0</v>
      </c>
      <c r="BY60" s="461">
        <f t="shared" ref="BY60:BY62" si="556">H60*BK60</f>
        <v>0</v>
      </c>
      <c r="BZ60" s="461">
        <f t="shared" si="528"/>
        <v>0</v>
      </c>
      <c r="CA60" s="37"/>
      <c r="CB60" s="461">
        <f t="shared" si="529"/>
        <v>0</v>
      </c>
      <c r="CC60" s="461">
        <f t="shared" ref="CC60:CC62" si="557">I60*BK60</f>
        <v>0</v>
      </c>
      <c r="CD60" s="461">
        <f t="shared" si="530"/>
        <v>0</v>
      </c>
      <c r="CE60" s="37"/>
      <c r="CF60" s="461">
        <f t="shared" si="531"/>
        <v>0</v>
      </c>
      <c r="CG60" s="461">
        <f t="shared" si="532"/>
        <v>0</v>
      </c>
      <c r="CH60" s="461">
        <f t="shared" si="533"/>
        <v>0</v>
      </c>
      <c r="CI60" s="37"/>
      <c r="CJ60" s="461">
        <f t="shared" si="534"/>
        <v>0</v>
      </c>
      <c r="CK60" s="461">
        <f t="shared" si="535"/>
        <v>0</v>
      </c>
      <c r="CL60" s="461">
        <f t="shared" si="536"/>
        <v>0</v>
      </c>
      <c r="CM60" s="37"/>
      <c r="CN60" s="461">
        <f t="shared" si="537"/>
        <v>0</v>
      </c>
      <c r="CO60" s="461">
        <f t="shared" si="538"/>
        <v>0</v>
      </c>
      <c r="CP60" s="461">
        <f t="shared" si="539"/>
        <v>0</v>
      </c>
      <c r="CQ60" s="37"/>
      <c r="CR60" s="461">
        <f t="shared" si="540"/>
        <v>0</v>
      </c>
      <c r="CS60" s="461">
        <f t="shared" ref="CS60:CS62" si="558">M60*BK60</f>
        <v>0</v>
      </c>
      <c r="CT60" s="461">
        <f t="shared" si="541"/>
        <v>0</v>
      </c>
      <c r="CU60" s="37"/>
      <c r="CV60" s="461">
        <f t="shared" si="542"/>
        <v>0</v>
      </c>
      <c r="CW60" s="461">
        <f t="shared" si="543"/>
        <v>0</v>
      </c>
      <c r="CX60" s="461">
        <f t="shared" si="544"/>
        <v>0</v>
      </c>
      <c r="CY60" s="37"/>
      <c r="CZ60" s="461">
        <f t="shared" si="545"/>
        <v>0</v>
      </c>
      <c r="DA60" s="461">
        <f t="shared" ref="DA60:DA62" si="559">O60*BK60</f>
        <v>0</v>
      </c>
      <c r="DB60" s="461">
        <f t="shared" si="546"/>
        <v>0</v>
      </c>
      <c r="DC60" s="37"/>
      <c r="DD60" s="461">
        <f t="shared" si="547"/>
        <v>0</v>
      </c>
      <c r="DE60" s="461">
        <f t="shared" si="548"/>
        <v>0</v>
      </c>
      <c r="DF60" s="461">
        <f t="shared" si="549"/>
        <v>0</v>
      </c>
      <c r="DG60" s="37"/>
      <c r="DH60" s="461">
        <f t="shared" si="550"/>
        <v>0</v>
      </c>
      <c r="DI60" s="461">
        <f t="shared" si="551"/>
        <v>0</v>
      </c>
      <c r="DJ60" s="461">
        <f t="shared" si="552"/>
        <v>0</v>
      </c>
    </row>
    <row r="61" spans="1:114" s="92" customFormat="1" ht="24.75" customHeight="1" x14ac:dyDescent="0.2">
      <c r="A61" s="759">
        <v>7</v>
      </c>
      <c r="B61" s="761" t="s">
        <v>450</v>
      </c>
      <c r="C61" s="147" t="s">
        <v>236</v>
      </c>
      <c r="D61" s="764">
        <v>26</v>
      </c>
      <c r="E61" s="263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9">
        <f t="shared" si="473"/>
        <v>0</v>
      </c>
      <c r="R61" s="766" t="s">
        <v>457</v>
      </c>
      <c r="S61" s="768">
        <v>120000</v>
      </c>
      <c r="T61" s="208"/>
      <c r="U61" s="208"/>
      <c r="V61" s="208"/>
      <c r="W61" s="208"/>
      <c r="X61" s="208"/>
      <c r="Y61" s="208"/>
      <c r="Z61" s="208"/>
      <c r="AA61" s="208"/>
      <c r="AB61" s="208"/>
      <c r="AC61" s="94"/>
      <c r="AD61" s="94"/>
      <c r="AE61" s="94"/>
      <c r="AF61" s="69">
        <f t="shared" si="474"/>
        <v>0</v>
      </c>
      <c r="AG61" s="70">
        <f t="shared" si="475"/>
        <v>0</v>
      </c>
      <c r="AH61" s="70">
        <f t="shared" si="476"/>
        <v>0</v>
      </c>
      <c r="AI61" s="70">
        <f t="shared" si="477"/>
        <v>0</v>
      </c>
      <c r="AJ61" s="70">
        <f t="shared" si="478"/>
        <v>0</v>
      </c>
      <c r="AK61" s="70">
        <f t="shared" si="479"/>
        <v>0</v>
      </c>
      <c r="AL61" s="70">
        <f t="shared" si="480"/>
        <v>0</v>
      </c>
      <c r="AM61" s="70">
        <f t="shared" si="481"/>
        <v>0</v>
      </c>
      <c r="AN61" s="70">
        <f t="shared" si="482"/>
        <v>0</v>
      </c>
      <c r="AO61" s="70">
        <f t="shared" si="483"/>
        <v>0</v>
      </c>
      <c r="AP61" s="70">
        <f t="shared" si="484"/>
        <v>0</v>
      </c>
      <c r="AQ61" s="70">
        <f t="shared" si="485"/>
        <v>0</v>
      </c>
      <c r="AR61" s="70">
        <f t="shared" si="486"/>
        <v>0</v>
      </c>
      <c r="AS61" s="71">
        <f t="shared" si="487"/>
        <v>0</v>
      </c>
      <c r="AT61" s="70">
        <f t="shared" si="553"/>
        <v>0</v>
      </c>
      <c r="AU61" s="70">
        <f t="shared" si="553"/>
        <v>0</v>
      </c>
      <c r="AV61" s="70">
        <f t="shared" si="553"/>
        <v>0</v>
      </c>
      <c r="AW61" s="70">
        <f t="shared" si="553"/>
        <v>0</v>
      </c>
      <c r="AX61" s="70">
        <f t="shared" si="553"/>
        <v>0</v>
      </c>
      <c r="AY61" s="70">
        <f t="shared" si="553"/>
        <v>0</v>
      </c>
      <c r="AZ61" s="70">
        <f t="shared" si="553"/>
        <v>0</v>
      </c>
      <c r="BA61" s="70">
        <f t="shared" si="553"/>
        <v>0</v>
      </c>
      <c r="BB61" s="70">
        <f t="shared" si="554"/>
        <v>0</v>
      </c>
      <c r="BC61" s="70">
        <f t="shared" si="554"/>
        <v>0</v>
      </c>
      <c r="BD61" s="70">
        <f t="shared" si="554"/>
        <v>0</v>
      </c>
      <c r="BE61" s="70">
        <f t="shared" si="554"/>
        <v>0</v>
      </c>
      <c r="BF61" s="72">
        <f t="shared" si="488"/>
        <v>0</v>
      </c>
      <c r="BG61" s="99">
        <f>AF61-AS61</f>
        <v>0</v>
      </c>
      <c r="BH61" s="100">
        <f>S61*D61</f>
        <v>3120000</v>
      </c>
      <c r="BI61" s="101">
        <f>BH61-AS61</f>
        <v>3120000</v>
      </c>
      <c r="BJ61" s="152">
        <f>SUM(Q61/D61)</f>
        <v>0</v>
      </c>
      <c r="BK61" s="963">
        <v>120000</v>
      </c>
      <c r="BL61" s="461">
        <f t="shared" si="519"/>
        <v>0</v>
      </c>
      <c r="BM61" s="461">
        <f t="shared" si="520"/>
        <v>0</v>
      </c>
      <c r="BN61" s="461">
        <f t="shared" si="521"/>
        <v>0</v>
      </c>
      <c r="BO61" s="37"/>
      <c r="BP61" s="461">
        <f t="shared" si="522"/>
        <v>0</v>
      </c>
      <c r="BQ61" s="461">
        <f t="shared" si="523"/>
        <v>0</v>
      </c>
      <c r="BR61" s="461">
        <f t="shared" si="524"/>
        <v>0</v>
      </c>
      <c r="BS61" s="37"/>
      <c r="BT61" s="461">
        <f t="shared" si="525"/>
        <v>0</v>
      </c>
      <c r="BU61" s="461">
        <f t="shared" si="555"/>
        <v>0</v>
      </c>
      <c r="BV61" s="461">
        <f t="shared" si="526"/>
        <v>0</v>
      </c>
      <c r="BW61" s="37"/>
      <c r="BX61" s="461">
        <f t="shared" si="527"/>
        <v>0</v>
      </c>
      <c r="BY61" s="461">
        <f t="shared" si="556"/>
        <v>0</v>
      </c>
      <c r="BZ61" s="461">
        <f t="shared" si="528"/>
        <v>0</v>
      </c>
      <c r="CA61" s="37"/>
      <c r="CB61" s="461">
        <f t="shared" si="529"/>
        <v>0</v>
      </c>
      <c r="CC61" s="461">
        <f t="shared" si="557"/>
        <v>0</v>
      </c>
      <c r="CD61" s="461">
        <f t="shared" si="530"/>
        <v>0</v>
      </c>
      <c r="CE61" s="37"/>
      <c r="CF61" s="461">
        <f t="shared" si="531"/>
        <v>0</v>
      </c>
      <c r="CG61" s="461">
        <f t="shared" si="532"/>
        <v>0</v>
      </c>
      <c r="CH61" s="461">
        <f t="shared" si="533"/>
        <v>0</v>
      </c>
      <c r="CI61" s="37"/>
      <c r="CJ61" s="461">
        <f t="shared" si="534"/>
        <v>0</v>
      </c>
      <c r="CK61" s="461">
        <f t="shared" si="535"/>
        <v>0</v>
      </c>
      <c r="CL61" s="461">
        <f t="shared" si="536"/>
        <v>0</v>
      </c>
      <c r="CM61" s="37"/>
      <c r="CN61" s="461">
        <f t="shared" si="537"/>
        <v>0</v>
      </c>
      <c r="CO61" s="461">
        <f t="shared" si="538"/>
        <v>0</v>
      </c>
      <c r="CP61" s="461">
        <f t="shared" si="539"/>
        <v>0</v>
      </c>
      <c r="CQ61" s="37"/>
      <c r="CR61" s="461">
        <f t="shared" si="540"/>
        <v>0</v>
      </c>
      <c r="CS61" s="461">
        <f t="shared" si="558"/>
        <v>0</v>
      </c>
      <c r="CT61" s="461">
        <f t="shared" si="541"/>
        <v>0</v>
      </c>
      <c r="CU61" s="37"/>
      <c r="CV61" s="461">
        <f t="shared" si="542"/>
        <v>0</v>
      </c>
      <c r="CW61" s="461">
        <f t="shared" si="543"/>
        <v>0</v>
      </c>
      <c r="CX61" s="461">
        <f t="shared" si="544"/>
        <v>0</v>
      </c>
      <c r="CY61" s="37"/>
      <c r="CZ61" s="461">
        <f t="shared" si="545"/>
        <v>0</v>
      </c>
      <c r="DA61" s="461">
        <f t="shared" si="559"/>
        <v>0</v>
      </c>
      <c r="DB61" s="461">
        <f t="shared" si="546"/>
        <v>0</v>
      </c>
      <c r="DC61" s="37"/>
      <c r="DD61" s="461">
        <f t="shared" si="547"/>
        <v>0</v>
      </c>
      <c r="DE61" s="461">
        <f t="shared" si="548"/>
        <v>0</v>
      </c>
      <c r="DF61" s="461">
        <f t="shared" si="549"/>
        <v>0</v>
      </c>
      <c r="DG61" s="37"/>
      <c r="DH61" s="461">
        <f t="shared" si="550"/>
        <v>0</v>
      </c>
      <c r="DI61" s="461">
        <f t="shared" si="551"/>
        <v>0</v>
      </c>
      <c r="DJ61" s="461">
        <f t="shared" si="552"/>
        <v>0</v>
      </c>
    </row>
    <row r="62" spans="1:114" s="92" customFormat="1" ht="24.75" customHeight="1" x14ac:dyDescent="0.2">
      <c r="A62" s="759">
        <v>8</v>
      </c>
      <c r="B62" s="761" t="s">
        <v>451</v>
      </c>
      <c r="C62" s="147" t="s">
        <v>236</v>
      </c>
      <c r="D62" s="764">
        <v>1</v>
      </c>
      <c r="E62" s="263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9">
        <f t="shared" si="473"/>
        <v>0</v>
      </c>
      <c r="R62" s="766" t="s">
        <v>457</v>
      </c>
      <c r="S62" s="768">
        <v>130000</v>
      </c>
      <c r="T62" s="208"/>
      <c r="U62" s="208"/>
      <c r="V62" s="208"/>
      <c r="W62" s="208"/>
      <c r="X62" s="208"/>
      <c r="Y62" s="208"/>
      <c r="Z62" s="208"/>
      <c r="AA62" s="208"/>
      <c r="AB62" s="208"/>
      <c r="AC62" s="94"/>
      <c r="AD62" s="94"/>
      <c r="AE62" s="94"/>
      <c r="AF62" s="69">
        <f t="shared" si="474"/>
        <v>0</v>
      </c>
      <c r="AG62" s="70">
        <f t="shared" si="475"/>
        <v>0</v>
      </c>
      <c r="AH62" s="70">
        <f t="shared" si="476"/>
        <v>0</v>
      </c>
      <c r="AI62" s="70">
        <f t="shared" si="477"/>
        <v>0</v>
      </c>
      <c r="AJ62" s="70">
        <f t="shared" si="478"/>
        <v>0</v>
      </c>
      <c r="AK62" s="70">
        <f t="shared" si="479"/>
        <v>0</v>
      </c>
      <c r="AL62" s="70">
        <f t="shared" si="480"/>
        <v>0</v>
      </c>
      <c r="AM62" s="70">
        <f t="shared" si="481"/>
        <v>0</v>
      </c>
      <c r="AN62" s="70">
        <f t="shared" si="482"/>
        <v>0</v>
      </c>
      <c r="AO62" s="70">
        <f t="shared" si="483"/>
        <v>0</v>
      </c>
      <c r="AP62" s="70">
        <f t="shared" si="484"/>
        <v>0</v>
      </c>
      <c r="AQ62" s="70">
        <f t="shared" si="485"/>
        <v>0</v>
      </c>
      <c r="AR62" s="70">
        <f t="shared" si="486"/>
        <v>0</v>
      </c>
      <c r="AS62" s="71">
        <f t="shared" si="487"/>
        <v>0</v>
      </c>
      <c r="AT62" s="70">
        <f t="shared" si="553"/>
        <v>0</v>
      </c>
      <c r="AU62" s="70">
        <f t="shared" si="553"/>
        <v>0</v>
      </c>
      <c r="AV62" s="70">
        <f t="shared" si="553"/>
        <v>0</v>
      </c>
      <c r="AW62" s="70">
        <f t="shared" si="553"/>
        <v>0</v>
      </c>
      <c r="AX62" s="70">
        <f t="shared" si="553"/>
        <v>0</v>
      </c>
      <c r="AY62" s="70">
        <f t="shared" si="553"/>
        <v>0</v>
      </c>
      <c r="AZ62" s="70">
        <f t="shared" si="553"/>
        <v>0</v>
      </c>
      <c r="BA62" s="70">
        <f t="shared" si="553"/>
        <v>0</v>
      </c>
      <c r="BB62" s="70">
        <f t="shared" si="554"/>
        <v>0</v>
      </c>
      <c r="BC62" s="70">
        <f t="shared" si="554"/>
        <v>0</v>
      </c>
      <c r="BD62" s="70">
        <f t="shared" si="554"/>
        <v>0</v>
      </c>
      <c r="BE62" s="70">
        <f t="shared" si="554"/>
        <v>0</v>
      </c>
      <c r="BF62" s="72">
        <f t="shared" si="488"/>
        <v>0</v>
      </c>
      <c r="BG62" s="99">
        <f>AF62-AS62</f>
        <v>0</v>
      </c>
      <c r="BH62" s="100">
        <f>S62*D62</f>
        <v>130000</v>
      </c>
      <c r="BI62" s="101">
        <f>BH62-AS62</f>
        <v>130000</v>
      </c>
      <c r="BJ62" s="152">
        <f>SUM(Q62/D62)</f>
        <v>0</v>
      </c>
      <c r="BK62" s="963">
        <v>130000</v>
      </c>
      <c r="BL62" s="461">
        <f t="shared" si="519"/>
        <v>0</v>
      </c>
      <c r="BM62" s="461">
        <f t="shared" si="520"/>
        <v>0</v>
      </c>
      <c r="BN62" s="461">
        <f t="shared" si="521"/>
        <v>0</v>
      </c>
      <c r="BO62" s="37"/>
      <c r="BP62" s="461">
        <f t="shared" si="522"/>
        <v>0</v>
      </c>
      <c r="BQ62" s="461">
        <f t="shared" si="523"/>
        <v>0</v>
      </c>
      <c r="BR62" s="461">
        <f t="shared" si="524"/>
        <v>0</v>
      </c>
      <c r="BS62" s="37"/>
      <c r="BT62" s="461">
        <f t="shared" si="525"/>
        <v>0</v>
      </c>
      <c r="BU62" s="461">
        <f t="shared" si="555"/>
        <v>0</v>
      </c>
      <c r="BV62" s="461">
        <f t="shared" si="526"/>
        <v>0</v>
      </c>
      <c r="BW62" s="37"/>
      <c r="BX62" s="461">
        <f t="shared" si="527"/>
        <v>0</v>
      </c>
      <c r="BY62" s="461">
        <f t="shared" si="556"/>
        <v>0</v>
      </c>
      <c r="BZ62" s="461">
        <f t="shared" si="528"/>
        <v>0</v>
      </c>
      <c r="CA62" s="37"/>
      <c r="CB62" s="461">
        <f t="shared" si="529"/>
        <v>0</v>
      </c>
      <c r="CC62" s="461">
        <f t="shared" si="557"/>
        <v>0</v>
      </c>
      <c r="CD62" s="461">
        <f t="shared" si="530"/>
        <v>0</v>
      </c>
      <c r="CE62" s="37"/>
      <c r="CF62" s="461">
        <f t="shared" si="531"/>
        <v>0</v>
      </c>
      <c r="CG62" s="461">
        <f t="shared" si="532"/>
        <v>0</v>
      </c>
      <c r="CH62" s="461">
        <f t="shared" si="533"/>
        <v>0</v>
      </c>
      <c r="CI62" s="37"/>
      <c r="CJ62" s="461">
        <f t="shared" si="534"/>
        <v>0</v>
      </c>
      <c r="CK62" s="461">
        <f t="shared" si="535"/>
        <v>0</v>
      </c>
      <c r="CL62" s="461">
        <f t="shared" si="536"/>
        <v>0</v>
      </c>
      <c r="CM62" s="37"/>
      <c r="CN62" s="461">
        <f t="shared" si="537"/>
        <v>0</v>
      </c>
      <c r="CO62" s="461">
        <f t="shared" si="538"/>
        <v>0</v>
      </c>
      <c r="CP62" s="461">
        <f t="shared" si="539"/>
        <v>0</v>
      </c>
      <c r="CQ62" s="37"/>
      <c r="CR62" s="461">
        <f t="shared" si="540"/>
        <v>0</v>
      </c>
      <c r="CS62" s="461">
        <f t="shared" si="558"/>
        <v>0</v>
      </c>
      <c r="CT62" s="461">
        <f t="shared" si="541"/>
        <v>0</v>
      </c>
      <c r="CU62" s="37"/>
      <c r="CV62" s="461">
        <f t="shared" si="542"/>
        <v>0</v>
      </c>
      <c r="CW62" s="461">
        <f t="shared" si="543"/>
        <v>0</v>
      </c>
      <c r="CX62" s="461">
        <f t="shared" si="544"/>
        <v>0</v>
      </c>
      <c r="CY62" s="37"/>
      <c r="CZ62" s="461">
        <f t="shared" si="545"/>
        <v>0</v>
      </c>
      <c r="DA62" s="461">
        <f t="shared" si="559"/>
        <v>0</v>
      </c>
      <c r="DB62" s="461">
        <f t="shared" si="546"/>
        <v>0</v>
      </c>
      <c r="DC62" s="37"/>
      <c r="DD62" s="461">
        <f t="shared" si="547"/>
        <v>0</v>
      </c>
      <c r="DE62" s="461">
        <f t="shared" si="548"/>
        <v>0</v>
      </c>
      <c r="DF62" s="461">
        <f t="shared" si="549"/>
        <v>0</v>
      </c>
      <c r="DG62" s="37"/>
      <c r="DH62" s="461">
        <f t="shared" si="550"/>
        <v>0</v>
      </c>
      <c r="DI62" s="461">
        <f t="shared" si="551"/>
        <v>0</v>
      </c>
      <c r="DJ62" s="461">
        <f t="shared" si="552"/>
        <v>0</v>
      </c>
    </row>
    <row r="63" spans="1:114" s="92" customFormat="1" ht="24.75" customHeight="1" thickBot="1" x14ac:dyDescent="0.25">
      <c r="A63" s="85">
        <v>9</v>
      </c>
      <c r="B63" s="146" t="s">
        <v>452</v>
      </c>
      <c r="C63" s="147" t="s">
        <v>236</v>
      </c>
      <c r="D63" s="764">
        <v>1</v>
      </c>
      <c r="E63" s="263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9">
        <f t="shared" si="473"/>
        <v>0</v>
      </c>
      <c r="R63" s="373"/>
      <c r="S63" s="770">
        <v>883100</v>
      </c>
      <c r="T63" s="208"/>
      <c r="U63" s="208"/>
      <c r="V63" s="208"/>
      <c r="W63" s="208"/>
      <c r="X63" s="208"/>
      <c r="Y63" s="208"/>
      <c r="Z63" s="208"/>
      <c r="AA63" s="208"/>
      <c r="AB63" s="208"/>
      <c r="AC63" s="94"/>
      <c r="AD63" s="94"/>
      <c r="AE63" s="94"/>
      <c r="AF63" s="69">
        <f t="shared" si="474"/>
        <v>0</v>
      </c>
      <c r="AG63" s="70">
        <f t="shared" si="475"/>
        <v>0</v>
      </c>
      <c r="AH63" s="70">
        <f t="shared" si="476"/>
        <v>0</v>
      </c>
      <c r="AI63" s="70">
        <f t="shared" si="477"/>
        <v>0</v>
      </c>
      <c r="AJ63" s="70">
        <f t="shared" si="478"/>
        <v>0</v>
      </c>
      <c r="AK63" s="70">
        <f t="shared" si="479"/>
        <v>0</v>
      </c>
      <c r="AL63" s="70">
        <f t="shared" si="480"/>
        <v>0</v>
      </c>
      <c r="AM63" s="70">
        <f t="shared" si="481"/>
        <v>0</v>
      </c>
      <c r="AN63" s="70">
        <f t="shared" si="482"/>
        <v>0</v>
      </c>
      <c r="AO63" s="70">
        <f t="shared" si="483"/>
        <v>0</v>
      </c>
      <c r="AP63" s="70">
        <f t="shared" si="484"/>
        <v>0</v>
      </c>
      <c r="AQ63" s="70">
        <f t="shared" si="485"/>
        <v>0</v>
      </c>
      <c r="AR63" s="70">
        <f t="shared" si="486"/>
        <v>0</v>
      </c>
      <c r="AS63" s="71">
        <f t="shared" si="487"/>
        <v>0</v>
      </c>
      <c r="AT63" s="70">
        <f t="shared" si="553"/>
        <v>0</v>
      </c>
      <c r="AU63" s="70">
        <f t="shared" si="553"/>
        <v>0</v>
      </c>
      <c r="AV63" s="70">
        <f t="shared" si="553"/>
        <v>0</v>
      </c>
      <c r="AW63" s="70">
        <f t="shared" si="553"/>
        <v>0</v>
      </c>
      <c r="AX63" s="70">
        <f t="shared" si="553"/>
        <v>0</v>
      </c>
      <c r="AY63" s="70">
        <f t="shared" si="553"/>
        <v>0</v>
      </c>
      <c r="AZ63" s="70">
        <f t="shared" si="553"/>
        <v>0</v>
      </c>
      <c r="BA63" s="70">
        <f t="shared" si="553"/>
        <v>0</v>
      </c>
      <c r="BB63" s="70">
        <f t="shared" si="554"/>
        <v>0</v>
      </c>
      <c r="BC63" s="70">
        <f t="shared" si="554"/>
        <v>0</v>
      </c>
      <c r="BD63" s="70">
        <f t="shared" si="554"/>
        <v>0</v>
      </c>
      <c r="BE63" s="70">
        <f t="shared" si="554"/>
        <v>0</v>
      </c>
      <c r="BF63" s="72">
        <f t="shared" si="488"/>
        <v>0</v>
      </c>
      <c r="BG63" s="99">
        <f>AF63-AS63</f>
        <v>0</v>
      </c>
      <c r="BH63" s="100">
        <f>S63*D63</f>
        <v>883100</v>
      </c>
      <c r="BI63" s="101">
        <f>BH63-AS63</f>
        <v>883100</v>
      </c>
      <c r="BJ63" s="152">
        <f>SUM(Q63/D63)</f>
        <v>0</v>
      </c>
      <c r="BK63" s="965">
        <v>883100</v>
      </c>
      <c r="BL63" s="461">
        <f>AG63-AT63</f>
        <v>0</v>
      </c>
      <c r="BM63" s="461">
        <f>E63*BK63</f>
        <v>0</v>
      </c>
      <c r="BN63" s="461">
        <f>BL63-BM63</f>
        <v>0</v>
      </c>
      <c r="BO63" s="37"/>
      <c r="BP63" s="461">
        <f t="shared" si="522"/>
        <v>0</v>
      </c>
      <c r="BQ63" s="461">
        <f>F63*BK63</f>
        <v>0</v>
      </c>
      <c r="BR63" s="461">
        <f t="shared" si="524"/>
        <v>0</v>
      </c>
      <c r="BS63" s="37"/>
      <c r="BT63" s="461">
        <f t="shared" si="525"/>
        <v>0</v>
      </c>
      <c r="BU63" s="461">
        <f>G63*BK63</f>
        <v>0</v>
      </c>
      <c r="BV63" s="461">
        <f>BT63-BU63</f>
        <v>0</v>
      </c>
      <c r="BW63" s="37"/>
      <c r="BX63" s="461">
        <f t="shared" si="527"/>
        <v>0</v>
      </c>
      <c r="BY63" s="461">
        <f>H63*BK63</f>
        <v>0</v>
      </c>
      <c r="BZ63" s="461">
        <f t="shared" si="528"/>
        <v>0</v>
      </c>
      <c r="CA63" s="37"/>
      <c r="CB63" s="461">
        <f t="shared" si="529"/>
        <v>0</v>
      </c>
      <c r="CC63" s="461">
        <f>I63*BK63</f>
        <v>0</v>
      </c>
      <c r="CD63" s="461">
        <f t="shared" si="530"/>
        <v>0</v>
      </c>
      <c r="CE63" s="37"/>
      <c r="CF63" s="461">
        <f t="shared" si="531"/>
        <v>0</v>
      </c>
      <c r="CG63" s="461">
        <f t="shared" si="532"/>
        <v>0</v>
      </c>
      <c r="CH63" s="461">
        <f>CF63-CG63</f>
        <v>0</v>
      </c>
      <c r="CI63" s="37"/>
      <c r="CJ63" s="461">
        <f t="shared" si="534"/>
        <v>0</v>
      </c>
      <c r="CK63" s="461">
        <f t="shared" si="535"/>
        <v>0</v>
      </c>
      <c r="CL63" s="461">
        <f t="shared" si="536"/>
        <v>0</v>
      </c>
      <c r="CM63" s="37"/>
      <c r="CN63" s="461">
        <f t="shared" si="537"/>
        <v>0</v>
      </c>
      <c r="CO63" s="461">
        <f t="shared" si="538"/>
        <v>0</v>
      </c>
      <c r="CP63" s="461">
        <f t="shared" si="539"/>
        <v>0</v>
      </c>
      <c r="CQ63" s="37"/>
      <c r="CR63" s="461">
        <f t="shared" si="540"/>
        <v>0</v>
      </c>
      <c r="CS63" s="461">
        <f>M63*BK63</f>
        <v>0</v>
      </c>
      <c r="CT63" s="461">
        <f t="shared" si="541"/>
        <v>0</v>
      </c>
      <c r="CU63" s="37"/>
      <c r="CV63" s="461">
        <f t="shared" si="542"/>
        <v>0</v>
      </c>
      <c r="CW63" s="461">
        <f t="shared" si="543"/>
        <v>0</v>
      </c>
      <c r="CX63" s="461">
        <f t="shared" si="544"/>
        <v>0</v>
      </c>
      <c r="CY63" s="37"/>
      <c r="CZ63" s="461">
        <f t="shared" si="545"/>
        <v>0</v>
      </c>
      <c r="DA63" s="461">
        <f>O63*BK63</f>
        <v>0</v>
      </c>
      <c r="DB63" s="461">
        <f t="shared" si="546"/>
        <v>0</v>
      </c>
      <c r="DC63" s="37"/>
      <c r="DD63" s="461">
        <f t="shared" si="547"/>
        <v>0</v>
      </c>
      <c r="DE63" s="461">
        <f t="shared" si="548"/>
        <v>0</v>
      </c>
      <c r="DF63" s="461">
        <f t="shared" si="549"/>
        <v>0</v>
      </c>
      <c r="DG63" s="37"/>
      <c r="DH63" s="461">
        <f t="shared" si="550"/>
        <v>0</v>
      </c>
      <c r="DI63" s="461">
        <f t="shared" si="551"/>
        <v>0</v>
      </c>
      <c r="DJ63" s="461">
        <f>DH63-DI63</f>
        <v>0</v>
      </c>
    </row>
    <row r="64" spans="1:114" s="39" customFormat="1" ht="24.75" customHeight="1" thickBot="1" x14ac:dyDescent="0.25">
      <c r="A64" s="45">
        <v>6</v>
      </c>
      <c r="B64" s="45" t="s">
        <v>4</v>
      </c>
      <c r="C64" s="45"/>
      <c r="D64" s="540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8"/>
      <c r="R64" s="77"/>
      <c r="S64" s="205"/>
      <c r="T64" s="206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4">
        <f t="shared" ref="AF64:AK64" si="560">SUM(AF53:AF63)</f>
        <v>0</v>
      </c>
      <c r="AG64" s="104">
        <f t="shared" si="560"/>
        <v>0</v>
      </c>
      <c r="AH64" s="104">
        <f t="shared" si="560"/>
        <v>0</v>
      </c>
      <c r="AI64" s="104">
        <f t="shared" si="560"/>
        <v>0</v>
      </c>
      <c r="AJ64" s="104">
        <f t="shared" si="560"/>
        <v>0</v>
      </c>
      <c r="AK64" s="104">
        <f t="shared" si="560"/>
        <v>0</v>
      </c>
      <c r="AL64" s="104">
        <f t="shared" ref="AL64:AR64" si="561">SUM(AL53:AL54)</f>
        <v>0</v>
      </c>
      <c r="AM64" s="104">
        <f t="shared" si="561"/>
        <v>0</v>
      </c>
      <c r="AN64" s="104">
        <f t="shared" si="561"/>
        <v>0</v>
      </c>
      <c r="AO64" s="104">
        <f t="shared" si="561"/>
        <v>0</v>
      </c>
      <c r="AP64" s="104">
        <f t="shared" si="561"/>
        <v>0</v>
      </c>
      <c r="AQ64" s="104">
        <f t="shared" si="561"/>
        <v>0</v>
      </c>
      <c r="AR64" s="104">
        <f t="shared" si="561"/>
        <v>0</v>
      </c>
      <c r="AS64" s="104">
        <f>SUM(AS53:AS63)</f>
        <v>0</v>
      </c>
      <c r="AT64" s="104">
        <f>SUM(AT53:AT63)</f>
        <v>0</v>
      </c>
      <c r="AU64" s="104">
        <f t="shared" ref="AU64:BF64" si="562">SUM(AU53:AU54)</f>
        <v>0</v>
      </c>
      <c r="AV64" s="104">
        <f t="shared" si="562"/>
        <v>0</v>
      </c>
      <c r="AW64" s="104">
        <f t="shared" si="562"/>
        <v>0</v>
      </c>
      <c r="AX64" s="104">
        <f t="shared" si="562"/>
        <v>0</v>
      </c>
      <c r="AY64" s="104">
        <f t="shared" si="562"/>
        <v>0</v>
      </c>
      <c r="AZ64" s="104">
        <f t="shared" si="562"/>
        <v>0</v>
      </c>
      <c r="BA64" s="104">
        <f t="shared" si="562"/>
        <v>0</v>
      </c>
      <c r="BB64" s="104">
        <f t="shared" si="562"/>
        <v>0</v>
      </c>
      <c r="BC64" s="104">
        <f t="shared" si="562"/>
        <v>0</v>
      </c>
      <c r="BD64" s="104">
        <f t="shared" si="562"/>
        <v>0</v>
      </c>
      <c r="BE64" s="104">
        <f t="shared" si="562"/>
        <v>0</v>
      </c>
      <c r="BF64" s="104">
        <f t="shared" si="562"/>
        <v>0</v>
      </c>
      <c r="BG64" s="105">
        <f>SUM(BG53:BG63)</f>
        <v>0</v>
      </c>
      <c r="BH64" s="105">
        <f>SUM(BH53:BH63)</f>
        <v>36210400</v>
      </c>
      <c r="BI64" s="105">
        <f>SUM(BI53:BI63)</f>
        <v>36210400</v>
      </c>
      <c r="BJ64" s="153">
        <f>SUM(BJ53:BJ63)/9</f>
        <v>0</v>
      </c>
      <c r="BK64" s="159"/>
      <c r="BL64" s="918">
        <f>SUM(BL53:BL63)</f>
        <v>0</v>
      </c>
      <c r="BM64" s="918">
        <f t="shared" ref="BM64" si="563">SUM(BM53:BM63)</f>
        <v>0</v>
      </c>
      <c r="BN64" s="918">
        <f>SUM(BN53:BN63)</f>
        <v>0</v>
      </c>
      <c r="BO64" s="50"/>
      <c r="BP64" s="918">
        <f>SUM(BP53:BP63)</f>
        <v>0</v>
      </c>
      <c r="BQ64" s="918">
        <f t="shared" ref="BQ64" si="564">SUM(BQ53:BQ63)</f>
        <v>0</v>
      </c>
      <c r="BR64" s="918">
        <f t="shared" ref="BR64" si="565">SUM(BR53:BR63)</f>
        <v>0</v>
      </c>
      <c r="BS64" s="50"/>
      <c r="BT64" s="918">
        <f>SUM(BT53:BT63)</f>
        <v>0</v>
      </c>
      <c r="BU64" s="918">
        <f t="shared" ref="BU64" si="566">SUM(BU53:BU63)</f>
        <v>0</v>
      </c>
      <c r="BV64" s="918">
        <f t="shared" ref="BV64" si="567">SUM(BV53:BV63)</f>
        <v>0</v>
      </c>
      <c r="BW64" s="50"/>
      <c r="BX64" s="918">
        <f>SUM(BX53:BX63)</f>
        <v>0</v>
      </c>
      <c r="BY64" s="918">
        <f t="shared" ref="BY64" si="568">SUM(BY53:BY63)</f>
        <v>0</v>
      </c>
      <c r="BZ64" s="918">
        <f t="shared" ref="BZ64" si="569">SUM(BZ53:BZ63)</f>
        <v>0</v>
      </c>
      <c r="CA64" s="50"/>
      <c r="CB64" s="918">
        <f>SUM(CB53:CB63)</f>
        <v>0</v>
      </c>
      <c r="CC64" s="918">
        <f t="shared" ref="CC64" si="570">SUM(CC53:CC63)</f>
        <v>0</v>
      </c>
      <c r="CD64" s="918">
        <f t="shared" ref="CD64" si="571">SUM(CD53:CD63)</f>
        <v>0</v>
      </c>
      <c r="CE64" s="50"/>
      <c r="CF64" s="918">
        <f>SUM(CF53:CF63)</f>
        <v>0</v>
      </c>
      <c r="CG64" s="918">
        <f t="shared" ref="CG64" si="572">SUM(CG53:CG63)</f>
        <v>0</v>
      </c>
      <c r="CH64" s="918">
        <f t="shared" ref="CH64" si="573">SUM(CH53:CH63)</f>
        <v>0</v>
      </c>
      <c r="CI64" s="50"/>
      <c r="CJ64" s="918">
        <f>SUM(CJ53:CJ63)</f>
        <v>0</v>
      </c>
      <c r="CK64" s="918">
        <f t="shared" ref="CK64" si="574">SUM(CK53:CK63)</f>
        <v>0</v>
      </c>
      <c r="CL64" s="918">
        <f t="shared" ref="CL64" si="575">SUM(CL53:CL63)</f>
        <v>0</v>
      </c>
      <c r="CM64" s="50"/>
      <c r="CN64" s="918">
        <f>SUM(CN53:CN63)</f>
        <v>0</v>
      </c>
      <c r="CO64" s="918">
        <f t="shared" ref="CO64" si="576">SUM(CO53:CO63)</f>
        <v>0</v>
      </c>
      <c r="CP64" s="918">
        <f t="shared" ref="CP64" si="577">SUM(CP53:CP63)</f>
        <v>0</v>
      </c>
      <c r="CQ64" s="50"/>
      <c r="CR64" s="918">
        <f>SUM(CR53:CR63)</f>
        <v>0</v>
      </c>
      <c r="CS64" s="918">
        <f t="shared" ref="CS64" si="578">SUM(CS53:CS63)</f>
        <v>0</v>
      </c>
      <c r="CT64" s="918">
        <f t="shared" ref="CT64" si="579">SUM(CT53:CT63)</f>
        <v>0</v>
      </c>
      <c r="CU64" s="50"/>
      <c r="CV64" s="918">
        <f>SUM(CV53:CV63)</f>
        <v>0</v>
      </c>
      <c r="CW64" s="918">
        <f t="shared" ref="CW64" si="580">SUM(CW53:CW63)</f>
        <v>0</v>
      </c>
      <c r="CX64" s="918">
        <f t="shared" ref="CX64" si="581">SUM(CX53:CX63)</f>
        <v>0</v>
      </c>
      <c r="CY64" s="50"/>
      <c r="CZ64" s="918">
        <f>SUM(CZ53:CZ63)</f>
        <v>0</v>
      </c>
      <c r="DA64" s="918">
        <f t="shared" ref="DA64" si="582">SUM(DA53:DA63)</f>
        <v>0</v>
      </c>
      <c r="DB64" s="918">
        <f t="shared" ref="DB64" si="583">SUM(DB53:DB63)</f>
        <v>0</v>
      </c>
      <c r="DC64" s="50"/>
      <c r="DD64" s="918">
        <f>SUM(DD63)</f>
        <v>0</v>
      </c>
      <c r="DE64" s="918">
        <f t="shared" ref="DE64" si="584">SUM(DE63)</f>
        <v>0</v>
      </c>
      <c r="DF64" s="918">
        <f t="shared" ref="DF64" si="585">SUM(DF63)</f>
        <v>0</v>
      </c>
      <c r="DG64" s="50"/>
      <c r="DH64" s="918">
        <f>SUM(DH63)</f>
        <v>0</v>
      </c>
      <c r="DI64" s="918">
        <f t="shared" ref="DI64" si="586">SUM(DI63)</f>
        <v>0</v>
      </c>
      <c r="DJ64" s="918">
        <f t="shared" ref="DJ64" si="587">SUM(DJ63)</f>
        <v>0</v>
      </c>
    </row>
    <row r="65" spans="1:114" s="20" customFormat="1" ht="24.75" customHeight="1" x14ac:dyDescent="0.2">
      <c r="A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207"/>
      <c r="T65" s="207"/>
      <c r="AE65" s="41"/>
      <c r="AS65" s="52"/>
      <c r="BF65" s="53">
        <f>SUM(AS64+BF64)</f>
        <v>0</v>
      </c>
      <c r="BG65" s="54">
        <f>AF64-AS64</f>
        <v>0</v>
      </c>
      <c r="BH65" s="55">
        <f>SUM(BI64+AS64)</f>
        <v>36210400</v>
      </c>
      <c r="BI65" s="56">
        <f>SUM(BG64)</f>
        <v>0</v>
      </c>
      <c r="BJ65" s="41" t="s">
        <v>35</v>
      </c>
      <c r="BK65" s="160"/>
      <c r="BL65" s="24"/>
      <c r="BM65" s="24"/>
      <c r="BN65" s="24"/>
      <c r="BP65" s="24"/>
      <c r="BQ65" s="24"/>
      <c r="BR65" s="24"/>
      <c r="BT65" s="24"/>
      <c r="BU65" s="24"/>
      <c r="BV65" s="24"/>
      <c r="BX65" s="24"/>
      <c r="BY65" s="24"/>
      <c r="BZ65" s="24"/>
      <c r="CB65" s="24"/>
      <c r="CC65" s="24"/>
    </row>
    <row r="66" spans="1:114" s="20" customFormat="1" ht="24.75" customHeight="1" x14ac:dyDescent="0.2">
      <c r="A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207"/>
      <c r="T66" s="207"/>
      <c r="AE66" s="41"/>
      <c r="AS66" s="41"/>
      <c r="AT66" s="118">
        <f t="shared" ref="AT66:BE66" si="588">SUM(AG64+AT64)</f>
        <v>0</v>
      </c>
      <c r="AU66" s="118">
        <f t="shared" si="588"/>
        <v>0</v>
      </c>
      <c r="AV66" s="118">
        <f t="shared" si="588"/>
        <v>0</v>
      </c>
      <c r="AW66" s="118">
        <f t="shared" si="588"/>
        <v>0</v>
      </c>
      <c r="AX66" s="118">
        <f t="shared" si="588"/>
        <v>0</v>
      </c>
      <c r="AY66" s="118">
        <f t="shared" si="588"/>
        <v>0</v>
      </c>
      <c r="AZ66" s="118">
        <f t="shared" si="588"/>
        <v>0</v>
      </c>
      <c r="BA66" s="118">
        <f t="shared" si="588"/>
        <v>0</v>
      </c>
      <c r="BB66" s="118">
        <f t="shared" si="588"/>
        <v>0</v>
      </c>
      <c r="BC66" s="118">
        <f t="shared" si="588"/>
        <v>0</v>
      </c>
      <c r="BD66" s="118">
        <f t="shared" si="588"/>
        <v>0</v>
      </c>
      <c r="BE66" s="118">
        <f t="shared" si="588"/>
        <v>0</v>
      </c>
      <c r="BF66" s="118">
        <f>SUM(AT66:BE66)</f>
        <v>0</v>
      </c>
      <c r="BG66" s="41"/>
      <c r="BH66" s="57"/>
      <c r="BI66" s="58">
        <f>SUM(BI64-BI65)</f>
        <v>36210400</v>
      </c>
      <c r="BJ66" s="41" t="s">
        <v>34</v>
      </c>
      <c r="BK66" s="160"/>
      <c r="BL66" s="24"/>
      <c r="BM66" s="24"/>
      <c r="BN66" s="24"/>
      <c r="BP66" s="24"/>
      <c r="BQ66" s="24"/>
      <c r="BR66" s="24"/>
      <c r="BT66" s="24"/>
      <c r="BU66" s="24"/>
      <c r="BV66" s="24"/>
      <c r="BX66" s="24"/>
      <c r="BY66" s="24"/>
      <c r="BZ66" s="24"/>
      <c r="CB66" s="24"/>
      <c r="CC66" s="24"/>
    </row>
    <row r="67" spans="1:114" s="20" customFormat="1" ht="24.75" customHeight="1" x14ac:dyDescent="0.2">
      <c r="A67" s="1168" t="s">
        <v>8</v>
      </c>
      <c r="B67" s="1169"/>
      <c r="C67" s="119" t="s">
        <v>487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198"/>
      <c r="T67" s="210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2"/>
      <c r="AF67" s="23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3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3"/>
      <c r="BG67" s="133"/>
      <c r="BH67" s="130"/>
      <c r="BI67" s="134"/>
      <c r="BJ67" s="23"/>
      <c r="BK67" s="157"/>
      <c r="BL67" s="131"/>
      <c r="BM67" s="131"/>
      <c r="BN67" s="131"/>
      <c r="BP67" s="132"/>
      <c r="BQ67" s="131"/>
      <c r="BR67" s="131"/>
      <c r="BT67" s="131"/>
      <c r="BU67" s="131"/>
      <c r="BV67" s="133"/>
      <c r="BX67" s="133"/>
      <c r="BY67" s="130"/>
      <c r="BZ67" s="134"/>
      <c r="CB67" s="133"/>
      <c r="CC67" s="24"/>
      <c r="CD67" s="24"/>
      <c r="CF67" s="24"/>
      <c r="CG67" s="24"/>
      <c r="CH67" s="135"/>
      <c r="CJ67" s="24"/>
      <c r="CK67" s="24"/>
      <c r="CL67" s="24"/>
      <c r="CN67" s="24"/>
      <c r="CO67" s="24"/>
      <c r="CP67" s="24"/>
      <c r="CR67" s="24"/>
      <c r="CS67" s="24"/>
      <c r="CT67" s="24"/>
    </row>
    <row r="68" spans="1:114" s="8" customFormat="1" ht="24.75" customHeight="1" x14ac:dyDescent="0.2">
      <c r="A68" s="1170" t="s">
        <v>9</v>
      </c>
      <c r="B68" s="1150" t="s">
        <v>10</v>
      </c>
      <c r="C68" s="1150" t="s">
        <v>21</v>
      </c>
      <c r="D68" s="1173" t="s">
        <v>11</v>
      </c>
      <c r="E68" s="1173"/>
      <c r="F68" s="1173"/>
      <c r="G68" s="1173"/>
      <c r="H68" s="1173"/>
      <c r="I68" s="1173"/>
      <c r="J68" s="1173"/>
      <c r="K68" s="1173"/>
      <c r="L68" s="1173"/>
      <c r="M68" s="1173"/>
      <c r="N68" s="1173"/>
      <c r="O68" s="1173"/>
      <c r="P68" s="1173"/>
      <c r="Q68" s="1173"/>
      <c r="R68" s="1150" t="s">
        <v>19</v>
      </c>
      <c r="S68" s="1174" t="s">
        <v>16</v>
      </c>
      <c r="T68" s="1175"/>
      <c r="U68" s="1175"/>
      <c r="V68" s="1175"/>
      <c r="W68" s="1175"/>
      <c r="X68" s="1175"/>
      <c r="Y68" s="1175"/>
      <c r="Z68" s="1175"/>
      <c r="AA68" s="1175"/>
      <c r="AB68" s="1175"/>
      <c r="AC68" s="1175"/>
      <c r="AD68" s="1175"/>
      <c r="AE68" s="1176"/>
      <c r="AF68" s="1161" t="s">
        <v>6</v>
      </c>
      <c r="AG68" s="1161"/>
      <c r="AH68" s="1161"/>
      <c r="AI68" s="1161"/>
      <c r="AJ68" s="1161"/>
      <c r="AK68" s="1161"/>
      <c r="AL68" s="1161"/>
      <c r="AM68" s="1161"/>
      <c r="AN68" s="1161"/>
      <c r="AO68" s="1161"/>
      <c r="AP68" s="1161"/>
      <c r="AQ68" s="1161"/>
      <c r="AR68" s="1161"/>
      <c r="AS68" s="1161"/>
      <c r="AT68" s="1162" t="s">
        <v>38</v>
      </c>
      <c r="AU68" s="1163"/>
      <c r="AV68" s="1163"/>
      <c r="AW68" s="1163"/>
      <c r="AX68" s="1163"/>
      <c r="AY68" s="1163"/>
      <c r="AZ68" s="1163"/>
      <c r="BA68" s="1163"/>
      <c r="BB68" s="1163"/>
      <c r="BC68" s="1163"/>
      <c r="BD68" s="1163"/>
      <c r="BE68" s="1163"/>
      <c r="BF68" s="1164"/>
      <c r="BG68" s="1150" t="s">
        <v>35</v>
      </c>
      <c r="BH68" s="1150" t="s">
        <v>208</v>
      </c>
      <c r="BI68" s="1153" t="s">
        <v>36</v>
      </c>
      <c r="BJ68" s="130"/>
      <c r="BK68" s="130"/>
      <c r="BL68" s="1149" t="s">
        <v>51</v>
      </c>
      <c r="BM68" s="1149"/>
      <c r="BN68" s="1149"/>
      <c r="BO68" s="23"/>
      <c r="BP68" s="1149" t="s">
        <v>52</v>
      </c>
      <c r="BQ68" s="1149"/>
      <c r="BR68" s="1149"/>
      <c r="BS68" s="23"/>
      <c r="BT68" s="1149" t="s">
        <v>56</v>
      </c>
      <c r="BU68" s="1149"/>
      <c r="BV68" s="1149"/>
      <c r="BW68" s="23"/>
      <c r="BX68" s="1149" t="s">
        <v>59</v>
      </c>
      <c r="BY68" s="1149"/>
      <c r="BZ68" s="1149"/>
      <c r="CA68" s="23"/>
      <c r="CB68" s="1149" t="s">
        <v>60</v>
      </c>
      <c r="CC68" s="1149"/>
      <c r="CD68" s="1149"/>
      <c r="CE68" s="23"/>
      <c r="CF68" s="1149" t="s">
        <v>61</v>
      </c>
      <c r="CG68" s="1149"/>
      <c r="CH68" s="1149"/>
      <c r="CI68" s="23"/>
      <c r="CJ68" s="1149" t="s">
        <v>204</v>
      </c>
      <c r="CK68" s="1149"/>
      <c r="CL68" s="1149"/>
      <c r="CM68" s="23"/>
      <c r="CN68" s="1149" t="s">
        <v>584</v>
      </c>
      <c r="CO68" s="1149"/>
      <c r="CP68" s="1149"/>
      <c r="CQ68" s="23"/>
      <c r="CR68" s="1149" t="s">
        <v>585</v>
      </c>
      <c r="CS68" s="1149"/>
      <c r="CT68" s="1149"/>
      <c r="CU68" s="23"/>
      <c r="CV68" s="1149" t="s">
        <v>586</v>
      </c>
      <c r="CW68" s="1149"/>
      <c r="CX68" s="1149"/>
      <c r="CY68" s="23"/>
      <c r="CZ68" s="1149" t="s">
        <v>587</v>
      </c>
      <c r="DA68" s="1149"/>
      <c r="DB68" s="1149"/>
      <c r="DC68" s="23"/>
      <c r="DD68" s="1149" t="s">
        <v>588</v>
      </c>
      <c r="DE68" s="1149"/>
      <c r="DF68" s="1149"/>
      <c r="DG68" s="23"/>
      <c r="DH68" s="1149" t="s">
        <v>12</v>
      </c>
      <c r="DI68" s="1149"/>
      <c r="DJ68" s="1149"/>
    </row>
    <row r="69" spans="1:114" s="8" customFormat="1" ht="24.75" customHeight="1" x14ac:dyDescent="0.2">
      <c r="A69" s="1171"/>
      <c r="B69" s="1151"/>
      <c r="C69" s="1151"/>
      <c r="D69" s="1156" t="s">
        <v>17</v>
      </c>
      <c r="E69" s="1158" t="s">
        <v>18</v>
      </c>
      <c r="F69" s="1159"/>
      <c r="G69" s="1159"/>
      <c r="H69" s="1159"/>
      <c r="I69" s="1159"/>
      <c r="J69" s="1159"/>
      <c r="K69" s="1159"/>
      <c r="L69" s="1159"/>
      <c r="M69" s="1159"/>
      <c r="N69" s="1159"/>
      <c r="O69" s="1159"/>
      <c r="P69" s="1159"/>
      <c r="Q69" s="1159"/>
      <c r="R69" s="1151"/>
      <c r="S69" s="1189" t="s">
        <v>17</v>
      </c>
      <c r="T69" s="1158" t="s">
        <v>18</v>
      </c>
      <c r="U69" s="1159"/>
      <c r="V69" s="1159"/>
      <c r="W69" s="1159"/>
      <c r="X69" s="1159"/>
      <c r="Y69" s="1159"/>
      <c r="Z69" s="1159"/>
      <c r="AA69" s="1159"/>
      <c r="AB69" s="1159"/>
      <c r="AC69" s="1159"/>
      <c r="AD69" s="1159"/>
      <c r="AE69" s="1160"/>
      <c r="AF69" s="1156" t="s">
        <v>17</v>
      </c>
      <c r="AG69" s="1158" t="s">
        <v>18</v>
      </c>
      <c r="AH69" s="1159"/>
      <c r="AI69" s="1159"/>
      <c r="AJ69" s="1159"/>
      <c r="AK69" s="1159"/>
      <c r="AL69" s="1159"/>
      <c r="AM69" s="1159"/>
      <c r="AN69" s="1159"/>
      <c r="AO69" s="1159"/>
      <c r="AP69" s="1159"/>
      <c r="AQ69" s="1159"/>
      <c r="AR69" s="1159"/>
      <c r="AS69" s="1160"/>
      <c r="AT69" s="1165"/>
      <c r="AU69" s="1166"/>
      <c r="AV69" s="1166"/>
      <c r="AW69" s="1166"/>
      <c r="AX69" s="1166"/>
      <c r="AY69" s="1166"/>
      <c r="AZ69" s="1166"/>
      <c r="BA69" s="1166"/>
      <c r="BB69" s="1166"/>
      <c r="BC69" s="1166"/>
      <c r="BD69" s="1166"/>
      <c r="BE69" s="1166"/>
      <c r="BF69" s="1167"/>
      <c r="BG69" s="1151"/>
      <c r="BH69" s="1151"/>
      <c r="BI69" s="1154"/>
      <c r="BJ69" s="130"/>
      <c r="BK69" s="130"/>
      <c r="BL69" s="920">
        <v>1</v>
      </c>
      <c r="BM69" s="920">
        <v>2</v>
      </c>
      <c r="BN69" s="920"/>
      <c r="BO69" s="23"/>
      <c r="BP69" s="920">
        <v>1</v>
      </c>
      <c r="BQ69" s="920">
        <v>2</v>
      </c>
      <c r="BR69" s="920"/>
      <c r="BS69" s="23"/>
      <c r="BT69" s="920">
        <v>1</v>
      </c>
      <c r="BU69" s="920">
        <v>2</v>
      </c>
      <c r="BV69" s="920"/>
      <c r="BW69" s="23"/>
      <c r="BX69" s="920">
        <v>1</v>
      </c>
      <c r="BY69" s="920">
        <v>2</v>
      </c>
      <c r="BZ69" s="920"/>
      <c r="CA69" s="23"/>
      <c r="CB69" s="920">
        <v>1</v>
      </c>
      <c r="CC69" s="920">
        <v>2</v>
      </c>
      <c r="CD69" s="920"/>
      <c r="CE69" s="23"/>
      <c r="CF69" s="920">
        <v>1</v>
      </c>
      <c r="CG69" s="920">
        <v>2</v>
      </c>
      <c r="CH69" s="920"/>
      <c r="CI69" s="23"/>
      <c r="CJ69" s="920">
        <v>1</v>
      </c>
      <c r="CK69" s="920">
        <v>2</v>
      </c>
      <c r="CL69" s="920"/>
      <c r="CM69" s="23"/>
      <c r="CN69" s="920">
        <v>1</v>
      </c>
      <c r="CO69" s="920">
        <v>2</v>
      </c>
      <c r="CP69" s="920"/>
      <c r="CQ69" s="23"/>
      <c r="CR69" s="920">
        <v>1</v>
      </c>
      <c r="CS69" s="920">
        <v>2</v>
      </c>
      <c r="CT69" s="920"/>
      <c r="CU69" s="23"/>
      <c r="CV69" s="920">
        <v>1</v>
      </c>
      <c r="CW69" s="920">
        <v>2</v>
      </c>
      <c r="CX69" s="920"/>
      <c r="CY69" s="23"/>
      <c r="CZ69" s="920">
        <v>1</v>
      </c>
      <c r="DA69" s="920">
        <v>2</v>
      </c>
      <c r="DB69" s="920"/>
      <c r="DC69" s="23"/>
      <c r="DD69" s="920">
        <v>1</v>
      </c>
      <c r="DE69" s="920">
        <v>2</v>
      </c>
      <c r="DF69" s="920"/>
      <c r="DG69" s="23"/>
      <c r="DH69" s="920">
        <v>1</v>
      </c>
      <c r="DI69" s="920">
        <v>2</v>
      </c>
      <c r="DJ69" s="920"/>
    </row>
    <row r="70" spans="1:114" s="6" customFormat="1" ht="24.75" customHeight="1" x14ac:dyDescent="0.2">
      <c r="A70" s="1172"/>
      <c r="B70" s="1152"/>
      <c r="C70" s="1152"/>
      <c r="D70" s="1157"/>
      <c r="E70" s="26">
        <v>1</v>
      </c>
      <c r="F70" s="26">
        <v>2</v>
      </c>
      <c r="G70" s="26">
        <v>3</v>
      </c>
      <c r="H70" s="26">
        <v>4</v>
      </c>
      <c r="I70" s="26">
        <v>5</v>
      </c>
      <c r="J70" s="26">
        <v>6</v>
      </c>
      <c r="K70" s="26">
        <v>7</v>
      </c>
      <c r="L70" s="26">
        <v>8</v>
      </c>
      <c r="M70" s="26">
        <v>9</v>
      </c>
      <c r="N70" s="26">
        <v>10</v>
      </c>
      <c r="O70" s="26">
        <v>11</v>
      </c>
      <c r="P70" s="26">
        <v>12</v>
      </c>
      <c r="Q70" s="26" t="s">
        <v>20</v>
      </c>
      <c r="R70" s="1152"/>
      <c r="S70" s="1191"/>
      <c r="T70" s="26">
        <v>1</v>
      </c>
      <c r="U70" s="26">
        <v>2</v>
      </c>
      <c r="V70" s="26">
        <v>3</v>
      </c>
      <c r="W70" s="26">
        <v>4</v>
      </c>
      <c r="X70" s="26">
        <v>5</v>
      </c>
      <c r="Y70" s="26">
        <v>6</v>
      </c>
      <c r="Z70" s="26">
        <v>7</v>
      </c>
      <c r="AA70" s="26">
        <v>8</v>
      </c>
      <c r="AB70" s="26">
        <v>9</v>
      </c>
      <c r="AC70" s="26">
        <v>10</v>
      </c>
      <c r="AD70" s="26">
        <v>11</v>
      </c>
      <c r="AE70" s="26">
        <v>12</v>
      </c>
      <c r="AF70" s="1157"/>
      <c r="AG70" s="26">
        <v>1</v>
      </c>
      <c r="AH70" s="26">
        <v>2</v>
      </c>
      <c r="AI70" s="26">
        <v>3</v>
      </c>
      <c r="AJ70" s="26">
        <v>4</v>
      </c>
      <c r="AK70" s="26">
        <v>5</v>
      </c>
      <c r="AL70" s="26">
        <v>6</v>
      </c>
      <c r="AM70" s="26">
        <v>7</v>
      </c>
      <c r="AN70" s="26">
        <v>8</v>
      </c>
      <c r="AO70" s="26">
        <v>9</v>
      </c>
      <c r="AP70" s="26">
        <v>10</v>
      </c>
      <c r="AQ70" s="26">
        <v>11</v>
      </c>
      <c r="AR70" s="26">
        <v>12</v>
      </c>
      <c r="AS70" s="26" t="s">
        <v>12</v>
      </c>
      <c r="AT70" s="164">
        <v>1</v>
      </c>
      <c r="AU70" s="164">
        <v>2</v>
      </c>
      <c r="AV70" s="164">
        <v>3</v>
      </c>
      <c r="AW70" s="164">
        <v>4</v>
      </c>
      <c r="AX70" s="164">
        <v>5</v>
      </c>
      <c r="AY70" s="164">
        <v>6</v>
      </c>
      <c r="AZ70" s="164">
        <v>7</v>
      </c>
      <c r="BA70" s="164">
        <v>8</v>
      </c>
      <c r="BB70" s="164">
        <v>9</v>
      </c>
      <c r="BC70" s="164">
        <v>10</v>
      </c>
      <c r="BD70" s="164">
        <v>11</v>
      </c>
      <c r="BE70" s="164">
        <v>12</v>
      </c>
      <c r="BF70" s="26" t="s">
        <v>12</v>
      </c>
      <c r="BG70" s="1152"/>
      <c r="BH70" s="1152"/>
      <c r="BI70" s="1155"/>
      <c r="BJ70" s="20"/>
      <c r="BK70" s="7"/>
      <c r="BL70" s="164" t="s">
        <v>581</v>
      </c>
      <c r="BM70" s="164" t="s">
        <v>582</v>
      </c>
      <c r="BN70" s="919" t="s">
        <v>583</v>
      </c>
      <c r="BO70" s="27"/>
      <c r="BP70" s="164" t="s">
        <v>581</v>
      </c>
      <c r="BQ70" s="164" t="s">
        <v>582</v>
      </c>
      <c r="BR70" s="919" t="s">
        <v>583</v>
      </c>
      <c r="BS70" s="27"/>
      <c r="BT70" s="164" t="s">
        <v>581</v>
      </c>
      <c r="BU70" s="164" t="s">
        <v>582</v>
      </c>
      <c r="BV70" s="919" t="s">
        <v>583</v>
      </c>
      <c r="BW70" s="27"/>
      <c r="BX70" s="164" t="s">
        <v>581</v>
      </c>
      <c r="BY70" s="164" t="s">
        <v>582</v>
      </c>
      <c r="BZ70" s="919" t="s">
        <v>583</v>
      </c>
      <c r="CA70" s="27"/>
      <c r="CB70" s="164" t="s">
        <v>581</v>
      </c>
      <c r="CC70" s="164" t="s">
        <v>582</v>
      </c>
      <c r="CD70" s="919" t="s">
        <v>583</v>
      </c>
      <c r="CE70" s="27"/>
      <c r="CF70" s="164" t="s">
        <v>581</v>
      </c>
      <c r="CG70" s="164" t="s">
        <v>582</v>
      </c>
      <c r="CH70" s="919" t="s">
        <v>583</v>
      </c>
      <c r="CI70" s="27"/>
      <c r="CJ70" s="164" t="s">
        <v>581</v>
      </c>
      <c r="CK70" s="164" t="s">
        <v>582</v>
      </c>
      <c r="CL70" s="919" t="s">
        <v>583</v>
      </c>
      <c r="CM70" s="27"/>
      <c r="CN70" s="164" t="s">
        <v>581</v>
      </c>
      <c r="CO70" s="164" t="s">
        <v>582</v>
      </c>
      <c r="CP70" s="919" t="s">
        <v>583</v>
      </c>
      <c r="CQ70" s="27"/>
      <c r="CR70" s="164" t="s">
        <v>581</v>
      </c>
      <c r="CS70" s="164" t="s">
        <v>582</v>
      </c>
      <c r="CT70" s="919" t="s">
        <v>583</v>
      </c>
      <c r="CU70" s="27"/>
      <c r="CV70" s="164" t="s">
        <v>581</v>
      </c>
      <c r="CW70" s="164" t="s">
        <v>582</v>
      </c>
      <c r="CX70" s="919" t="s">
        <v>583</v>
      </c>
      <c r="CY70" s="27"/>
      <c r="CZ70" s="164" t="s">
        <v>581</v>
      </c>
      <c r="DA70" s="164" t="s">
        <v>582</v>
      </c>
      <c r="DB70" s="919" t="s">
        <v>583</v>
      </c>
      <c r="DC70" s="27"/>
      <c r="DD70" s="164" t="s">
        <v>581</v>
      </c>
      <c r="DE70" s="164" t="s">
        <v>582</v>
      </c>
      <c r="DF70" s="919" t="s">
        <v>583</v>
      </c>
      <c r="DG70" s="27"/>
      <c r="DH70" s="164" t="s">
        <v>581</v>
      </c>
      <c r="DI70" s="164" t="s">
        <v>582</v>
      </c>
      <c r="DJ70" s="919" t="s">
        <v>583</v>
      </c>
    </row>
    <row r="71" spans="1:114" s="92" customFormat="1" ht="24.75" customHeight="1" x14ac:dyDescent="0.2">
      <c r="A71" s="759">
        <v>1</v>
      </c>
      <c r="B71" s="779" t="s">
        <v>443</v>
      </c>
      <c r="C71" s="147" t="s">
        <v>236</v>
      </c>
      <c r="D71" s="783">
        <v>1</v>
      </c>
      <c r="E71" s="263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>
        <f>SUM(E71:P71)</f>
        <v>0</v>
      </c>
      <c r="R71" s="787" t="s">
        <v>454</v>
      </c>
      <c r="S71" s="788">
        <v>150000</v>
      </c>
      <c r="T71" s="785"/>
      <c r="U71" s="208"/>
      <c r="V71" s="208"/>
      <c r="W71" s="208"/>
      <c r="X71" s="208"/>
      <c r="Y71" s="208"/>
      <c r="Z71" s="208"/>
      <c r="AA71" s="208"/>
      <c r="AB71" s="208"/>
      <c r="AC71" s="94"/>
      <c r="AD71" s="94"/>
      <c r="AE71" s="94"/>
      <c r="AF71" s="69">
        <f t="shared" ref="AF71" si="589">SUM(Q71*S71)</f>
        <v>0</v>
      </c>
      <c r="AG71" s="70">
        <f t="shared" ref="AG71" si="590">T71*E71</f>
        <v>0</v>
      </c>
      <c r="AH71" s="70">
        <f t="shared" ref="AH71" si="591">U71*F71</f>
        <v>0</v>
      </c>
      <c r="AI71" s="70">
        <f t="shared" ref="AI71" si="592">V71*G71</f>
        <v>0</v>
      </c>
      <c r="AJ71" s="70">
        <f t="shared" ref="AJ71" si="593">W71*H71</f>
        <v>0</v>
      </c>
      <c r="AK71" s="70">
        <f t="shared" ref="AK71" si="594">X71*I71</f>
        <v>0</v>
      </c>
      <c r="AL71" s="70">
        <f t="shared" ref="AL71" si="595">Y71*J71</f>
        <v>0</v>
      </c>
      <c r="AM71" s="70">
        <f t="shared" ref="AM71" si="596">Z71*K71</f>
        <v>0</v>
      </c>
      <c r="AN71" s="70">
        <f t="shared" ref="AN71" si="597">AA71*L71</f>
        <v>0</v>
      </c>
      <c r="AO71" s="70">
        <f t="shared" ref="AO71" si="598">AB71*M71</f>
        <v>0</v>
      </c>
      <c r="AP71" s="70">
        <f t="shared" ref="AP71" si="599">AC71*N71</f>
        <v>0</v>
      </c>
      <c r="AQ71" s="70">
        <f t="shared" ref="AQ71" si="600">AD71*O71</f>
        <v>0</v>
      </c>
      <c r="AR71" s="70">
        <f t="shared" ref="AR71" si="601">AE71*P71</f>
        <v>0</v>
      </c>
      <c r="AS71" s="70">
        <f t="shared" ref="AS71" si="602">SUM(AG71:AR71)</f>
        <v>0</v>
      </c>
      <c r="AT71" s="70">
        <f t="shared" ref="AT71:BA72" si="603">SUM(AG71*4%)</f>
        <v>0</v>
      </c>
      <c r="AU71" s="70">
        <f t="shared" si="603"/>
        <v>0</v>
      </c>
      <c r="AV71" s="70">
        <f t="shared" si="603"/>
        <v>0</v>
      </c>
      <c r="AW71" s="70">
        <f t="shared" si="603"/>
        <v>0</v>
      </c>
      <c r="AX71" s="70">
        <f t="shared" si="603"/>
        <v>0</v>
      </c>
      <c r="AY71" s="70">
        <f t="shared" si="603"/>
        <v>0</v>
      </c>
      <c r="AZ71" s="70">
        <f t="shared" si="603"/>
        <v>0</v>
      </c>
      <c r="BA71" s="70">
        <f t="shared" si="603"/>
        <v>0</v>
      </c>
      <c r="BB71" s="70">
        <f t="shared" ref="BB71:BE72" si="604">SUM(AO71*14%)</f>
        <v>0</v>
      </c>
      <c r="BC71" s="70">
        <f t="shared" si="604"/>
        <v>0</v>
      </c>
      <c r="BD71" s="70">
        <f t="shared" si="604"/>
        <v>0</v>
      </c>
      <c r="BE71" s="70">
        <f t="shared" si="604"/>
        <v>0</v>
      </c>
      <c r="BF71" s="763">
        <f>SUM(AT71:BE71)</f>
        <v>0</v>
      </c>
      <c r="BG71" s="99">
        <f>AF71-AS71</f>
        <v>0</v>
      </c>
      <c r="BH71" s="100">
        <f>S71*D71</f>
        <v>150000</v>
      </c>
      <c r="BI71" s="101">
        <f>BH71-AS71</f>
        <v>150000</v>
      </c>
      <c r="BJ71" s="152">
        <f>SUM(Q71/D71)</f>
        <v>0</v>
      </c>
      <c r="BK71" s="788">
        <v>150000</v>
      </c>
      <c r="BL71" s="461">
        <f t="shared" ref="BL71:BL76" si="605">AG71-AT71</f>
        <v>0</v>
      </c>
      <c r="BM71" s="461">
        <f t="shared" ref="BM71:BM76" si="606">E71*BK71</f>
        <v>0</v>
      </c>
      <c r="BN71" s="461">
        <f t="shared" ref="BN71:BN76" si="607">BL71-BM71</f>
        <v>0</v>
      </c>
      <c r="BO71" s="37"/>
      <c r="BP71" s="461">
        <f>AH71-AU71</f>
        <v>0</v>
      </c>
      <c r="BQ71" s="461">
        <f t="shared" ref="BQ71:BQ76" si="608">F71*BK71</f>
        <v>0</v>
      </c>
      <c r="BR71" s="461">
        <f>BP71-BQ71</f>
        <v>0</v>
      </c>
      <c r="BS71" s="37"/>
      <c r="BT71" s="461">
        <f>AI71-AV71</f>
        <v>0</v>
      </c>
      <c r="BU71" s="461">
        <f>G71*BK71</f>
        <v>0</v>
      </c>
      <c r="BV71" s="461">
        <f t="shared" ref="BV71:BV76" si="609">BT71-BU71</f>
        <v>0</v>
      </c>
      <c r="BW71" s="37"/>
      <c r="BX71" s="461">
        <f>AJ71-AW71</f>
        <v>0</v>
      </c>
      <c r="BY71" s="461">
        <f>H71*BK71</f>
        <v>0</v>
      </c>
      <c r="BZ71" s="461">
        <f>BX71-BY71</f>
        <v>0</v>
      </c>
      <c r="CA71" s="37"/>
      <c r="CB71" s="461">
        <f>SUM(AK71-AX71)</f>
        <v>0</v>
      </c>
      <c r="CC71" s="461">
        <f>I71*BK71</f>
        <v>0</v>
      </c>
      <c r="CD71" s="461">
        <f>CB71-CC71</f>
        <v>0</v>
      </c>
      <c r="CE71" s="37"/>
      <c r="CF71" s="461">
        <f>AL71-AY71</f>
        <v>0</v>
      </c>
      <c r="CG71" s="461">
        <f>J71*BK71</f>
        <v>0</v>
      </c>
      <c r="CH71" s="461">
        <f t="shared" ref="CH71:CH76" si="610">CF71-CG71</f>
        <v>0</v>
      </c>
      <c r="CI71" s="37"/>
      <c r="CJ71" s="461">
        <f>AM71-AZ71</f>
        <v>0</v>
      </c>
      <c r="CK71" s="461">
        <f>K71*BK71</f>
        <v>0</v>
      </c>
      <c r="CL71" s="461">
        <f>CJ71-CK71</f>
        <v>0</v>
      </c>
      <c r="CM71" s="37"/>
      <c r="CN71" s="461">
        <f>AN71-BA71</f>
        <v>0</v>
      </c>
      <c r="CO71" s="461">
        <f>L71*BK71</f>
        <v>0</v>
      </c>
      <c r="CP71" s="461">
        <f>CN71-CO71</f>
        <v>0</v>
      </c>
      <c r="CQ71" s="37"/>
      <c r="CR71" s="461">
        <f>AO71-BB71</f>
        <v>0</v>
      </c>
      <c r="CS71" s="461">
        <f>M71*BK71</f>
        <v>0</v>
      </c>
      <c r="CT71" s="461">
        <f>CR71-CS71</f>
        <v>0</v>
      </c>
      <c r="CU71" s="37"/>
      <c r="CV71" s="461">
        <f>AP71-BC71</f>
        <v>0</v>
      </c>
      <c r="CW71" s="461">
        <f>N71*BK71</f>
        <v>0</v>
      </c>
      <c r="CX71" s="461">
        <f>CV71-CW71</f>
        <v>0</v>
      </c>
      <c r="CY71" s="37"/>
      <c r="CZ71" s="461">
        <f>AQ71-BD71</f>
        <v>0</v>
      </c>
      <c r="DA71" s="461">
        <f>O71*BK71</f>
        <v>0</v>
      </c>
      <c r="DB71" s="461">
        <f>CZ71-DA71</f>
        <v>0</v>
      </c>
      <c r="DC71" s="37"/>
      <c r="DD71" s="461">
        <f>AR71-BE71</f>
        <v>0</v>
      </c>
      <c r="DE71" s="461">
        <f>P71*BK71</f>
        <v>0</v>
      </c>
      <c r="DF71" s="461">
        <f>DD71-DE71</f>
        <v>0</v>
      </c>
      <c r="DG71" s="37"/>
      <c r="DH71" s="461">
        <f t="shared" ref="DH71:DH81" si="611">SUM(BL71+BP71+BT71+BX71+CB71+CF71+CJ71+CN71+CR71+CV71+CZ71+DD71)</f>
        <v>0</v>
      </c>
      <c r="DI71" s="461">
        <f t="shared" ref="DI71:DI81" si="612">SUM(BM71+BQ71+BU71+BY71+CC71+CG71+CK71+CO71+CS71+CW71+DA71+DE71)</f>
        <v>0</v>
      </c>
      <c r="DJ71" s="461">
        <f t="shared" ref="DJ71:DJ76" si="613">DH71-DI71</f>
        <v>0</v>
      </c>
    </row>
    <row r="72" spans="1:114" s="92" customFormat="1" ht="24.75" customHeight="1" x14ac:dyDescent="0.2">
      <c r="A72" s="759">
        <v>2</v>
      </c>
      <c r="B72" s="780" t="s">
        <v>444</v>
      </c>
      <c r="C72" s="147" t="s">
        <v>236</v>
      </c>
      <c r="D72" s="783">
        <v>1</v>
      </c>
      <c r="E72" s="263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>
        <f t="shared" ref="Q72" si="614">SUM(E72:P72)</f>
        <v>0</v>
      </c>
      <c r="R72" s="787" t="s">
        <v>454</v>
      </c>
      <c r="S72" s="786">
        <v>550000</v>
      </c>
      <c r="T72" s="785"/>
      <c r="U72" s="208"/>
      <c r="V72" s="208"/>
      <c r="W72" s="208"/>
      <c r="X72" s="208"/>
      <c r="Y72" s="208"/>
      <c r="Z72" s="208"/>
      <c r="AA72" s="208"/>
      <c r="AB72" s="208"/>
      <c r="AC72" s="94"/>
      <c r="AD72" s="94"/>
      <c r="AE72" s="94"/>
      <c r="AF72" s="69">
        <f t="shared" ref="AF72" si="615">SUM(Q72*S72)</f>
        <v>0</v>
      </c>
      <c r="AG72" s="70">
        <f t="shared" ref="AG72" si="616">T72*E72</f>
        <v>0</v>
      </c>
      <c r="AH72" s="70">
        <f t="shared" ref="AH72" si="617">U72*F72</f>
        <v>0</v>
      </c>
      <c r="AI72" s="70">
        <f t="shared" ref="AI72" si="618">V72*G72</f>
        <v>0</v>
      </c>
      <c r="AJ72" s="70">
        <f t="shared" ref="AJ72" si="619">W72*H72</f>
        <v>0</v>
      </c>
      <c r="AK72" s="70">
        <f t="shared" ref="AK72" si="620">X72*I72</f>
        <v>0</v>
      </c>
      <c r="AL72" s="70">
        <f t="shared" ref="AL72" si="621">Y72*J72</f>
        <v>0</v>
      </c>
      <c r="AM72" s="70">
        <f t="shared" ref="AM72" si="622">Z72*K72</f>
        <v>0</v>
      </c>
      <c r="AN72" s="70">
        <f t="shared" ref="AN72" si="623">AA72*L72</f>
        <v>0</v>
      </c>
      <c r="AO72" s="70">
        <f t="shared" ref="AO72" si="624">AB72*M72</f>
        <v>0</v>
      </c>
      <c r="AP72" s="70">
        <f t="shared" ref="AP72" si="625">AC72*N72</f>
        <v>0</v>
      </c>
      <c r="AQ72" s="70">
        <f t="shared" ref="AQ72" si="626">AD72*O72</f>
        <v>0</v>
      </c>
      <c r="AR72" s="70">
        <f t="shared" ref="AR72" si="627">AE72*P72</f>
        <v>0</v>
      </c>
      <c r="AS72" s="70">
        <f t="shared" ref="AS72" si="628">SUM(AG72:AR72)</f>
        <v>0</v>
      </c>
      <c r="AT72" s="70">
        <f t="shared" si="603"/>
        <v>0</v>
      </c>
      <c r="AU72" s="70">
        <f t="shared" si="603"/>
        <v>0</v>
      </c>
      <c r="AV72" s="70">
        <f t="shared" si="603"/>
        <v>0</v>
      </c>
      <c r="AW72" s="70">
        <f t="shared" si="603"/>
        <v>0</v>
      </c>
      <c r="AX72" s="70">
        <f t="shared" si="603"/>
        <v>0</v>
      </c>
      <c r="AY72" s="70">
        <f t="shared" si="603"/>
        <v>0</v>
      </c>
      <c r="AZ72" s="70">
        <f t="shared" si="603"/>
        <v>0</v>
      </c>
      <c r="BA72" s="70">
        <f t="shared" si="603"/>
        <v>0</v>
      </c>
      <c r="BB72" s="70">
        <f t="shared" si="604"/>
        <v>0</v>
      </c>
      <c r="BC72" s="70">
        <f t="shared" si="604"/>
        <v>0</v>
      </c>
      <c r="BD72" s="70">
        <f t="shared" si="604"/>
        <v>0</v>
      </c>
      <c r="BE72" s="70">
        <f t="shared" si="604"/>
        <v>0</v>
      </c>
      <c r="BF72" s="763">
        <f t="shared" ref="BF72" si="629">SUM(AT72:BE72)</f>
        <v>0</v>
      </c>
      <c r="BG72" s="99">
        <f>AF72-AS72</f>
        <v>0</v>
      </c>
      <c r="BH72" s="100">
        <f>S72*D72</f>
        <v>550000</v>
      </c>
      <c r="BI72" s="101">
        <f>BH72-AS72</f>
        <v>550000</v>
      </c>
      <c r="BJ72" s="152">
        <f>SUM(Q72/D72)</f>
        <v>0</v>
      </c>
      <c r="BK72" s="786">
        <v>550000</v>
      </c>
      <c r="BL72" s="461">
        <f t="shared" si="605"/>
        <v>0</v>
      </c>
      <c r="BM72" s="461">
        <f t="shared" si="606"/>
        <v>0</v>
      </c>
      <c r="BN72" s="461">
        <f t="shared" si="607"/>
        <v>0</v>
      </c>
      <c r="BO72" s="37"/>
      <c r="BP72" s="461">
        <f t="shared" ref="BP72:BP73" si="630">AH72-AU72</f>
        <v>0</v>
      </c>
      <c r="BQ72" s="461">
        <f t="shared" si="608"/>
        <v>0</v>
      </c>
      <c r="BR72" s="461">
        <f t="shared" ref="BR72:BR73" si="631">BP72-BQ72</f>
        <v>0</v>
      </c>
      <c r="BS72" s="37"/>
      <c r="BT72" s="461">
        <f t="shared" ref="BT72:BT73" si="632">AI72-AV72</f>
        <v>0</v>
      </c>
      <c r="BU72" s="461">
        <f>G72*BK72</f>
        <v>0</v>
      </c>
      <c r="BV72" s="461">
        <f t="shared" si="609"/>
        <v>0</v>
      </c>
      <c r="BW72" s="37"/>
      <c r="BX72" s="461">
        <f t="shared" ref="BX72:BX73" si="633">AJ72-AW72</f>
        <v>0</v>
      </c>
      <c r="BY72" s="461">
        <f>H72*BK72</f>
        <v>0</v>
      </c>
      <c r="BZ72" s="461">
        <f t="shared" ref="BZ72:BZ73" si="634">BX72-BY72</f>
        <v>0</v>
      </c>
      <c r="CA72" s="37"/>
      <c r="CB72" s="461">
        <f t="shared" ref="CB72:CB73" si="635">SUM(AK72-AX72)</f>
        <v>0</v>
      </c>
      <c r="CC72" s="461">
        <f>I72*BK72</f>
        <v>0</v>
      </c>
      <c r="CD72" s="461">
        <f t="shared" ref="CD72:CD73" si="636">CB72-CC72</f>
        <v>0</v>
      </c>
      <c r="CE72" s="37"/>
      <c r="CF72" s="461">
        <f t="shared" ref="CF72:CF73" si="637">AL72-AY72</f>
        <v>0</v>
      </c>
      <c r="CG72" s="461">
        <f t="shared" ref="CG72:CG73" si="638">J72*BK72</f>
        <v>0</v>
      </c>
      <c r="CH72" s="461">
        <f t="shared" si="610"/>
        <v>0</v>
      </c>
      <c r="CI72" s="37"/>
      <c r="CJ72" s="461">
        <f t="shared" ref="CJ72:CJ73" si="639">AM72-AZ72</f>
        <v>0</v>
      </c>
      <c r="CK72" s="461">
        <f t="shared" ref="CK72:CK73" si="640">K72*BK72</f>
        <v>0</v>
      </c>
      <c r="CL72" s="461">
        <f t="shared" ref="CL72:CL73" si="641">CJ72-CK72</f>
        <v>0</v>
      </c>
      <c r="CM72" s="37"/>
      <c r="CN72" s="461">
        <f t="shared" ref="CN72:CN73" si="642">AN72-BA72</f>
        <v>0</v>
      </c>
      <c r="CO72" s="461">
        <f t="shared" ref="CO72:CO73" si="643">L72*BK72</f>
        <v>0</v>
      </c>
      <c r="CP72" s="461">
        <f t="shared" ref="CP72:CP73" si="644">CN72-CO72</f>
        <v>0</v>
      </c>
      <c r="CQ72" s="37"/>
      <c r="CR72" s="461">
        <f t="shared" ref="CR72:CR73" si="645">AO72-BB72</f>
        <v>0</v>
      </c>
      <c r="CS72" s="461">
        <f>M72*BK72</f>
        <v>0</v>
      </c>
      <c r="CT72" s="461">
        <f t="shared" ref="CT72:CT73" si="646">CR72-CS72</f>
        <v>0</v>
      </c>
      <c r="CU72" s="37"/>
      <c r="CV72" s="461">
        <f t="shared" ref="CV72:CV73" si="647">AP72-BC72</f>
        <v>0</v>
      </c>
      <c r="CW72" s="461">
        <f t="shared" ref="CW72:CW73" si="648">N72*BK72</f>
        <v>0</v>
      </c>
      <c r="CX72" s="461">
        <f t="shared" ref="CX72:CX73" si="649">CV72-CW72</f>
        <v>0</v>
      </c>
      <c r="CY72" s="37"/>
      <c r="CZ72" s="461">
        <f t="shared" ref="CZ72:CZ73" si="650">AQ72-BD72</f>
        <v>0</v>
      </c>
      <c r="DA72" s="461">
        <f>O72*BK72</f>
        <v>0</v>
      </c>
      <c r="DB72" s="461">
        <f t="shared" ref="DB72:DB73" si="651">CZ72-DA72</f>
        <v>0</v>
      </c>
      <c r="DC72" s="37"/>
      <c r="DD72" s="461">
        <f t="shared" ref="DD72:DD73" si="652">AR72-BE72</f>
        <v>0</v>
      </c>
      <c r="DE72" s="461">
        <f t="shared" ref="DE72:DE73" si="653">P72*BK72</f>
        <v>0</v>
      </c>
      <c r="DF72" s="461">
        <f t="shared" ref="DF72:DF73" si="654">DD72-DE72</f>
        <v>0</v>
      </c>
      <c r="DG72" s="37"/>
      <c r="DH72" s="461">
        <f t="shared" si="611"/>
        <v>0</v>
      </c>
      <c r="DI72" s="461">
        <f t="shared" si="612"/>
        <v>0</v>
      </c>
      <c r="DJ72" s="461">
        <f t="shared" si="613"/>
        <v>0</v>
      </c>
    </row>
    <row r="73" spans="1:114" s="92" customFormat="1" ht="24.75" customHeight="1" x14ac:dyDescent="0.2">
      <c r="A73" s="759"/>
      <c r="B73" s="781" t="s">
        <v>445</v>
      </c>
      <c r="C73" s="147"/>
      <c r="D73" s="783"/>
      <c r="E73" s="263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789"/>
      <c r="S73" s="786"/>
      <c r="T73" s="785"/>
      <c r="U73" s="208"/>
      <c r="V73" s="208"/>
      <c r="W73" s="208"/>
      <c r="X73" s="208"/>
      <c r="Y73" s="208"/>
      <c r="Z73" s="208"/>
      <c r="AA73" s="208"/>
      <c r="AB73" s="208"/>
      <c r="AC73" s="94"/>
      <c r="AD73" s="94"/>
      <c r="AE73" s="94"/>
      <c r="AF73" s="69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63"/>
      <c r="BG73" s="99"/>
      <c r="BH73" s="100"/>
      <c r="BI73" s="101"/>
      <c r="BJ73" s="152"/>
      <c r="BK73" s="786"/>
      <c r="BL73" s="461">
        <f t="shared" si="605"/>
        <v>0</v>
      </c>
      <c r="BM73" s="461">
        <f t="shared" si="606"/>
        <v>0</v>
      </c>
      <c r="BN73" s="461">
        <f t="shared" si="607"/>
        <v>0</v>
      </c>
      <c r="BO73" s="37"/>
      <c r="BP73" s="461">
        <f t="shared" si="630"/>
        <v>0</v>
      </c>
      <c r="BQ73" s="461">
        <f t="shared" si="608"/>
        <v>0</v>
      </c>
      <c r="BR73" s="461">
        <f t="shared" si="631"/>
        <v>0</v>
      </c>
      <c r="BS73" s="37"/>
      <c r="BT73" s="461">
        <f t="shared" si="632"/>
        <v>0</v>
      </c>
      <c r="BU73" s="461">
        <f t="shared" ref="BU73" si="655">G73*BK73</f>
        <v>0</v>
      </c>
      <c r="BV73" s="461">
        <f t="shared" si="609"/>
        <v>0</v>
      </c>
      <c r="BW73" s="37"/>
      <c r="BX73" s="461">
        <f t="shared" si="633"/>
        <v>0</v>
      </c>
      <c r="BY73" s="461">
        <f t="shared" ref="BY73" si="656">H73*BK73</f>
        <v>0</v>
      </c>
      <c r="BZ73" s="461">
        <f t="shared" si="634"/>
        <v>0</v>
      </c>
      <c r="CA73" s="37"/>
      <c r="CB73" s="461">
        <f t="shared" si="635"/>
        <v>0</v>
      </c>
      <c r="CC73" s="461">
        <f t="shared" ref="CC73" si="657">I73*BK73</f>
        <v>0</v>
      </c>
      <c r="CD73" s="461">
        <f t="shared" si="636"/>
        <v>0</v>
      </c>
      <c r="CE73" s="37"/>
      <c r="CF73" s="461">
        <f t="shared" si="637"/>
        <v>0</v>
      </c>
      <c r="CG73" s="461">
        <f t="shared" si="638"/>
        <v>0</v>
      </c>
      <c r="CH73" s="461">
        <f t="shared" si="610"/>
        <v>0</v>
      </c>
      <c r="CI73" s="37"/>
      <c r="CJ73" s="461">
        <f t="shared" si="639"/>
        <v>0</v>
      </c>
      <c r="CK73" s="461">
        <f t="shared" si="640"/>
        <v>0</v>
      </c>
      <c r="CL73" s="461">
        <f t="shared" si="641"/>
        <v>0</v>
      </c>
      <c r="CM73" s="37"/>
      <c r="CN73" s="461">
        <f t="shared" si="642"/>
        <v>0</v>
      </c>
      <c r="CO73" s="461">
        <f t="shared" si="643"/>
        <v>0</v>
      </c>
      <c r="CP73" s="461">
        <f t="shared" si="644"/>
        <v>0</v>
      </c>
      <c r="CQ73" s="37"/>
      <c r="CR73" s="461">
        <f t="shared" si="645"/>
        <v>0</v>
      </c>
      <c r="CS73" s="461">
        <f t="shared" ref="CS73" si="658">M73*BK73</f>
        <v>0</v>
      </c>
      <c r="CT73" s="461">
        <f t="shared" si="646"/>
        <v>0</v>
      </c>
      <c r="CU73" s="37"/>
      <c r="CV73" s="461">
        <f t="shared" si="647"/>
        <v>0</v>
      </c>
      <c r="CW73" s="461">
        <f t="shared" si="648"/>
        <v>0</v>
      </c>
      <c r="CX73" s="461">
        <f t="shared" si="649"/>
        <v>0</v>
      </c>
      <c r="CY73" s="37"/>
      <c r="CZ73" s="461">
        <f t="shared" si="650"/>
        <v>0</v>
      </c>
      <c r="DA73" s="461">
        <f t="shared" ref="DA73" si="659">O73*BK73</f>
        <v>0</v>
      </c>
      <c r="DB73" s="461">
        <f t="shared" si="651"/>
        <v>0</v>
      </c>
      <c r="DC73" s="37"/>
      <c r="DD73" s="461">
        <f t="shared" si="652"/>
        <v>0</v>
      </c>
      <c r="DE73" s="461">
        <f t="shared" si="653"/>
        <v>0</v>
      </c>
      <c r="DF73" s="461">
        <f t="shared" si="654"/>
        <v>0</v>
      </c>
      <c r="DG73" s="37"/>
      <c r="DH73" s="461">
        <f t="shared" si="611"/>
        <v>0</v>
      </c>
      <c r="DI73" s="461">
        <f t="shared" si="612"/>
        <v>0</v>
      </c>
      <c r="DJ73" s="461">
        <f t="shared" si="613"/>
        <v>0</v>
      </c>
    </row>
    <row r="74" spans="1:114" s="92" customFormat="1" ht="24.75" customHeight="1" x14ac:dyDescent="0.2">
      <c r="A74" s="759">
        <v>1</v>
      </c>
      <c r="B74" s="780" t="s">
        <v>446</v>
      </c>
      <c r="C74" s="147" t="s">
        <v>236</v>
      </c>
      <c r="D74" s="783">
        <v>236</v>
      </c>
      <c r="E74" s="263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>
        <f t="shared" ref="Q74:Q85" si="660">SUM(E74:P74)</f>
        <v>0</v>
      </c>
      <c r="R74" s="789" t="s">
        <v>455</v>
      </c>
      <c r="S74" s="790">
        <v>74100</v>
      </c>
      <c r="T74" s="785"/>
      <c r="U74" s="208"/>
      <c r="V74" s="208"/>
      <c r="W74" s="208"/>
      <c r="X74" s="208"/>
      <c r="Y74" s="208"/>
      <c r="Z74" s="208"/>
      <c r="AA74" s="208"/>
      <c r="AB74" s="208"/>
      <c r="AC74" s="94"/>
      <c r="AD74" s="94"/>
      <c r="AE74" s="94"/>
      <c r="AF74" s="69">
        <f t="shared" ref="AF74:AF85" si="661">SUM(Q74*S74)</f>
        <v>0</v>
      </c>
      <c r="AG74" s="70">
        <f t="shared" ref="AG74:AG85" si="662">T74*E74</f>
        <v>0</v>
      </c>
      <c r="AH74" s="70">
        <f t="shared" ref="AH74:AH85" si="663">U74*F74</f>
        <v>0</v>
      </c>
      <c r="AI74" s="70">
        <f t="shared" ref="AI74:AI85" si="664">V74*G74</f>
        <v>0</v>
      </c>
      <c r="AJ74" s="70">
        <f t="shared" ref="AJ74:AJ85" si="665">W74*H74</f>
        <v>0</v>
      </c>
      <c r="AK74" s="70">
        <f t="shared" ref="AK74:AK85" si="666">X74*I74</f>
        <v>0</v>
      </c>
      <c r="AL74" s="70">
        <f t="shared" ref="AL74:AL85" si="667">Y74*J74</f>
        <v>0</v>
      </c>
      <c r="AM74" s="70">
        <f t="shared" ref="AM74:AM85" si="668">Z74*K74</f>
        <v>0</v>
      </c>
      <c r="AN74" s="70">
        <f t="shared" ref="AN74:AN85" si="669">AA74*L74</f>
        <v>0</v>
      </c>
      <c r="AO74" s="70">
        <f t="shared" ref="AO74:AO85" si="670">AB74*M74</f>
        <v>0</v>
      </c>
      <c r="AP74" s="70">
        <f t="shared" ref="AP74:AP85" si="671">AC74*N74</f>
        <v>0</v>
      </c>
      <c r="AQ74" s="70">
        <f t="shared" ref="AQ74:AQ85" si="672">AD74*O74</f>
        <v>0</v>
      </c>
      <c r="AR74" s="70">
        <f t="shared" ref="AR74:AR85" si="673">AE74*P74</f>
        <v>0</v>
      </c>
      <c r="AS74" s="70">
        <f t="shared" ref="AS74:AS85" si="674">SUM(AG74:AR74)</f>
        <v>0</v>
      </c>
      <c r="AT74" s="70">
        <f t="shared" ref="AT74:BA81" si="675">SUM(AG74*4%)</f>
        <v>0</v>
      </c>
      <c r="AU74" s="70">
        <f t="shared" si="675"/>
        <v>0</v>
      </c>
      <c r="AV74" s="70">
        <f t="shared" si="675"/>
        <v>0</v>
      </c>
      <c r="AW74" s="70">
        <f t="shared" si="675"/>
        <v>0</v>
      </c>
      <c r="AX74" s="70">
        <f t="shared" si="675"/>
        <v>0</v>
      </c>
      <c r="AY74" s="70">
        <f t="shared" si="675"/>
        <v>0</v>
      </c>
      <c r="AZ74" s="70">
        <f t="shared" si="675"/>
        <v>0</v>
      </c>
      <c r="BA74" s="70">
        <f t="shared" si="675"/>
        <v>0</v>
      </c>
      <c r="BB74" s="70">
        <f t="shared" ref="BB74:BE81" si="676">SUM(AO74*14%)</f>
        <v>0</v>
      </c>
      <c r="BC74" s="70">
        <f t="shared" si="676"/>
        <v>0</v>
      </c>
      <c r="BD74" s="70">
        <f t="shared" si="676"/>
        <v>0</v>
      </c>
      <c r="BE74" s="70">
        <f t="shared" si="676"/>
        <v>0</v>
      </c>
      <c r="BF74" s="763">
        <f t="shared" ref="BF74:BF85" si="677">SUM(AT74:BE74)</f>
        <v>0</v>
      </c>
      <c r="BG74" s="99">
        <f t="shared" ref="BG74:BG81" si="678">AF74-AS74</f>
        <v>0</v>
      </c>
      <c r="BH74" s="100">
        <f t="shared" ref="BH74:BH81" si="679">S74*D74</f>
        <v>17487600</v>
      </c>
      <c r="BI74" s="101">
        <f t="shared" ref="BI74:BI81" si="680">BH74-AS74</f>
        <v>17487600</v>
      </c>
      <c r="BJ74" s="152">
        <f t="shared" ref="BJ74:BJ81" si="681">SUM(Q74/D74)</f>
        <v>0</v>
      </c>
      <c r="BK74" s="790">
        <v>74100</v>
      </c>
      <c r="BL74" s="461">
        <f t="shared" si="605"/>
        <v>0</v>
      </c>
      <c r="BM74" s="461">
        <f t="shared" si="606"/>
        <v>0</v>
      </c>
      <c r="BN74" s="461">
        <f t="shared" si="607"/>
        <v>0</v>
      </c>
      <c r="BO74" s="37"/>
      <c r="BP74" s="461">
        <f>AH74-AU74</f>
        <v>0</v>
      </c>
      <c r="BQ74" s="461">
        <f t="shared" si="608"/>
        <v>0</v>
      </c>
      <c r="BR74" s="461">
        <f>BP74-BQ74</f>
        <v>0</v>
      </c>
      <c r="BS74" s="37"/>
      <c r="BT74" s="461">
        <f>AI74-AV74</f>
        <v>0</v>
      </c>
      <c r="BU74" s="461">
        <f>G74*BK74</f>
        <v>0</v>
      </c>
      <c r="BV74" s="461">
        <f t="shared" si="609"/>
        <v>0</v>
      </c>
      <c r="BW74" s="37"/>
      <c r="BX74" s="461">
        <f>AJ74-AW74</f>
        <v>0</v>
      </c>
      <c r="BY74" s="461">
        <f>H74*BK74</f>
        <v>0</v>
      </c>
      <c r="BZ74" s="461">
        <f>BX74-BY74</f>
        <v>0</v>
      </c>
      <c r="CA74" s="37"/>
      <c r="CB74" s="461">
        <f>SUM(AK74-AX74)</f>
        <v>0</v>
      </c>
      <c r="CC74" s="461">
        <f>I74*BK74</f>
        <v>0</v>
      </c>
      <c r="CD74" s="461">
        <f>CB74-CC74</f>
        <v>0</v>
      </c>
      <c r="CE74" s="37"/>
      <c r="CF74" s="461">
        <f>AL74-AY74</f>
        <v>0</v>
      </c>
      <c r="CG74" s="461">
        <f>J74*BK74</f>
        <v>0</v>
      </c>
      <c r="CH74" s="461">
        <f t="shared" si="610"/>
        <v>0</v>
      </c>
      <c r="CI74" s="37"/>
      <c r="CJ74" s="461">
        <f>AM74-AZ74</f>
        <v>0</v>
      </c>
      <c r="CK74" s="461">
        <f>K74*BK74</f>
        <v>0</v>
      </c>
      <c r="CL74" s="461">
        <f>CJ74-CK74</f>
        <v>0</v>
      </c>
      <c r="CM74" s="37"/>
      <c r="CN74" s="461">
        <f>AN74-BA74</f>
        <v>0</v>
      </c>
      <c r="CO74" s="461">
        <f>L74*BK74</f>
        <v>0</v>
      </c>
      <c r="CP74" s="461">
        <f>CN74-CO74</f>
        <v>0</v>
      </c>
      <c r="CQ74" s="37"/>
      <c r="CR74" s="461">
        <f>AO74-BB74</f>
        <v>0</v>
      </c>
      <c r="CS74" s="461">
        <f>M74*BK74</f>
        <v>0</v>
      </c>
      <c r="CT74" s="461">
        <f>CR74-CS74</f>
        <v>0</v>
      </c>
      <c r="CU74" s="37"/>
      <c r="CV74" s="461">
        <f>AP74-BC74</f>
        <v>0</v>
      </c>
      <c r="CW74" s="461">
        <f>N74*BK74</f>
        <v>0</v>
      </c>
      <c r="CX74" s="461">
        <f>CV74-CW74</f>
        <v>0</v>
      </c>
      <c r="CY74" s="37"/>
      <c r="CZ74" s="461">
        <f>AQ74-BD74</f>
        <v>0</v>
      </c>
      <c r="DA74" s="461">
        <f>O74*BK74</f>
        <v>0</v>
      </c>
      <c r="DB74" s="461">
        <f>CZ74-DA74</f>
        <v>0</v>
      </c>
      <c r="DC74" s="37"/>
      <c r="DD74" s="461">
        <f>AR74-BE74</f>
        <v>0</v>
      </c>
      <c r="DE74" s="461">
        <f>P74*BK74</f>
        <v>0</v>
      </c>
      <c r="DF74" s="461">
        <f>DD74-DE74</f>
        <v>0</v>
      </c>
      <c r="DG74" s="37"/>
      <c r="DH74" s="461">
        <f t="shared" si="611"/>
        <v>0</v>
      </c>
      <c r="DI74" s="461">
        <f t="shared" si="612"/>
        <v>0</v>
      </c>
      <c r="DJ74" s="461">
        <f t="shared" si="613"/>
        <v>0</v>
      </c>
    </row>
    <row r="75" spans="1:114" s="92" customFormat="1" ht="24.75" customHeight="1" x14ac:dyDescent="0.2">
      <c r="A75" s="759">
        <v>2</v>
      </c>
      <c r="B75" s="780" t="s">
        <v>447</v>
      </c>
      <c r="C75" s="147" t="s">
        <v>236</v>
      </c>
      <c r="D75" s="783">
        <v>34</v>
      </c>
      <c r="E75" s="263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>
        <f t="shared" si="660"/>
        <v>0</v>
      </c>
      <c r="R75" s="789" t="s">
        <v>456</v>
      </c>
      <c r="S75" s="790">
        <v>199500</v>
      </c>
      <c r="T75" s="785"/>
      <c r="U75" s="208"/>
      <c r="V75" s="208"/>
      <c r="W75" s="208"/>
      <c r="X75" s="208"/>
      <c r="Y75" s="208"/>
      <c r="Z75" s="208"/>
      <c r="AA75" s="208"/>
      <c r="AB75" s="208"/>
      <c r="AC75" s="94"/>
      <c r="AD75" s="94"/>
      <c r="AE75" s="94"/>
      <c r="AF75" s="69">
        <f t="shared" si="661"/>
        <v>0</v>
      </c>
      <c r="AG75" s="70">
        <f t="shared" si="662"/>
        <v>0</v>
      </c>
      <c r="AH75" s="70">
        <f t="shared" si="663"/>
        <v>0</v>
      </c>
      <c r="AI75" s="70">
        <f t="shared" si="664"/>
        <v>0</v>
      </c>
      <c r="AJ75" s="70">
        <f t="shared" si="665"/>
        <v>0</v>
      </c>
      <c r="AK75" s="70">
        <f t="shared" si="666"/>
        <v>0</v>
      </c>
      <c r="AL75" s="70">
        <f t="shared" si="667"/>
        <v>0</v>
      </c>
      <c r="AM75" s="70">
        <f t="shared" si="668"/>
        <v>0</v>
      </c>
      <c r="AN75" s="70">
        <f t="shared" si="669"/>
        <v>0</v>
      </c>
      <c r="AO75" s="70">
        <f t="shared" si="670"/>
        <v>0</v>
      </c>
      <c r="AP75" s="70">
        <f t="shared" si="671"/>
        <v>0</v>
      </c>
      <c r="AQ75" s="70">
        <f t="shared" si="672"/>
        <v>0</v>
      </c>
      <c r="AR75" s="70">
        <f t="shared" si="673"/>
        <v>0</v>
      </c>
      <c r="AS75" s="70">
        <f t="shared" si="674"/>
        <v>0</v>
      </c>
      <c r="AT75" s="70">
        <f t="shared" si="675"/>
        <v>0</v>
      </c>
      <c r="AU75" s="70">
        <f t="shared" si="675"/>
        <v>0</v>
      </c>
      <c r="AV75" s="70">
        <f t="shared" si="675"/>
        <v>0</v>
      </c>
      <c r="AW75" s="70">
        <f t="shared" si="675"/>
        <v>0</v>
      </c>
      <c r="AX75" s="70">
        <f t="shared" si="675"/>
        <v>0</v>
      </c>
      <c r="AY75" s="70">
        <f t="shared" si="675"/>
        <v>0</v>
      </c>
      <c r="AZ75" s="70">
        <f t="shared" si="675"/>
        <v>0</v>
      </c>
      <c r="BA75" s="70">
        <f t="shared" si="675"/>
        <v>0</v>
      </c>
      <c r="BB75" s="70">
        <f t="shared" si="676"/>
        <v>0</v>
      </c>
      <c r="BC75" s="70">
        <f t="shared" si="676"/>
        <v>0</v>
      </c>
      <c r="BD75" s="70">
        <f t="shared" si="676"/>
        <v>0</v>
      </c>
      <c r="BE75" s="70">
        <f t="shared" si="676"/>
        <v>0</v>
      </c>
      <c r="BF75" s="763">
        <f t="shared" si="677"/>
        <v>0</v>
      </c>
      <c r="BG75" s="99">
        <f t="shared" si="678"/>
        <v>0</v>
      </c>
      <c r="BH75" s="100">
        <f t="shared" si="679"/>
        <v>6783000</v>
      </c>
      <c r="BI75" s="101">
        <f t="shared" si="680"/>
        <v>6783000</v>
      </c>
      <c r="BJ75" s="152">
        <f t="shared" si="681"/>
        <v>0</v>
      </c>
      <c r="BK75" s="790">
        <v>199500</v>
      </c>
      <c r="BL75" s="461">
        <f t="shared" si="605"/>
        <v>0</v>
      </c>
      <c r="BM75" s="461">
        <f t="shared" si="606"/>
        <v>0</v>
      </c>
      <c r="BN75" s="461">
        <f t="shared" si="607"/>
        <v>0</v>
      </c>
      <c r="BO75" s="37"/>
      <c r="BP75" s="461">
        <f t="shared" ref="BP75:BP81" si="682">AH75-AU75</f>
        <v>0</v>
      </c>
      <c r="BQ75" s="461">
        <f t="shared" si="608"/>
        <v>0</v>
      </c>
      <c r="BR75" s="461">
        <f t="shared" ref="BR75:BR81" si="683">BP75-BQ75</f>
        <v>0</v>
      </c>
      <c r="BS75" s="37"/>
      <c r="BT75" s="461">
        <f t="shared" ref="BT75:BT81" si="684">AI75-AV75</f>
        <v>0</v>
      </c>
      <c r="BU75" s="461">
        <f>G75*BK75</f>
        <v>0</v>
      </c>
      <c r="BV75" s="461">
        <f t="shared" si="609"/>
        <v>0</v>
      </c>
      <c r="BW75" s="37"/>
      <c r="BX75" s="461">
        <f t="shared" ref="BX75:BX81" si="685">AJ75-AW75</f>
        <v>0</v>
      </c>
      <c r="BY75" s="461">
        <f>H75*BK75</f>
        <v>0</v>
      </c>
      <c r="BZ75" s="461">
        <f t="shared" ref="BZ75:BZ81" si="686">BX75-BY75</f>
        <v>0</v>
      </c>
      <c r="CA75" s="37"/>
      <c r="CB75" s="461">
        <f t="shared" ref="CB75:CB81" si="687">SUM(AK75-AX75)</f>
        <v>0</v>
      </c>
      <c r="CC75" s="461">
        <f>I75*BK75</f>
        <v>0</v>
      </c>
      <c r="CD75" s="461">
        <f t="shared" ref="CD75:CD81" si="688">CB75-CC75</f>
        <v>0</v>
      </c>
      <c r="CE75" s="37"/>
      <c r="CF75" s="461">
        <f t="shared" ref="CF75:CF81" si="689">AL75-AY75</f>
        <v>0</v>
      </c>
      <c r="CG75" s="461">
        <f t="shared" ref="CG75:CG81" si="690">J75*BK75</f>
        <v>0</v>
      </c>
      <c r="CH75" s="461">
        <f t="shared" si="610"/>
        <v>0</v>
      </c>
      <c r="CI75" s="37"/>
      <c r="CJ75" s="461">
        <f t="shared" ref="CJ75:CJ81" si="691">AM75-AZ75</f>
        <v>0</v>
      </c>
      <c r="CK75" s="461">
        <f t="shared" ref="CK75:CK81" si="692">K75*BK75</f>
        <v>0</v>
      </c>
      <c r="CL75" s="461">
        <f t="shared" ref="CL75:CL81" si="693">CJ75-CK75</f>
        <v>0</v>
      </c>
      <c r="CM75" s="37"/>
      <c r="CN75" s="461">
        <f t="shared" ref="CN75:CN81" si="694">AN75-BA75</f>
        <v>0</v>
      </c>
      <c r="CO75" s="461">
        <f t="shared" ref="CO75:CO81" si="695">L75*BK75</f>
        <v>0</v>
      </c>
      <c r="CP75" s="461">
        <f t="shared" ref="CP75:CP81" si="696">CN75-CO75</f>
        <v>0</v>
      </c>
      <c r="CQ75" s="37"/>
      <c r="CR75" s="461">
        <f t="shared" ref="CR75:CR81" si="697">AO75-BB75</f>
        <v>0</v>
      </c>
      <c r="CS75" s="461">
        <f>M75*BK75</f>
        <v>0</v>
      </c>
      <c r="CT75" s="461">
        <f t="shared" ref="CT75:CT81" si="698">CR75-CS75</f>
        <v>0</v>
      </c>
      <c r="CU75" s="37"/>
      <c r="CV75" s="461">
        <f t="shared" ref="CV75:CV81" si="699">AP75-BC75</f>
        <v>0</v>
      </c>
      <c r="CW75" s="461">
        <f t="shared" ref="CW75:CW81" si="700">N75*BK75</f>
        <v>0</v>
      </c>
      <c r="CX75" s="461">
        <f t="shared" ref="CX75:CX81" si="701">CV75-CW75</f>
        <v>0</v>
      </c>
      <c r="CY75" s="37"/>
      <c r="CZ75" s="461">
        <f t="shared" ref="CZ75:CZ81" si="702">AQ75-BD75</f>
        <v>0</v>
      </c>
      <c r="DA75" s="461">
        <f>O75*BK75</f>
        <v>0</v>
      </c>
      <c r="DB75" s="461">
        <f t="shared" ref="DB75:DB81" si="703">CZ75-DA75</f>
        <v>0</v>
      </c>
      <c r="DC75" s="37"/>
      <c r="DD75" s="461">
        <f t="shared" ref="DD75:DD81" si="704">AR75-BE75</f>
        <v>0</v>
      </c>
      <c r="DE75" s="461">
        <f t="shared" ref="DE75:DE81" si="705">P75*BK75</f>
        <v>0</v>
      </c>
      <c r="DF75" s="461">
        <f t="shared" ref="DF75:DF81" si="706">DD75-DE75</f>
        <v>0</v>
      </c>
      <c r="DG75" s="37"/>
      <c r="DH75" s="461">
        <f t="shared" si="611"/>
        <v>0</v>
      </c>
      <c r="DI75" s="461">
        <f t="shared" si="612"/>
        <v>0</v>
      </c>
      <c r="DJ75" s="461">
        <f t="shared" si="613"/>
        <v>0</v>
      </c>
    </row>
    <row r="76" spans="1:114" s="92" customFormat="1" ht="24.75" customHeight="1" x14ac:dyDescent="0.2">
      <c r="A76" s="759">
        <v>3</v>
      </c>
      <c r="B76" s="780" t="s">
        <v>460</v>
      </c>
      <c r="C76" s="147" t="s">
        <v>236</v>
      </c>
      <c r="D76" s="783">
        <v>24</v>
      </c>
      <c r="E76" s="263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>
        <f t="shared" si="660"/>
        <v>0</v>
      </c>
      <c r="R76" s="789" t="s">
        <v>456</v>
      </c>
      <c r="S76" s="790">
        <v>228000</v>
      </c>
      <c r="T76" s="785"/>
      <c r="U76" s="208"/>
      <c r="V76" s="208"/>
      <c r="W76" s="208"/>
      <c r="X76" s="208"/>
      <c r="Y76" s="208"/>
      <c r="Z76" s="208"/>
      <c r="AA76" s="208"/>
      <c r="AB76" s="208"/>
      <c r="AC76" s="94"/>
      <c r="AD76" s="94"/>
      <c r="AE76" s="94"/>
      <c r="AF76" s="69">
        <f t="shared" si="661"/>
        <v>0</v>
      </c>
      <c r="AG76" s="70">
        <f t="shared" si="662"/>
        <v>0</v>
      </c>
      <c r="AH76" s="70">
        <f t="shared" si="663"/>
        <v>0</v>
      </c>
      <c r="AI76" s="70">
        <f t="shared" si="664"/>
        <v>0</v>
      </c>
      <c r="AJ76" s="70">
        <f t="shared" si="665"/>
        <v>0</v>
      </c>
      <c r="AK76" s="70">
        <f t="shared" si="666"/>
        <v>0</v>
      </c>
      <c r="AL76" s="70">
        <f t="shared" si="667"/>
        <v>0</v>
      </c>
      <c r="AM76" s="70">
        <f t="shared" si="668"/>
        <v>0</v>
      </c>
      <c r="AN76" s="70">
        <f t="shared" si="669"/>
        <v>0</v>
      </c>
      <c r="AO76" s="70">
        <f t="shared" si="670"/>
        <v>0</v>
      </c>
      <c r="AP76" s="70">
        <f t="shared" si="671"/>
        <v>0</v>
      </c>
      <c r="AQ76" s="70">
        <f t="shared" si="672"/>
        <v>0</v>
      </c>
      <c r="AR76" s="70">
        <f t="shared" si="673"/>
        <v>0</v>
      </c>
      <c r="AS76" s="70">
        <f t="shared" si="674"/>
        <v>0</v>
      </c>
      <c r="AT76" s="70">
        <f t="shared" si="675"/>
        <v>0</v>
      </c>
      <c r="AU76" s="70">
        <f t="shared" si="675"/>
        <v>0</v>
      </c>
      <c r="AV76" s="70">
        <f t="shared" si="675"/>
        <v>0</v>
      </c>
      <c r="AW76" s="70">
        <f t="shared" si="675"/>
        <v>0</v>
      </c>
      <c r="AX76" s="70">
        <f t="shared" si="675"/>
        <v>0</v>
      </c>
      <c r="AY76" s="70">
        <f t="shared" si="675"/>
        <v>0</v>
      </c>
      <c r="AZ76" s="70">
        <f t="shared" si="675"/>
        <v>0</v>
      </c>
      <c r="BA76" s="70">
        <f t="shared" si="675"/>
        <v>0</v>
      </c>
      <c r="BB76" s="70">
        <f t="shared" si="676"/>
        <v>0</v>
      </c>
      <c r="BC76" s="70">
        <f t="shared" si="676"/>
        <v>0</v>
      </c>
      <c r="BD76" s="70">
        <f t="shared" si="676"/>
        <v>0</v>
      </c>
      <c r="BE76" s="70">
        <f t="shared" si="676"/>
        <v>0</v>
      </c>
      <c r="BF76" s="763">
        <f t="shared" si="677"/>
        <v>0</v>
      </c>
      <c r="BG76" s="99">
        <f t="shared" si="678"/>
        <v>0</v>
      </c>
      <c r="BH76" s="100">
        <f t="shared" si="679"/>
        <v>5472000</v>
      </c>
      <c r="BI76" s="101">
        <f t="shared" si="680"/>
        <v>5472000</v>
      </c>
      <c r="BJ76" s="152">
        <f t="shared" si="681"/>
        <v>0</v>
      </c>
      <c r="BK76" s="790">
        <v>228000</v>
      </c>
      <c r="BL76" s="461">
        <f t="shared" si="605"/>
        <v>0</v>
      </c>
      <c r="BM76" s="461">
        <f t="shared" si="606"/>
        <v>0</v>
      </c>
      <c r="BN76" s="461">
        <f t="shared" si="607"/>
        <v>0</v>
      </c>
      <c r="BO76" s="37"/>
      <c r="BP76" s="461">
        <f t="shared" si="682"/>
        <v>0</v>
      </c>
      <c r="BQ76" s="461">
        <f t="shared" si="608"/>
        <v>0</v>
      </c>
      <c r="BR76" s="461">
        <f t="shared" si="683"/>
        <v>0</v>
      </c>
      <c r="BS76" s="37"/>
      <c r="BT76" s="461">
        <f t="shared" si="684"/>
        <v>0</v>
      </c>
      <c r="BU76" s="461">
        <f t="shared" ref="BU76:BU80" si="707">G76*BK76</f>
        <v>0</v>
      </c>
      <c r="BV76" s="461">
        <f t="shared" si="609"/>
        <v>0</v>
      </c>
      <c r="BW76" s="37"/>
      <c r="BX76" s="461">
        <f t="shared" si="685"/>
        <v>0</v>
      </c>
      <c r="BY76" s="461">
        <f t="shared" ref="BY76:BY80" si="708">H76*BK76</f>
        <v>0</v>
      </c>
      <c r="BZ76" s="461">
        <f t="shared" si="686"/>
        <v>0</v>
      </c>
      <c r="CA76" s="37"/>
      <c r="CB76" s="461">
        <f t="shared" si="687"/>
        <v>0</v>
      </c>
      <c r="CC76" s="461">
        <f t="shared" ref="CC76:CC80" si="709">I76*BK76</f>
        <v>0</v>
      </c>
      <c r="CD76" s="461">
        <f t="shared" si="688"/>
        <v>0</v>
      </c>
      <c r="CE76" s="37"/>
      <c r="CF76" s="461">
        <f t="shared" si="689"/>
        <v>0</v>
      </c>
      <c r="CG76" s="461">
        <f t="shared" si="690"/>
        <v>0</v>
      </c>
      <c r="CH76" s="461">
        <f t="shared" si="610"/>
        <v>0</v>
      </c>
      <c r="CI76" s="37"/>
      <c r="CJ76" s="461">
        <f t="shared" si="691"/>
        <v>0</v>
      </c>
      <c r="CK76" s="461">
        <f t="shared" si="692"/>
        <v>0</v>
      </c>
      <c r="CL76" s="461">
        <f t="shared" si="693"/>
        <v>0</v>
      </c>
      <c r="CM76" s="37"/>
      <c r="CN76" s="461">
        <f t="shared" si="694"/>
        <v>0</v>
      </c>
      <c r="CO76" s="461">
        <f t="shared" si="695"/>
        <v>0</v>
      </c>
      <c r="CP76" s="461">
        <f t="shared" si="696"/>
        <v>0</v>
      </c>
      <c r="CQ76" s="37"/>
      <c r="CR76" s="461">
        <f t="shared" si="697"/>
        <v>0</v>
      </c>
      <c r="CS76" s="461">
        <f t="shared" ref="CS76:CS80" si="710">M76*BK76</f>
        <v>0</v>
      </c>
      <c r="CT76" s="461">
        <f t="shared" si="698"/>
        <v>0</v>
      </c>
      <c r="CU76" s="37"/>
      <c r="CV76" s="461">
        <f t="shared" si="699"/>
        <v>0</v>
      </c>
      <c r="CW76" s="461">
        <f t="shared" si="700"/>
        <v>0</v>
      </c>
      <c r="CX76" s="461">
        <f t="shared" si="701"/>
        <v>0</v>
      </c>
      <c r="CY76" s="37"/>
      <c r="CZ76" s="461">
        <f t="shared" si="702"/>
        <v>0</v>
      </c>
      <c r="DA76" s="461">
        <f t="shared" ref="DA76:DA80" si="711">O76*BK76</f>
        <v>0</v>
      </c>
      <c r="DB76" s="461">
        <f t="shared" si="703"/>
        <v>0</v>
      </c>
      <c r="DC76" s="37"/>
      <c r="DD76" s="461">
        <f t="shared" si="704"/>
        <v>0</v>
      </c>
      <c r="DE76" s="461">
        <f t="shared" si="705"/>
        <v>0</v>
      </c>
      <c r="DF76" s="461">
        <f t="shared" si="706"/>
        <v>0</v>
      </c>
      <c r="DG76" s="37"/>
      <c r="DH76" s="461">
        <f t="shared" si="611"/>
        <v>0</v>
      </c>
      <c r="DI76" s="461">
        <f t="shared" si="612"/>
        <v>0</v>
      </c>
      <c r="DJ76" s="461">
        <f t="shared" si="613"/>
        <v>0</v>
      </c>
    </row>
    <row r="77" spans="1:114" s="92" customFormat="1" ht="24.75" customHeight="1" x14ac:dyDescent="0.2">
      <c r="A77" s="759">
        <v>4</v>
      </c>
      <c r="B77" s="780" t="s">
        <v>461</v>
      </c>
      <c r="C77" s="147" t="s">
        <v>236</v>
      </c>
      <c r="D77" s="783">
        <v>12</v>
      </c>
      <c r="E77" s="263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>
        <f t="shared" si="660"/>
        <v>0</v>
      </c>
      <c r="R77" s="789" t="s">
        <v>456</v>
      </c>
      <c r="S77" s="790">
        <v>342000</v>
      </c>
      <c r="T77" s="785"/>
      <c r="U77" s="208"/>
      <c r="V77" s="208"/>
      <c r="W77" s="208"/>
      <c r="X77" s="208"/>
      <c r="Y77" s="208"/>
      <c r="Z77" s="208"/>
      <c r="AA77" s="208"/>
      <c r="AB77" s="208"/>
      <c r="AC77" s="94"/>
      <c r="AD77" s="94"/>
      <c r="AE77" s="94"/>
      <c r="AF77" s="69">
        <f t="shared" si="661"/>
        <v>0</v>
      </c>
      <c r="AG77" s="70">
        <f t="shared" si="662"/>
        <v>0</v>
      </c>
      <c r="AH77" s="70">
        <f t="shared" si="663"/>
        <v>0</v>
      </c>
      <c r="AI77" s="70">
        <f t="shared" si="664"/>
        <v>0</v>
      </c>
      <c r="AJ77" s="70">
        <f t="shared" si="665"/>
        <v>0</v>
      </c>
      <c r="AK77" s="70">
        <f t="shared" si="666"/>
        <v>0</v>
      </c>
      <c r="AL77" s="70">
        <f t="shared" si="667"/>
        <v>0</v>
      </c>
      <c r="AM77" s="70">
        <f t="shared" si="668"/>
        <v>0</v>
      </c>
      <c r="AN77" s="70">
        <f t="shared" si="669"/>
        <v>0</v>
      </c>
      <c r="AO77" s="70">
        <f t="shared" si="670"/>
        <v>0</v>
      </c>
      <c r="AP77" s="70">
        <f t="shared" si="671"/>
        <v>0</v>
      </c>
      <c r="AQ77" s="70">
        <f t="shared" si="672"/>
        <v>0</v>
      </c>
      <c r="AR77" s="70">
        <f t="shared" si="673"/>
        <v>0</v>
      </c>
      <c r="AS77" s="70">
        <f t="shared" si="674"/>
        <v>0</v>
      </c>
      <c r="AT77" s="70">
        <f t="shared" si="675"/>
        <v>0</v>
      </c>
      <c r="AU77" s="70">
        <f t="shared" si="675"/>
        <v>0</v>
      </c>
      <c r="AV77" s="70">
        <f t="shared" si="675"/>
        <v>0</v>
      </c>
      <c r="AW77" s="70">
        <f t="shared" si="675"/>
        <v>0</v>
      </c>
      <c r="AX77" s="70">
        <f t="shared" si="675"/>
        <v>0</v>
      </c>
      <c r="AY77" s="70">
        <f t="shared" si="675"/>
        <v>0</v>
      </c>
      <c r="AZ77" s="70">
        <f t="shared" si="675"/>
        <v>0</v>
      </c>
      <c r="BA77" s="70">
        <f t="shared" si="675"/>
        <v>0</v>
      </c>
      <c r="BB77" s="70">
        <f t="shared" si="676"/>
        <v>0</v>
      </c>
      <c r="BC77" s="70">
        <f t="shared" si="676"/>
        <v>0</v>
      </c>
      <c r="BD77" s="70">
        <f t="shared" si="676"/>
        <v>0</v>
      </c>
      <c r="BE77" s="70">
        <f t="shared" si="676"/>
        <v>0</v>
      </c>
      <c r="BF77" s="763">
        <f t="shared" si="677"/>
        <v>0</v>
      </c>
      <c r="BG77" s="99">
        <f t="shared" si="678"/>
        <v>0</v>
      </c>
      <c r="BH77" s="100">
        <f t="shared" si="679"/>
        <v>4104000</v>
      </c>
      <c r="BI77" s="101">
        <f t="shared" si="680"/>
        <v>4104000</v>
      </c>
      <c r="BJ77" s="152">
        <f t="shared" si="681"/>
        <v>0</v>
      </c>
      <c r="BK77" s="790">
        <v>342000</v>
      </c>
      <c r="BL77" s="461">
        <f t="shared" ref="BL77:BL80" si="712">AG77-AT77</f>
        <v>0</v>
      </c>
      <c r="BM77" s="461">
        <f t="shared" ref="BM77:BM80" si="713">E77*BK77</f>
        <v>0</v>
      </c>
      <c r="BN77" s="461">
        <f t="shared" ref="BN77:BN80" si="714">BL77-BM77</f>
        <v>0</v>
      </c>
      <c r="BO77" s="37"/>
      <c r="BP77" s="461">
        <f t="shared" si="682"/>
        <v>0</v>
      </c>
      <c r="BQ77" s="461">
        <f t="shared" ref="BQ77:BQ80" si="715">F77*BK77</f>
        <v>0</v>
      </c>
      <c r="BR77" s="461">
        <f t="shared" si="683"/>
        <v>0</v>
      </c>
      <c r="BS77" s="37"/>
      <c r="BT77" s="461">
        <f t="shared" si="684"/>
        <v>0</v>
      </c>
      <c r="BU77" s="461">
        <f t="shared" si="707"/>
        <v>0</v>
      </c>
      <c r="BV77" s="461">
        <f t="shared" ref="BV77:BV80" si="716">BT77-BU77</f>
        <v>0</v>
      </c>
      <c r="BW77" s="37"/>
      <c r="BX77" s="461">
        <f t="shared" si="685"/>
        <v>0</v>
      </c>
      <c r="BY77" s="461">
        <f t="shared" si="708"/>
        <v>0</v>
      </c>
      <c r="BZ77" s="461">
        <f t="shared" si="686"/>
        <v>0</v>
      </c>
      <c r="CA77" s="37"/>
      <c r="CB77" s="461">
        <f t="shared" si="687"/>
        <v>0</v>
      </c>
      <c r="CC77" s="461">
        <f t="shared" si="709"/>
        <v>0</v>
      </c>
      <c r="CD77" s="461">
        <f t="shared" si="688"/>
        <v>0</v>
      </c>
      <c r="CE77" s="37"/>
      <c r="CF77" s="461">
        <f t="shared" si="689"/>
        <v>0</v>
      </c>
      <c r="CG77" s="461">
        <f t="shared" si="690"/>
        <v>0</v>
      </c>
      <c r="CH77" s="461">
        <f t="shared" ref="CH77:CH80" si="717">CF77-CG77</f>
        <v>0</v>
      </c>
      <c r="CI77" s="37"/>
      <c r="CJ77" s="461">
        <f t="shared" si="691"/>
        <v>0</v>
      </c>
      <c r="CK77" s="461">
        <f t="shared" si="692"/>
        <v>0</v>
      </c>
      <c r="CL77" s="461">
        <f t="shared" si="693"/>
        <v>0</v>
      </c>
      <c r="CM77" s="37"/>
      <c r="CN77" s="461">
        <f t="shared" si="694"/>
        <v>0</v>
      </c>
      <c r="CO77" s="461">
        <f t="shared" si="695"/>
        <v>0</v>
      </c>
      <c r="CP77" s="461">
        <f t="shared" si="696"/>
        <v>0</v>
      </c>
      <c r="CQ77" s="37"/>
      <c r="CR77" s="461">
        <f t="shared" si="697"/>
        <v>0</v>
      </c>
      <c r="CS77" s="461">
        <f t="shared" si="710"/>
        <v>0</v>
      </c>
      <c r="CT77" s="461">
        <f t="shared" si="698"/>
        <v>0</v>
      </c>
      <c r="CU77" s="37"/>
      <c r="CV77" s="461">
        <f t="shared" si="699"/>
        <v>0</v>
      </c>
      <c r="CW77" s="461">
        <f t="shared" si="700"/>
        <v>0</v>
      </c>
      <c r="CX77" s="461">
        <f t="shared" si="701"/>
        <v>0</v>
      </c>
      <c r="CY77" s="37"/>
      <c r="CZ77" s="461">
        <f t="shared" si="702"/>
        <v>0</v>
      </c>
      <c r="DA77" s="461">
        <f t="shared" si="711"/>
        <v>0</v>
      </c>
      <c r="DB77" s="461">
        <f t="shared" si="703"/>
        <v>0</v>
      </c>
      <c r="DC77" s="37"/>
      <c r="DD77" s="461">
        <f t="shared" si="704"/>
        <v>0</v>
      </c>
      <c r="DE77" s="461">
        <f t="shared" si="705"/>
        <v>0</v>
      </c>
      <c r="DF77" s="461">
        <f t="shared" si="706"/>
        <v>0</v>
      </c>
      <c r="DG77" s="37"/>
      <c r="DH77" s="461">
        <f t="shared" si="611"/>
        <v>0</v>
      </c>
      <c r="DI77" s="461">
        <f t="shared" si="612"/>
        <v>0</v>
      </c>
      <c r="DJ77" s="461">
        <f t="shared" ref="DJ77:DJ80" si="718">DH77-DI77</f>
        <v>0</v>
      </c>
    </row>
    <row r="78" spans="1:114" s="92" customFormat="1" ht="24.75" customHeight="1" x14ac:dyDescent="0.2">
      <c r="A78" s="759">
        <v>5</v>
      </c>
      <c r="B78" s="780" t="s">
        <v>462</v>
      </c>
      <c r="C78" s="147" t="s">
        <v>236</v>
      </c>
      <c r="D78" s="783">
        <v>104</v>
      </c>
      <c r="E78" s="263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>
        <f t="shared" si="660"/>
        <v>0</v>
      </c>
      <c r="R78" s="789" t="s">
        <v>456</v>
      </c>
      <c r="S78" s="790">
        <v>71250</v>
      </c>
      <c r="T78" s="785"/>
      <c r="U78" s="208"/>
      <c r="V78" s="208"/>
      <c r="W78" s="208"/>
      <c r="X78" s="208"/>
      <c r="Y78" s="208"/>
      <c r="Z78" s="208"/>
      <c r="AA78" s="208"/>
      <c r="AB78" s="208"/>
      <c r="AC78" s="94"/>
      <c r="AD78" s="94"/>
      <c r="AE78" s="94"/>
      <c r="AF78" s="69">
        <f t="shared" si="661"/>
        <v>0</v>
      </c>
      <c r="AG78" s="70">
        <f t="shared" si="662"/>
        <v>0</v>
      </c>
      <c r="AH78" s="70">
        <f t="shared" si="663"/>
        <v>0</v>
      </c>
      <c r="AI78" s="70">
        <f t="shared" si="664"/>
        <v>0</v>
      </c>
      <c r="AJ78" s="70">
        <f t="shared" si="665"/>
        <v>0</v>
      </c>
      <c r="AK78" s="70">
        <f t="shared" si="666"/>
        <v>0</v>
      </c>
      <c r="AL78" s="70">
        <f t="shared" si="667"/>
        <v>0</v>
      </c>
      <c r="AM78" s="70">
        <f t="shared" si="668"/>
        <v>0</v>
      </c>
      <c r="AN78" s="70">
        <f t="shared" si="669"/>
        <v>0</v>
      </c>
      <c r="AO78" s="70">
        <f t="shared" si="670"/>
        <v>0</v>
      </c>
      <c r="AP78" s="70">
        <f t="shared" si="671"/>
        <v>0</v>
      </c>
      <c r="AQ78" s="70">
        <f t="shared" si="672"/>
        <v>0</v>
      </c>
      <c r="AR78" s="70">
        <f t="shared" si="673"/>
        <v>0</v>
      </c>
      <c r="AS78" s="70">
        <f t="shared" si="674"/>
        <v>0</v>
      </c>
      <c r="AT78" s="70">
        <f t="shared" si="675"/>
        <v>0</v>
      </c>
      <c r="AU78" s="70">
        <f t="shared" si="675"/>
        <v>0</v>
      </c>
      <c r="AV78" s="70">
        <f t="shared" si="675"/>
        <v>0</v>
      </c>
      <c r="AW78" s="70">
        <f t="shared" si="675"/>
        <v>0</v>
      </c>
      <c r="AX78" s="70">
        <f t="shared" si="675"/>
        <v>0</v>
      </c>
      <c r="AY78" s="70">
        <f t="shared" si="675"/>
        <v>0</v>
      </c>
      <c r="AZ78" s="70">
        <f t="shared" si="675"/>
        <v>0</v>
      </c>
      <c r="BA78" s="70">
        <f t="shared" si="675"/>
        <v>0</v>
      </c>
      <c r="BB78" s="70">
        <f t="shared" si="676"/>
        <v>0</v>
      </c>
      <c r="BC78" s="70">
        <f t="shared" si="676"/>
        <v>0</v>
      </c>
      <c r="BD78" s="70">
        <f t="shared" si="676"/>
        <v>0</v>
      </c>
      <c r="BE78" s="70">
        <f t="shared" si="676"/>
        <v>0</v>
      </c>
      <c r="BF78" s="763">
        <f t="shared" si="677"/>
        <v>0</v>
      </c>
      <c r="BG78" s="99">
        <f t="shared" si="678"/>
        <v>0</v>
      </c>
      <c r="BH78" s="100">
        <f t="shared" si="679"/>
        <v>7410000</v>
      </c>
      <c r="BI78" s="101">
        <f t="shared" si="680"/>
        <v>7410000</v>
      </c>
      <c r="BJ78" s="152">
        <f t="shared" si="681"/>
        <v>0</v>
      </c>
      <c r="BK78" s="790">
        <v>71250</v>
      </c>
      <c r="BL78" s="461">
        <f t="shared" si="712"/>
        <v>0</v>
      </c>
      <c r="BM78" s="461">
        <f t="shared" si="713"/>
        <v>0</v>
      </c>
      <c r="BN78" s="461">
        <f t="shared" si="714"/>
        <v>0</v>
      </c>
      <c r="BO78" s="37"/>
      <c r="BP78" s="461">
        <f t="shared" si="682"/>
        <v>0</v>
      </c>
      <c r="BQ78" s="461">
        <f t="shared" si="715"/>
        <v>0</v>
      </c>
      <c r="BR78" s="461">
        <f t="shared" si="683"/>
        <v>0</v>
      </c>
      <c r="BS78" s="37"/>
      <c r="BT78" s="461">
        <f t="shared" si="684"/>
        <v>0</v>
      </c>
      <c r="BU78" s="461">
        <f t="shared" si="707"/>
        <v>0</v>
      </c>
      <c r="BV78" s="461">
        <f t="shared" si="716"/>
        <v>0</v>
      </c>
      <c r="BW78" s="37"/>
      <c r="BX78" s="461">
        <f t="shared" si="685"/>
        <v>0</v>
      </c>
      <c r="BY78" s="461">
        <f t="shared" si="708"/>
        <v>0</v>
      </c>
      <c r="BZ78" s="461">
        <f t="shared" si="686"/>
        <v>0</v>
      </c>
      <c r="CA78" s="37"/>
      <c r="CB78" s="461">
        <f t="shared" si="687"/>
        <v>0</v>
      </c>
      <c r="CC78" s="461">
        <f t="shared" si="709"/>
        <v>0</v>
      </c>
      <c r="CD78" s="461">
        <f t="shared" si="688"/>
        <v>0</v>
      </c>
      <c r="CE78" s="37"/>
      <c r="CF78" s="461">
        <f t="shared" si="689"/>
        <v>0</v>
      </c>
      <c r="CG78" s="461">
        <f t="shared" si="690"/>
        <v>0</v>
      </c>
      <c r="CH78" s="461">
        <f t="shared" si="717"/>
        <v>0</v>
      </c>
      <c r="CI78" s="37"/>
      <c r="CJ78" s="461">
        <f t="shared" si="691"/>
        <v>0</v>
      </c>
      <c r="CK78" s="461">
        <f t="shared" si="692"/>
        <v>0</v>
      </c>
      <c r="CL78" s="461">
        <f t="shared" si="693"/>
        <v>0</v>
      </c>
      <c r="CM78" s="37"/>
      <c r="CN78" s="461">
        <f t="shared" si="694"/>
        <v>0</v>
      </c>
      <c r="CO78" s="461">
        <f t="shared" si="695"/>
        <v>0</v>
      </c>
      <c r="CP78" s="461">
        <f t="shared" si="696"/>
        <v>0</v>
      </c>
      <c r="CQ78" s="37"/>
      <c r="CR78" s="461">
        <f t="shared" si="697"/>
        <v>0</v>
      </c>
      <c r="CS78" s="461">
        <f t="shared" si="710"/>
        <v>0</v>
      </c>
      <c r="CT78" s="461">
        <f t="shared" si="698"/>
        <v>0</v>
      </c>
      <c r="CU78" s="37"/>
      <c r="CV78" s="461">
        <f t="shared" si="699"/>
        <v>0</v>
      </c>
      <c r="CW78" s="461">
        <f t="shared" si="700"/>
        <v>0</v>
      </c>
      <c r="CX78" s="461">
        <f t="shared" si="701"/>
        <v>0</v>
      </c>
      <c r="CY78" s="37"/>
      <c r="CZ78" s="461">
        <f t="shared" si="702"/>
        <v>0</v>
      </c>
      <c r="DA78" s="461">
        <f t="shared" si="711"/>
        <v>0</v>
      </c>
      <c r="DB78" s="461">
        <f t="shared" si="703"/>
        <v>0</v>
      </c>
      <c r="DC78" s="37"/>
      <c r="DD78" s="461">
        <f t="shared" si="704"/>
        <v>0</v>
      </c>
      <c r="DE78" s="461">
        <f t="shared" si="705"/>
        <v>0</v>
      </c>
      <c r="DF78" s="461">
        <f t="shared" si="706"/>
        <v>0</v>
      </c>
      <c r="DG78" s="37"/>
      <c r="DH78" s="461">
        <f t="shared" si="611"/>
        <v>0</v>
      </c>
      <c r="DI78" s="461">
        <f t="shared" si="612"/>
        <v>0</v>
      </c>
      <c r="DJ78" s="461">
        <f t="shared" si="718"/>
        <v>0</v>
      </c>
    </row>
    <row r="79" spans="1:114" s="92" customFormat="1" ht="24.75" customHeight="1" x14ac:dyDescent="0.2">
      <c r="A79" s="759">
        <v>6</v>
      </c>
      <c r="B79" s="780" t="s">
        <v>463</v>
      </c>
      <c r="C79" s="147" t="s">
        <v>236</v>
      </c>
      <c r="D79" s="783">
        <v>3100</v>
      </c>
      <c r="E79" s="263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>
        <f t="shared" si="660"/>
        <v>0</v>
      </c>
      <c r="R79" s="789" t="s">
        <v>466</v>
      </c>
      <c r="S79" s="790">
        <v>100</v>
      </c>
      <c r="T79" s="785"/>
      <c r="U79" s="208"/>
      <c r="V79" s="208"/>
      <c r="W79" s="208"/>
      <c r="X79" s="208"/>
      <c r="Y79" s="208"/>
      <c r="Z79" s="208"/>
      <c r="AA79" s="208"/>
      <c r="AB79" s="208"/>
      <c r="AC79" s="94"/>
      <c r="AD79" s="94"/>
      <c r="AE79" s="94"/>
      <c r="AF79" s="69">
        <f t="shared" si="661"/>
        <v>0</v>
      </c>
      <c r="AG79" s="70">
        <f t="shared" si="662"/>
        <v>0</v>
      </c>
      <c r="AH79" s="70">
        <f t="shared" si="663"/>
        <v>0</v>
      </c>
      <c r="AI79" s="70">
        <f t="shared" si="664"/>
        <v>0</v>
      </c>
      <c r="AJ79" s="70">
        <f t="shared" si="665"/>
        <v>0</v>
      </c>
      <c r="AK79" s="70">
        <f t="shared" si="666"/>
        <v>0</v>
      </c>
      <c r="AL79" s="70">
        <f t="shared" si="667"/>
        <v>0</v>
      </c>
      <c r="AM79" s="70">
        <f t="shared" si="668"/>
        <v>0</v>
      </c>
      <c r="AN79" s="70">
        <f t="shared" si="669"/>
        <v>0</v>
      </c>
      <c r="AO79" s="70">
        <f t="shared" si="670"/>
        <v>0</v>
      </c>
      <c r="AP79" s="70">
        <f t="shared" si="671"/>
        <v>0</v>
      </c>
      <c r="AQ79" s="70">
        <f t="shared" si="672"/>
        <v>0</v>
      </c>
      <c r="AR79" s="70">
        <f t="shared" si="673"/>
        <v>0</v>
      </c>
      <c r="AS79" s="70">
        <f t="shared" si="674"/>
        <v>0</v>
      </c>
      <c r="AT79" s="70">
        <f t="shared" si="675"/>
        <v>0</v>
      </c>
      <c r="AU79" s="70">
        <f t="shared" si="675"/>
        <v>0</v>
      </c>
      <c r="AV79" s="70">
        <f t="shared" si="675"/>
        <v>0</v>
      </c>
      <c r="AW79" s="70">
        <f t="shared" si="675"/>
        <v>0</v>
      </c>
      <c r="AX79" s="70">
        <f t="shared" si="675"/>
        <v>0</v>
      </c>
      <c r="AY79" s="70">
        <f t="shared" si="675"/>
        <v>0</v>
      </c>
      <c r="AZ79" s="70">
        <f t="shared" si="675"/>
        <v>0</v>
      </c>
      <c r="BA79" s="70">
        <f t="shared" si="675"/>
        <v>0</v>
      </c>
      <c r="BB79" s="70">
        <f t="shared" si="676"/>
        <v>0</v>
      </c>
      <c r="BC79" s="70">
        <f t="shared" si="676"/>
        <v>0</v>
      </c>
      <c r="BD79" s="70">
        <f t="shared" si="676"/>
        <v>0</v>
      </c>
      <c r="BE79" s="70">
        <f t="shared" si="676"/>
        <v>0</v>
      </c>
      <c r="BF79" s="763">
        <f t="shared" si="677"/>
        <v>0</v>
      </c>
      <c r="BG79" s="99">
        <f t="shared" si="678"/>
        <v>0</v>
      </c>
      <c r="BH79" s="100">
        <f t="shared" si="679"/>
        <v>310000</v>
      </c>
      <c r="BI79" s="101">
        <f t="shared" si="680"/>
        <v>310000</v>
      </c>
      <c r="BJ79" s="152">
        <f t="shared" si="681"/>
        <v>0</v>
      </c>
      <c r="BK79" s="790">
        <v>100</v>
      </c>
      <c r="BL79" s="461">
        <f t="shared" si="712"/>
        <v>0</v>
      </c>
      <c r="BM79" s="461">
        <f t="shared" si="713"/>
        <v>0</v>
      </c>
      <c r="BN79" s="461">
        <f t="shared" si="714"/>
        <v>0</v>
      </c>
      <c r="BO79" s="37"/>
      <c r="BP79" s="461">
        <f t="shared" si="682"/>
        <v>0</v>
      </c>
      <c r="BQ79" s="461">
        <f t="shared" si="715"/>
        <v>0</v>
      </c>
      <c r="BR79" s="461">
        <f t="shared" si="683"/>
        <v>0</v>
      </c>
      <c r="BS79" s="37"/>
      <c r="BT79" s="461">
        <f t="shared" si="684"/>
        <v>0</v>
      </c>
      <c r="BU79" s="461">
        <f t="shared" si="707"/>
        <v>0</v>
      </c>
      <c r="BV79" s="461">
        <f t="shared" si="716"/>
        <v>0</v>
      </c>
      <c r="BW79" s="37"/>
      <c r="BX79" s="461">
        <f t="shared" si="685"/>
        <v>0</v>
      </c>
      <c r="BY79" s="461">
        <f t="shared" si="708"/>
        <v>0</v>
      </c>
      <c r="BZ79" s="461">
        <f t="shared" si="686"/>
        <v>0</v>
      </c>
      <c r="CA79" s="37"/>
      <c r="CB79" s="461">
        <f t="shared" si="687"/>
        <v>0</v>
      </c>
      <c r="CC79" s="461">
        <f t="shared" si="709"/>
        <v>0</v>
      </c>
      <c r="CD79" s="461">
        <f t="shared" si="688"/>
        <v>0</v>
      </c>
      <c r="CE79" s="37"/>
      <c r="CF79" s="461">
        <f t="shared" si="689"/>
        <v>0</v>
      </c>
      <c r="CG79" s="461">
        <f t="shared" si="690"/>
        <v>0</v>
      </c>
      <c r="CH79" s="461">
        <f t="shared" si="717"/>
        <v>0</v>
      </c>
      <c r="CI79" s="37"/>
      <c r="CJ79" s="461">
        <f t="shared" si="691"/>
        <v>0</v>
      </c>
      <c r="CK79" s="461">
        <f t="shared" si="692"/>
        <v>0</v>
      </c>
      <c r="CL79" s="461">
        <f t="shared" si="693"/>
        <v>0</v>
      </c>
      <c r="CM79" s="37"/>
      <c r="CN79" s="461">
        <f t="shared" si="694"/>
        <v>0</v>
      </c>
      <c r="CO79" s="461">
        <f t="shared" si="695"/>
        <v>0</v>
      </c>
      <c r="CP79" s="461">
        <f t="shared" si="696"/>
        <v>0</v>
      </c>
      <c r="CQ79" s="37"/>
      <c r="CR79" s="461">
        <f t="shared" si="697"/>
        <v>0</v>
      </c>
      <c r="CS79" s="461">
        <f t="shared" si="710"/>
        <v>0</v>
      </c>
      <c r="CT79" s="461">
        <f t="shared" si="698"/>
        <v>0</v>
      </c>
      <c r="CU79" s="37"/>
      <c r="CV79" s="461">
        <f t="shared" si="699"/>
        <v>0</v>
      </c>
      <c r="CW79" s="461">
        <f t="shared" si="700"/>
        <v>0</v>
      </c>
      <c r="CX79" s="461">
        <f t="shared" si="701"/>
        <v>0</v>
      </c>
      <c r="CY79" s="37"/>
      <c r="CZ79" s="461">
        <f t="shared" si="702"/>
        <v>0</v>
      </c>
      <c r="DA79" s="461">
        <f t="shared" si="711"/>
        <v>0</v>
      </c>
      <c r="DB79" s="461">
        <f t="shared" si="703"/>
        <v>0</v>
      </c>
      <c r="DC79" s="37"/>
      <c r="DD79" s="461">
        <f t="shared" si="704"/>
        <v>0</v>
      </c>
      <c r="DE79" s="461">
        <f t="shared" si="705"/>
        <v>0</v>
      </c>
      <c r="DF79" s="461">
        <f t="shared" si="706"/>
        <v>0</v>
      </c>
      <c r="DG79" s="37"/>
      <c r="DH79" s="461">
        <f t="shared" si="611"/>
        <v>0</v>
      </c>
      <c r="DI79" s="461">
        <f t="shared" si="612"/>
        <v>0</v>
      </c>
      <c r="DJ79" s="461">
        <f t="shared" si="718"/>
        <v>0</v>
      </c>
    </row>
    <row r="80" spans="1:114" s="92" customFormat="1" ht="24.75" customHeight="1" x14ac:dyDescent="0.2">
      <c r="A80" s="759">
        <v>7</v>
      </c>
      <c r="B80" s="780" t="s">
        <v>464</v>
      </c>
      <c r="C80" s="147" t="s">
        <v>236</v>
      </c>
      <c r="D80" s="783">
        <v>0.26</v>
      </c>
      <c r="E80" s="263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>
        <f t="shared" si="660"/>
        <v>0</v>
      </c>
      <c r="R80" s="789" t="s">
        <v>456</v>
      </c>
      <c r="S80" s="790">
        <v>2280000</v>
      </c>
      <c r="T80" s="785"/>
      <c r="U80" s="208"/>
      <c r="V80" s="208"/>
      <c r="W80" s="208"/>
      <c r="X80" s="208"/>
      <c r="Y80" s="208"/>
      <c r="Z80" s="208"/>
      <c r="AA80" s="208"/>
      <c r="AB80" s="208"/>
      <c r="AC80" s="94"/>
      <c r="AD80" s="94"/>
      <c r="AE80" s="94"/>
      <c r="AF80" s="69">
        <f t="shared" si="661"/>
        <v>0</v>
      </c>
      <c r="AG80" s="70">
        <f t="shared" si="662"/>
        <v>0</v>
      </c>
      <c r="AH80" s="70">
        <f t="shared" si="663"/>
        <v>0</v>
      </c>
      <c r="AI80" s="70">
        <f t="shared" si="664"/>
        <v>0</v>
      </c>
      <c r="AJ80" s="70">
        <f t="shared" si="665"/>
        <v>0</v>
      </c>
      <c r="AK80" s="70">
        <f t="shared" si="666"/>
        <v>0</v>
      </c>
      <c r="AL80" s="70">
        <f t="shared" si="667"/>
        <v>0</v>
      </c>
      <c r="AM80" s="70">
        <f t="shared" si="668"/>
        <v>0</v>
      </c>
      <c r="AN80" s="70">
        <f t="shared" si="669"/>
        <v>0</v>
      </c>
      <c r="AO80" s="70">
        <f t="shared" si="670"/>
        <v>0</v>
      </c>
      <c r="AP80" s="70">
        <f t="shared" si="671"/>
        <v>0</v>
      </c>
      <c r="AQ80" s="70">
        <f t="shared" si="672"/>
        <v>0</v>
      </c>
      <c r="AR80" s="70">
        <f t="shared" si="673"/>
        <v>0</v>
      </c>
      <c r="AS80" s="70">
        <f t="shared" si="674"/>
        <v>0</v>
      </c>
      <c r="AT80" s="70">
        <f t="shared" si="675"/>
        <v>0</v>
      </c>
      <c r="AU80" s="70">
        <f t="shared" si="675"/>
        <v>0</v>
      </c>
      <c r="AV80" s="70">
        <f t="shared" si="675"/>
        <v>0</v>
      </c>
      <c r="AW80" s="70">
        <f t="shared" si="675"/>
        <v>0</v>
      </c>
      <c r="AX80" s="70">
        <f t="shared" si="675"/>
        <v>0</v>
      </c>
      <c r="AY80" s="70">
        <f t="shared" si="675"/>
        <v>0</v>
      </c>
      <c r="AZ80" s="70">
        <f t="shared" si="675"/>
        <v>0</v>
      </c>
      <c r="BA80" s="70">
        <f t="shared" si="675"/>
        <v>0</v>
      </c>
      <c r="BB80" s="70">
        <f t="shared" si="676"/>
        <v>0</v>
      </c>
      <c r="BC80" s="70">
        <f t="shared" si="676"/>
        <v>0</v>
      </c>
      <c r="BD80" s="70">
        <f t="shared" si="676"/>
        <v>0</v>
      </c>
      <c r="BE80" s="70">
        <f t="shared" si="676"/>
        <v>0</v>
      </c>
      <c r="BF80" s="763">
        <f t="shared" si="677"/>
        <v>0</v>
      </c>
      <c r="BG80" s="99">
        <f t="shared" si="678"/>
        <v>0</v>
      </c>
      <c r="BH80" s="100">
        <f t="shared" si="679"/>
        <v>592800</v>
      </c>
      <c r="BI80" s="101">
        <f t="shared" si="680"/>
        <v>592800</v>
      </c>
      <c r="BJ80" s="152">
        <f t="shared" si="681"/>
        <v>0</v>
      </c>
      <c r="BK80" s="790">
        <v>2280000</v>
      </c>
      <c r="BL80" s="461">
        <f t="shared" si="712"/>
        <v>0</v>
      </c>
      <c r="BM80" s="461">
        <f t="shared" si="713"/>
        <v>0</v>
      </c>
      <c r="BN80" s="461">
        <f t="shared" si="714"/>
        <v>0</v>
      </c>
      <c r="BO80" s="37"/>
      <c r="BP80" s="461">
        <f t="shared" si="682"/>
        <v>0</v>
      </c>
      <c r="BQ80" s="461">
        <f t="shared" si="715"/>
        <v>0</v>
      </c>
      <c r="BR80" s="461">
        <f t="shared" si="683"/>
        <v>0</v>
      </c>
      <c r="BS80" s="37"/>
      <c r="BT80" s="461">
        <f t="shared" si="684"/>
        <v>0</v>
      </c>
      <c r="BU80" s="461">
        <f t="shared" si="707"/>
        <v>0</v>
      </c>
      <c r="BV80" s="461">
        <f t="shared" si="716"/>
        <v>0</v>
      </c>
      <c r="BW80" s="37"/>
      <c r="BX80" s="461">
        <f t="shared" si="685"/>
        <v>0</v>
      </c>
      <c r="BY80" s="461">
        <f t="shared" si="708"/>
        <v>0</v>
      </c>
      <c r="BZ80" s="461">
        <f t="shared" si="686"/>
        <v>0</v>
      </c>
      <c r="CA80" s="37"/>
      <c r="CB80" s="461">
        <f t="shared" si="687"/>
        <v>0</v>
      </c>
      <c r="CC80" s="461">
        <f t="shared" si="709"/>
        <v>0</v>
      </c>
      <c r="CD80" s="461">
        <f t="shared" si="688"/>
        <v>0</v>
      </c>
      <c r="CE80" s="37"/>
      <c r="CF80" s="461">
        <f t="shared" si="689"/>
        <v>0</v>
      </c>
      <c r="CG80" s="461">
        <f t="shared" si="690"/>
        <v>0</v>
      </c>
      <c r="CH80" s="461">
        <f t="shared" si="717"/>
        <v>0</v>
      </c>
      <c r="CI80" s="37"/>
      <c r="CJ80" s="461">
        <f t="shared" si="691"/>
        <v>0</v>
      </c>
      <c r="CK80" s="461">
        <f t="shared" si="692"/>
        <v>0</v>
      </c>
      <c r="CL80" s="461">
        <f t="shared" si="693"/>
        <v>0</v>
      </c>
      <c r="CM80" s="37"/>
      <c r="CN80" s="461">
        <f t="shared" si="694"/>
        <v>0</v>
      </c>
      <c r="CO80" s="461">
        <f t="shared" si="695"/>
        <v>0</v>
      </c>
      <c r="CP80" s="461">
        <f t="shared" si="696"/>
        <v>0</v>
      </c>
      <c r="CQ80" s="37"/>
      <c r="CR80" s="461">
        <f t="shared" si="697"/>
        <v>0</v>
      </c>
      <c r="CS80" s="461">
        <f t="shared" si="710"/>
        <v>0</v>
      </c>
      <c r="CT80" s="461">
        <f t="shared" si="698"/>
        <v>0</v>
      </c>
      <c r="CU80" s="37"/>
      <c r="CV80" s="461">
        <f t="shared" si="699"/>
        <v>0</v>
      </c>
      <c r="CW80" s="461">
        <f t="shared" si="700"/>
        <v>0</v>
      </c>
      <c r="CX80" s="461">
        <f t="shared" si="701"/>
        <v>0</v>
      </c>
      <c r="CY80" s="37"/>
      <c r="CZ80" s="461">
        <f t="shared" si="702"/>
        <v>0</v>
      </c>
      <c r="DA80" s="461">
        <f t="shared" si="711"/>
        <v>0</v>
      </c>
      <c r="DB80" s="461">
        <f t="shared" si="703"/>
        <v>0</v>
      </c>
      <c r="DC80" s="37"/>
      <c r="DD80" s="461">
        <f t="shared" si="704"/>
        <v>0</v>
      </c>
      <c r="DE80" s="461">
        <f>P80*BK80</f>
        <v>0</v>
      </c>
      <c r="DF80" s="461">
        <f t="shared" si="706"/>
        <v>0</v>
      </c>
      <c r="DG80" s="37"/>
      <c r="DH80" s="461">
        <f t="shared" si="611"/>
        <v>0</v>
      </c>
      <c r="DI80" s="461">
        <f t="shared" si="612"/>
        <v>0</v>
      </c>
      <c r="DJ80" s="461">
        <f t="shared" si="718"/>
        <v>0</v>
      </c>
    </row>
    <row r="81" spans="1:114" s="92" customFormat="1" ht="24.75" customHeight="1" x14ac:dyDescent="0.2">
      <c r="A81" s="759">
        <v>8</v>
      </c>
      <c r="B81" s="780" t="s">
        <v>465</v>
      </c>
      <c r="C81" s="147" t="s">
        <v>236</v>
      </c>
      <c r="D81" s="783">
        <v>4</v>
      </c>
      <c r="E81" s="263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>
        <f t="shared" si="660"/>
        <v>0</v>
      </c>
      <c r="R81" s="789" t="s">
        <v>467</v>
      </c>
      <c r="S81" s="790">
        <v>28500</v>
      </c>
      <c r="T81" s="785"/>
      <c r="U81" s="208"/>
      <c r="V81" s="208"/>
      <c r="W81" s="208"/>
      <c r="X81" s="208"/>
      <c r="Y81" s="208"/>
      <c r="Z81" s="208"/>
      <c r="AA81" s="208"/>
      <c r="AB81" s="208"/>
      <c r="AC81" s="94"/>
      <c r="AD81" s="94"/>
      <c r="AE81" s="94"/>
      <c r="AF81" s="69">
        <f t="shared" si="661"/>
        <v>0</v>
      </c>
      <c r="AG81" s="70">
        <f t="shared" si="662"/>
        <v>0</v>
      </c>
      <c r="AH81" s="70">
        <f t="shared" si="663"/>
        <v>0</v>
      </c>
      <c r="AI81" s="70">
        <f t="shared" si="664"/>
        <v>0</v>
      </c>
      <c r="AJ81" s="70">
        <f t="shared" si="665"/>
        <v>0</v>
      </c>
      <c r="AK81" s="70">
        <f t="shared" si="666"/>
        <v>0</v>
      </c>
      <c r="AL81" s="70">
        <f t="shared" si="667"/>
        <v>0</v>
      </c>
      <c r="AM81" s="70">
        <f t="shared" si="668"/>
        <v>0</v>
      </c>
      <c r="AN81" s="70">
        <f t="shared" si="669"/>
        <v>0</v>
      </c>
      <c r="AO81" s="70">
        <f t="shared" si="670"/>
        <v>0</v>
      </c>
      <c r="AP81" s="70">
        <f t="shared" si="671"/>
        <v>0</v>
      </c>
      <c r="AQ81" s="70">
        <f t="shared" si="672"/>
        <v>0</v>
      </c>
      <c r="AR81" s="70">
        <f t="shared" si="673"/>
        <v>0</v>
      </c>
      <c r="AS81" s="70">
        <f t="shared" si="674"/>
        <v>0</v>
      </c>
      <c r="AT81" s="70">
        <f t="shared" si="675"/>
        <v>0</v>
      </c>
      <c r="AU81" s="70">
        <f t="shared" si="675"/>
        <v>0</v>
      </c>
      <c r="AV81" s="70">
        <f t="shared" si="675"/>
        <v>0</v>
      </c>
      <c r="AW81" s="70">
        <f t="shared" si="675"/>
        <v>0</v>
      </c>
      <c r="AX81" s="70">
        <f t="shared" si="675"/>
        <v>0</v>
      </c>
      <c r="AY81" s="70">
        <f t="shared" si="675"/>
        <v>0</v>
      </c>
      <c r="AZ81" s="70">
        <f t="shared" si="675"/>
        <v>0</v>
      </c>
      <c r="BA81" s="70">
        <f t="shared" si="675"/>
        <v>0</v>
      </c>
      <c r="BB81" s="70">
        <f t="shared" si="676"/>
        <v>0</v>
      </c>
      <c r="BC81" s="70">
        <f t="shared" si="676"/>
        <v>0</v>
      </c>
      <c r="BD81" s="70">
        <f t="shared" si="676"/>
        <v>0</v>
      </c>
      <c r="BE81" s="70">
        <f t="shared" si="676"/>
        <v>0</v>
      </c>
      <c r="BF81" s="763">
        <f t="shared" si="677"/>
        <v>0</v>
      </c>
      <c r="BG81" s="99">
        <f t="shared" si="678"/>
        <v>0</v>
      </c>
      <c r="BH81" s="100">
        <f t="shared" si="679"/>
        <v>114000</v>
      </c>
      <c r="BI81" s="101">
        <f t="shared" si="680"/>
        <v>114000</v>
      </c>
      <c r="BJ81" s="152">
        <f t="shared" si="681"/>
        <v>0</v>
      </c>
      <c r="BK81" s="790">
        <v>28500</v>
      </c>
      <c r="BL81" s="461">
        <f>AG81-AT81</f>
        <v>0</v>
      </c>
      <c r="BM81" s="461">
        <f>E81*BK81</f>
        <v>0</v>
      </c>
      <c r="BN81" s="461">
        <f>BL81-BM81</f>
        <v>0</v>
      </c>
      <c r="BO81" s="37"/>
      <c r="BP81" s="461">
        <f t="shared" si="682"/>
        <v>0</v>
      </c>
      <c r="BQ81" s="461">
        <f>F81*BK81</f>
        <v>0</v>
      </c>
      <c r="BR81" s="461">
        <f t="shared" si="683"/>
        <v>0</v>
      </c>
      <c r="BS81" s="37"/>
      <c r="BT81" s="461">
        <f t="shared" si="684"/>
        <v>0</v>
      </c>
      <c r="BU81" s="461">
        <f>G81*BK81</f>
        <v>0</v>
      </c>
      <c r="BV81" s="461">
        <f>BT81-BU81</f>
        <v>0</v>
      </c>
      <c r="BW81" s="37"/>
      <c r="BX81" s="461">
        <f t="shared" si="685"/>
        <v>0</v>
      </c>
      <c r="BY81" s="461">
        <f>H81*BK81</f>
        <v>0</v>
      </c>
      <c r="BZ81" s="461">
        <f t="shared" si="686"/>
        <v>0</v>
      </c>
      <c r="CA81" s="37"/>
      <c r="CB81" s="461">
        <f t="shared" si="687"/>
        <v>0</v>
      </c>
      <c r="CC81" s="461">
        <f>I81*BK81</f>
        <v>0</v>
      </c>
      <c r="CD81" s="461">
        <f t="shared" si="688"/>
        <v>0</v>
      </c>
      <c r="CE81" s="37"/>
      <c r="CF81" s="461">
        <f t="shared" si="689"/>
        <v>0</v>
      </c>
      <c r="CG81" s="461">
        <f t="shared" si="690"/>
        <v>0</v>
      </c>
      <c r="CH81" s="461">
        <f>CF81-CG81</f>
        <v>0</v>
      </c>
      <c r="CI81" s="37"/>
      <c r="CJ81" s="461">
        <f t="shared" si="691"/>
        <v>0</v>
      </c>
      <c r="CK81" s="461">
        <f t="shared" si="692"/>
        <v>0</v>
      </c>
      <c r="CL81" s="461">
        <f t="shared" si="693"/>
        <v>0</v>
      </c>
      <c r="CM81" s="37"/>
      <c r="CN81" s="461">
        <f t="shared" si="694"/>
        <v>0</v>
      </c>
      <c r="CO81" s="461">
        <f t="shared" si="695"/>
        <v>0</v>
      </c>
      <c r="CP81" s="461">
        <f t="shared" si="696"/>
        <v>0</v>
      </c>
      <c r="CQ81" s="37"/>
      <c r="CR81" s="461">
        <f t="shared" si="697"/>
        <v>0</v>
      </c>
      <c r="CS81" s="461">
        <f>M81*BK81</f>
        <v>0</v>
      </c>
      <c r="CT81" s="461">
        <f t="shared" si="698"/>
        <v>0</v>
      </c>
      <c r="CU81" s="37"/>
      <c r="CV81" s="461">
        <f t="shared" si="699"/>
        <v>0</v>
      </c>
      <c r="CW81" s="461">
        <f t="shared" si="700"/>
        <v>0</v>
      </c>
      <c r="CX81" s="461">
        <f t="shared" si="701"/>
        <v>0</v>
      </c>
      <c r="CY81" s="37"/>
      <c r="CZ81" s="461">
        <f t="shared" si="702"/>
        <v>0</v>
      </c>
      <c r="DA81" s="461">
        <f>O81*BK81</f>
        <v>0</v>
      </c>
      <c r="DB81" s="461">
        <f t="shared" si="703"/>
        <v>0</v>
      </c>
      <c r="DC81" s="37"/>
      <c r="DD81" s="461">
        <f t="shared" si="704"/>
        <v>0</v>
      </c>
      <c r="DE81" s="461">
        <f t="shared" si="705"/>
        <v>0</v>
      </c>
      <c r="DF81" s="461">
        <f t="shared" si="706"/>
        <v>0</v>
      </c>
      <c r="DG81" s="37"/>
      <c r="DH81" s="461">
        <f t="shared" si="611"/>
        <v>0</v>
      </c>
      <c r="DI81" s="461">
        <f t="shared" si="612"/>
        <v>0</v>
      </c>
      <c r="DJ81" s="461">
        <f>DH81-DI81</f>
        <v>0</v>
      </c>
    </row>
    <row r="82" spans="1:114" s="92" customFormat="1" ht="24.75" customHeight="1" x14ac:dyDescent="0.2">
      <c r="A82" s="759"/>
      <c r="B82" s="781" t="s">
        <v>445</v>
      </c>
      <c r="C82" s="147"/>
      <c r="D82" s="783"/>
      <c r="E82" s="263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789"/>
      <c r="S82" s="786"/>
      <c r="T82" s="785"/>
      <c r="U82" s="208"/>
      <c r="V82" s="208"/>
      <c r="W82" s="208"/>
      <c r="X82" s="208"/>
      <c r="Y82" s="208"/>
      <c r="Z82" s="208"/>
      <c r="AA82" s="208"/>
      <c r="AB82" s="208"/>
      <c r="AC82" s="94"/>
      <c r="AD82" s="94"/>
      <c r="AE82" s="94"/>
      <c r="AF82" s="69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 cm="1">
        <f t="array" aca="1" ref="AT82" ca="1">+AT82:BF93</f>
        <v>0</v>
      </c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63"/>
      <c r="BG82" s="99"/>
      <c r="BH82" s="100"/>
      <c r="BI82" s="101"/>
      <c r="BJ82" s="152"/>
      <c r="BK82" s="786"/>
      <c r="BL82" s="461">
        <f t="shared" ref="BL82:BL86" ca="1" si="719">AG82-AT82</f>
        <v>0</v>
      </c>
      <c r="BM82" s="461">
        <f t="shared" ref="BM82:BM86" si="720">E82*BK82</f>
        <v>0</v>
      </c>
      <c r="BN82" s="461">
        <f t="shared" ref="BN82:BN86" ca="1" si="721">BL82-BM82</f>
        <v>0</v>
      </c>
      <c r="BO82" s="37"/>
      <c r="BP82" s="461">
        <f t="shared" ref="BP82:BP86" si="722">AH82-AU82</f>
        <v>0</v>
      </c>
      <c r="BQ82" s="461">
        <f t="shared" ref="BQ82:BQ86" si="723">F82*BK82</f>
        <v>0</v>
      </c>
      <c r="BR82" s="461">
        <f t="shared" ref="BR82:BR86" si="724">BP82-BQ82</f>
        <v>0</v>
      </c>
      <c r="BS82" s="37"/>
      <c r="BT82" s="461">
        <f t="shared" ref="BT82:BT86" si="725">AI82-AV82</f>
        <v>0</v>
      </c>
      <c r="BU82" s="461">
        <f t="shared" ref="BU82:BU86" si="726">G82*BK82</f>
        <v>0</v>
      </c>
      <c r="BV82" s="461">
        <f t="shared" ref="BV82:BV86" si="727">BT82-BU82</f>
        <v>0</v>
      </c>
      <c r="BW82" s="37"/>
      <c r="BX82" s="461">
        <f t="shared" ref="BX82:BX86" si="728">AJ82-AW82</f>
        <v>0</v>
      </c>
      <c r="BY82" s="461">
        <f t="shared" ref="BY82:BY86" si="729">H82*BK82</f>
        <v>0</v>
      </c>
      <c r="BZ82" s="461">
        <f t="shared" ref="BZ82:BZ86" si="730">BX82-BY82</f>
        <v>0</v>
      </c>
      <c r="CA82" s="37"/>
      <c r="CB82" s="461">
        <f t="shared" ref="CB82:CB86" si="731">SUM(AK82-AX82)</f>
        <v>0</v>
      </c>
      <c r="CC82" s="461">
        <f t="shared" ref="CC82:CC86" si="732">I82*BK82</f>
        <v>0</v>
      </c>
      <c r="CD82" s="461">
        <f t="shared" ref="CD82:CD86" si="733">CB82-CC82</f>
        <v>0</v>
      </c>
      <c r="CE82" s="37"/>
      <c r="CF82" s="461">
        <f t="shared" ref="CF82:CF86" si="734">AL82-AY82</f>
        <v>0</v>
      </c>
      <c r="CG82" s="461">
        <f t="shared" ref="CG82:CG86" si="735">J82*BK82</f>
        <v>0</v>
      </c>
      <c r="CH82" s="461">
        <f t="shared" ref="CH82:CH86" si="736">CF82-CG82</f>
        <v>0</v>
      </c>
      <c r="CI82" s="37"/>
      <c r="CJ82" s="461">
        <f t="shared" ref="CJ82:CJ86" si="737">AM82-AZ82</f>
        <v>0</v>
      </c>
      <c r="CK82" s="461">
        <f t="shared" ref="CK82:CK86" si="738">K82*BK82</f>
        <v>0</v>
      </c>
      <c r="CL82" s="461">
        <f t="shared" ref="CL82:CL86" si="739">CJ82-CK82</f>
        <v>0</v>
      </c>
      <c r="CM82" s="37"/>
      <c r="CN82" s="461">
        <f t="shared" ref="CN82:CN86" si="740">AN82-BA82</f>
        <v>0</v>
      </c>
      <c r="CO82" s="461">
        <f t="shared" ref="CO82:CO86" si="741">L82*BK82</f>
        <v>0</v>
      </c>
      <c r="CP82" s="461">
        <f t="shared" ref="CP82:CP86" si="742">CN82-CO82</f>
        <v>0</v>
      </c>
      <c r="CQ82" s="37"/>
      <c r="CR82" s="461">
        <f t="shared" ref="CR82:CR86" si="743">AO82-BB82</f>
        <v>0</v>
      </c>
      <c r="CS82" s="461">
        <f t="shared" ref="CS82:CS86" si="744">M82*BK82</f>
        <v>0</v>
      </c>
      <c r="CT82" s="461">
        <f t="shared" ref="CT82:CT86" si="745">CR82-CS82</f>
        <v>0</v>
      </c>
      <c r="CU82" s="37"/>
      <c r="CV82" s="461">
        <f t="shared" ref="CV82:CV86" si="746">AP82-BC82</f>
        <v>0</v>
      </c>
      <c r="CW82" s="461">
        <f t="shared" ref="CW82:CW86" si="747">N82*BK82</f>
        <v>0</v>
      </c>
      <c r="CX82" s="461">
        <f t="shared" ref="CX82:CX86" si="748">CV82-CW82</f>
        <v>0</v>
      </c>
      <c r="CY82" s="37"/>
      <c r="CZ82" s="461">
        <f t="shared" ref="CZ82:CZ86" si="749">AQ82-BD82</f>
        <v>0</v>
      </c>
      <c r="DA82" s="461">
        <f t="shared" ref="DA82:DA86" si="750">O82*BK82</f>
        <v>0</v>
      </c>
      <c r="DB82" s="461">
        <f t="shared" ref="DB82:DB86" si="751">CZ82-DA82</f>
        <v>0</v>
      </c>
      <c r="DC82" s="37"/>
      <c r="DD82" s="461">
        <f t="shared" ref="DD82:DD86" si="752">AR82-BE82</f>
        <v>0</v>
      </c>
      <c r="DE82" s="461">
        <f t="shared" ref="DE82:DE86" si="753">P82*BK82</f>
        <v>0</v>
      </c>
      <c r="DF82" s="461">
        <f t="shared" ref="DF82:DF86" si="754">DD82-DE82</f>
        <v>0</v>
      </c>
      <c r="DG82" s="37"/>
      <c r="DH82" s="461">
        <f t="shared" ref="DH82:DH86" ca="1" si="755">SUM(BL82+BP82+BT82+BX82+CB82+CF82+CJ82+CN82+CR82+CV82+CZ82+DD82)</f>
        <v>0</v>
      </c>
      <c r="DI82" s="461">
        <f t="shared" ref="DI82:DI86" si="756">SUM(BM82+BQ82+BU82+BY82+CC82+CG82+CK82+CO82+CS82+CW82+DA82+DE82)</f>
        <v>0</v>
      </c>
      <c r="DJ82" s="461">
        <f t="shared" ref="DJ82:DJ86" ca="1" si="757">DH82-DI82</f>
        <v>0</v>
      </c>
    </row>
    <row r="83" spans="1:114" s="92" customFormat="1" ht="24.75" customHeight="1" x14ac:dyDescent="0.2">
      <c r="A83" s="759">
        <v>9</v>
      </c>
      <c r="B83" s="780" t="s">
        <v>449</v>
      </c>
      <c r="C83" s="147" t="s">
        <v>236</v>
      </c>
      <c r="D83" s="783">
        <v>122</v>
      </c>
      <c r="E83" s="263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>
        <f t="shared" si="660"/>
        <v>0</v>
      </c>
      <c r="R83" s="789" t="s">
        <v>457</v>
      </c>
      <c r="S83" s="786">
        <v>100000</v>
      </c>
      <c r="T83" s="785"/>
      <c r="U83" s="208"/>
      <c r="V83" s="208"/>
      <c r="W83" s="208"/>
      <c r="X83" s="208"/>
      <c r="Y83" s="208"/>
      <c r="Z83" s="208"/>
      <c r="AA83" s="208"/>
      <c r="AB83" s="208"/>
      <c r="AC83" s="94"/>
      <c r="AD83" s="94"/>
      <c r="AE83" s="94"/>
      <c r="AF83" s="69">
        <f t="shared" si="661"/>
        <v>0</v>
      </c>
      <c r="AG83" s="70">
        <f t="shared" si="662"/>
        <v>0</v>
      </c>
      <c r="AH83" s="70">
        <f t="shared" si="663"/>
        <v>0</v>
      </c>
      <c r="AI83" s="70">
        <f t="shared" si="664"/>
        <v>0</v>
      </c>
      <c r="AJ83" s="70">
        <f t="shared" si="665"/>
        <v>0</v>
      </c>
      <c r="AK83" s="70">
        <f t="shared" si="666"/>
        <v>0</v>
      </c>
      <c r="AL83" s="70">
        <f t="shared" si="667"/>
        <v>0</v>
      </c>
      <c r="AM83" s="70">
        <f t="shared" si="668"/>
        <v>0</v>
      </c>
      <c r="AN83" s="70">
        <f t="shared" si="669"/>
        <v>0</v>
      </c>
      <c r="AO83" s="70">
        <f t="shared" si="670"/>
        <v>0</v>
      </c>
      <c r="AP83" s="70">
        <f t="shared" si="671"/>
        <v>0</v>
      </c>
      <c r="AQ83" s="70">
        <f t="shared" si="672"/>
        <v>0</v>
      </c>
      <c r="AR83" s="70">
        <f t="shared" si="673"/>
        <v>0</v>
      </c>
      <c r="AS83" s="70">
        <f t="shared" si="674"/>
        <v>0</v>
      </c>
      <c r="AT83" s="70">
        <f t="shared" ref="AT83:BA86" si="758">SUM(AG83*4%)</f>
        <v>0</v>
      </c>
      <c r="AU83" s="70">
        <f t="shared" si="758"/>
        <v>0</v>
      </c>
      <c r="AV83" s="70">
        <f t="shared" si="758"/>
        <v>0</v>
      </c>
      <c r="AW83" s="70">
        <f t="shared" si="758"/>
        <v>0</v>
      </c>
      <c r="AX83" s="70">
        <f t="shared" si="758"/>
        <v>0</v>
      </c>
      <c r="AY83" s="70">
        <f t="shared" si="758"/>
        <v>0</v>
      </c>
      <c r="AZ83" s="70">
        <f t="shared" si="758"/>
        <v>0</v>
      </c>
      <c r="BA83" s="70">
        <f t="shared" si="758"/>
        <v>0</v>
      </c>
      <c r="BB83" s="70">
        <f t="shared" ref="BB83:BE86" si="759">SUM(AO83*14%)</f>
        <v>0</v>
      </c>
      <c r="BC83" s="70">
        <f t="shared" si="759"/>
        <v>0</v>
      </c>
      <c r="BD83" s="70">
        <f t="shared" si="759"/>
        <v>0</v>
      </c>
      <c r="BE83" s="70">
        <f t="shared" si="759"/>
        <v>0</v>
      </c>
      <c r="BF83" s="763">
        <f t="shared" si="677"/>
        <v>0</v>
      </c>
      <c r="BG83" s="99">
        <f>AF83-AS83</f>
        <v>0</v>
      </c>
      <c r="BH83" s="100">
        <f>S83*D83</f>
        <v>12200000</v>
      </c>
      <c r="BI83" s="101">
        <f>BH83-AS83</f>
        <v>12200000</v>
      </c>
      <c r="BJ83" s="152">
        <f>SUM(Q83/D83)</f>
        <v>0</v>
      </c>
      <c r="BK83" s="786">
        <v>100000</v>
      </c>
      <c r="BL83" s="461">
        <f t="shared" si="719"/>
        <v>0</v>
      </c>
      <c r="BM83" s="461">
        <f t="shared" si="720"/>
        <v>0</v>
      </c>
      <c r="BN83" s="461">
        <f t="shared" si="721"/>
        <v>0</v>
      </c>
      <c r="BO83" s="37"/>
      <c r="BP83" s="461">
        <f t="shared" si="722"/>
        <v>0</v>
      </c>
      <c r="BQ83" s="461">
        <f t="shared" si="723"/>
        <v>0</v>
      </c>
      <c r="BR83" s="461">
        <f t="shared" si="724"/>
        <v>0</v>
      </c>
      <c r="BS83" s="37"/>
      <c r="BT83" s="461">
        <f t="shared" si="725"/>
        <v>0</v>
      </c>
      <c r="BU83" s="461">
        <f t="shared" si="726"/>
        <v>0</v>
      </c>
      <c r="BV83" s="461">
        <f t="shared" si="727"/>
        <v>0</v>
      </c>
      <c r="BW83" s="37"/>
      <c r="BX83" s="461">
        <f t="shared" si="728"/>
        <v>0</v>
      </c>
      <c r="BY83" s="461">
        <f t="shared" si="729"/>
        <v>0</v>
      </c>
      <c r="BZ83" s="461">
        <f t="shared" si="730"/>
        <v>0</v>
      </c>
      <c r="CA83" s="37"/>
      <c r="CB83" s="461">
        <f t="shared" si="731"/>
        <v>0</v>
      </c>
      <c r="CC83" s="461">
        <f t="shared" si="732"/>
        <v>0</v>
      </c>
      <c r="CD83" s="461">
        <f t="shared" si="733"/>
        <v>0</v>
      </c>
      <c r="CE83" s="37"/>
      <c r="CF83" s="461">
        <f t="shared" si="734"/>
        <v>0</v>
      </c>
      <c r="CG83" s="461">
        <f t="shared" si="735"/>
        <v>0</v>
      </c>
      <c r="CH83" s="461">
        <f t="shared" si="736"/>
        <v>0</v>
      </c>
      <c r="CI83" s="37"/>
      <c r="CJ83" s="461">
        <f t="shared" si="737"/>
        <v>0</v>
      </c>
      <c r="CK83" s="461">
        <f t="shared" si="738"/>
        <v>0</v>
      </c>
      <c r="CL83" s="461">
        <f t="shared" si="739"/>
        <v>0</v>
      </c>
      <c r="CM83" s="37"/>
      <c r="CN83" s="461">
        <f t="shared" si="740"/>
        <v>0</v>
      </c>
      <c r="CO83" s="461">
        <f t="shared" si="741"/>
        <v>0</v>
      </c>
      <c r="CP83" s="461">
        <f t="shared" si="742"/>
        <v>0</v>
      </c>
      <c r="CQ83" s="37"/>
      <c r="CR83" s="461">
        <f t="shared" si="743"/>
        <v>0</v>
      </c>
      <c r="CS83" s="461">
        <f t="shared" si="744"/>
        <v>0</v>
      </c>
      <c r="CT83" s="461">
        <f t="shared" si="745"/>
        <v>0</v>
      </c>
      <c r="CU83" s="37"/>
      <c r="CV83" s="461">
        <f t="shared" si="746"/>
        <v>0</v>
      </c>
      <c r="CW83" s="461">
        <f t="shared" si="747"/>
        <v>0</v>
      </c>
      <c r="CX83" s="461">
        <f t="shared" si="748"/>
        <v>0</v>
      </c>
      <c r="CY83" s="37"/>
      <c r="CZ83" s="461">
        <f t="shared" si="749"/>
        <v>0</v>
      </c>
      <c r="DA83" s="461">
        <f t="shared" si="750"/>
        <v>0</v>
      </c>
      <c r="DB83" s="461">
        <f t="shared" si="751"/>
        <v>0</v>
      </c>
      <c r="DC83" s="37"/>
      <c r="DD83" s="461">
        <f t="shared" si="752"/>
        <v>0</v>
      </c>
      <c r="DE83" s="461">
        <f t="shared" si="753"/>
        <v>0</v>
      </c>
      <c r="DF83" s="461">
        <f t="shared" si="754"/>
        <v>0</v>
      </c>
      <c r="DG83" s="37"/>
      <c r="DH83" s="461">
        <f t="shared" si="755"/>
        <v>0</v>
      </c>
      <c r="DI83" s="461">
        <f t="shared" si="756"/>
        <v>0</v>
      </c>
      <c r="DJ83" s="461">
        <f t="shared" si="757"/>
        <v>0</v>
      </c>
    </row>
    <row r="84" spans="1:114" s="92" customFormat="1" ht="24.75" customHeight="1" x14ac:dyDescent="0.2">
      <c r="A84" s="759">
        <v>10</v>
      </c>
      <c r="B84" s="780" t="s">
        <v>450</v>
      </c>
      <c r="C84" s="147" t="s">
        <v>236</v>
      </c>
      <c r="D84" s="783">
        <v>22</v>
      </c>
      <c r="E84" s="263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>
        <f t="shared" si="660"/>
        <v>0</v>
      </c>
      <c r="R84" s="789" t="s">
        <v>457</v>
      </c>
      <c r="S84" s="786">
        <v>120000</v>
      </c>
      <c r="T84" s="785"/>
      <c r="U84" s="208"/>
      <c r="V84" s="208"/>
      <c r="W84" s="208"/>
      <c r="X84" s="208"/>
      <c r="Y84" s="208"/>
      <c r="Z84" s="208"/>
      <c r="AA84" s="208"/>
      <c r="AB84" s="208"/>
      <c r="AC84" s="94"/>
      <c r="AD84" s="94"/>
      <c r="AE84" s="94"/>
      <c r="AF84" s="69">
        <f t="shared" si="661"/>
        <v>0</v>
      </c>
      <c r="AG84" s="70">
        <f t="shared" si="662"/>
        <v>0</v>
      </c>
      <c r="AH84" s="70">
        <f t="shared" si="663"/>
        <v>0</v>
      </c>
      <c r="AI84" s="70">
        <f t="shared" si="664"/>
        <v>0</v>
      </c>
      <c r="AJ84" s="70">
        <f t="shared" si="665"/>
        <v>0</v>
      </c>
      <c r="AK84" s="70">
        <f t="shared" si="666"/>
        <v>0</v>
      </c>
      <c r="AL84" s="70">
        <f t="shared" si="667"/>
        <v>0</v>
      </c>
      <c r="AM84" s="70">
        <f t="shared" si="668"/>
        <v>0</v>
      </c>
      <c r="AN84" s="70">
        <f t="shared" si="669"/>
        <v>0</v>
      </c>
      <c r="AO84" s="70">
        <f t="shared" si="670"/>
        <v>0</v>
      </c>
      <c r="AP84" s="70">
        <f t="shared" si="671"/>
        <v>0</v>
      </c>
      <c r="AQ84" s="70">
        <f t="shared" si="672"/>
        <v>0</v>
      </c>
      <c r="AR84" s="70">
        <f t="shared" si="673"/>
        <v>0</v>
      </c>
      <c r="AS84" s="70">
        <f t="shared" si="674"/>
        <v>0</v>
      </c>
      <c r="AT84" s="70">
        <f t="shared" si="758"/>
        <v>0</v>
      </c>
      <c r="AU84" s="70">
        <f t="shared" si="758"/>
        <v>0</v>
      </c>
      <c r="AV84" s="70">
        <f t="shared" si="758"/>
        <v>0</v>
      </c>
      <c r="AW84" s="70">
        <f t="shared" si="758"/>
        <v>0</v>
      </c>
      <c r="AX84" s="70">
        <f t="shared" si="758"/>
        <v>0</v>
      </c>
      <c r="AY84" s="70">
        <f t="shared" si="758"/>
        <v>0</v>
      </c>
      <c r="AZ84" s="70">
        <f t="shared" si="758"/>
        <v>0</v>
      </c>
      <c r="BA84" s="70">
        <f t="shared" si="758"/>
        <v>0</v>
      </c>
      <c r="BB84" s="70">
        <f t="shared" si="759"/>
        <v>0</v>
      </c>
      <c r="BC84" s="70">
        <f t="shared" si="759"/>
        <v>0</v>
      </c>
      <c r="BD84" s="70">
        <f t="shared" si="759"/>
        <v>0</v>
      </c>
      <c r="BE84" s="70">
        <f t="shared" si="759"/>
        <v>0</v>
      </c>
      <c r="BF84" s="763">
        <f t="shared" si="677"/>
        <v>0</v>
      </c>
      <c r="BG84" s="99">
        <f>AF84-AS84</f>
        <v>0</v>
      </c>
      <c r="BH84" s="100">
        <f>S84*D84</f>
        <v>2640000</v>
      </c>
      <c r="BI84" s="101">
        <f>BH84-AS84</f>
        <v>2640000</v>
      </c>
      <c r="BJ84" s="152">
        <f>SUM(Q84/D84)</f>
        <v>0</v>
      </c>
      <c r="BK84" s="786">
        <v>120000</v>
      </c>
      <c r="BL84" s="461">
        <f t="shared" si="719"/>
        <v>0</v>
      </c>
      <c r="BM84" s="461">
        <f t="shared" si="720"/>
        <v>0</v>
      </c>
      <c r="BN84" s="461">
        <f t="shared" si="721"/>
        <v>0</v>
      </c>
      <c r="BO84" s="37"/>
      <c r="BP84" s="461">
        <f t="shared" si="722"/>
        <v>0</v>
      </c>
      <c r="BQ84" s="461">
        <f t="shared" si="723"/>
        <v>0</v>
      </c>
      <c r="BR84" s="461">
        <f t="shared" si="724"/>
        <v>0</v>
      </c>
      <c r="BS84" s="37"/>
      <c r="BT84" s="461">
        <f t="shared" si="725"/>
        <v>0</v>
      </c>
      <c r="BU84" s="461">
        <f t="shared" si="726"/>
        <v>0</v>
      </c>
      <c r="BV84" s="461">
        <f t="shared" si="727"/>
        <v>0</v>
      </c>
      <c r="BW84" s="37"/>
      <c r="BX84" s="461">
        <f t="shared" si="728"/>
        <v>0</v>
      </c>
      <c r="BY84" s="461">
        <f t="shared" si="729"/>
        <v>0</v>
      </c>
      <c r="BZ84" s="461">
        <f t="shared" si="730"/>
        <v>0</v>
      </c>
      <c r="CA84" s="37"/>
      <c r="CB84" s="461">
        <f t="shared" si="731"/>
        <v>0</v>
      </c>
      <c r="CC84" s="461">
        <f t="shared" si="732"/>
        <v>0</v>
      </c>
      <c r="CD84" s="461">
        <f t="shared" si="733"/>
        <v>0</v>
      </c>
      <c r="CE84" s="37"/>
      <c r="CF84" s="461">
        <f t="shared" si="734"/>
        <v>0</v>
      </c>
      <c r="CG84" s="461">
        <f t="shared" si="735"/>
        <v>0</v>
      </c>
      <c r="CH84" s="461">
        <f t="shared" si="736"/>
        <v>0</v>
      </c>
      <c r="CI84" s="37"/>
      <c r="CJ84" s="461">
        <f t="shared" si="737"/>
        <v>0</v>
      </c>
      <c r="CK84" s="461">
        <f t="shared" si="738"/>
        <v>0</v>
      </c>
      <c r="CL84" s="461">
        <f t="shared" si="739"/>
        <v>0</v>
      </c>
      <c r="CM84" s="37"/>
      <c r="CN84" s="461">
        <f t="shared" si="740"/>
        <v>0</v>
      </c>
      <c r="CO84" s="461">
        <f t="shared" si="741"/>
        <v>0</v>
      </c>
      <c r="CP84" s="461">
        <f t="shared" si="742"/>
        <v>0</v>
      </c>
      <c r="CQ84" s="37"/>
      <c r="CR84" s="461">
        <f t="shared" si="743"/>
        <v>0</v>
      </c>
      <c r="CS84" s="461">
        <f t="shared" si="744"/>
        <v>0</v>
      </c>
      <c r="CT84" s="461">
        <f t="shared" si="745"/>
        <v>0</v>
      </c>
      <c r="CU84" s="37"/>
      <c r="CV84" s="461">
        <f t="shared" si="746"/>
        <v>0</v>
      </c>
      <c r="CW84" s="461">
        <f t="shared" si="747"/>
        <v>0</v>
      </c>
      <c r="CX84" s="461">
        <f t="shared" si="748"/>
        <v>0</v>
      </c>
      <c r="CY84" s="37"/>
      <c r="CZ84" s="461">
        <f t="shared" si="749"/>
        <v>0</v>
      </c>
      <c r="DA84" s="461">
        <f t="shared" si="750"/>
        <v>0</v>
      </c>
      <c r="DB84" s="461">
        <f t="shared" si="751"/>
        <v>0</v>
      </c>
      <c r="DC84" s="37"/>
      <c r="DD84" s="461">
        <f t="shared" si="752"/>
        <v>0</v>
      </c>
      <c r="DE84" s="461">
        <f t="shared" si="753"/>
        <v>0</v>
      </c>
      <c r="DF84" s="461">
        <f t="shared" si="754"/>
        <v>0</v>
      </c>
      <c r="DG84" s="37"/>
      <c r="DH84" s="461">
        <f t="shared" si="755"/>
        <v>0</v>
      </c>
      <c r="DI84" s="461">
        <f t="shared" si="756"/>
        <v>0</v>
      </c>
      <c r="DJ84" s="461">
        <f t="shared" si="757"/>
        <v>0</v>
      </c>
    </row>
    <row r="85" spans="1:114" s="92" customFormat="1" ht="24.75" customHeight="1" x14ac:dyDescent="0.2">
      <c r="A85" s="759">
        <v>11</v>
      </c>
      <c r="B85" s="780" t="s">
        <v>451</v>
      </c>
      <c r="C85" s="147" t="s">
        <v>236</v>
      </c>
      <c r="D85" s="784">
        <v>1</v>
      </c>
      <c r="E85" s="263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>
        <f t="shared" si="660"/>
        <v>0</v>
      </c>
      <c r="R85" s="789" t="s">
        <v>457</v>
      </c>
      <c r="S85" s="786">
        <v>130000</v>
      </c>
      <c r="T85" s="785"/>
      <c r="U85" s="208"/>
      <c r="V85" s="208"/>
      <c r="W85" s="208"/>
      <c r="X85" s="208"/>
      <c r="Y85" s="208"/>
      <c r="Z85" s="208"/>
      <c r="AA85" s="208"/>
      <c r="AB85" s="208"/>
      <c r="AC85" s="94"/>
      <c r="AD85" s="94"/>
      <c r="AE85" s="94"/>
      <c r="AF85" s="69">
        <f t="shared" si="661"/>
        <v>0</v>
      </c>
      <c r="AG85" s="70">
        <f t="shared" si="662"/>
        <v>0</v>
      </c>
      <c r="AH85" s="70">
        <f t="shared" si="663"/>
        <v>0</v>
      </c>
      <c r="AI85" s="70">
        <f t="shared" si="664"/>
        <v>0</v>
      </c>
      <c r="AJ85" s="70">
        <f t="shared" si="665"/>
        <v>0</v>
      </c>
      <c r="AK85" s="70">
        <f t="shared" si="666"/>
        <v>0</v>
      </c>
      <c r="AL85" s="70">
        <f t="shared" si="667"/>
        <v>0</v>
      </c>
      <c r="AM85" s="70">
        <f t="shared" si="668"/>
        <v>0</v>
      </c>
      <c r="AN85" s="70">
        <f t="shared" si="669"/>
        <v>0</v>
      </c>
      <c r="AO85" s="70">
        <f t="shared" si="670"/>
        <v>0</v>
      </c>
      <c r="AP85" s="70">
        <f t="shared" si="671"/>
        <v>0</v>
      </c>
      <c r="AQ85" s="70">
        <f t="shared" si="672"/>
        <v>0</v>
      </c>
      <c r="AR85" s="70">
        <f t="shared" si="673"/>
        <v>0</v>
      </c>
      <c r="AS85" s="70">
        <f t="shared" si="674"/>
        <v>0</v>
      </c>
      <c r="AT85" s="70">
        <f t="shared" si="758"/>
        <v>0</v>
      </c>
      <c r="AU85" s="70">
        <f t="shared" si="758"/>
        <v>0</v>
      </c>
      <c r="AV85" s="70">
        <f t="shared" si="758"/>
        <v>0</v>
      </c>
      <c r="AW85" s="70">
        <f t="shared" si="758"/>
        <v>0</v>
      </c>
      <c r="AX85" s="70">
        <f t="shared" si="758"/>
        <v>0</v>
      </c>
      <c r="AY85" s="70">
        <f t="shared" si="758"/>
        <v>0</v>
      </c>
      <c r="AZ85" s="70">
        <f t="shared" si="758"/>
        <v>0</v>
      </c>
      <c r="BA85" s="70">
        <f t="shared" si="758"/>
        <v>0</v>
      </c>
      <c r="BB85" s="70">
        <f t="shared" si="759"/>
        <v>0</v>
      </c>
      <c r="BC85" s="70">
        <f t="shared" si="759"/>
        <v>0</v>
      </c>
      <c r="BD85" s="70">
        <f t="shared" si="759"/>
        <v>0</v>
      </c>
      <c r="BE85" s="70">
        <f t="shared" si="759"/>
        <v>0</v>
      </c>
      <c r="BF85" s="763">
        <f t="shared" si="677"/>
        <v>0</v>
      </c>
      <c r="BG85" s="99">
        <f>AF85-AS85</f>
        <v>0</v>
      </c>
      <c r="BH85" s="100">
        <f>S85*D85</f>
        <v>130000</v>
      </c>
      <c r="BI85" s="101">
        <f>BH85-AS85</f>
        <v>130000</v>
      </c>
      <c r="BJ85" s="152">
        <f>SUM(Q85/D85)</f>
        <v>0</v>
      </c>
      <c r="BK85" s="786">
        <v>130000</v>
      </c>
      <c r="BL85" s="461">
        <f t="shared" si="719"/>
        <v>0</v>
      </c>
      <c r="BM85" s="461">
        <f t="shared" si="720"/>
        <v>0</v>
      </c>
      <c r="BN85" s="461">
        <f t="shared" si="721"/>
        <v>0</v>
      </c>
      <c r="BO85" s="37"/>
      <c r="BP85" s="461">
        <f t="shared" si="722"/>
        <v>0</v>
      </c>
      <c r="BQ85" s="461">
        <f t="shared" si="723"/>
        <v>0</v>
      </c>
      <c r="BR85" s="461">
        <f t="shared" si="724"/>
        <v>0</v>
      </c>
      <c r="BS85" s="37"/>
      <c r="BT85" s="461">
        <f t="shared" si="725"/>
        <v>0</v>
      </c>
      <c r="BU85" s="461">
        <f t="shared" si="726"/>
        <v>0</v>
      </c>
      <c r="BV85" s="461">
        <f t="shared" si="727"/>
        <v>0</v>
      </c>
      <c r="BW85" s="37"/>
      <c r="BX85" s="461">
        <f t="shared" si="728"/>
        <v>0</v>
      </c>
      <c r="BY85" s="461">
        <f t="shared" si="729"/>
        <v>0</v>
      </c>
      <c r="BZ85" s="461">
        <f t="shared" si="730"/>
        <v>0</v>
      </c>
      <c r="CA85" s="37"/>
      <c r="CB85" s="461">
        <f t="shared" si="731"/>
        <v>0</v>
      </c>
      <c r="CC85" s="461">
        <f t="shared" si="732"/>
        <v>0</v>
      </c>
      <c r="CD85" s="461">
        <f t="shared" si="733"/>
        <v>0</v>
      </c>
      <c r="CE85" s="37"/>
      <c r="CF85" s="461">
        <f t="shared" si="734"/>
        <v>0</v>
      </c>
      <c r="CG85" s="461">
        <f t="shared" si="735"/>
        <v>0</v>
      </c>
      <c r="CH85" s="461">
        <f t="shared" si="736"/>
        <v>0</v>
      </c>
      <c r="CI85" s="37"/>
      <c r="CJ85" s="461">
        <f t="shared" si="737"/>
        <v>0</v>
      </c>
      <c r="CK85" s="461">
        <f t="shared" si="738"/>
        <v>0</v>
      </c>
      <c r="CL85" s="461">
        <f t="shared" si="739"/>
        <v>0</v>
      </c>
      <c r="CM85" s="37"/>
      <c r="CN85" s="461">
        <f t="shared" si="740"/>
        <v>0</v>
      </c>
      <c r="CO85" s="461">
        <f t="shared" si="741"/>
        <v>0</v>
      </c>
      <c r="CP85" s="461">
        <f t="shared" si="742"/>
        <v>0</v>
      </c>
      <c r="CQ85" s="37"/>
      <c r="CR85" s="461">
        <f t="shared" si="743"/>
        <v>0</v>
      </c>
      <c r="CS85" s="461">
        <f t="shared" si="744"/>
        <v>0</v>
      </c>
      <c r="CT85" s="461">
        <f t="shared" si="745"/>
        <v>0</v>
      </c>
      <c r="CU85" s="37"/>
      <c r="CV85" s="461">
        <f t="shared" si="746"/>
        <v>0</v>
      </c>
      <c r="CW85" s="461">
        <f t="shared" si="747"/>
        <v>0</v>
      </c>
      <c r="CX85" s="461">
        <f t="shared" si="748"/>
        <v>0</v>
      </c>
      <c r="CY85" s="37"/>
      <c r="CZ85" s="461">
        <f t="shared" si="749"/>
        <v>0</v>
      </c>
      <c r="DA85" s="461">
        <f t="shared" si="750"/>
        <v>0</v>
      </c>
      <c r="DB85" s="461">
        <f t="shared" si="751"/>
        <v>0</v>
      </c>
      <c r="DC85" s="37"/>
      <c r="DD85" s="461">
        <f t="shared" si="752"/>
        <v>0</v>
      </c>
      <c r="DE85" s="461">
        <f t="shared" si="753"/>
        <v>0</v>
      </c>
      <c r="DF85" s="461">
        <f t="shared" si="754"/>
        <v>0</v>
      </c>
      <c r="DG85" s="37"/>
      <c r="DH85" s="461">
        <f t="shared" si="755"/>
        <v>0</v>
      </c>
      <c r="DI85" s="461">
        <f t="shared" si="756"/>
        <v>0</v>
      </c>
      <c r="DJ85" s="461">
        <f t="shared" si="757"/>
        <v>0</v>
      </c>
    </row>
    <row r="86" spans="1:114" s="92" customFormat="1" ht="24.75" customHeight="1" thickBot="1" x14ac:dyDescent="0.25">
      <c r="A86" s="85">
        <v>12</v>
      </c>
      <c r="B86" s="782" t="s">
        <v>452</v>
      </c>
      <c r="C86" s="147" t="s">
        <v>236</v>
      </c>
      <c r="D86" s="764">
        <v>1</v>
      </c>
      <c r="E86" s="263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9">
        <f t="shared" ref="Q86" si="760">SUM(E86:P86)</f>
        <v>0</v>
      </c>
      <c r="R86" s="791"/>
      <c r="S86" s="768">
        <v>1448500</v>
      </c>
      <c r="T86" s="785"/>
      <c r="U86" s="208"/>
      <c r="V86" s="208"/>
      <c r="W86" s="208"/>
      <c r="X86" s="208"/>
      <c r="Y86" s="208"/>
      <c r="Z86" s="208"/>
      <c r="AA86" s="208"/>
      <c r="AB86" s="208"/>
      <c r="AC86" s="94"/>
      <c r="AD86" s="94"/>
      <c r="AE86" s="94"/>
      <c r="AF86" s="69">
        <f t="shared" ref="AF86" si="761">SUM(Q86*S86)</f>
        <v>0</v>
      </c>
      <c r="AG86" s="70">
        <f t="shared" ref="AG86" si="762">T86*E86</f>
        <v>0</v>
      </c>
      <c r="AH86" s="70">
        <f t="shared" ref="AH86" si="763">U86*F86</f>
        <v>0</v>
      </c>
      <c r="AI86" s="70">
        <f t="shared" ref="AI86" si="764">V86*G86</f>
        <v>0</v>
      </c>
      <c r="AJ86" s="70">
        <f t="shared" ref="AJ86" si="765">W86*H86</f>
        <v>0</v>
      </c>
      <c r="AK86" s="70">
        <f t="shared" ref="AK86" si="766">X86*I86</f>
        <v>0</v>
      </c>
      <c r="AL86" s="70">
        <f t="shared" ref="AL86" si="767">Y86*J86</f>
        <v>0</v>
      </c>
      <c r="AM86" s="70">
        <f t="shared" ref="AM86" si="768">Z86*K86</f>
        <v>0</v>
      </c>
      <c r="AN86" s="70">
        <f t="shared" ref="AN86" si="769">AA86*L86</f>
        <v>0</v>
      </c>
      <c r="AO86" s="70">
        <f t="shared" ref="AO86" si="770">AB86*M86</f>
        <v>0</v>
      </c>
      <c r="AP86" s="70">
        <f t="shared" ref="AP86" si="771">AC86*N86</f>
        <v>0</v>
      </c>
      <c r="AQ86" s="70">
        <f t="shared" ref="AQ86" si="772">AD86*O86</f>
        <v>0</v>
      </c>
      <c r="AR86" s="70">
        <f t="shared" ref="AR86" si="773">AE86*P86</f>
        <v>0</v>
      </c>
      <c r="AS86" s="71">
        <f t="shared" ref="AS86" si="774">SUM(AG86:AR86)</f>
        <v>0</v>
      </c>
      <c r="AT86" s="70">
        <f t="shared" si="758"/>
        <v>0</v>
      </c>
      <c r="AU86" s="70">
        <f t="shared" si="758"/>
        <v>0</v>
      </c>
      <c r="AV86" s="70">
        <f t="shared" si="758"/>
        <v>0</v>
      </c>
      <c r="AW86" s="70">
        <f t="shared" si="758"/>
        <v>0</v>
      </c>
      <c r="AX86" s="70">
        <f t="shared" si="758"/>
        <v>0</v>
      </c>
      <c r="AY86" s="70">
        <f t="shared" si="758"/>
        <v>0</v>
      </c>
      <c r="AZ86" s="70">
        <f t="shared" si="758"/>
        <v>0</v>
      </c>
      <c r="BA86" s="70">
        <f t="shared" si="758"/>
        <v>0</v>
      </c>
      <c r="BB86" s="70">
        <f t="shared" si="759"/>
        <v>0</v>
      </c>
      <c r="BC86" s="70">
        <f t="shared" si="759"/>
        <v>0</v>
      </c>
      <c r="BD86" s="70">
        <f t="shared" si="759"/>
        <v>0</v>
      </c>
      <c r="BE86" s="70">
        <f t="shared" si="759"/>
        <v>0</v>
      </c>
      <c r="BF86" s="72">
        <f t="shared" ref="BF86" si="775">SUM(AT86:BE86)</f>
        <v>0</v>
      </c>
      <c r="BG86" s="99">
        <f>AF86-AS86</f>
        <v>0</v>
      </c>
      <c r="BH86" s="100">
        <f>S86*D86</f>
        <v>1448500</v>
      </c>
      <c r="BI86" s="101">
        <f>BH86-AS86</f>
        <v>1448500</v>
      </c>
      <c r="BJ86" s="152">
        <f>SUM(Q86/D86)</f>
        <v>0</v>
      </c>
      <c r="BK86" s="960">
        <v>1448500</v>
      </c>
      <c r="BL86" s="461">
        <f t="shared" si="719"/>
        <v>0</v>
      </c>
      <c r="BM86" s="461">
        <f t="shared" si="720"/>
        <v>0</v>
      </c>
      <c r="BN86" s="461">
        <f t="shared" si="721"/>
        <v>0</v>
      </c>
      <c r="BO86" s="37"/>
      <c r="BP86" s="461">
        <f t="shared" si="722"/>
        <v>0</v>
      </c>
      <c r="BQ86" s="461">
        <f t="shared" si="723"/>
        <v>0</v>
      </c>
      <c r="BR86" s="461">
        <f t="shared" si="724"/>
        <v>0</v>
      </c>
      <c r="BS86" s="37"/>
      <c r="BT86" s="461">
        <f t="shared" si="725"/>
        <v>0</v>
      </c>
      <c r="BU86" s="461">
        <f t="shared" si="726"/>
        <v>0</v>
      </c>
      <c r="BV86" s="461">
        <f t="shared" si="727"/>
        <v>0</v>
      </c>
      <c r="BW86" s="37"/>
      <c r="BX86" s="461">
        <f t="shared" si="728"/>
        <v>0</v>
      </c>
      <c r="BY86" s="461">
        <f t="shared" si="729"/>
        <v>0</v>
      </c>
      <c r="BZ86" s="461">
        <f t="shared" si="730"/>
        <v>0</v>
      </c>
      <c r="CA86" s="37"/>
      <c r="CB86" s="461">
        <f t="shared" si="731"/>
        <v>0</v>
      </c>
      <c r="CC86" s="461">
        <f t="shared" si="732"/>
        <v>0</v>
      </c>
      <c r="CD86" s="461">
        <f t="shared" si="733"/>
        <v>0</v>
      </c>
      <c r="CE86" s="37"/>
      <c r="CF86" s="461">
        <f t="shared" si="734"/>
        <v>0</v>
      </c>
      <c r="CG86" s="461">
        <f t="shared" si="735"/>
        <v>0</v>
      </c>
      <c r="CH86" s="461">
        <f t="shared" si="736"/>
        <v>0</v>
      </c>
      <c r="CI86" s="37"/>
      <c r="CJ86" s="461">
        <f t="shared" si="737"/>
        <v>0</v>
      </c>
      <c r="CK86" s="461">
        <f t="shared" si="738"/>
        <v>0</v>
      </c>
      <c r="CL86" s="461">
        <f t="shared" si="739"/>
        <v>0</v>
      </c>
      <c r="CM86" s="37"/>
      <c r="CN86" s="461">
        <f t="shared" si="740"/>
        <v>0</v>
      </c>
      <c r="CO86" s="461">
        <f t="shared" si="741"/>
        <v>0</v>
      </c>
      <c r="CP86" s="461">
        <f t="shared" si="742"/>
        <v>0</v>
      </c>
      <c r="CQ86" s="37"/>
      <c r="CR86" s="461">
        <f t="shared" si="743"/>
        <v>0</v>
      </c>
      <c r="CS86" s="461">
        <f t="shared" si="744"/>
        <v>0</v>
      </c>
      <c r="CT86" s="461">
        <f t="shared" si="745"/>
        <v>0</v>
      </c>
      <c r="CU86" s="37"/>
      <c r="CV86" s="461">
        <f t="shared" si="746"/>
        <v>0</v>
      </c>
      <c r="CW86" s="461">
        <f t="shared" si="747"/>
        <v>0</v>
      </c>
      <c r="CX86" s="461">
        <f t="shared" si="748"/>
        <v>0</v>
      </c>
      <c r="CY86" s="37"/>
      <c r="CZ86" s="461">
        <f t="shared" si="749"/>
        <v>0</v>
      </c>
      <c r="DA86" s="461">
        <f t="shared" si="750"/>
        <v>0</v>
      </c>
      <c r="DB86" s="461">
        <f t="shared" si="751"/>
        <v>0</v>
      </c>
      <c r="DC86" s="37"/>
      <c r="DD86" s="461">
        <f t="shared" si="752"/>
        <v>0</v>
      </c>
      <c r="DE86" s="461">
        <f t="shared" si="753"/>
        <v>0</v>
      </c>
      <c r="DF86" s="461">
        <f t="shared" si="754"/>
        <v>0</v>
      </c>
      <c r="DG86" s="37"/>
      <c r="DH86" s="461">
        <f t="shared" si="755"/>
        <v>0</v>
      </c>
      <c r="DI86" s="461">
        <f t="shared" si="756"/>
        <v>0</v>
      </c>
      <c r="DJ86" s="461">
        <f t="shared" si="757"/>
        <v>0</v>
      </c>
    </row>
    <row r="87" spans="1:114" s="39" customFormat="1" ht="24.75" customHeight="1" thickBot="1" x14ac:dyDescent="0.25">
      <c r="A87" s="45">
        <v>7</v>
      </c>
      <c r="B87" s="45" t="s">
        <v>4</v>
      </c>
      <c r="C87" s="45"/>
      <c r="D87" s="540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8"/>
      <c r="R87" s="77"/>
      <c r="S87" s="205"/>
      <c r="T87" s="206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4">
        <f t="shared" ref="AF87:AK87" si="776">SUM(AF71:AF86)</f>
        <v>0</v>
      </c>
      <c r="AG87" s="104">
        <f t="shared" si="776"/>
        <v>0</v>
      </c>
      <c r="AH87" s="104">
        <f t="shared" si="776"/>
        <v>0</v>
      </c>
      <c r="AI87" s="104">
        <f t="shared" si="776"/>
        <v>0</v>
      </c>
      <c r="AJ87" s="104">
        <f t="shared" si="776"/>
        <v>0</v>
      </c>
      <c r="AK87" s="104">
        <f t="shared" si="776"/>
        <v>0</v>
      </c>
      <c r="AL87" s="104">
        <f t="shared" ref="AL87:AR87" si="777">SUM(AL71:AL71)</f>
        <v>0</v>
      </c>
      <c r="AM87" s="104">
        <f t="shared" si="777"/>
        <v>0</v>
      </c>
      <c r="AN87" s="104">
        <f t="shared" si="777"/>
        <v>0</v>
      </c>
      <c r="AO87" s="104">
        <f t="shared" si="777"/>
        <v>0</v>
      </c>
      <c r="AP87" s="104">
        <f t="shared" si="777"/>
        <v>0</v>
      </c>
      <c r="AQ87" s="104">
        <f t="shared" si="777"/>
        <v>0</v>
      </c>
      <c r="AR87" s="104">
        <f t="shared" si="777"/>
        <v>0</v>
      </c>
      <c r="AS87" s="104">
        <f>SUM(AS71:AS86)</f>
        <v>0</v>
      </c>
      <c r="AT87" s="104">
        <f ca="1">SUM(AT71:AT86)</f>
        <v>0</v>
      </c>
      <c r="AU87" s="104">
        <f t="shared" ref="AU87:BF87" si="778">SUM(AU71:AU71)</f>
        <v>0</v>
      </c>
      <c r="AV87" s="104">
        <f t="shared" si="778"/>
        <v>0</v>
      </c>
      <c r="AW87" s="104">
        <f t="shared" si="778"/>
        <v>0</v>
      </c>
      <c r="AX87" s="104">
        <f t="shared" si="778"/>
        <v>0</v>
      </c>
      <c r="AY87" s="104">
        <f t="shared" si="778"/>
        <v>0</v>
      </c>
      <c r="AZ87" s="104">
        <f t="shared" si="778"/>
        <v>0</v>
      </c>
      <c r="BA87" s="104">
        <f t="shared" si="778"/>
        <v>0</v>
      </c>
      <c r="BB87" s="104">
        <f t="shared" si="778"/>
        <v>0</v>
      </c>
      <c r="BC87" s="104">
        <f t="shared" si="778"/>
        <v>0</v>
      </c>
      <c r="BD87" s="104">
        <f t="shared" si="778"/>
        <v>0</v>
      </c>
      <c r="BE87" s="104">
        <f t="shared" si="778"/>
        <v>0</v>
      </c>
      <c r="BF87" s="104">
        <f t="shared" si="778"/>
        <v>0</v>
      </c>
      <c r="BG87" s="105">
        <f>SUM(BG71:BG86)</f>
        <v>0</v>
      </c>
      <c r="BH87" s="105">
        <f>SUM(BH71:BH86)</f>
        <v>59391900</v>
      </c>
      <c r="BI87" s="105">
        <f>SUM(BI71:BI86)</f>
        <v>59391900</v>
      </c>
      <c r="BJ87" s="153">
        <f>SUM(BJ71:BJ86)/9</f>
        <v>0</v>
      </c>
      <c r="BK87" s="159"/>
      <c r="BL87" s="918">
        <f ca="1">SUM(BL71:BL86)</f>
        <v>0</v>
      </c>
      <c r="BM87" s="918">
        <f>SUM(BM71:BM86)</f>
        <v>0</v>
      </c>
      <c r="BN87" s="918">
        <f ca="1">SUM(BN71:BN86)</f>
        <v>0</v>
      </c>
      <c r="BO87" s="50"/>
      <c r="BP87" s="918">
        <f>SUM(BP71:BP86)</f>
        <v>0</v>
      </c>
      <c r="BQ87" s="918">
        <f>SUM(BQ71:BQ86)</f>
        <v>0</v>
      </c>
      <c r="BR87" s="918">
        <f>SUM(BR71:BR86)</f>
        <v>0</v>
      </c>
      <c r="BS87" s="50"/>
      <c r="BT87" s="918">
        <f>SUM(BT71:BT86)</f>
        <v>0</v>
      </c>
      <c r="BU87" s="918">
        <f>SUM(BU71:BU86)</f>
        <v>0</v>
      </c>
      <c r="BV87" s="918">
        <f>SUM(BV71:BV86)</f>
        <v>0</v>
      </c>
      <c r="BW87" s="50"/>
      <c r="BX87" s="918">
        <f>SUM(BX71:BX86)</f>
        <v>0</v>
      </c>
      <c r="BY87" s="918">
        <f>SUM(BY71:BY86)</f>
        <v>0</v>
      </c>
      <c r="BZ87" s="918">
        <f>SUM(BZ71:BZ86)</f>
        <v>0</v>
      </c>
      <c r="CA87" s="50"/>
      <c r="CB87" s="918">
        <f>SUM(CB71:CB86)</f>
        <v>0</v>
      </c>
      <c r="CC87" s="918">
        <f>SUM(CC71:CC86)</f>
        <v>0</v>
      </c>
      <c r="CD87" s="918">
        <f>SUM(CD71:CD86)</f>
        <v>0</v>
      </c>
      <c r="CE87" s="50"/>
      <c r="CF87" s="918">
        <f>SUM(CF71:CF86)</f>
        <v>0</v>
      </c>
      <c r="CG87" s="918">
        <f>SUM(CG71:CG86)</f>
        <v>0</v>
      </c>
      <c r="CH87" s="918">
        <f>SUM(CH71:CH86)</f>
        <v>0</v>
      </c>
      <c r="CI87" s="50"/>
      <c r="CJ87" s="918">
        <f>SUM(CJ71:CJ86)</f>
        <v>0</v>
      </c>
      <c r="CK87" s="918">
        <f>SUM(CK71:CK86)</f>
        <v>0</v>
      </c>
      <c r="CL87" s="918">
        <f>SUM(CL71:CL86)</f>
        <v>0</v>
      </c>
      <c r="CM87" s="50"/>
      <c r="CN87" s="918">
        <f>SUM(CN71:CN86)</f>
        <v>0</v>
      </c>
      <c r="CO87" s="918">
        <f>SUM(CO71:CO86)</f>
        <v>0</v>
      </c>
      <c r="CP87" s="918">
        <f>SUM(CP71:CP86)</f>
        <v>0</v>
      </c>
      <c r="CQ87" s="50"/>
      <c r="CR87" s="918">
        <f>SUM(CR71:CR86)</f>
        <v>0</v>
      </c>
      <c r="CS87" s="918">
        <f>SUM(CS71:CS86)</f>
        <v>0</v>
      </c>
      <c r="CT87" s="918">
        <f>SUM(CT71:CT86)</f>
        <v>0</v>
      </c>
      <c r="CU87" s="50"/>
      <c r="CV87" s="918">
        <f>SUM(CV71:CV86)</f>
        <v>0</v>
      </c>
      <c r="CW87" s="918">
        <f>SUM(CW71:CW86)</f>
        <v>0</v>
      </c>
      <c r="CX87" s="918">
        <f>SUM(CX71:CX86)</f>
        <v>0</v>
      </c>
      <c r="CY87" s="50"/>
      <c r="CZ87" s="918">
        <f>SUM(CZ71:CZ86)</f>
        <v>0</v>
      </c>
      <c r="DA87" s="918">
        <f>SUM(DA71:DA86)</f>
        <v>0</v>
      </c>
      <c r="DB87" s="918">
        <f>SUM(DB71:DB86)</f>
        <v>0</v>
      </c>
      <c r="DC87" s="50"/>
      <c r="DD87" s="918">
        <f>SUM(DD71:DD86)</f>
        <v>0</v>
      </c>
      <c r="DE87" s="918">
        <f>SUM(DE71:DE86)</f>
        <v>0</v>
      </c>
      <c r="DF87" s="918">
        <f>SUM(DF71:DF86)</f>
        <v>0</v>
      </c>
      <c r="DG87" s="50"/>
      <c r="DH87" s="918">
        <f ca="1">SUM(DH71:DH86)</f>
        <v>0</v>
      </c>
      <c r="DI87" s="918">
        <f>SUM(DI71:DI86)</f>
        <v>0</v>
      </c>
      <c r="DJ87" s="918">
        <f ca="1">SUM(DJ71:DJ86)</f>
        <v>0</v>
      </c>
    </row>
    <row r="88" spans="1:114" s="20" customFormat="1" ht="24.75" customHeight="1" x14ac:dyDescent="0.2">
      <c r="A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207"/>
      <c r="T88" s="207"/>
      <c r="AE88" s="41"/>
      <c r="AS88" s="52"/>
      <c r="BF88" s="53">
        <f>SUM(AS87+BF87)</f>
        <v>0</v>
      </c>
      <c r="BG88" s="54">
        <f>AF87-AS87</f>
        <v>0</v>
      </c>
      <c r="BH88" s="55">
        <f>SUM(BI87+AS87)</f>
        <v>59391900</v>
      </c>
      <c r="BI88" s="56">
        <f>SUM(BG87)</f>
        <v>0</v>
      </c>
      <c r="BJ88" s="41" t="s">
        <v>35</v>
      </c>
      <c r="BK88" s="160"/>
      <c r="BL88" s="24"/>
      <c r="BM88" s="24"/>
      <c r="BN88" s="24"/>
      <c r="BP88" s="24"/>
      <c r="BQ88" s="24"/>
      <c r="BR88" s="24"/>
      <c r="BT88" s="24"/>
      <c r="BU88" s="24"/>
      <c r="BV88" s="24"/>
      <c r="BX88" s="24"/>
      <c r="BY88" s="24"/>
      <c r="BZ88" s="24"/>
      <c r="CB88" s="24"/>
      <c r="CC88" s="24"/>
    </row>
    <row r="89" spans="1:114" s="20" customFormat="1" ht="24.75" customHeight="1" x14ac:dyDescent="0.2">
      <c r="A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207"/>
      <c r="T89" s="207"/>
      <c r="AE89" s="41"/>
      <c r="AS89" s="41"/>
      <c r="AT89" s="118">
        <f t="shared" ref="AT89:BE89" ca="1" si="779">SUM(AG87+AT87)</f>
        <v>0</v>
      </c>
      <c r="AU89" s="118">
        <f t="shared" si="779"/>
        <v>0</v>
      </c>
      <c r="AV89" s="118">
        <f t="shared" si="779"/>
        <v>0</v>
      </c>
      <c r="AW89" s="118">
        <f t="shared" si="779"/>
        <v>0</v>
      </c>
      <c r="AX89" s="118">
        <f t="shared" si="779"/>
        <v>0</v>
      </c>
      <c r="AY89" s="118">
        <f t="shared" si="779"/>
        <v>0</v>
      </c>
      <c r="AZ89" s="118">
        <f t="shared" si="779"/>
        <v>0</v>
      </c>
      <c r="BA89" s="118">
        <f t="shared" si="779"/>
        <v>0</v>
      </c>
      <c r="BB89" s="118">
        <f t="shared" si="779"/>
        <v>0</v>
      </c>
      <c r="BC89" s="118">
        <f t="shared" si="779"/>
        <v>0</v>
      </c>
      <c r="BD89" s="118">
        <f t="shared" si="779"/>
        <v>0</v>
      </c>
      <c r="BE89" s="118">
        <f t="shared" si="779"/>
        <v>0</v>
      </c>
      <c r="BF89" s="118">
        <f ca="1">SUM(AT89:BE89)</f>
        <v>0</v>
      </c>
      <c r="BG89" s="41"/>
      <c r="BH89" s="57"/>
      <c r="BI89" s="58">
        <f>SUM(BI87-BI88)</f>
        <v>59391900</v>
      </c>
      <c r="BJ89" s="41" t="s">
        <v>34</v>
      </c>
      <c r="BK89" s="160"/>
      <c r="BL89" s="24"/>
      <c r="BM89" s="24"/>
      <c r="BN89" s="24"/>
      <c r="BP89" s="24"/>
      <c r="BQ89" s="24"/>
      <c r="BR89" s="24"/>
      <c r="BT89" s="24"/>
      <c r="BU89" s="24"/>
      <c r="BV89" s="24"/>
      <c r="BX89" s="24"/>
      <c r="BY89" s="24"/>
      <c r="BZ89" s="24"/>
      <c r="CB89" s="24"/>
      <c r="CC89" s="24"/>
    </row>
    <row r="90" spans="1:114" s="20" customFormat="1" ht="24.75" customHeight="1" x14ac:dyDescent="0.2">
      <c r="A90" s="1168" t="s">
        <v>8</v>
      </c>
      <c r="B90" s="1169"/>
      <c r="C90" s="119" t="s">
        <v>476</v>
      </c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198"/>
      <c r="T90" s="210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2"/>
      <c r="AF90" s="23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3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3"/>
      <c r="BG90" s="133"/>
      <c r="BH90" s="130"/>
      <c r="BI90" s="134"/>
      <c r="BJ90" s="23"/>
      <c r="BK90" s="157"/>
      <c r="BL90" s="131"/>
      <c r="BM90" s="131"/>
      <c r="BN90" s="131"/>
      <c r="BP90" s="132"/>
      <c r="BQ90" s="131"/>
      <c r="BR90" s="131"/>
      <c r="BT90" s="131"/>
      <c r="BU90" s="131"/>
      <c r="BV90" s="133"/>
      <c r="BX90" s="133"/>
      <c r="BY90" s="130"/>
      <c r="BZ90" s="134"/>
      <c r="CB90" s="133"/>
      <c r="CC90" s="24"/>
      <c r="CD90" s="24"/>
      <c r="CF90" s="24"/>
      <c r="CG90" s="24"/>
      <c r="CH90" s="135"/>
      <c r="CJ90" s="24"/>
      <c r="CK90" s="24"/>
      <c r="CL90" s="24"/>
      <c r="CN90" s="24"/>
      <c r="CO90" s="24"/>
      <c r="CP90" s="24"/>
      <c r="CR90" s="24"/>
      <c r="CS90" s="24"/>
      <c r="CT90" s="24"/>
    </row>
    <row r="91" spans="1:114" s="8" customFormat="1" ht="24.75" customHeight="1" x14ac:dyDescent="0.2">
      <c r="A91" s="1170" t="s">
        <v>9</v>
      </c>
      <c r="B91" s="1150" t="s">
        <v>10</v>
      </c>
      <c r="C91" s="1150" t="s">
        <v>21</v>
      </c>
      <c r="D91" s="1173" t="s">
        <v>11</v>
      </c>
      <c r="E91" s="1173"/>
      <c r="F91" s="1173"/>
      <c r="G91" s="1173"/>
      <c r="H91" s="1173"/>
      <c r="I91" s="1173"/>
      <c r="J91" s="1173"/>
      <c r="K91" s="1173"/>
      <c r="L91" s="1173"/>
      <c r="M91" s="1173"/>
      <c r="N91" s="1173"/>
      <c r="O91" s="1173"/>
      <c r="P91" s="1173"/>
      <c r="Q91" s="1173"/>
      <c r="R91" s="1150" t="s">
        <v>19</v>
      </c>
      <c r="S91" s="1174" t="s">
        <v>16</v>
      </c>
      <c r="T91" s="1175"/>
      <c r="U91" s="1175"/>
      <c r="V91" s="1175"/>
      <c r="W91" s="1175"/>
      <c r="X91" s="1175"/>
      <c r="Y91" s="1175"/>
      <c r="Z91" s="1175"/>
      <c r="AA91" s="1175"/>
      <c r="AB91" s="1175"/>
      <c r="AC91" s="1175"/>
      <c r="AD91" s="1175"/>
      <c r="AE91" s="1176"/>
      <c r="AF91" s="1161" t="s">
        <v>6</v>
      </c>
      <c r="AG91" s="1161"/>
      <c r="AH91" s="1161"/>
      <c r="AI91" s="1161"/>
      <c r="AJ91" s="1161"/>
      <c r="AK91" s="1161"/>
      <c r="AL91" s="1161"/>
      <c r="AM91" s="1161"/>
      <c r="AN91" s="1161"/>
      <c r="AO91" s="1161"/>
      <c r="AP91" s="1161"/>
      <c r="AQ91" s="1161"/>
      <c r="AR91" s="1161"/>
      <c r="AS91" s="1161"/>
      <c r="AT91" s="1162" t="s">
        <v>38</v>
      </c>
      <c r="AU91" s="1163"/>
      <c r="AV91" s="1163"/>
      <c r="AW91" s="1163"/>
      <c r="AX91" s="1163"/>
      <c r="AY91" s="1163"/>
      <c r="AZ91" s="1163"/>
      <c r="BA91" s="1163"/>
      <c r="BB91" s="1163"/>
      <c r="BC91" s="1163"/>
      <c r="BD91" s="1163"/>
      <c r="BE91" s="1163"/>
      <c r="BF91" s="1164"/>
      <c r="BG91" s="1150" t="s">
        <v>35</v>
      </c>
      <c r="BH91" s="1150" t="s">
        <v>208</v>
      </c>
      <c r="BI91" s="1153" t="s">
        <v>36</v>
      </c>
      <c r="BJ91" s="130"/>
      <c r="BK91" s="130"/>
      <c r="BL91" s="1149" t="s">
        <v>51</v>
      </c>
      <c r="BM91" s="1149"/>
      <c r="BN91" s="1149"/>
      <c r="BO91" s="23"/>
      <c r="BP91" s="1149" t="s">
        <v>52</v>
      </c>
      <c r="BQ91" s="1149"/>
      <c r="BR91" s="1149"/>
      <c r="BS91" s="23"/>
      <c r="BT91" s="1149" t="s">
        <v>56</v>
      </c>
      <c r="BU91" s="1149"/>
      <c r="BV91" s="1149"/>
      <c r="BW91" s="23"/>
      <c r="BX91" s="1149" t="s">
        <v>59</v>
      </c>
      <c r="BY91" s="1149"/>
      <c r="BZ91" s="1149"/>
      <c r="CA91" s="23"/>
      <c r="CB91" s="1149" t="s">
        <v>60</v>
      </c>
      <c r="CC91" s="1149"/>
      <c r="CD91" s="1149"/>
      <c r="CE91" s="23"/>
      <c r="CF91" s="1149" t="s">
        <v>61</v>
      </c>
      <c r="CG91" s="1149"/>
      <c r="CH91" s="1149"/>
      <c r="CI91" s="23"/>
      <c r="CJ91" s="1149" t="s">
        <v>204</v>
      </c>
      <c r="CK91" s="1149"/>
      <c r="CL91" s="1149"/>
      <c r="CM91" s="23"/>
      <c r="CN91" s="1149" t="s">
        <v>584</v>
      </c>
      <c r="CO91" s="1149"/>
      <c r="CP91" s="1149"/>
      <c r="CQ91" s="23"/>
      <c r="CR91" s="1149" t="s">
        <v>585</v>
      </c>
      <c r="CS91" s="1149"/>
      <c r="CT91" s="1149"/>
      <c r="CU91" s="23"/>
      <c r="CV91" s="1149" t="s">
        <v>586</v>
      </c>
      <c r="CW91" s="1149"/>
      <c r="CX91" s="1149"/>
      <c r="CY91" s="23"/>
      <c r="CZ91" s="1149" t="s">
        <v>587</v>
      </c>
      <c r="DA91" s="1149"/>
      <c r="DB91" s="1149"/>
      <c r="DC91" s="23"/>
      <c r="DD91" s="1149" t="s">
        <v>588</v>
      </c>
      <c r="DE91" s="1149"/>
      <c r="DF91" s="1149"/>
      <c r="DG91" s="23"/>
      <c r="DH91" s="1149" t="s">
        <v>12</v>
      </c>
      <c r="DI91" s="1149"/>
      <c r="DJ91" s="1149"/>
    </row>
    <row r="92" spans="1:114" s="8" customFormat="1" ht="24.75" customHeight="1" x14ac:dyDescent="0.2">
      <c r="A92" s="1171"/>
      <c r="B92" s="1151"/>
      <c r="C92" s="1151"/>
      <c r="D92" s="1156" t="s">
        <v>17</v>
      </c>
      <c r="E92" s="1158" t="s">
        <v>18</v>
      </c>
      <c r="F92" s="1159"/>
      <c r="G92" s="1159"/>
      <c r="H92" s="1159"/>
      <c r="I92" s="1159"/>
      <c r="J92" s="1159"/>
      <c r="K92" s="1159"/>
      <c r="L92" s="1159"/>
      <c r="M92" s="1159"/>
      <c r="N92" s="1159"/>
      <c r="O92" s="1159"/>
      <c r="P92" s="1159"/>
      <c r="Q92" s="1159"/>
      <c r="R92" s="1151"/>
      <c r="S92" s="1189" t="s">
        <v>17</v>
      </c>
      <c r="T92" s="1158" t="s">
        <v>18</v>
      </c>
      <c r="U92" s="1159"/>
      <c r="V92" s="1159"/>
      <c r="W92" s="1159"/>
      <c r="X92" s="1159"/>
      <c r="Y92" s="1159"/>
      <c r="Z92" s="1159"/>
      <c r="AA92" s="1159"/>
      <c r="AB92" s="1159"/>
      <c r="AC92" s="1159"/>
      <c r="AD92" s="1159"/>
      <c r="AE92" s="1160"/>
      <c r="AF92" s="1156" t="s">
        <v>17</v>
      </c>
      <c r="AG92" s="1158" t="s">
        <v>18</v>
      </c>
      <c r="AH92" s="1159"/>
      <c r="AI92" s="1159"/>
      <c r="AJ92" s="1159"/>
      <c r="AK92" s="1159"/>
      <c r="AL92" s="1159"/>
      <c r="AM92" s="1159"/>
      <c r="AN92" s="1159"/>
      <c r="AO92" s="1159"/>
      <c r="AP92" s="1159"/>
      <c r="AQ92" s="1159"/>
      <c r="AR92" s="1159"/>
      <c r="AS92" s="1160"/>
      <c r="AT92" s="1165"/>
      <c r="AU92" s="1166"/>
      <c r="AV92" s="1166"/>
      <c r="AW92" s="1166"/>
      <c r="AX92" s="1166"/>
      <c r="AY92" s="1166"/>
      <c r="AZ92" s="1166"/>
      <c r="BA92" s="1166"/>
      <c r="BB92" s="1166"/>
      <c r="BC92" s="1166"/>
      <c r="BD92" s="1166"/>
      <c r="BE92" s="1166"/>
      <c r="BF92" s="1167"/>
      <c r="BG92" s="1151"/>
      <c r="BH92" s="1151"/>
      <c r="BI92" s="1154"/>
      <c r="BJ92" s="130"/>
      <c r="BK92" s="130"/>
      <c r="BL92" s="920">
        <v>1</v>
      </c>
      <c r="BM92" s="920">
        <v>2</v>
      </c>
      <c r="BN92" s="920"/>
      <c r="BO92" s="23"/>
      <c r="BP92" s="920">
        <v>1</v>
      </c>
      <c r="BQ92" s="920">
        <v>2</v>
      </c>
      <c r="BR92" s="920"/>
      <c r="BS92" s="23"/>
      <c r="BT92" s="920">
        <v>1</v>
      </c>
      <c r="BU92" s="920">
        <v>2</v>
      </c>
      <c r="BV92" s="920"/>
      <c r="BW92" s="23"/>
      <c r="BX92" s="920">
        <v>1</v>
      </c>
      <c r="BY92" s="920">
        <v>2</v>
      </c>
      <c r="BZ92" s="920"/>
      <c r="CA92" s="23"/>
      <c r="CB92" s="920">
        <v>1</v>
      </c>
      <c r="CC92" s="920">
        <v>2</v>
      </c>
      <c r="CD92" s="920"/>
      <c r="CE92" s="23"/>
      <c r="CF92" s="920">
        <v>1</v>
      </c>
      <c r="CG92" s="920">
        <v>2</v>
      </c>
      <c r="CH92" s="920"/>
      <c r="CI92" s="23"/>
      <c r="CJ92" s="920">
        <v>1</v>
      </c>
      <c r="CK92" s="920">
        <v>2</v>
      </c>
      <c r="CL92" s="920"/>
      <c r="CM92" s="23"/>
      <c r="CN92" s="920">
        <v>1</v>
      </c>
      <c r="CO92" s="920">
        <v>2</v>
      </c>
      <c r="CP92" s="920"/>
      <c r="CQ92" s="23"/>
      <c r="CR92" s="920">
        <v>1</v>
      </c>
      <c r="CS92" s="920">
        <v>2</v>
      </c>
      <c r="CT92" s="920"/>
      <c r="CU92" s="23"/>
      <c r="CV92" s="920">
        <v>1</v>
      </c>
      <c r="CW92" s="920">
        <v>2</v>
      </c>
      <c r="CX92" s="920"/>
      <c r="CY92" s="23"/>
      <c r="CZ92" s="920">
        <v>1</v>
      </c>
      <c r="DA92" s="920">
        <v>2</v>
      </c>
      <c r="DB92" s="920"/>
      <c r="DC92" s="23"/>
      <c r="DD92" s="920">
        <v>1</v>
      </c>
      <c r="DE92" s="920">
        <v>2</v>
      </c>
      <c r="DF92" s="920"/>
      <c r="DG92" s="23"/>
      <c r="DH92" s="920">
        <v>1</v>
      </c>
      <c r="DI92" s="920">
        <v>2</v>
      </c>
      <c r="DJ92" s="920"/>
    </row>
    <row r="93" spans="1:114" s="6" customFormat="1" ht="24.75" customHeight="1" x14ac:dyDescent="0.2">
      <c r="A93" s="1171"/>
      <c r="B93" s="1151"/>
      <c r="C93" s="1151"/>
      <c r="D93" s="1213"/>
      <c r="E93" s="26">
        <v>1</v>
      </c>
      <c r="F93" s="26">
        <v>2</v>
      </c>
      <c r="G93" s="26">
        <v>3</v>
      </c>
      <c r="H93" s="26">
        <v>4</v>
      </c>
      <c r="I93" s="26">
        <v>5</v>
      </c>
      <c r="J93" s="26">
        <v>6</v>
      </c>
      <c r="K93" s="26">
        <v>7</v>
      </c>
      <c r="L93" s="26">
        <v>8</v>
      </c>
      <c r="M93" s="26">
        <v>9</v>
      </c>
      <c r="N93" s="26">
        <v>10</v>
      </c>
      <c r="O93" s="26">
        <v>11</v>
      </c>
      <c r="P93" s="26">
        <v>12</v>
      </c>
      <c r="Q93" s="26" t="s">
        <v>20</v>
      </c>
      <c r="R93" s="1151"/>
      <c r="S93" s="1190"/>
      <c r="T93" s="26">
        <v>1</v>
      </c>
      <c r="U93" s="26">
        <v>2</v>
      </c>
      <c r="V93" s="26">
        <v>3</v>
      </c>
      <c r="W93" s="26">
        <v>4</v>
      </c>
      <c r="X93" s="26">
        <v>5</v>
      </c>
      <c r="Y93" s="26">
        <v>6</v>
      </c>
      <c r="Z93" s="26">
        <v>7</v>
      </c>
      <c r="AA93" s="26">
        <v>8</v>
      </c>
      <c r="AB93" s="26">
        <v>9</v>
      </c>
      <c r="AC93" s="26">
        <v>10</v>
      </c>
      <c r="AD93" s="26">
        <v>11</v>
      </c>
      <c r="AE93" s="26">
        <v>12</v>
      </c>
      <c r="AF93" s="1213"/>
      <c r="AG93" s="26">
        <v>1</v>
      </c>
      <c r="AH93" s="26">
        <v>2</v>
      </c>
      <c r="AI93" s="26">
        <v>3</v>
      </c>
      <c r="AJ93" s="26">
        <v>4</v>
      </c>
      <c r="AK93" s="26">
        <v>5</v>
      </c>
      <c r="AL93" s="26">
        <v>6</v>
      </c>
      <c r="AM93" s="26">
        <v>7</v>
      </c>
      <c r="AN93" s="26">
        <v>8</v>
      </c>
      <c r="AO93" s="26">
        <v>9</v>
      </c>
      <c r="AP93" s="26">
        <v>10</v>
      </c>
      <c r="AQ93" s="26">
        <v>11</v>
      </c>
      <c r="AR93" s="26">
        <v>12</v>
      </c>
      <c r="AS93" s="26" t="s">
        <v>12</v>
      </c>
      <c r="AT93" s="164">
        <v>1</v>
      </c>
      <c r="AU93" s="164">
        <v>2</v>
      </c>
      <c r="AV93" s="164">
        <v>3</v>
      </c>
      <c r="AW93" s="164">
        <v>4</v>
      </c>
      <c r="AX93" s="164">
        <v>5</v>
      </c>
      <c r="AY93" s="164">
        <v>6</v>
      </c>
      <c r="AZ93" s="164">
        <v>7</v>
      </c>
      <c r="BA93" s="164">
        <v>8</v>
      </c>
      <c r="BB93" s="164">
        <v>9</v>
      </c>
      <c r="BC93" s="164">
        <v>10</v>
      </c>
      <c r="BD93" s="164">
        <v>11</v>
      </c>
      <c r="BE93" s="164">
        <v>12</v>
      </c>
      <c r="BF93" s="26" t="s">
        <v>12</v>
      </c>
      <c r="BG93" s="1151"/>
      <c r="BH93" s="1151"/>
      <c r="BI93" s="1155"/>
      <c r="BJ93" s="20"/>
      <c r="BK93" s="7"/>
      <c r="BL93" s="164" t="s">
        <v>581</v>
      </c>
      <c r="BM93" s="164" t="s">
        <v>582</v>
      </c>
      <c r="BN93" s="919" t="s">
        <v>583</v>
      </c>
      <c r="BO93" s="27"/>
      <c r="BP93" s="164" t="s">
        <v>581</v>
      </c>
      <c r="BQ93" s="164" t="s">
        <v>582</v>
      </c>
      <c r="BR93" s="919" t="s">
        <v>583</v>
      </c>
      <c r="BS93" s="27"/>
      <c r="BT93" s="164" t="s">
        <v>581</v>
      </c>
      <c r="BU93" s="164" t="s">
        <v>582</v>
      </c>
      <c r="BV93" s="919" t="s">
        <v>583</v>
      </c>
      <c r="BW93" s="27"/>
      <c r="BX93" s="164" t="s">
        <v>581</v>
      </c>
      <c r="BY93" s="164" t="s">
        <v>582</v>
      </c>
      <c r="BZ93" s="919" t="s">
        <v>583</v>
      </c>
      <c r="CA93" s="27"/>
      <c r="CB93" s="164" t="s">
        <v>581</v>
      </c>
      <c r="CC93" s="164" t="s">
        <v>582</v>
      </c>
      <c r="CD93" s="919" t="s">
        <v>583</v>
      </c>
      <c r="CE93" s="27"/>
      <c r="CF93" s="164" t="s">
        <v>581</v>
      </c>
      <c r="CG93" s="164" t="s">
        <v>582</v>
      </c>
      <c r="CH93" s="919" t="s">
        <v>583</v>
      </c>
      <c r="CI93" s="27"/>
      <c r="CJ93" s="164" t="s">
        <v>581</v>
      </c>
      <c r="CK93" s="164" t="s">
        <v>582</v>
      </c>
      <c r="CL93" s="919" t="s">
        <v>583</v>
      </c>
      <c r="CM93" s="27"/>
      <c r="CN93" s="164" t="s">
        <v>581</v>
      </c>
      <c r="CO93" s="164" t="s">
        <v>582</v>
      </c>
      <c r="CP93" s="919" t="s">
        <v>583</v>
      </c>
      <c r="CQ93" s="27"/>
      <c r="CR93" s="164" t="s">
        <v>581</v>
      </c>
      <c r="CS93" s="164" t="s">
        <v>582</v>
      </c>
      <c r="CT93" s="919" t="s">
        <v>583</v>
      </c>
      <c r="CU93" s="27"/>
      <c r="CV93" s="164" t="s">
        <v>581</v>
      </c>
      <c r="CW93" s="164" t="s">
        <v>582</v>
      </c>
      <c r="CX93" s="919" t="s">
        <v>583</v>
      </c>
      <c r="CY93" s="27"/>
      <c r="CZ93" s="164" t="s">
        <v>581</v>
      </c>
      <c r="DA93" s="164" t="s">
        <v>582</v>
      </c>
      <c r="DB93" s="919" t="s">
        <v>583</v>
      </c>
      <c r="DC93" s="27"/>
      <c r="DD93" s="164" t="s">
        <v>581</v>
      </c>
      <c r="DE93" s="164" t="s">
        <v>582</v>
      </c>
      <c r="DF93" s="919" t="s">
        <v>583</v>
      </c>
      <c r="DG93" s="27"/>
      <c r="DH93" s="164" t="s">
        <v>581</v>
      </c>
      <c r="DI93" s="164" t="s">
        <v>582</v>
      </c>
      <c r="DJ93" s="919" t="s">
        <v>583</v>
      </c>
    </row>
    <row r="94" spans="1:114" s="92" customFormat="1" ht="24.75" customHeight="1" x14ac:dyDescent="0.2">
      <c r="A94" s="28"/>
      <c r="B94" s="647" t="s">
        <v>478</v>
      </c>
      <c r="C94" s="435"/>
      <c r="D94" s="464"/>
      <c r="E94" s="436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1"/>
      <c r="R94" s="437"/>
      <c r="S94" s="438"/>
      <c r="T94" s="439"/>
      <c r="U94" s="416"/>
      <c r="V94" s="416"/>
      <c r="W94" s="416"/>
      <c r="X94" s="416"/>
      <c r="Y94" s="416"/>
      <c r="Z94" s="416"/>
      <c r="AA94" s="416"/>
      <c r="AB94" s="416"/>
      <c r="AC94" s="416"/>
      <c r="AD94" s="416"/>
      <c r="AE94" s="416"/>
      <c r="AF94" s="386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1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1"/>
      <c r="BG94" s="419"/>
      <c r="BH94" s="412"/>
      <c r="BI94" s="101"/>
      <c r="BJ94" s="152"/>
      <c r="BK94" s="461"/>
      <c r="BL94" s="461"/>
      <c r="BM94" s="461"/>
      <c r="BN94" s="461"/>
      <c r="BO94" s="37"/>
      <c r="BP94" s="461"/>
      <c r="BQ94" s="461"/>
      <c r="BR94" s="461"/>
      <c r="BS94" s="37"/>
      <c r="BT94" s="461"/>
      <c r="BU94" s="461"/>
      <c r="BV94" s="461"/>
      <c r="BW94" s="37"/>
      <c r="BX94" s="461"/>
      <c r="BY94" s="461"/>
      <c r="BZ94" s="461"/>
      <c r="CA94" s="37"/>
      <c r="CB94" s="461"/>
      <c r="CC94" s="461"/>
      <c r="CD94" s="461"/>
      <c r="CE94" s="37"/>
      <c r="CF94" s="461"/>
      <c r="CG94" s="461"/>
      <c r="CH94" s="461"/>
      <c r="CI94" s="37"/>
      <c r="CJ94" s="461"/>
      <c r="CK94" s="461"/>
      <c r="CL94" s="461"/>
      <c r="CM94" s="37"/>
      <c r="CN94" s="461"/>
      <c r="CO94" s="461"/>
      <c r="CP94" s="461"/>
      <c r="CQ94" s="37"/>
      <c r="CR94" s="461"/>
      <c r="CS94" s="461"/>
      <c r="CT94" s="461"/>
      <c r="CU94" s="37"/>
      <c r="CV94" s="461"/>
      <c r="CW94" s="461"/>
      <c r="CX94" s="461"/>
      <c r="CY94" s="37"/>
      <c r="CZ94" s="461"/>
      <c r="DA94" s="461"/>
      <c r="DB94" s="461"/>
      <c r="DC94" s="37"/>
      <c r="DD94" s="461"/>
      <c r="DE94" s="461"/>
      <c r="DF94" s="461"/>
      <c r="DG94" s="37"/>
      <c r="DH94" s="461"/>
      <c r="DI94" s="461"/>
      <c r="DJ94" s="461"/>
    </row>
    <row r="95" spans="1:114" s="39" customFormat="1" ht="24.75" customHeight="1" x14ac:dyDescent="0.2">
      <c r="A95" s="28" t="s">
        <v>475</v>
      </c>
      <c r="B95" s="648" t="s">
        <v>71</v>
      </c>
      <c r="C95" s="29" t="s">
        <v>479</v>
      </c>
      <c r="D95" s="1018">
        <v>100</v>
      </c>
      <c r="E95" s="417"/>
      <c r="F95" s="417"/>
      <c r="G95" s="417"/>
      <c r="H95" s="417"/>
      <c r="I95" s="417"/>
      <c r="J95" s="417"/>
      <c r="K95" s="417"/>
      <c r="L95" s="417"/>
      <c r="M95" s="30"/>
      <c r="N95" s="30"/>
      <c r="O95" s="30"/>
      <c r="P95" s="30"/>
      <c r="Q95" s="31">
        <f>SUM(E95:P95)</f>
        <v>0</v>
      </c>
      <c r="R95" s="650" t="s">
        <v>42</v>
      </c>
      <c r="S95" s="1019">
        <v>10300</v>
      </c>
      <c r="T95" s="434"/>
      <c r="U95" s="434"/>
      <c r="V95" s="434"/>
      <c r="W95" s="434"/>
      <c r="X95" s="434"/>
      <c r="Y95" s="434"/>
      <c r="Z95" s="460"/>
      <c r="AA95" s="460"/>
      <c r="AB95" s="460"/>
      <c r="AC95" s="460"/>
      <c r="AD95" s="460"/>
      <c r="AE95" s="460"/>
      <c r="AF95" s="386">
        <f t="shared" ref="AF95:AF97" si="780">SUM(Q95*S95)</f>
        <v>0</v>
      </c>
      <c r="AG95" s="461">
        <f t="shared" ref="AG95:AG97" si="781">T95*E95</f>
        <v>0</v>
      </c>
      <c r="AH95" s="461">
        <f t="shared" ref="AH95:AH97" si="782">U95*F95</f>
        <v>0</v>
      </c>
      <c r="AI95" s="461">
        <f t="shared" ref="AI95:AI97" si="783">V95*G95</f>
        <v>0</v>
      </c>
      <c r="AJ95" s="461">
        <f t="shared" ref="AJ95:AJ97" si="784">W95*H95</f>
        <v>0</v>
      </c>
      <c r="AK95" s="461">
        <f t="shared" ref="AK95:AK97" si="785">X95*I95</f>
        <v>0</v>
      </c>
      <c r="AL95" s="461">
        <f t="shared" ref="AL95:AL97" si="786">Y95*J95</f>
        <v>0</v>
      </c>
      <c r="AM95" s="461">
        <f t="shared" ref="AM95:AM97" si="787">Z95*K95</f>
        <v>0</v>
      </c>
      <c r="AN95" s="461">
        <f t="shared" ref="AN95:AN97" si="788">AA95*L95</f>
        <v>0</v>
      </c>
      <c r="AO95" s="461">
        <f t="shared" ref="AO95:AO97" si="789">AB95*M95</f>
        <v>0</v>
      </c>
      <c r="AP95" s="461">
        <f t="shared" ref="AP95:AP97" si="790">AC95*N95</f>
        <v>0</v>
      </c>
      <c r="AQ95" s="461">
        <f t="shared" ref="AQ95:AQ97" si="791">AD95*O95</f>
        <v>0</v>
      </c>
      <c r="AR95" s="461">
        <f t="shared" ref="AR95:AR97" si="792">AE95*P95</f>
        <v>0</v>
      </c>
      <c r="AS95" s="462">
        <f t="shared" ref="AS95:AS97" si="793">SUM(AG95:AR95)</f>
        <v>0</v>
      </c>
      <c r="AT95" s="461">
        <f>SUM(AG95*4%)</f>
        <v>0</v>
      </c>
      <c r="AU95" s="461">
        <f t="shared" ref="AU95:BE98" si="794">SUM(AH95*14%)</f>
        <v>0</v>
      </c>
      <c r="AV95" s="461">
        <f t="shared" si="794"/>
        <v>0</v>
      </c>
      <c r="AW95" s="461">
        <f t="shared" si="794"/>
        <v>0</v>
      </c>
      <c r="AX95" s="461">
        <f t="shared" si="794"/>
        <v>0</v>
      </c>
      <c r="AY95" s="461">
        <f t="shared" si="794"/>
        <v>0</v>
      </c>
      <c r="AZ95" s="461">
        <f t="shared" si="794"/>
        <v>0</v>
      </c>
      <c r="BA95" s="461">
        <f t="shared" si="794"/>
        <v>0</v>
      </c>
      <c r="BB95" s="461">
        <f t="shared" si="794"/>
        <v>0</v>
      </c>
      <c r="BC95" s="461">
        <f t="shared" si="794"/>
        <v>0</v>
      </c>
      <c r="BD95" s="461">
        <f t="shared" si="794"/>
        <v>0</v>
      </c>
      <c r="BE95" s="461">
        <f t="shared" si="794"/>
        <v>0</v>
      </c>
      <c r="BF95" s="462">
        <f>SUM(AT95:BE95)</f>
        <v>0</v>
      </c>
      <c r="BG95" s="419">
        <f>AF95-AS95</f>
        <v>0</v>
      </c>
      <c r="BH95" s="412">
        <f>S95*D95</f>
        <v>1030000</v>
      </c>
      <c r="BI95" s="401">
        <f>BH95-AS95</f>
        <v>1030000</v>
      </c>
      <c r="BJ95" s="387">
        <f>SUM(Q95/D95)</f>
        <v>0</v>
      </c>
      <c r="BK95" s="1019">
        <v>10300</v>
      </c>
      <c r="BL95" s="461">
        <f>AG95-AT95</f>
        <v>0</v>
      </c>
      <c r="BM95" s="461">
        <f>E95*BK95</f>
        <v>0</v>
      </c>
      <c r="BN95" s="461">
        <f>BL95-BM95</f>
        <v>0</v>
      </c>
      <c r="BO95" s="37"/>
      <c r="BP95" s="461">
        <f t="shared" ref="BP95:BP96" si="795">AH95-AU95</f>
        <v>0</v>
      </c>
      <c r="BQ95" s="461">
        <f>F95*BK95</f>
        <v>0</v>
      </c>
      <c r="BR95" s="461">
        <f t="shared" ref="BR95:BR96" si="796">BP95-BQ95</f>
        <v>0</v>
      </c>
      <c r="BS95" s="37"/>
      <c r="BT95" s="461">
        <f t="shared" ref="BT95:BT96" si="797">AI95-AV95</f>
        <v>0</v>
      </c>
      <c r="BU95" s="461">
        <f>G95*BK95</f>
        <v>0</v>
      </c>
      <c r="BV95" s="461">
        <f>BT95-BU95</f>
        <v>0</v>
      </c>
      <c r="BW95" s="37"/>
      <c r="BX95" s="461">
        <f t="shared" ref="BX95:BX96" si="798">AJ95-AW95</f>
        <v>0</v>
      </c>
      <c r="BY95" s="461">
        <f>H95*BK95</f>
        <v>0</v>
      </c>
      <c r="BZ95" s="461">
        <f t="shared" ref="BZ95:BZ96" si="799">BX95-BY95</f>
        <v>0</v>
      </c>
      <c r="CA95" s="37"/>
      <c r="CB95" s="461">
        <f t="shared" ref="CB95:CB96" si="800">SUM(AK95-AX95)</f>
        <v>0</v>
      </c>
      <c r="CC95" s="461">
        <f>I95*BK95</f>
        <v>0</v>
      </c>
      <c r="CD95" s="461">
        <f t="shared" ref="CD95:CD96" si="801">CB95-CC95</f>
        <v>0</v>
      </c>
      <c r="CE95" s="37"/>
      <c r="CF95" s="461">
        <f t="shared" ref="CF95:CF96" si="802">AL95-AY95</f>
        <v>0</v>
      </c>
      <c r="CG95" s="461">
        <f t="shared" ref="CG95:CG96" si="803">J95*BK95</f>
        <v>0</v>
      </c>
      <c r="CH95" s="461">
        <f>CF95-CG95</f>
        <v>0</v>
      </c>
      <c r="CI95" s="37"/>
      <c r="CJ95" s="461">
        <f t="shared" ref="CJ95:CJ96" si="804">AM95-AZ95</f>
        <v>0</v>
      </c>
      <c r="CK95" s="461">
        <f t="shared" ref="CK95:CK96" si="805">K95*BK95</f>
        <v>0</v>
      </c>
      <c r="CL95" s="461">
        <f t="shared" ref="CL95:CL96" si="806">CJ95-CK95</f>
        <v>0</v>
      </c>
      <c r="CM95" s="37"/>
      <c r="CN95" s="461">
        <f t="shared" ref="CN95:CN96" si="807">AN95-BA95</f>
        <v>0</v>
      </c>
      <c r="CO95" s="461">
        <f t="shared" ref="CO95:CO96" si="808">L95*BK95</f>
        <v>0</v>
      </c>
      <c r="CP95" s="461">
        <f t="shared" ref="CP95:CP96" si="809">CN95-CO95</f>
        <v>0</v>
      </c>
      <c r="CQ95" s="37"/>
      <c r="CR95" s="461">
        <f t="shared" ref="CR95:CR96" si="810">AO95-BB95</f>
        <v>0</v>
      </c>
      <c r="CS95" s="461">
        <f>M95*BK95</f>
        <v>0</v>
      </c>
      <c r="CT95" s="461">
        <f t="shared" ref="CT95:CT96" si="811">CR95-CS95</f>
        <v>0</v>
      </c>
      <c r="CU95" s="37"/>
      <c r="CV95" s="461">
        <f t="shared" ref="CV95:CV96" si="812">AP95-BC95</f>
        <v>0</v>
      </c>
      <c r="CW95" s="461">
        <f t="shared" ref="CW95:CW96" si="813">N95*BK95</f>
        <v>0</v>
      </c>
      <c r="CX95" s="461">
        <f t="shared" ref="CX95:CX96" si="814">CV95-CW95</f>
        <v>0</v>
      </c>
      <c r="CY95" s="37"/>
      <c r="CZ95" s="461">
        <f t="shared" ref="CZ95:CZ96" si="815">AQ95-BD95</f>
        <v>0</v>
      </c>
      <c r="DA95" s="461">
        <f>O95*BK95</f>
        <v>0</v>
      </c>
      <c r="DB95" s="461">
        <f t="shared" ref="DB95:DB96" si="816">CZ95-DA95</f>
        <v>0</v>
      </c>
      <c r="DC95" s="37"/>
      <c r="DD95" s="461">
        <f t="shared" ref="DD95:DD96" si="817">AR95-BE95</f>
        <v>0</v>
      </c>
      <c r="DE95" s="461">
        <f t="shared" ref="DE95:DE96" si="818">P95*BK95</f>
        <v>0</v>
      </c>
      <c r="DF95" s="461">
        <f t="shared" ref="DF95:DF96" si="819">DD95-DE95</f>
        <v>0</v>
      </c>
      <c r="DG95" s="37"/>
      <c r="DH95" s="461">
        <f t="shared" ref="DH95:DH97" si="820">SUM(BL95+BP95+BT95+BX95+CB95+CF95+CJ95+CN95+CR95+CV95+CZ95+DD95)</f>
        <v>0</v>
      </c>
      <c r="DI95" s="461">
        <f t="shared" ref="DI95:DI97" si="821">SUM(BM95+BQ95+BU95+BY95+CC95+CG95+CK95+CO95+CS95+CW95+DA95+DE95)</f>
        <v>0</v>
      </c>
      <c r="DJ95" s="461">
        <f>DH95-DI95</f>
        <v>0</v>
      </c>
    </row>
    <row r="96" spans="1:114" s="39" customFormat="1" ht="24.75" customHeight="1" x14ac:dyDescent="0.2">
      <c r="A96" s="28" t="s">
        <v>480</v>
      </c>
      <c r="B96" s="648" t="s">
        <v>29</v>
      </c>
      <c r="C96" s="29" t="s">
        <v>479</v>
      </c>
      <c r="D96" s="649">
        <v>2</v>
      </c>
      <c r="E96" s="417"/>
      <c r="F96" s="417"/>
      <c r="G96" s="417"/>
      <c r="H96" s="417"/>
      <c r="I96" s="417"/>
      <c r="J96" s="417"/>
      <c r="K96" s="417"/>
      <c r="L96" s="417"/>
      <c r="M96" s="30"/>
      <c r="N96" s="30"/>
      <c r="O96" s="30"/>
      <c r="P96" s="30"/>
      <c r="Q96" s="31">
        <f>SUM(E96:P96)</f>
        <v>0</v>
      </c>
      <c r="R96" s="650" t="s">
        <v>484</v>
      </c>
      <c r="S96" s="651">
        <v>35000</v>
      </c>
      <c r="T96" s="434"/>
      <c r="U96" s="434"/>
      <c r="V96" s="434"/>
      <c r="W96" s="434"/>
      <c r="X96" s="434"/>
      <c r="Y96" s="434"/>
      <c r="Z96" s="416"/>
      <c r="AA96" s="416"/>
      <c r="AB96" s="416"/>
      <c r="AC96" s="416"/>
      <c r="AD96" s="416"/>
      <c r="AE96" s="416"/>
      <c r="AF96" s="386">
        <f t="shared" si="780"/>
        <v>0</v>
      </c>
      <c r="AG96" s="70">
        <f t="shared" si="781"/>
        <v>0</v>
      </c>
      <c r="AH96" s="70">
        <f t="shared" si="782"/>
        <v>0</v>
      </c>
      <c r="AI96" s="70">
        <f t="shared" si="783"/>
        <v>0</v>
      </c>
      <c r="AJ96" s="70">
        <f t="shared" si="784"/>
        <v>0</v>
      </c>
      <c r="AK96" s="70">
        <f t="shared" si="785"/>
        <v>0</v>
      </c>
      <c r="AL96" s="70">
        <f t="shared" si="786"/>
        <v>0</v>
      </c>
      <c r="AM96" s="70">
        <f t="shared" si="787"/>
        <v>0</v>
      </c>
      <c r="AN96" s="70">
        <f t="shared" si="788"/>
        <v>0</v>
      </c>
      <c r="AO96" s="70">
        <f t="shared" si="789"/>
        <v>0</v>
      </c>
      <c r="AP96" s="70">
        <f t="shared" si="790"/>
        <v>0</v>
      </c>
      <c r="AQ96" s="70">
        <f t="shared" si="791"/>
        <v>0</v>
      </c>
      <c r="AR96" s="70">
        <f t="shared" si="792"/>
        <v>0</v>
      </c>
      <c r="AS96" s="71">
        <f t="shared" si="793"/>
        <v>0</v>
      </c>
      <c r="AT96" s="70">
        <f>SUM(AG96*4%)</f>
        <v>0</v>
      </c>
      <c r="AU96" s="70">
        <f t="shared" si="794"/>
        <v>0</v>
      </c>
      <c r="AV96" s="70">
        <f t="shared" si="794"/>
        <v>0</v>
      </c>
      <c r="AW96" s="70">
        <f t="shared" si="794"/>
        <v>0</v>
      </c>
      <c r="AX96" s="70">
        <f t="shared" si="794"/>
        <v>0</v>
      </c>
      <c r="AY96" s="70">
        <f t="shared" si="794"/>
        <v>0</v>
      </c>
      <c r="AZ96" s="70">
        <f t="shared" si="794"/>
        <v>0</v>
      </c>
      <c r="BA96" s="70">
        <f t="shared" si="794"/>
        <v>0</v>
      </c>
      <c r="BB96" s="70">
        <f t="shared" si="794"/>
        <v>0</v>
      </c>
      <c r="BC96" s="70">
        <f t="shared" si="794"/>
        <v>0</v>
      </c>
      <c r="BD96" s="70">
        <f t="shared" si="794"/>
        <v>0</v>
      </c>
      <c r="BE96" s="70">
        <f t="shared" si="794"/>
        <v>0</v>
      </c>
      <c r="BF96" s="71">
        <f>SUM(AT96:BE96)</f>
        <v>0</v>
      </c>
      <c r="BG96" s="419">
        <f>AF96-AS96</f>
        <v>0</v>
      </c>
      <c r="BH96" s="412">
        <f>S96*D96</f>
        <v>70000</v>
      </c>
      <c r="BI96" s="401">
        <f>BH96-AS96</f>
        <v>70000</v>
      </c>
      <c r="BJ96" s="387">
        <f>SUM(Q96/D96)</f>
        <v>0</v>
      </c>
      <c r="BK96" s="651">
        <v>35000</v>
      </c>
      <c r="BL96" s="461">
        <f>AG96-AT96</f>
        <v>0</v>
      </c>
      <c r="BM96" s="461">
        <f>E96*BK96</f>
        <v>0</v>
      </c>
      <c r="BN96" s="461">
        <f>BL96-BM96</f>
        <v>0</v>
      </c>
      <c r="BO96" s="37"/>
      <c r="BP96" s="461">
        <f t="shared" si="795"/>
        <v>0</v>
      </c>
      <c r="BQ96" s="461">
        <f>F96*BK96</f>
        <v>0</v>
      </c>
      <c r="BR96" s="461">
        <f t="shared" si="796"/>
        <v>0</v>
      </c>
      <c r="BS96" s="37"/>
      <c r="BT96" s="461">
        <f t="shared" si="797"/>
        <v>0</v>
      </c>
      <c r="BU96" s="461">
        <f t="shared" ref="BU96" si="822">G96*BK96</f>
        <v>0</v>
      </c>
      <c r="BV96" s="461">
        <f>BT96-BU96</f>
        <v>0</v>
      </c>
      <c r="BW96" s="37"/>
      <c r="BX96" s="461">
        <f t="shared" si="798"/>
        <v>0</v>
      </c>
      <c r="BY96" s="461">
        <f t="shared" ref="BY96" si="823">H96*BK96</f>
        <v>0</v>
      </c>
      <c r="BZ96" s="461">
        <f t="shared" si="799"/>
        <v>0</v>
      </c>
      <c r="CA96" s="37"/>
      <c r="CB96" s="461">
        <f t="shared" si="800"/>
        <v>0</v>
      </c>
      <c r="CC96" s="461">
        <f t="shared" ref="CC96" si="824">I96*BK96</f>
        <v>0</v>
      </c>
      <c r="CD96" s="461">
        <f t="shared" si="801"/>
        <v>0</v>
      </c>
      <c r="CE96" s="37"/>
      <c r="CF96" s="461">
        <f t="shared" si="802"/>
        <v>0</v>
      </c>
      <c r="CG96" s="461">
        <f t="shared" si="803"/>
        <v>0</v>
      </c>
      <c r="CH96" s="461">
        <f>CF96-CG96</f>
        <v>0</v>
      </c>
      <c r="CI96" s="37"/>
      <c r="CJ96" s="461">
        <f t="shared" si="804"/>
        <v>0</v>
      </c>
      <c r="CK96" s="461">
        <f t="shared" si="805"/>
        <v>0</v>
      </c>
      <c r="CL96" s="461">
        <f t="shared" si="806"/>
        <v>0</v>
      </c>
      <c r="CM96" s="37"/>
      <c r="CN96" s="461">
        <f t="shared" si="807"/>
        <v>0</v>
      </c>
      <c r="CO96" s="461">
        <f t="shared" si="808"/>
        <v>0</v>
      </c>
      <c r="CP96" s="461">
        <f t="shared" si="809"/>
        <v>0</v>
      </c>
      <c r="CQ96" s="37"/>
      <c r="CR96" s="461">
        <f t="shared" si="810"/>
        <v>0</v>
      </c>
      <c r="CS96" s="461">
        <f t="shared" ref="CS96" si="825">M96*BK96</f>
        <v>0</v>
      </c>
      <c r="CT96" s="461">
        <f t="shared" si="811"/>
        <v>0</v>
      </c>
      <c r="CU96" s="37"/>
      <c r="CV96" s="461">
        <f t="shared" si="812"/>
        <v>0</v>
      </c>
      <c r="CW96" s="461">
        <f t="shared" si="813"/>
        <v>0</v>
      </c>
      <c r="CX96" s="461">
        <f t="shared" si="814"/>
        <v>0</v>
      </c>
      <c r="CY96" s="37"/>
      <c r="CZ96" s="461">
        <f t="shared" si="815"/>
        <v>0</v>
      </c>
      <c r="DA96" s="461">
        <f t="shared" ref="DA96" si="826">O96*BK96</f>
        <v>0</v>
      </c>
      <c r="DB96" s="461">
        <f t="shared" si="816"/>
        <v>0</v>
      </c>
      <c r="DC96" s="37"/>
      <c r="DD96" s="461">
        <f t="shared" si="817"/>
        <v>0</v>
      </c>
      <c r="DE96" s="461">
        <f t="shared" si="818"/>
        <v>0</v>
      </c>
      <c r="DF96" s="461">
        <f t="shared" si="819"/>
        <v>0</v>
      </c>
      <c r="DG96" s="37"/>
      <c r="DH96" s="461">
        <f t="shared" si="820"/>
        <v>0</v>
      </c>
      <c r="DI96" s="461">
        <f t="shared" si="821"/>
        <v>0</v>
      </c>
      <c r="DJ96" s="461">
        <f>DH96-DI96</f>
        <v>0</v>
      </c>
    </row>
    <row r="97" spans="1:114" s="39" customFormat="1" ht="24.75" customHeight="1" x14ac:dyDescent="0.2">
      <c r="A97" s="28" t="s">
        <v>481</v>
      </c>
      <c r="B97" s="648" t="s">
        <v>339</v>
      </c>
      <c r="C97" s="29" t="s">
        <v>479</v>
      </c>
      <c r="D97" s="649">
        <v>1</v>
      </c>
      <c r="E97" s="417"/>
      <c r="F97" s="417"/>
      <c r="G97" s="417"/>
      <c r="H97" s="417"/>
      <c r="I97" s="417"/>
      <c r="J97" s="417"/>
      <c r="K97" s="417"/>
      <c r="L97" s="417"/>
      <c r="M97" s="30"/>
      <c r="N97" s="30"/>
      <c r="O97" s="30"/>
      <c r="P97" s="30"/>
      <c r="Q97" s="31">
        <f>SUM(E97:P97)</f>
        <v>0</v>
      </c>
      <c r="R97" s="650" t="s">
        <v>27</v>
      </c>
      <c r="S97" s="651">
        <v>6600000</v>
      </c>
      <c r="T97" s="434"/>
      <c r="U97" s="434"/>
      <c r="V97" s="434"/>
      <c r="W97" s="434"/>
      <c r="X97" s="434"/>
      <c r="Y97" s="434"/>
      <c r="Z97" s="416"/>
      <c r="AA97" s="416"/>
      <c r="AB97" s="416"/>
      <c r="AC97" s="416"/>
      <c r="AD97" s="416"/>
      <c r="AE97" s="416"/>
      <c r="AF97" s="386">
        <f t="shared" si="780"/>
        <v>0</v>
      </c>
      <c r="AG97" s="70">
        <f t="shared" si="781"/>
        <v>0</v>
      </c>
      <c r="AH97" s="70">
        <f t="shared" si="782"/>
        <v>0</v>
      </c>
      <c r="AI97" s="70">
        <f t="shared" si="783"/>
        <v>0</v>
      </c>
      <c r="AJ97" s="70">
        <f t="shared" si="784"/>
        <v>0</v>
      </c>
      <c r="AK97" s="70">
        <f t="shared" si="785"/>
        <v>0</v>
      </c>
      <c r="AL97" s="70">
        <f t="shared" si="786"/>
        <v>0</v>
      </c>
      <c r="AM97" s="70">
        <f t="shared" si="787"/>
        <v>0</v>
      </c>
      <c r="AN97" s="70">
        <f t="shared" si="788"/>
        <v>0</v>
      </c>
      <c r="AO97" s="70">
        <f t="shared" si="789"/>
        <v>0</v>
      </c>
      <c r="AP97" s="70">
        <f t="shared" si="790"/>
        <v>0</v>
      </c>
      <c r="AQ97" s="70">
        <f t="shared" si="791"/>
        <v>0</v>
      </c>
      <c r="AR97" s="70">
        <f t="shared" si="792"/>
        <v>0</v>
      </c>
      <c r="AS97" s="71">
        <f t="shared" si="793"/>
        <v>0</v>
      </c>
      <c r="AT97" s="70">
        <f>SUM(AG97*4%)</f>
        <v>0</v>
      </c>
      <c r="AU97" s="70">
        <f t="shared" si="794"/>
        <v>0</v>
      </c>
      <c r="AV97" s="70">
        <f t="shared" si="794"/>
        <v>0</v>
      </c>
      <c r="AW97" s="70">
        <f t="shared" si="794"/>
        <v>0</v>
      </c>
      <c r="AX97" s="70">
        <f t="shared" si="794"/>
        <v>0</v>
      </c>
      <c r="AY97" s="70">
        <f t="shared" si="794"/>
        <v>0</v>
      </c>
      <c r="AZ97" s="70">
        <f t="shared" si="794"/>
        <v>0</v>
      </c>
      <c r="BA97" s="70">
        <f t="shared" si="794"/>
        <v>0</v>
      </c>
      <c r="BB97" s="70">
        <f t="shared" si="794"/>
        <v>0</v>
      </c>
      <c r="BC97" s="70">
        <f t="shared" si="794"/>
        <v>0</v>
      </c>
      <c r="BD97" s="70">
        <f t="shared" si="794"/>
        <v>0</v>
      </c>
      <c r="BE97" s="70">
        <f t="shared" si="794"/>
        <v>0</v>
      </c>
      <c r="BF97" s="71">
        <f>SUM(AT97:BE97)</f>
        <v>0</v>
      </c>
      <c r="BG97" s="419">
        <f>AF97-AS97</f>
        <v>0</v>
      </c>
      <c r="BH97" s="412">
        <f>S97*D97</f>
        <v>6600000</v>
      </c>
      <c r="BI97" s="401">
        <f>BH97-AS97</f>
        <v>6600000</v>
      </c>
      <c r="BJ97" s="387">
        <f>SUM(Q97/D97)</f>
        <v>0</v>
      </c>
      <c r="BK97" s="651">
        <v>6600000</v>
      </c>
      <c r="BL97" s="461">
        <f>AG97-AT97</f>
        <v>0</v>
      </c>
      <c r="BM97" s="461">
        <f>E97*BK97</f>
        <v>0</v>
      </c>
      <c r="BN97" s="461">
        <f>BL97-BM97</f>
        <v>0</v>
      </c>
      <c r="BO97" s="37"/>
      <c r="BP97" s="461">
        <f>AH97-AU97</f>
        <v>0</v>
      </c>
      <c r="BQ97" s="461">
        <f>F97*BK97</f>
        <v>0</v>
      </c>
      <c r="BR97" s="461">
        <f>BP97-BQ97</f>
        <v>0</v>
      </c>
      <c r="BS97" s="37"/>
      <c r="BT97" s="461">
        <f>AI97-AV97</f>
        <v>0</v>
      </c>
      <c r="BU97" s="461">
        <f>G97*BK97</f>
        <v>0</v>
      </c>
      <c r="BV97" s="461">
        <f>BT97-BU97</f>
        <v>0</v>
      </c>
      <c r="BW97" s="37"/>
      <c r="BX97" s="461">
        <f>AJ97-AW97</f>
        <v>0</v>
      </c>
      <c r="BY97" s="461">
        <f>H97*BK97</f>
        <v>0</v>
      </c>
      <c r="BZ97" s="461">
        <f>BX97-BY97</f>
        <v>0</v>
      </c>
      <c r="CA97" s="37"/>
      <c r="CB97" s="461">
        <f>SUM(AK97-AX97)</f>
        <v>0</v>
      </c>
      <c r="CC97" s="461">
        <f>I97*BK97</f>
        <v>0</v>
      </c>
      <c r="CD97" s="461">
        <f>CB97-CC97</f>
        <v>0</v>
      </c>
      <c r="CE97" s="37"/>
      <c r="CF97" s="461">
        <f>AL97-AY97</f>
        <v>0</v>
      </c>
      <c r="CG97" s="461">
        <f>J97*BK97</f>
        <v>0</v>
      </c>
      <c r="CH97" s="461">
        <f>CF97-CG97</f>
        <v>0</v>
      </c>
      <c r="CI97" s="37"/>
      <c r="CJ97" s="461">
        <f>AM97-AZ97</f>
        <v>0</v>
      </c>
      <c r="CK97" s="461">
        <f>K97*BK97</f>
        <v>0</v>
      </c>
      <c r="CL97" s="461">
        <f>CJ97-CK97</f>
        <v>0</v>
      </c>
      <c r="CM97" s="37"/>
      <c r="CN97" s="461">
        <f>AN97-BA97</f>
        <v>0</v>
      </c>
      <c r="CO97" s="461">
        <f>L97*BK97</f>
        <v>0</v>
      </c>
      <c r="CP97" s="461">
        <f>CN97-CO97</f>
        <v>0</v>
      </c>
      <c r="CQ97" s="37"/>
      <c r="CR97" s="461">
        <f>AO97-BB97</f>
        <v>0</v>
      </c>
      <c r="CS97" s="461">
        <f>M97*BK97</f>
        <v>0</v>
      </c>
      <c r="CT97" s="461">
        <f>CR97-CS97</f>
        <v>0</v>
      </c>
      <c r="CU97" s="37"/>
      <c r="CV97" s="461">
        <f>AP97-BC97</f>
        <v>0</v>
      </c>
      <c r="CW97" s="461">
        <f>N97*BK97</f>
        <v>0</v>
      </c>
      <c r="CX97" s="461">
        <f>CV97-CW97</f>
        <v>0</v>
      </c>
      <c r="CY97" s="37"/>
      <c r="CZ97" s="461">
        <f>AQ97-BD97</f>
        <v>0</v>
      </c>
      <c r="DA97" s="461">
        <f>O97*BK97</f>
        <v>0</v>
      </c>
      <c r="DB97" s="461">
        <f>CZ97-DA97</f>
        <v>0</v>
      </c>
      <c r="DC97" s="37"/>
      <c r="DD97" s="461">
        <f>AR97-BE97</f>
        <v>0</v>
      </c>
      <c r="DE97" s="461">
        <f>P97*BK97</f>
        <v>0</v>
      </c>
      <c r="DF97" s="461">
        <f>DD97-DE97</f>
        <v>0</v>
      </c>
      <c r="DG97" s="37"/>
      <c r="DH97" s="461">
        <f t="shared" si="820"/>
        <v>0</v>
      </c>
      <c r="DI97" s="461">
        <f t="shared" si="821"/>
        <v>0</v>
      </c>
      <c r="DJ97" s="461">
        <f>DH97-DI97</f>
        <v>0</v>
      </c>
    </row>
    <row r="98" spans="1:114" s="39" customFormat="1" ht="24.75" customHeight="1" thickBot="1" x14ac:dyDescent="0.25">
      <c r="A98" s="28" t="s">
        <v>482</v>
      </c>
      <c r="B98" s="648" t="s">
        <v>483</v>
      </c>
      <c r="C98" s="29" t="s">
        <v>479</v>
      </c>
      <c r="D98" s="649">
        <v>1</v>
      </c>
      <c r="E98" s="417"/>
      <c r="F98" s="417"/>
      <c r="G98" s="417"/>
      <c r="H98" s="417"/>
      <c r="I98" s="417"/>
      <c r="J98" s="417"/>
      <c r="K98" s="417"/>
      <c r="L98" s="417"/>
      <c r="M98" s="30"/>
      <c r="N98" s="30"/>
      <c r="O98" s="30"/>
      <c r="P98" s="30"/>
      <c r="Q98" s="31">
        <f>SUM(E98:P98)</f>
        <v>0</v>
      </c>
      <c r="R98" s="650" t="s">
        <v>27</v>
      </c>
      <c r="S98" s="651">
        <v>38377</v>
      </c>
      <c r="T98" s="434"/>
      <c r="U98" s="434"/>
      <c r="V98" s="434"/>
      <c r="W98" s="434"/>
      <c r="X98" s="434"/>
      <c r="Y98" s="434"/>
      <c r="Z98" s="416"/>
      <c r="AA98" s="416"/>
      <c r="AB98" s="416"/>
      <c r="AC98" s="416"/>
      <c r="AD98" s="416"/>
      <c r="AE98" s="416"/>
      <c r="AF98" s="386">
        <f t="shared" ref="AF98" si="827">SUM(Q98*S98)</f>
        <v>0</v>
      </c>
      <c r="AG98" s="70">
        <f t="shared" ref="AG98" si="828">T98*E98</f>
        <v>0</v>
      </c>
      <c r="AH98" s="70">
        <f t="shared" ref="AH98" si="829">U98*F98</f>
        <v>0</v>
      </c>
      <c r="AI98" s="70">
        <f t="shared" ref="AI98" si="830">V98*G98</f>
        <v>0</v>
      </c>
      <c r="AJ98" s="70">
        <f t="shared" ref="AJ98" si="831">W98*H98</f>
        <v>0</v>
      </c>
      <c r="AK98" s="70">
        <f t="shared" ref="AK98" si="832">X98*I98</f>
        <v>0</v>
      </c>
      <c r="AL98" s="70">
        <f t="shared" ref="AL98" si="833">Y98*J98</f>
        <v>0</v>
      </c>
      <c r="AM98" s="70">
        <f t="shared" ref="AM98" si="834">Z98*K98</f>
        <v>0</v>
      </c>
      <c r="AN98" s="70">
        <f t="shared" ref="AN98" si="835">AA98*L98</f>
        <v>0</v>
      </c>
      <c r="AO98" s="70">
        <f t="shared" ref="AO98" si="836">AB98*M98</f>
        <v>0</v>
      </c>
      <c r="AP98" s="70">
        <f t="shared" ref="AP98" si="837">AC98*N98</f>
        <v>0</v>
      </c>
      <c r="AQ98" s="70">
        <f t="shared" ref="AQ98" si="838">AD98*O98</f>
        <v>0</v>
      </c>
      <c r="AR98" s="70">
        <f t="shared" ref="AR98" si="839">AE98*P98</f>
        <v>0</v>
      </c>
      <c r="AS98" s="71">
        <f t="shared" ref="AS98" si="840">SUM(AG98:AR98)</f>
        <v>0</v>
      </c>
      <c r="AT98" s="848">
        <f>SUM(AG98*4%)</f>
        <v>0</v>
      </c>
      <c r="AU98" s="848">
        <f t="shared" si="794"/>
        <v>0</v>
      </c>
      <c r="AV98" s="848">
        <f t="shared" si="794"/>
        <v>0</v>
      </c>
      <c r="AW98" s="848">
        <f t="shared" si="794"/>
        <v>0</v>
      </c>
      <c r="AX98" s="848">
        <f t="shared" si="794"/>
        <v>0</v>
      </c>
      <c r="AY98" s="848">
        <f t="shared" si="794"/>
        <v>0</v>
      </c>
      <c r="AZ98" s="848">
        <f t="shared" si="794"/>
        <v>0</v>
      </c>
      <c r="BA98" s="848">
        <f t="shared" si="794"/>
        <v>0</v>
      </c>
      <c r="BB98" s="848">
        <f t="shared" si="794"/>
        <v>0</v>
      </c>
      <c r="BC98" s="848">
        <f t="shared" si="794"/>
        <v>0</v>
      </c>
      <c r="BD98" s="848">
        <f t="shared" si="794"/>
        <v>0</v>
      </c>
      <c r="BE98" s="848">
        <f t="shared" si="794"/>
        <v>0</v>
      </c>
      <c r="BF98" s="849">
        <f>SUM(AT98:BE98)</f>
        <v>0</v>
      </c>
      <c r="BG98" s="888">
        <f>AF98-AS98</f>
        <v>0</v>
      </c>
      <c r="BH98" s="457">
        <f>S98*D98</f>
        <v>38377</v>
      </c>
      <c r="BI98" s="889">
        <f>BH98-AS98</f>
        <v>38377</v>
      </c>
      <c r="BJ98" s="387">
        <f>SUM(Q98/D98)</f>
        <v>0</v>
      </c>
      <c r="BK98" s="651">
        <v>38377</v>
      </c>
      <c r="BL98" s="461">
        <f>AG98-AT98</f>
        <v>0</v>
      </c>
      <c r="BM98" s="461">
        <f>E98*BK98</f>
        <v>0</v>
      </c>
      <c r="BN98" s="461">
        <f>BL98-BM98</f>
        <v>0</v>
      </c>
      <c r="BO98" s="37"/>
      <c r="BP98" s="461">
        <f>AH98-AU98</f>
        <v>0</v>
      </c>
      <c r="BQ98" s="461">
        <f>F98*BK98</f>
        <v>0</v>
      </c>
      <c r="BR98" s="461">
        <f>BP98-BQ98</f>
        <v>0</v>
      </c>
      <c r="BS98" s="37"/>
      <c r="BT98" s="461">
        <f>AI98-AV98</f>
        <v>0</v>
      </c>
      <c r="BU98" s="461">
        <f>G98*BK98</f>
        <v>0</v>
      </c>
      <c r="BV98" s="461">
        <f>BT98-BU98</f>
        <v>0</v>
      </c>
      <c r="BW98" s="37"/>
      <c r="BX98" s="461">
        <f>AJ98-AW98</f>
        <v>0</v>
      </c>
      <c r="BY98" s="461">
        <f>H98*BK98</f>
        <v>0</v>
      </c>
      <c r="BZ98" s="461">
        <f>BX98-BY98</f>
        <v>0</v>
      </c>
      <c r="CA98" s="37"/>
      <c r="CB98" s="461">
        <f>SUM(AK98-AX98)</f>
        <v>0</v>
      </c>
      <c r="CC98" s="461">
        <f>I98*BK98</f>
        <v>0</v>
      </c>
      <c r="CD98" s="461">
        <f>CB98-CC98</f>
        <v>0</v>
      </c>
      <c r="CE98" s="37"/>
      <c r="CF98" s="461">
        <f>AL98-AY98</f>
        <v>0</v>
      </c>
      <c r="CG98" s="461">
        <f>J98*BK98</f>
        <v>0</v>
      </c>
      <c r="CH98" s="461">
        <f>CF98-CG98</f>
        <v>0</v>
      </c>
      <c r="CI98" s="37"/>
      <c r="CJ98" s="461">
        <f>AM98-AZ98</f>
        <v>0</v>
      </c>
      <c r="CK98" s="461">
        <f>K98*BK98</f>
        <v>0</v>
      </c>
      <c r="CL98" s="461">
        <f>CJ98-CK98</f>
        <v>0</v>
      </c>
      <c r="CM98" s="37"/>
      <c r="CN98" s="461">
        <f>AN98-BA98</f>
        <v>0</v>
      </c>
      <c r="CO98" s="461">
        <f>L98*BK98</f>
        <v>0</v>
      </c>
      <c r="CP98" s="461">
        <f>CN98-CO98</f>
        <v>0</v>
      </c>
      <c r="CQ98" s="37"/>
      <c r="CR98" s="461">
        <f>AO98-BB98</f>
        <v>0</v>
      </c>
      <c r="CS98" s="461">
        <f>M98*BK98</f>
        <v>0</v>
      </c>
      <c r="CT98" s="461">
        <f>CR98-CS98</f>
        <v>0</v>
      </c>
      <c r="CU98" s="37"/>
      <c r="CV98" s="461">
        <f>AP98-BC98</f>
        <v>0</v>
      </c>
      <c r="CW98" s="461">
        <f>N98*BK98</f>
        <v>0</v>
      </c>
      <c r="CX98" s="461">
        <f>CV98-CW98</f>
        <v>0</v>
      </c>
      <c r="CY98" s="37"/>
      <c r="CZ98" s="461">
        <f>AQ98-BD98</f>
        <v>0</v>
      </c>
      <c r="DA98" s="461">
        <f>O98*BK98</f>
        <v>0</v>
      </c>
      <c r="DB98" s="461">
        <f>CZ98-DA98</f>
        <v>0</v>
      </c>
      <c r="DC98" s="37"/>
      <c r="DD98" s="461">
        <f>AR98-BE98</f>
        <v>0</v>
      </c>
      <c r="DE98" s="461">
        <f>P98*BK98</f>
        <v>0</v>
      </c>
      <c r="DF98" s="461">
        <f>DD98-DE98</f>
        <v>0</v>
      </c>
      <c r="DG98" s="37"/>
      <c r="DH98" s="461">
        <f t="shared" ref="DH98" si="841">SUM(BL98+BP98+BT98+BX98+CB98+CF98+CJ98+CN98+CR98+CV98+CZ98+DD98)</f>
        <v>0</v>
      </c>
      <c r="DI98" s="461">
        <f t="shared" ref="DI98" si="842">SUM(BM98+BQ98+BU98+BY98+CC98+CG98+CK98+CO98+CS98+CW98+DA98+DE98)</f>
        <v>0</v>
      </c>
      <c r="DJ98" s="461">
        <f>DH98-DI98</f>
        <v>0</v>
      </c>
    </row>
    <row r="99" spans="1:114" s="39" customFormat="1" ht="24.75" customHeight="1" thickBot="1" x14ac:dyDescent="0.25">
      <c r="A99" s="45">
        <v>8</v>
      </c>
      <c r="B99" s="45" t="s">
        <v>4</v>
      </c>
      <c r="C99" s="45"/>
      <c r="D99" s="540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8"/>
      <c r="R99" s="77"/>
      <c r="S99" s="205"/>
      <c r="T99" s="206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4">
        <f t="shared" ref="AF99:AK99" si="843">SUM(AF83:AF98)</f>
        <v>0</v>
      </c>
      <c r="AG99" s="104">
        <f t="shared" si="843"/>
        <v>1</v>
      </c>
      <c r="AH99" s="104">
        <f t="shared" si="843"/>
        <v>2</v>
      </c>
      <c r="AI99" s="104">
        <f t="shared" si="843"/>
        <v>3</v>
      </c>
      <c r="AJ99" s="104">
        <f t="shared" si="843"/>
        <v>4</v>
      </c>
      <c r="AK99" s="104">
        <f t="shared" si="843"/>
        <v>5</v>
      </c>
      <c r="AL99" s="104">
        <f t="shared" ref="AL99:AR99" si="844">SUM(AL83:AL83)</f>
        <v>0</v>
      </c>
      <c r="AM99" s="104">
        <f t="shared" si="844"/>
        <v>0</v>
      </c>
      <c r="AN99" s="104">
        <f t="shared" si="844"/>
        <v>0</v>
      </c>
      <c r="AO99" s="104">
        <f t="shared" si="844"/>
        <v>0</v>
      </c>
      <c r="AP99" s="104">
        <f t="shared" si="844"/>
        <v>0</v>
      </c>
      <c r="AQ99" s="104">
        <f t="shared" si="844"/>
        <v>0</v>
      </c>
      <c r="AR99" s="104">
        <f t="shared" si="844"/>
        <v>0</v>
      </c>
      <c r="AS99" s="104">
        <f>SUM(AS83:AS98)</f>
        <v>0</v>
      </c>
      <c r="AT99" s="104">
        <f>SUM(AT94:AT98)</f>
        <v>0</v>
      </c>
      <c r="AU99" s="104">
        <f t="shared" ref="AU99:BD99" si="845">SUM(AU94:AU98)</f>
        <v>0</v>
      </c>
      <c r="AV99" s="104">
        <f t="shared" si="845"/>
        <v>0</v>
      </c>
      <c r="AW99" s="104">
        <f t="shared" si="845"/>
        <v>0</v>
      </c>
      <c r="AX99" s="104">
        <f t="shared" si="845"/>
        <v>0</v>
      </c>
      <c r="AY99" s="104">
        <f t="shared" si="845"/>
        <v>0</v>
      </c>
      <c r="AZ99" s="104">
        <f t="shared" si="845"/>
        <v>0</v>
      </c>
      <c r="BA99" s="104">
        <f t="shared" si="845"/>
        <v>0</v>
      </c>
      <c r="BB99" s="104">
        <f t="shared" si="845"/>
        <v>0</v>
      </c>
      <c r="BC99" s="104">
        <f t="shared" si="845"/>
        <v>0</v>
      </c>
      <c r="BD99" s="104">
        <f t="shared" si="845"/>
        <v>0</v>
      </c>
      <c r="BE99" s="104">
        <f>SUM(BE94:BE98)</f>
        <v>0</v>
      </c>
      <c r="BF99" s="104">
        <f>SUM(BF94:BF98)</f>
        <v>0</v>
      </c>
      <c r="BG99" s="105">
        <f>SUM(BG83:BG98)</f>
        <v>0</v>
      </c>
      <c r="BH99" s="105">
        <f>SUM(BH95:BH98)</f>
        <v>7738377</v>
      </c>
      <c r="BI99" s="105">
        <f>SUM(BI95:BI98)</f>
        <v>7738377</v>
      </c>
      <c r="BJ99" s="153">
        <f>SUM(BJ83:BJ98)/9</f>
        <v>0</v>
      </c>
      <c r="BK99" s="159"/>
      <c r="BL99" s="922">
        <f>SUM(BL94:BL98)</f>
        <v>0</v>
      </c>
      <c r="BM99" s="922">
        <f t="shared" ref="BM99" si="846">SUM(BM94:BM98)</f>
        <v>0</v>
      </c>
      <c r="BN99" s="922">
        <f>SUM(BN94:BN98)</f>
        <v>0</v>
      </c>
      <c r="BO99" s="399"/>
      <c r="BP99" s="922">
        <f>SUM(BP94:BP98)</f>
        <v>0</v>
      </c>
      <c r="BQ99" s="922">
        <f t="shared" ref="BQ99" si="847">SUM(BQ94:BQ98)</f>
        <v>0</v>
      </c>
      <c r="BR99" s="922">
        <f t="shared" ref="BR99" si="848">SUM(BR94:BR98)</f>
        <v>0</v>
      </c>
      <c r="BS99" s="399"/>
      <c r="BT99" s="922">
        <f>SUM(BT94:BT98)</f>
        <v>0</v>
      </c>
      <c r="BU99" s="922">
        <f t="shared" ref="BU99" si="849">SUM(BU94:BU98)</f>
        <v>0</v>
      </c>
      <c r="BV99" s="922">
        <f t="shared" ref="BV99" si="850">SUM(BV94:BV98)</f>
        <v>0</v>
      </c>
      <c r="BW99" s="399"/>
      <c r="BX99" s="922">
        <f>SUM(BX94:BX98)</f>
        <v>0</v>
      </c>
      <c r="BY99" s="922">
        <f t="shared" ref="BY99" si="851">SUM(BY94:BY98)</f>
        <v>0</v>
      </c>
      <c r="BZ99" s="922">
        <f t="shared" ref="BZ99" si="852">SUM(BZ94:BZ98)</f>
        <v>0</v>
      </c>
      <c r="CA99" s="399"/>
      <c r="CB99" s="922">
        <f>SUM(CB94:CB98)</f>
        <v>0</v>
      </c>
      <c r="CC99" s="922">
        <f t="shared" ref="CC99" si="853">SUM(CC94:CC98)</f>
        <v>0</v>
      </c>
      <c r="CD99" s="922">
        <f t="shared" ref="CD99" si="854">SUM(CD94:CD98)</f>
        <v>0</v>
      </c>
      <c r="CE99" s="399"/>
      <c r="CF99" s="922">
        <f>SUM(CF94:CF98)</f>
        <v>0</v>
      </c>
      <c r="CG99" s="922">
        <f t="shared" ref="CG99" si="855">SUM(CG94:CG98)</f>
        <v>0</v>
      </c>
      <c r="CH99" s="922">
        <f t="shared" ref="CH99" si="856">SUM(CH94:CH98)</f>
        <v>0</v>
      </c>
      <c r="CI99" s="399"/>
      <c r="CJ99" s="922">
        <f>SUM(CJ94:CJ98)</f>
        <v>0</v>
      </c>
      <c r="CK99" s="922">
        <f t="shared" ref="CK99" si="857">SUM(CK94:CK98)</f>
        <v>0</v>
      </c>
      <c r="CL99" s="922">
        <f t="shared" ref="CL99" si="858">SUM(CL94:CL98)</f>
        <v>0</v>
      </c>
      <c r="CM99" s="399"/>
      <c r="CN99" s="922">
        <f>SUM(CN94:CN98)</f>
        <v>0</v>
      </c>
      <c r="CO99" s="922">
        <f t="shared" ref="CO99" si="859">SUM(CO94:CO98)</f>
        <v>0</v>
      </c>
      <c r="CP99" s="922">
        <f t="shared" ref="CP99" si="860">SUM(CP94:CP98)</f>
        <v>0</v>
      </c>
      <c r="CQ99" s="399"/>
      <c r="CR99" s="922">
        <f>SUM(CR94:CR98)</f>
        <v>0</v>
      </c>
      <c r="CS99" s="922">
        <f t="shared" ref="CS99" si="861">SUM(CS94:CS98)</f>
        <v>0</v>
      </c>
      <c r="CT99" s="922">
        <f t="shared" ref="CT99" si="862">SUM(CT94:CT98)</f>
        <v>0</v>
      </c>
      <c r="CU99" s="399"/>
      <c r="CV99" s="922">
        <f>SUM(CV94:CV98)</f>
        <v>0</v>
      </c>
      <c r="CW99" s="922">
        <f t="shared" ref="CW99" si="863">SUM(CW94:CW98)</f>
        <v>0</v>
      </c>
      <c r="CX99" s="922">
        <f t="shared" ref="CX99" si="864">SUM(CX94:CX98)</f>
        <v>0</v>
      </c>
      <c r="CY99" s="399"/>
      <c r="CZ99" s="922">
        <f>SUM(CZ94:CZ98)</f>
        <v>0</v>
      </c>
      <c r="DA99" s="922">
        <f t="shared" ref="DA99" si="865">SUM(DA94:DA98)</f>
        <v>0</v>
      </c>
      <c r="DB99" s="922">
        <f t="shared" ref="DB99" si="866">SUM(DB94:DB98)</f>
        <v>0</v>
      </c>
      <c r="DC99" s="399"/>
      <c r="DD99" s="922">
        <f>SUM(DD94:DD98)</f>
        <v>0</v>
      </c>
      <c r="DE99" s="922">
        <f t="shared" ref="DE99" si="867">SUM(DE94:DE98)</f>
        <v>0</v>
      </c>
      <c r="DF99" s="922">
        <f t="shared" ref="DF99" si="868">SUM(DF94:DF98)</f>
        <v>0</v>
      </c>
      <c r="DG99" s="399"/>
      <c r="DH99" s="922">
        <f>SUM(DH94:DH98)</f>
        <v>0</v>
      </c>
      <c r="DI99" s="922">
        <f t="shared" ref="DI99" si="869">SUM(DI94:DI98)</f>
        <v>0</v>
      </c>
      <c r="DJ99" s="922">
        <f t="shared" ref="DJ99" si="870">SUM(DJ94:DJ98)</f>
        <v>0</v>
      </c>
    </row>
    <row r="100" spans="1:114" s="20" customFormat="1" ht="24.75" customHeight="1" x14ac:dyDescent="0.2">
      <c r="A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207"/>
      <c r="T100" s="207"/>
      <c r="AE100" s="41"/>
      <c r="AS100" s="52"/>
      <c r="BF100" s="53">
        <f>SUM(AS99+BF99)</f>
        <v>0</v>
      </c>
      <c r="BG100" s="54">
        <f>AF99-AS99</f>
        <v>0</v>
      </c>
      <c r="BH100" s="55">
        <f>SUM(BI99+AS99)</f>
        <v>7738377</v>
      </c>
      <c r="BI100" s="56">
        <f>SUM(BG99)</f>
        <v>0</v>
      </c>
      <c r="BJ100" s="41" t="s">
        <v>35</v>
      </c>
      <c r="BK100" s="160"/>
      <c r="BL100" s="24"/>
      <c r="BM100" s="24"/>
      <c r="BN100" s="24"/>
      <c r="BP100" s="24"/>
      <c r="BQ100" s="24"/>
      <c r="BR100" s="24"/>
      <c r="BT100" s="24"/>
      <c r="BU100" s="24"/>
      <c r="BV100" s="24"/>
      <c r="BX100" s="24"/>
      <c r="BY100" s="24"/>
      <c r="BZ100" s="24"/>
      <c r="CB100" s="24"/>
      <c r="CC100" s="24"/>
    </row>
    <row r="101" spans="1:114" s="20" customFormat="1" ht="24.75" customHeight="1" x14ac:dyDescent="0.2">
      <c r="A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207"/>
      <c r="T101" s="207"/>
      <c r="AE101" s="41"/>
      <c r="AS101" s="41"/>
      <c r="AT101" s="118">
        <f t="shared" ref="AT101:BF101" si="871">SUM(AG99+AT99)</f>
        <v>1</v>
      </c>
      <c r="AU101" s="118">
        <f t="shared" si="871"/>
        <v>2</v>
      </c>
      <c r="AV101" s="118">
        <f t="shared" si="871"/>
        <v>3</v>
      </c>
      <c r="AW101" s="118">
        <f t="shared" si="871"/>
        <v>4</v>
      </c>
      <c r="AX101" s="118">
        <f t="shared" si="871"/>
        <v>5</v>
      </c>
      <c r="AY101" s="118">
        <f t="shared" si="871"/>
        <v>0</v>
      </c>
      <c r="AZ101" s="118">
        <f t="shared" si="871"/>
        <v>0</v>
      </c>
      <c r="BA101" s="118">
        <f t="shared" si="871"/>
        <v>0</v>
      </c>
      <c r="BB101" s="118">
        <f t="shared" si="871"/>
        <v>0</v>
      </c>
      <c r="BC101" s="118">
        <f t="shared" si="871"/>
        <v>0</v>
      </c>
      <c r="BD101" s="118">
        <f t="shared" si="871"/>
        <v>0</v>
      </c>
      <c r="BE101" s="118">
        <f t="shared" si="871"/>
        <v>0</v>
      </c>
      <c r="BF101" s="118">
        <f t="shared" si="871"/>
        <v>0</v>
      </c>
      <c r="BG101" s="41"/>
      <c r="BH101" s="57"/>
      <c r="BI101" s="58">
        <f>SUM(BI99-BI100)</f>
        <v>7738377</v>
      </c>
      <c r="BJ101" s="41" t="s">
        <v>34</v>
      </c>
      <c r="BK101" s="160"/>
      <c r="BL101" s="24"/>
      <c r="BM101" s="24"/>
      <c r="BN101" s="24"/>
      <c r="BP101" s="24"/>
      <c r="BQ101" s="24"/>
      <c r="BR101" s="24"/>
      <c r="BT101" s="24"/>
      <c r="BU101" s="24"/>
      <c r="BV101" s="24"/>
      <c r="BX101" s="24"/>
      <c r="BY101" s="24"/>
      <c r="BZ101" s="24"/>
      <c r="CB101" s="24"/>
      <c r="CC101" s="24"/>
    </row>
    <row r="102" spans="1:114" s="20" customFormat="1" ht="24.75" customHeight="1" x14ac:dyDescent="0.2">
      <c r="A102" s="1168" t="s">
        <v>8</v>
      </c>
      <c r="B102" s="1169"/>
      <c r="C102" s="119" t="s">
        <v>496</v>
      </c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198"/>
      <c r="T102" s="210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2"/>
      <c r="AF102" s="23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3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3"/>
      <c r="BG102" s="133"/>
      <c r="BH102" s="130"/>
      <c r="BI102" s="134"/>
      <c r="BJ102" s="23"/>
      <c r="BK102" s="157"/>
      <c r="BL102" s="131"/>
      <c r="BM102" s="131"/>
      <c r="BN102" s="131"/>
      <c r="BP102" s="132"/>
      <c r="BQ102" s="131"/>
      <c r="BR102" s="131"/>
      <c r="BT102" s="131"/>
      <c r="BU102" s="131"/>
      <c r="BV102" s="133"/>
      <c r="BX102" s="133"/>
      <c r="BY102" s="130"/>
      <c r="BZ102" s="134"/>
      <c r="CB102" s="133"/>
      <c r="CC102" s="24"/>
      <c r="CD102" s="24"/>
      <c r="CF102" s="24"/>
      <c r="CG102" s="24"/>
      <c r="CH102" s="135"/>
      <c r="CJ102" s="24"/>
      <c r="CK102" s="24"/>
      <c r="CL102" s="24"/>
      <c r="CN102" s="24"/>
      <c r="CO102" s="24"/>
      <c r="CP102" s="24"/>
      <c r="CR102" s="24"/>
      <c r="CS102" s="24"/>
      <c r="CT102" s="24"/>
    </row>
    <row r="103" spans="1:114" s="8" customFormat="1" ht="24.75" customHeight="1" x14ac:dyDescent="0.2">
      <c r="A103" s="1170" t="s">
        <v>9</v>
      </c>
      <c r="B103" s="1150" t="s">
        <v>10</v>
      </c>
      <c r="C103" s="1150" t="s">
        <v>21</v>
      </c>
      <c r="D103" s="1173" t="s">
        <v>11</v>
      </c>
      <c r="E103" s="1173"/>
      <c r="F103" s="1173"/>
      <c r="G103" s="1173"/>
      <c r="H103" s="1173"/>
      <c r="I103" s="1173"/>
      <c r="J103" s="1173"/>
      <c r="K103" s="1173"/>
      <c r="L103" s="1173"/>
      <c r="M103" s="1173"/>
      <c r="N103" s="1173"/>
      <c r="O103" s="1173"/>
      <c r="P103" s="1173"/>
      <c r="Q103" s="1173"/>
      <c r="R103" s="1150" t="s">
        <v>19</v>
      </c>
      <c r="S103" s="1174" t="s">
        <v>16</v>
      </c>
      <c r="T103" s="1175"/>
      <c r="U103" s="1175"/>
      <c r="V103" s="1175"/>
      <c r="W103" s="1175"/>
      <c r="X103" s="1175"/>
      <c r="Y103" s="1175"/>
      <c r="Z103" s="1175"/>
      <c r="AA103" s="1175"/>
      <c r="AB103" s="1175"/>
      <c r="AC103" s="1175"/>
      <c r="AD103" s="1175"/>
      <c r="AE103" s="1176"/>
      <c r="AF103" s="1161" t="s">
        <v>6</v>
      </c>
      <c r="AG103" s="1161"/>
      <c r="AH103" s="1161"/>
      <c r="AI103" s="1161"/>
      <c r="AJ103" s="1161"/>
      <c r="AK103" s="1161"/>
      <c r="AL103" s="1161"/>
      <c r="AM103" s="1161"/>
      <c r="AN103" s="1161"/>
      <c r="AO103" s="1161"/>
      <c r="AP103" s="1161"/>
      <c r="AQ103" s="1161"/>
      <c r="AR103" s="1161"/>
      <c r="AS103" s="1161"/>
      <c r="AT103" s="1162" t="s">
        <v>38</v>
      </c>
      <c r="AU103" s="1163"/>
      <c r="AV103" s="1163"/>
      <c r="AW103" s="1163"/>
      <c r="AX103" s="1163"/>
      <c r="AY103" s="1163"/>
      <c r="AZ103" s="1163"/>
      <c r="BA103" s="1163"/>
      <c r="BB103" s="1163"/>
      <c r="BC103" s="1163"/>
      <c r="BD103" s="1163"/>
      <c r="BE103" s="1163"/>
      <c r="BF103" s="1164"/>
      <c r="BG103" s="1150" t="s">
        <v>35</v>
      </c>
      <c r="BH103" s="1150" t="s">
        <v>208</v>
      </c>
      <c r="BI103" s="1153" t="s">
        <v>36</v>
      </c>
      <c r="BJ103" s="130"/>
      <c r="BK103" s="130"/>
      <c r="BL103" s="1149" t="s">
        <v>51</v>
      </c>
      <c r="BM103" s="1149"/>
      <c r="BN103" s="1149"/>
      <c r="BO103" s="23"/>
      <c r="BP103" s="1149" t="s">
        <v>52</v>
      </c>
      <c r="BQ103" s="1149"/>
      <c r="BR103" s="1149"/>
      <c r="BS103" s="23"/>
      <c r="BT103" s="1149" t="s">
        <v>56</v>
      </c>
      <c r="BU103" s="1149"/>
      <c r="BV103" s="1149"/>
      <c r="BW103" s="23"/>
      <c r="BX103" s="1149" t="s">
        <v>59</v>
      </c>
      <c r="BY103" s="1149"/>
      <c r="BZ103" s="1149"/>
      <c r="CA103" s="23"/>
      <c r="CB103" s="1149" t="s">
        <v>60</v>
      </c>
      <c r="CC103" s="1149"/>
      <c r="CD103" s="1149"/>
      <c r="CE103" s="23"/>
      <c r="CF103" s="1149" t="s">
        <v>61</v>
      </c>
      <c r="CG103" s="1149"/>
      <c r="CH103" s="1149"/>
      <c r="CI103" s="23"/>
      <c r="CJ103" s="1149" t="s">
        <v>204</v>
      </c>
      <c r="CK103" s="1149"/>
      <c r="CL103" s="1149"/>
      <c r="CM103" s="23"/>
      <c r="CN103" s="1149" t="s">
        <v>584</v>
      </c>
      <c r="CO103" s="1149"/>
      <c r="CP103" s="1149"/>
      <c r="CQ103" s="23"/>
      <c r="CR103" s="1149" t="s">
        <v>585</v>
      </c>
      <c r="CS103" s="1149"/>
      <c r="CT103" s="1149"/>
      <c r="CU103" s="23"/>
      <c r="CV103" s="1149" t="s">
        <v>586</v>
      </c>
      <c r="CW103" s="1149"/>
      <c r="CX103" s="1149"/>
      <c r="CY103" s="23"/>
      <c r="CZ103" s="1149" t="s">
        <v>587</v>
      </c>
      <c r="DA103" s="1149"/>
      <c r="DB103" s="1149"/>
      <c r="DC103" s="23"/>
      <c r="DD103" s="1149" t="s">
        <v>588</v>
      </c>
      <c r="DE103" s="1149"/>
      <c r="DF103" s="1149"/>
      <c r="DG103" s="23"/>
      <c r="DH103" s="1149" t="s">
        <v>12</v>
      </c>
      <c r="DI103" s="1149"/>
      <c r="DJ103" s="1149"/>
    </row>
    <row r="104" spans="1:114" s="8" customFormat="1" ht="24.75" customHeight="1" x14ac:dyDescent="0.2">
      <c r="A104" s="1171"/>
      <c r="B104" s="1151"/>
      <c r="C104" s="1151"/>
      <c r="D104" s="1156" t="s">
        <v>17</v>
      </c>
      <c r="E104" s="1158" t="s">
        <v>18</v>
      </c>
      <c r="F104" s="1159"/>
      <c r="G104" s="1159"/>
      <c r="H104" s="1159"/>
      <c r="I104" s="1159"/>
      <c r="J104" s="1159"/>
      <c r="K104" s="1159"/>
      <c r="L104" s="1159"/>
      <c r="M104" s="1159"/>
      <c r="N104" s="1159"/>
      <c r="O104" s="1159"/>
      <c r="P104" s="1159"/>
      <c r="Q104" s="1159"/>
      <c r="R104" s="1151"/>
      <c r="S104" s="1189" t="s">
        <v>17</v>
      </c>
      <c r="T104" s="1158" t="s">
        <v>18</v>
      </c>
      <c r="U104" s="1159"/>
      <c r="V104" s="1159"/>
      <c r="W104" s="1159"/>
      <c r="X104" s="1159"/>
      <c r="Y104" s="1159"/>
      <c r="Z104" s="1159"/>
      <c r="AA104" s="1159"/>
      <c r="AB104" s="1159"/>
      <c r="AC104" s="1159"/>
      <c r="AD104" s="1159"/>
      <c r="AE104" s="1160"/>
      <c r="AF104" s="1156" t="s">
        <v>17</v>
      </c>
      <c r="AG104" s="1158" t="s">
        <v>18</v>
      </c>
      <c r="AH104" s="1159"/>
      <c r="AI104" s="1159"/>
      <c r="AJ104" s="1159"/>
      <c r="AK104" s="1159"/>
      <c r="AL104" s="1159"/>
      <c r="AM104" s="1159"/>
      <c r="AN104" s="1159"/>
      <c r="AO104" s="1159"/>
      <c r="AP104" s="1159"/>
      <c r="AQ104" s="1159"/>
      <c r="AR104" s="1159"/>
      <c r="AS104" s="1160"/>
      <c r="AT104" s="1165"/>
      <c r="AU104" s="1166"/>
      <c r="AV104" s="1166"/>
      <c r="AW104" s="1166"/>
      <c r="AX104" s="1166"/>
      <c r="AY104" s="1166"/>
      <c r="AZ104" s="1166"/>
      <c r="BA104" s="1166"/>
      <c r="BB104" s="1166"/>
      <c r="BC104" s="1166"/>
      <c r="BD104" s="1166"/>
      <c r="BE104" s="1166"/>
      <c r="BF104" s="1167"/>
      <c r="BG104" s="1151"/>
      <c r="BH104" s="1151"/>
      <c r="BI104" s="1154"/>
      <c r="BJ104" s="130"/>
      <c r="BK104" s="130"/>
      <c r="BL104" s="920">
        <v>1</v>
      </c>
      <c r="BM104" s="920">
        <v>2</v>
      </c>
      <c r="BN104" s="920"/>
      <c r="BO104" s="23"/>
      <c r="BP104" s="920">
        <v>1</v>
      </c>
      <c r="BQ104" s="920">
        <v>2</v>
      </c>
      <c r="BR104" s="920"/>
      <c r="BS104" s="23"/>
      <c r="BT104" s="920">
        <v>1</v>
      </c>
      <c r="BU104" s="920">
        <v>2</v>
      </c>
      <c r="BV104" s="920"/>
      <c r="BW104" s="23"/>
      <c r="BX104" s="920">
        <v>1</v>
      </c>
      <c r="BY104" s="920">
        <v>2</v>
      </c>
      <c r="BZ104" s="920"/>
      <c r="CA104" s="23"/>
      <c r="CB104" s="920">
        <v>1</v>
      </c>
      <c r="CC104" s="920">
        <v>2</v>
      </c>
      <c r="CD104" s="920"/>
      <c r="CE104" s="23"/>
      <c r="CF104" s="920">
        <v>1</v>
      </c>
      <c r="CG104" s="920">
        <v>2</v>
      </c>
      <c r="CH104" s="920"/>
      <c r="CI104" s="23"/>
      <c r="CJ104" s="920">
        <v>1</v>
      </c>
      <c r="CK104" s="920">
        <v>2</v>
      </c>
      <c r="CL104" s="920"/>
      <c r="CM104" s="23"/>
      <c r="CN104" s="920">
        <v>1</v>
      </c>
      <c r="CO104" s="920">
        <v>2</v>
      </c>
      <c r="CP104" s="920"/>
      <c r="CQ104" s="23"/>
      <c r="CR104" s="920">
        <v>1</v>
      </c>
      <c r="CS104" s="920">
        <v>2</v>
      </c>
      <c r="CT104" s="920"/>
      <c r="CU104" s="23"/>
      <c r="CV104" s="920">
        <v>1</v>
      </c>
      <c r="CW104" s="920">
        <v>2</v>
      </c>
      <c r="CX104" s="920"/>
      <c r="CY104" s="23"/>
      <c r="CZ104" s="920">
        <v>1</v>
      </c>
      <c r="DA104" s="920">
        <v>2</v>
      </c>
      <c r="DB104" s="920"/>
      <c r="DC104" s="23"/>
      <c r="DD104" s="920">
        <v>1</v>
      </c>
      <c r="DE104" s="920">
        <v>2</v>
      </c>
      <c r="DF104" s="920"/>
      <c r="DG104" s="23"/>
      <c r="DH104" s="920">
        <v>1</v>
      </c>
      <c r="DI104" s="920">
        <v>2</v>
      </c>
      <c r="DJ104" s="920"/>
    </row>
    <row r="105" spans="1:114" s="6" customFormat="1" ht="24.75" customHeight="1" x14ac:dyDescent="0.2">
      <c r="A105" s="1172"/>
      <c r="B105" s="1152"/>
      <c r="C105" s="1152"/>
      <c r="D105" s="1157"/>
      <c r="E105" s="26">
        <v>1</v>
      </c>
      <c r="F105" s="26">
        <v>2</v>
      </c>
      <c r="G105" s="26">
        <v>3</v>
      </c>
      <c r="H105" s="26">
        <v>4</v>
      </c>
      <c r="I105" s="26">
        <v>5</v>
      </c>
      <c r="J105" s="26">
        <v>6</v>
      </c>
      <c r="K105" s="26">
        <v>7</v>
      </c>
      <c r="L105" s="26">
        <v>8</v>
      </c>
      <c r="M105" s="26">
        <v>9</v>
      </c>
      <c r="N105" s="26">
        <v>10</v>
      </c>
      <c r="O105" s="26">
        <v>11</v>
      </c>
      <c r="P105" s="26">
        <v>12</v>
      </c>
      <c r="Q105" s="26" t="s">
        <v>20</v>
      </c>
      <c r="R105" s="1152"/>
      <c r="S105" s="1191"/>
      <c r="T105" s="26">
        <v>1</v>
      </c>
      <c r="U105" s="26">
        <v>2</v>
      </c>
      <c r="V105" s="26">
        <v>3</v>
      </c>
      <c r="W105" s="26">
        <v>4</v>
      </c>
      <c r="X105" s="26">
        <v>5</v>
      </c>
      <c r="Y105" s="26">
        <v>6</v>
      </c>
      <c r="Z105" s="26">
        <v>7</v>
      </c>
      <c r="AA105" s="26">
        <v>8</v>
      </c>
      <c r="AB105" s="26">
        <v>9</v>
      </c>
      <c r="AC105" s="26">
        <v>10</v>
      </c>
      <c r="AD105" s="26">
        <v>11</v>
      </c>
      <c r="AE105" s="26">
        <v>12</v>
      </c>
      <c r="AF105" s="1157"/>
      <c r="AG105" s="26">
        <v>1</v>
      </c>
      <c r="AH105" s="26">
        <v>2</v>
      </c>
      <c r="AI105" s="26">
        <v>3</v>
      </c>
      <c r="AJ105" s="26">
        <v>4</v>
      </c>
      <c r="AK105" s="26">
        <v>5</v>
      </c>
      <c r="AL105" s="26">
        <v>6</v>
      </c>
      <c r="AM105" s="26">
        <v>7</v>
      </c>
      <c r="AN105" s="26">
        <v>8</v>
      </c>
      <c r="AO105" s="26">
        <v>9</v>
      </c>
      <c r="AP105" s="26">
        <v>10</v>
      </c>
      <c r="AQ105" s="26">
        <v>11</v>
      </c>
      <c r="AR105" s="26">
        <v>12</v>
      </c>
      <c r="AS105" s="26" t="s">
        <v>12</v>
      </c>
      <c r="AT105" s="164">
        <v>1</v>
      </c>
      <c r="AU105" s="164">
        <v>2</v>
      </c>
      <c r="AV105" s="164">
        <v>3</v>
      </c>
      <c r="AW105" s="164">
        <v>4</v>
      </c>
      <c r="AX105" s="164">
        <v>5</v>
      </c>
      <c r="AY105" s="164">
        <v>6</v>
      </c>
      <c r="AZ105" s="164">
        <v>7</v>
      </c>
      <c r="BA105" s="164">
        <v>8</v>
      </c>
      <c r="BB105" s="164">
        <v>9</v>
      </c>
      <c r="BC105" s="164">
        <v>10</v>
      </c>
      <c r="BD105" s="164">
        <v>11</v>
      </c>
      <c r="BE105" s="164">
        <v>12</v>
      </c>
      <c r="BF105" s="26" t="s">
        <v>12</v>
      </c>
      <c r="BG105" s="1152"/>
      <c r="BH105" s="1152"/>
      <c r="BI105" s="1155"/>
      <c r="BJ105" s="20"/>
      <c r="BK105" s="7"/>
      <c r="BL105" s="164" t="s">
        <v>581</v>
      </c>
      <c r="BM105" s="164" t="s">
        <v>582</v>
      </c>
      <c r="BN105" s="919" t="s">
        <v>583</v>
      </c>
      <c r="BO105" s="27"/>
      <c r="BP105" s="164" t="s">
        <v>581</v>
      </c>
      <c r="BQ105" s="164" t="s">
        <v>582</v>
      </c>
      <c r="BR105" s="919" t="s">
        <v>583</v>
      </c>
      <c r="BS105" s="27"/>
      <c r="BT105" s="164" t="s">
        <v>581</v>
      </c>
      <c r="BU105" s="164" t="s">
        <v>582</v>
      </c>
      <c r="BV105" s="919" t="s">
        <v>583</v>
      </c>
      <c r="BW105" s="27"/>
      <c r="BX105" s="164" t="s">
        <v>581</v>
      </c>
      <c r="BY105" s="164" t="s">
        <v>582</v>
      </c>
      <c r="BZ105" s="919" t="s">
        <v>583</v>
      </c>
      <c r="CA105" s="27"/>
      <c r="CB105" s="164" t="s">
        <v>581</v>
      </c>
      <c r="CC105" s="164" t="s">
        <v>582</v>
      </c>
      <c r="CD105" s="919" t="s">
        <v>583</v>
      </c>
      <c r="CE105" s="27"/>
      <c r="CF105" s="164" t="s">
        <v>581</v>
      </c>
      <c r="CG105" s="164" t="s">
        <v>582</v>
      </c>
      <c r="CH105" s="919" t="s">
        <v>583</v>
      </c>
      <c r="CI105" s="27"/>
      <c r="CJ105" s="164" t="s">
        <v>581</v>
      </c>
      <c r="CK105" s="164" t="s">
        <v>582</v>
      </c>
      <c r="CL105" s="919" t="s">
        <v>583</v>
      </c>
      <c r="CM105" s="27"/>
      <c r="CN105" s="164" t="s">
        <v>581</v>
      </c>
      <c r="CO105" s="164" t="s">
        <v>582</v>
      </c>
      <c r="CP105" s="919" t="s">
        <v>583</v>
      </c>
      <c r="CQ105" s="27"/>
      <c r="CR105" s="164" t="s">
        <v>581</v>
      </c>
      <c r="CS105" s="164" t="s">
        <v>582</v>
      </c>
      <c r="CT105" s="919" t="s">
        <v>583</v>
      </c>
      <c r="CU105" s="27"/>
      <c r="CV105" s="164" t="s">
        <v>581</v>
      </c>
      <c r="CW105" s="164" t="s">
        <v>582</v>
      </c>
      <c r="CX105" s="919" t="s">
        <v>583</v>
      </c>
      <c r="CY105" s="27"/>
      <c r="CZ105" s="164" t="s">
        <v>581</v>
      </c>
      <c r="DA105" s="164" t="s">
        <v>582</v>
      </c>
      <c r="DB105" s="919" t="s">
        <v>583</v>
      </c>
      <c r="DC105" s="27"/>
      <c r="DD105" s="164" t="s">
        <v>581</v>
      </c>
      <c r="DE105" s="164" t="s">
        <v>582</v>
      </c>
      <c r="DF105" s="919" t="s">
        <v>583</v>
      </c>
      <c r="DG105" s="27"/>
      <c r="DH105" s="164" t="s">
        <v>581</v>
      </c>
      <c r="DI105" s="164" t="s">
        <v>582</v>
      </c>
      <c r="DJ105" s="919" t="s">
        <v>583</v>
      </c>
    </row>
    <row r="106" spans="1:114" s="92" customFormat="1" ht="24.75" customHeight="1" x14ac:dyDescent="0.2">
      <c r="A106" s="759"/>
      <c r="B106" s="811" t="s">
        <v>514</v>
      </c>
      <c r="C106" s="147"/>
      <c r="D106" s="764"/>
      <c r="E106" s="263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765"/>
      <c r="S106" s="767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94"/>
      <c r="AD106" s="94"/>
      <c r="AE106" s="94"/>
      <c r="AF106" s="69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63"/>
      <c r="BG106" s="99"/>
      <c r="BH106" s="100"/>
      <c r="BI106" s="101"/>
      <c r="BJ106" s="152"/>
      <c r="BK106" s="461"/>
      <c r="BL106" s="461"/>
      <c r="BM106" s="461"/>
      <c r="BN106" s="461"/>
      <c r="BO106" s="37"/>
      <c r="BP106" s="461"/>
      <c r="BQ106" s="461"/>
      <c r="BR106" s="461"/>
      <c r="BS106" s="37"/>
      <c r="BT106" s="461"/>
      <c r="BU106" s="461"/>
      <c r="BV106" s="461"/>
      <c r="BW106" s="37"/>
      <c r="BX106" s="461"/>
      <c r="BY106" s="461"/>
      <c r="BZ106" s="461"/>
      <c r="CA106" s="37"/>
      <c r="CB106" s="461"/>
      <c r="CC106" s="461"/>
      <c r="CD106" s="461"/>
      <c r="CE106" s="37"/>
      <c r="CF106" s="461"/>
      <c r="CG106" s="461"/>
      <c r="CH106" s="461"/>
      <c r="CI106" s="37"/>
      <c r="CJ106" s="461"/>
      <c r="CK106" s="461"/>
      <c r="CL106" s="461"/>
      <c r="CM106" s="37"/>
      <c r="CN106" s="461"/>
      <c r="CO106" s="461"/>
      <c r="CP106" s="461"/>
      <c r="CQ106" s="37"/>
      <c r="CR106" s="461"/>
      <c r="CS106" s="461"/>
      <c r="CT106" s="461"/>
      <c r="CU106" s="37"/>
      <c r="CV106" s="461"/>
      <c r="CW106" s="461"/>
      <c r="CX106" s="461"/>
      <c r="CY106" s="37"/>
      <c r="CZ106" s="461"/>
      <c r="DA106" s="461"/>
      <c r="DB106" s="461"/>
      <c r="DC106" s="37"/>
      <c r="DD106" s="461"/>
      <c r="DE106" s="461"/>
      <c r="DF106" s="461"/>
      <c r="DG106" s="37"/>
      <c r="DH106" s="461"/>
      <c r="DI106" s="461"/>
      <c r="DJ106" s="461"/>
    </row>
    <row r="107" spans="1:114" s="92" customFormat="1" ht="24.75" customHeight="1" x14ac:dyDescent="0.2">
      <c r="A107" s="759">
        <v>1</v>
      </c>
      <c r="B107" s="760" t="s">
        <v>452</v>
      </c>
      <c r="C107" s="147" t="s">
        <v>235</v>
      </c>
      <c r="D107" s="764">
        <v>1</v>
      </c>
      <c r="E107" s="263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>
        <f>SUM(E107:P107)</f>
        <v>0</v>
      </c>
      <c r="R107" s="765" t="s">
        <v>454</v>
      </c>
      <c r="S107" s="767">
        <v>577054</v>
      </c>
      <c r="T107" s="208"/>
      <c r="U107" s="208"/>
      <c r="V107" s="208"/>
      <c r="W107" s="208"/>
      <c r="X107" s="208"/>
      <c r="Y107" s="208"/>
      <c r="Z107" s="208"/>
      <c r="AA107" s="208"/>
      <c r="AB107" s="208"/>
      <c r="AC107" s="94"/>
      <c r="AD107" s="94"/>
      <c r="AE107" s="94"/>
      <c r="AF107" s="69">
        <f t="shared" ref="AF107" si="872">SUM(Q107*S107)</f>
        <v>0</v>
      </c>
      <c r="AG107" s="70">
        <f t="shared" ref="AG107" si="873">T107*E107</f>
        <v>0</v>
      </c>
      <c r="AH107" s="70">
        <f t="shared" ref="AH107" si="874">U107*F107</f>
        <v>0</v>
      </c>
      <c r="AI107" s="70">
        <f t="shared" ref="AI107" si="875">V107*G107</f>
        <v>0</v>
      </c>
      <c r="AJ107" s="70">
        <f t="shared" ref="AJ107" si="876">W107*H107</f>
        <v>0</v>
      </c>
      <c r="AK107" s="70">
        <f t="shared" ref="AK107" si="877">X107*I107</f>
        <v>0</v>
      </c>
      <c r="AL107" s="70">
        <f t="shared" ref="AL107" si="878">Y107*J107</f>
        <v>0</v>
      </c>
      <c r="AM107" s="70">
        <f t="shared" ref="AM107" si="879">Z107*K107</f>
        <v>0</v>
      </c>
      <c r="AN107" s="70">
        <f t="shared" ref="AN107" si="880">AA107*L107</f>
        <v>0</v>
      </c>
      <c r="AO107" s="70">
        <f t="shared" ref="AO107" si="881">AB107*M107</f>
        <v>0</v>
      </c>
      <c r="AP107" s="70">
        <f t="shared" ref="AP107" si="882">AC107*N107</f>
        <v>0</v>
      </c>
      <c r="AQ107" s="70">
        <f t="shared" ref="AQ107" si="883">AD107*O107</f>
        <v>0</v>
      </c>
      <c r="AR107" s="70">
        <f t="shared" ref="AR107" si="884">AE107*P107</f>
        <v>0</v>
      </c>
      <c r="AS107" s="70">
        <f t="shared" ref="AS107" si="885">SUM(AG107:AR107)</f>
        <v>0</v>
      </c>
      <c r="AT107" s="70">
        <f>SUM(AG107*4%)</f>
        <v>0</v>
      </c>
      <c r="AU107" s="70">
        <f>SUM(AH107*4%)</f>
        <v>0</v>
      </c>
      <c r="AV107" s="70">
        <f>SUM(AI107*4%)</f>
        <v>0</v>
      </c>
      <c r="AW107" s="70">
        <f>SUM(AJ107*4%)</f>
        <v>0</v>
      </c>
      <c r="AX107" s="70">
        <f>SUM(AK107*4%)</f>
        <v>0</v>
      </c>
      <c r="AY107" s="70">
        <f t="shared" ref="AY107:BE107" si="886">SUM(AL107*14%)</f>
        <v>0</v>
      </c>
      <c r="AZ107" s="70">
        <f t="shared" si="886"/>
        <v>0</v>
      </c>
      <c r="BA107" s="70">
        <f t="shared" si="886"/>
        <v>0</v>
      </c>
      <c r="BB107" s="70">
        <f t="shared" si="886"/>
        <v>0</v>
      </c>
      <c r="BC107" s="70">
        <f t="shared" si="886"/>
        <v>0</v>
      </c>
      <c r="BD107" s="70">
        <f t="shared" si="886"/>
        <v>0</v>
      </c>
      <c r="BE107" s="70">
        <f t="shared" si="886"/>
        <v>0</v>
      </c>
      <c r="BF107" s="763">
        <f>SUM(AT107:BE107)</f>
        <v>0</v>
      </c>
      <c r="BG107" s="99">
        <f>AF107-AS107</f>
        <v>0</v>
      </c>
      <c r="BH107" s="100">
        <f>S107*D107</f>
        <v>577054</v>
      </c>
      <c r="BI107" s="101">
        <f>BH107-AS107</f>
        <v>577054</v>
      </c>
      <c r="BJ107" s="152">
        <f>SUM(Q107/D107)</f>
        <v>0</v>
      </c>
      <c r="BK107" s="954">
        <v>577054</v>
      </c>
      <c r="BL107" s="461">
        <f t="shared" ref="BL107:BL111" si="887">AG107-AT107</f>
        <v>0</v>
      </c>
      <c r="BM107" s="461">
        <f t="shared" ref="BM107:BM111" si="888">E107*BK107</f>
        <v>0</v>
      </c>
      <c r="BN107" s="461">
        <f t="shared" ref="BN107:BN111" si="889">BL107-BM107</f>
        <v>0</v>
      </c>
      <c r="BO107" s="37"/>
      <c r="BP107" s="461">
        <f t="shared" ref="BP107:BP108" si="890">AH107-AU107</f>
        <v>0</v>
      </c>
      <c r="BQ107" s="461">
        <f t="shared" ref="BQ107:BQ111" si="891">F107*BK107</f>
        <v>0</v>
      </c>
      <c r="BR107" s="461">
        <f t="shared" ref="BR107:BR108" si="892">BP107-BQ107</f>
        <v>0</v>
      </c>
      <c r="BS107" s="37"/>
      <c r="BT107" s="461">
        <f t="shared" ref="BT107:BT108" si="893">AI107-AV107</f>
        <v>0</v>
      </c>
      <c r="BU107" s="461">
        <f>G107*BK107</f>
        <v>0</v>
      </c>
      <c r="BV107" s="461">
        <f t="shared" ref="BV107:BV111" si="894">BT107-BU107</f>
        <v>0</v>
      </c>
      <c r="BW107" s="37"/>
      <c r="BX107" s="461">
        <f t="shared" ref="BX107:BX108" si="895">AJ107-AW107</f>
        <v>0</v>
      </c>
      <c r="BY107" s="461">
        <f>H107*BK107</f>
        <v>0</v>
      </c>
      <c r="BZ107" s="461">
        <f t="shared" ref="BZ107:BZ108" si="896">BX107-BY107</f>
        <v>0</v>
      </c>
      <c r="CA107" s="37"/>
      <c r="CB107" s="461">
        <f t="shared" ref="CB107:CB108" si="897">SUM(AK107-AX107)</f>
        <v>0</v>
      </c>
      <c r="CC107" s="461">
        <f>I107*BK107</f>
        <v>0</v>
      </c>
      <c r="CD107" s="461">
        <f t="shared" ref="CD107:CD108" si="898">CB107-CC107</f>
        <v>0</v>
      </c>
      <c r="CE107" s="37"/>
      <c r="CF107" s="461">
        <f t="shared" ref="CF107:CF108" si="899">AL107-AY107</f>
        <v>0</v>
      </c>
      <c r="CG107" s="461">
        <f t="shared" ref="CG107:CG108" si="900">J107*BK107</f>
        <v>0</v>
      </c>
      <c r="CH107" s="461">
        <f t="shared" ref="CH107:CH111" si="901">CF107-CG107</f>
        <v>0</v>
      </c>
      <c r="CI107" s="37"/>
      <c r="CJ107" s="461">
        <f t="shared" ref="CJ107:CJ108" si="902">AM107-AZ107</f>
        <v>0</v>
      </c>
      <c r="CK107" s="461">
        <f t="shared" ref="CK107:CK108" si="903">K107*BK107</f>
        <v>0</v>
      </c>
      <c r="CL107" s="461">
        <f t="shared" ref="CL107:CL108" si="904">CJ107-CK107</f>
        <v>0</v>
      </c>
      <c r="CM107" s="37"/>
      <c r="CN107" s="461">
        <f t="shared" ref="CN107:CN108" si="905">AN107-BA107</f>
        <v>0</v>
      </c>
      <c r="CO107" s="461">
        <f t="shared" ref="CO107:CO108" si="906">L107*BK107</f>
        <v>0</v>
      </c>
      <c r="CP107" s="461">
        <f t="shared" ref="CP107:CP108" si="907">CN107-CO107</f>
        <v>0</v>
      </c>
      <c r="CQ107" s="37"/>
      <c r="CR107" s="461">
        <f t="shared" ref="CR107:CR108" si="908">AO107-BB107</f>
        <v>0</v>
      </c>
      <c r="CS107" s="461">
        <f>M107*BK107</f>
        <v>0</v>
      </c>
      <c r="CT107" s="461">
        <f t="shared" ref="CT107:CT108" si="909">CR107-CS107</f>
        <v>0</v>
      </c>
      <c r="CU107" s="37"/>
      <c r="CV107" s="461">
        <f t="shared" ref="CV107:CV108" si="910">AP107-BC107</f>
        <v>0</v>
      </c>
      <c r="CW107" s="461">
        <f t="shared" ref="CW107:CW108" si="911">N107*BK107</f>
        <v>0</v>
      </c>
      <c r="CX107" s="461">
        <f t="shared" ref="CX107:CX108" si="912">CV107-CW107</f>
        <v>0</v>
      </c>
      <c r="CY107" s="37"/>
      <c r="CZ107" s="461">
        <f t="shared" ref="CZ107:CZ108" si="913">AQ107-BD107</f>
        <v>0</v>
      </c>
      <c r="DA107" s="461">
        <f>O107*BK107</f>
        <v>0</v>
      </c>
      <c r="DB107" s="461">
        <f t="shared" ref="DB107:DB108" si="914">CZ107-DA107</f>
        <v>0</v>
      </c>
      <c r="DC107" s="37"/>
      <c r="DD107" s="461">
        <f t="shared" ref="DD107:DD108" si="915">AR107-BE107</f>
        <v>0</v>
      </c>
      <c r="DE107" s="461">
        <f t="shared" ref="DE107:DE108" si="916">P107*BK107</f>
        <v>0</v>
      </c>
      <c r="DF107" s="461">
        <f t="shared" ref="DF107:DF108" si="917">DD107-DE107</f>
        <v>0</v>
      </c>
      <c r="DG107" s="37"/>
      <c r="DH107" s="461">
        <f t="shared" ref="DH107:DH121" si="918">SUM(BL107+BP107+BT107+BX107+CB107+CF107+CJ107+CN107+CR107+CV107+CZ107+DD107)</f>
        <v>0</v>
      </c>
      <c r="DI107" s="461">
        <f t="shared" ref="DI107:DI121" si="919">SUM(BM107+BQ107+BU107+BY107+CC107+CG107+CK107+CO107+CS107+CW107+DA107+DE107)</f>
        <v>0</v>
      </c>
      <c r="DJ107" s="461">
        <f t="shared" ref="DJ107:DJ111" si="920">DH107-DI107</f>
        <v>0</v>
      </c>
    </row>
    <row r="108" spans="1:114" s="777" customFormat="1" ht="24.75" customHeight="1" x14ac:dyDescent="0.2">
      <c r="A108" s="758"/>
      <c r="B108" s="762" t="s">
        <v>445</v>
      </c>
      <c r="C108" s="771"/>
      <c r="D108" s="772"/>
      <c r="E108" s="773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774"/>
      <c r="S108" s="769"/>
      <c r="T108" s="775"/>
      <c r="U108" s="775"/>
      <c r="V108" s="775"/>
      <c r="W108" s="775"/>
      <c r="X108" s="775"/>
      <c r="Y108" s="775"/>
      <c r="Z108" s="775"/>
      <c r="AA108" s="775"/>
      <c r="AB108" s="775"/>
      <c r="AC108" s="98"/>
      <c r="AD108" s="98"/>
      <c r="AE108" s="98"/>
      <c r="AF108" s="776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2"/>
      <c r="BG108" s="99"/>
      <c r="BH108" s="100"/>
      <c r="BI108" s="101"/>
      <c r="BJ108" s="152"/>
      <c r="BK108" s="955"/>
      <c r="BL108" s="461">
        <f t="shared" si="887"/>
        <v>0</v>
      </c>
      <c r="BM108" s="461">
        <f t="shared" si="888"/>
        <v>0</v>
      </c>
      <c r="BN108" s="461">
        <f t="shared" si="889"/>
        <v>0</v>
      </c>
      <c r="BO108" s="37"/>
      <c r="BP108" s="461">
        <f t="shared" si="890"/>
        <v>0</v>
      </c>
      <c r="BQ108" s="461">
        <f t="shared" si="891"/>
        <v>0</v>
      </c>
      <c r="BR108" s="461">
        <f t="shared" si="892"/>
        <v>0</v>
      </c>
      <c r="BS108" s="37"/>
      <c r="BT108" s="461">
        <f t="shared" si="893"/>
        <v>0</v>
      </c>
      <c r="BU108" s="461">
        <f t="shared" ref="BU108" si="921">G108*BK108</f>
        <v>0</v>
      </c>
      <c r="BV108" s="461">
        <f t="shared" si="894"/>
        <v>0</v>
      </c>
      <c r="BW108" s="37"/>
      <c r="BX108" s="461">
        <f t="shared" si="895"/>
        <v>0</v>
      </c>
      <c r="BY108" s="461">
        <f t="shared" ref="BY108" si="922">H108*BK108</f>
        <v>0</v>
      </c>
      <c r="BZ108" s="461">
        <f t="shared" si="896"/>
        <v>0</v>
      </c>
      <c r="CA108" s="37"/>
      <c r="CB108" s="461">
        <f t="shared" si="897"/>
        <v>0</v>
      </c>
      <c r="CC108" s="461">
        <f t="shared" ref="CC108" si="923">I108*BK108</f>
        <v>0</v>
      </c>
      <c r="CD108" s="461">
        <f t="shared" si="898"/>
        <v>0</v>
      </c>
      <c r="CE108" s="37"/>
      <c r="CF108" s="461">
        <f t="shared" si="899"/>
        <v>0</v>
      </c>
      <c r="CG108" s="461">
        <f t="shared" si="900"/>
        <v>0</v>
      </c>
      <c r="CH108" s="461">
        <f t="shared" si="901"/>
        <v>0</v>
      </c>
      <c r="CI108" s="37"/>
      <c r="CJ108" s="461">
        <f t="shared" si="902"/>
        <v>0</v>
      </c>
      <c r="CK108" s="461">
        <f t="shared" si="903"/>
        <v>0</v>
      </c>
      <c r="CL108" s="461">
        <f t="shared" si="904"/>
        <v>0</v>
      </c>
      <c r="CM108" s="37"/>
      <c r="CN108" s="461">
        <f t="shared" si="905"/>
        <v>0</v>
      </c>
      <c r="CO108" s="461">
        <f t="shared" si="906"/>
        <v>0</v>
      </c>
      <c r="CP108" s="461">
        <f t="shared" si="907"/>
        <v>0</v>
      </c>
      <c r="CQ108" s="37"/>
      <c r="CR108" s="461">
        <f t="shared" si="908"/>
        <v>0</v>
      </c>
      <c r="CS108" s="461">
        <f t="shared" ref="CS108" si="924">M108*BK108</f>
        <v>0</v>
      </c>
      <c r="CT108" s="461">
        <f t="shared" si="909"/>
        <v>0</v>
      </c>
      <c r="CU108" s="37"/>
      <c r="CV108" s="461">
        <f t="shared" si="910"/>
        <v>0</v>
      </c>
      <c r="CW108" s="461">
        <f t="shared" si="911"/>
        <v>0</v>
      </c>
      <c r="CX108" s="461">
        <f t="shared" si="912"/>
        <v>0</v>
      </c>
      <c r="CY108" s="37"/>
      <c r="CZ108" s="461">
        <f t="shared" si="913"/>
        <v>0</v>
      </c>
      <c r="DA108" s="461">
        <f t="shared" ref="DA108" si="925">O108*BK108</f>
        <v>0</v>
      </c>
      <c r="DB108" s="461">
        <f t="shared" si="914"/>
        <v>0</v>
      </c>
      <c r="DC108" s="37"/>
      <c r="DD108" s="461">
        <f t="shared" si="915"/>
        <v>0</v>
      </c>
      <c r="DE108" s="461">
        <f t="shared" si="916"/>
        <v>0</v>
      </c>
      <c r="DF108" s="461">
        <f t="shared" si="917"/>
        <v>0</v>
      </c>
      <c r="DG108" s="37"/>
      <c r="DH108" s="461">
        <f t="shared" si="918"/>
        <v>0</v>
      </c>
      <c r="DI108" s="461">
        <f t="shared" si="919"/>
        <v>0</v>
      </c>
      <c r="DJ108" s="461">
        <f t="shared" si="920"/>
        <v>0</v>
      </c>
    </row>
    <row r="109" spans="1:114" s="92" customFormat="1" ht="24.75" customHeight="1" x14ac:dyDescent="0.2">
      <c r="A109" s="759">
        <v>1</v>
      </c>
      <c r="B109" s="761" t="s">
        <v>453</v>
      </c>
      <c r="C109" s="147" t="s">
        <v>235</v>
      </c>
      <c r="D109" s="764">
        <v>348</v>
      </c>
      <c r="E109" s="263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>
        <f t="shared" ref="Q109:Q111" si="926">SUM(E109:P109)</f>
        <v>0</v>
      </c>
      <c r="R109" s="766" t="s">
        <v>455</v>
      </c>
      <c r="S109" s="768">
        <v>74100</v>
      </c>
      <c r="T109" s="208"/>
      <c r="U109" s="208"/>
      <c r="V109" s="208"/>
      <c r="W109" s="208"/>
      <c r="X109" s="208"/>
      <c r="Y109" s="208"/>
      <c r="Z109" s="208"/>
      <c r="AA109" s="208"/>
      <c r="AB109" s="208"/>
      <c r="AC109" s="94"/>
      <c r="AD109" s="94"/>
      <c r="AE109" s="94"/>
      <c r="AF109" s="69">
        <f t="shared" ref="AF109:AF111" si="927">SUM(Q109*S109)</f>
        <v>0</v>
      </c>
      <c r="AG109" s="70">
        <f t="shared" ref="AG109:AG111" si="928">T109*E109</f>
        <v>0</v>
      </c>
      <c r="AH109" s="70">
        <f t="shared" ref="AH109:AH111" si="929">U109*F109</f>
        <v>0</v>
      </c>
      <c r="AI109" s="70">
        <f t="shared" ref="AI109:AI111" si="930">V109*G109</f>
        <v>0</v>
      </c>
      <c r="AJ109" s="70">
        <f t="shared" ref="AJ109:AJ111" si="931">W109*H109</f>
        <v>0</v>
      </c>
      <c r="AK109" s="70">
        <f t="shared" ref="AK109:AK111" si="932">X109*I109</f>
        <v>0</v>
      </c>
      <c r="AL109" s="70">
        <f t="shared" ref="AL109:AL111" si="933">Y109*J109</f>
        <v>0</v>
      </c>
      <c r="AM109" s="70">
        <f t="shared" ref="AM109:AM111" si="934">Z109*K109</f>
        <v>0</v>
      </c>
      <c r="AN109" s="70">
        <f t="shared" ref="AN109:AN111" si="935">AA109*L109</f>
        <v>0</v>
      </c>
      <c r="AO109" s="70">
        <f t="shared" ref="AO109:AO111" si="936">AB109*M109</f>
        <v>0</v>
      </c>
      <c r="AP109" s="70">
        <f t="shared" ref="AP109:AP111" si="937">AC109*N109</f>
        <v>0</v>
      </c>
      <c r="AQ109" s="70">
        <f t="shared" ref="AQ109:AQ111" si="938">AD109*O109</f>
        <v>0</v>
      </c>
      <c r="AR109" s="70">
        <f t="shared" ref="AR109:AR111" si="939">AE109*P109</f>
        <v>0</v>
      </c>
      <c r="AS109" s="70">
        <f t="shared" ref="AS109:AS111" si="940">SUM(AG109:AR109)</f>
        <v>0</v>
      </c>
      <c r="AT109" s="70">
        <f t="shared" ref="AT109:AT122" si="941">SUM(AG109*4%)</f>
        <v>0</v>
      </c>
      <c r="AU109" s="70">
        <f t="shared" ref="AU109:AU122" si="942">SUM(AH109*4%)</f>
        <v>0</v>
      </c>
      <c r="AV109" s="70">
        <f t="shared" ref="AV109:AV122" si="943">SUM(AI109*4%)</f>
        <v>0</v>
      </c>
      <c r="AW109" s="70">
        <f t="shared" ref="AW109:AW122" si="944">SUM(AJ109*4%)</f>
        <v>0</v>
      </c>
      <c r="AX109" s="70">
        <f t="shared" ref="AX109:AX122" si="945">SUM(AK109*4%)</f>
        <v>0</v>
      </c>
      <c r="AY109" s="70">
        <f t="shared" ref="AY109:AY122" si="946">SUM(AL109*4%)</f>
        <v>0</v>
      </c>
      <c r="AZ109" s="70">
        <f t="shared" ref="AZ109:AZ122" si="947">SUM(AM109*4%)</f>
        <v>0</v>
      </c>
      <c r="BA109" s="70">
        <f t="shared" ref="BA109:BA122" si="948">SUM(AN109*4%)</f>
        <v>0</v>
      </c>
      <c r="BB109" s="70">
        <f t="shared" ref="BB109:BB122" si="949">SUM(AO109*14%)</f>
        <v>0</v>
      </c>
      <c r="BC109" s="70">
        <f t="shared" ref="BC109:BC122" si="950">SUM(AP109*14%)</f>
        <v>0</v>
      </c>
      <c r="BD109" s="70">
        <f t="shared" ref="BD109:BD122" si="951">SUM(AQ109*14%)</f>
        <v>0</v>
      </c>
      <c r="BE109" s="70">
        <f t="shared" ref="BE109:BE122" si="952">SUM(AR109*14%)</f>
        <v>0</v>
      </c>
      <c r="BF109" s="763">
        <f t="shared" ref="BF109:BF111" si="953">SUM(AT109:BE109)</f>
        <v>0</v>
      </c>
      <c r="BG109" s="99">
        <f t="shared" ref="BG109:BG122" si="954">AF109-AS109</f>
        <v>0</v>
      </c>
      <c r="BH109" s="100">
        <f t="shared" ref="BH109:BH122" si="955">S109*D109</f>
        <v>25786800</v>
      </c>
      <c r="BI109" s="101">
        <f t="shared" ref="BI109:BI122" si="956">BH109-AS109</f>
        <v>25786800</v>
      </c>
      <c r="BJ109" s="152">
        <f t="shared" ref="BJ109:BJ122" si="957">SUM(Q109/D109)</f>
        <v>0</v>
      </c>
      <c r="BK109" s="956">
        <v>74100</v>
      </c>
      <c r="BL109" s="461">
        <f t="shared" si="887"/>
        <v>0</v>
      </c>
      <c r="BM109" s="461">
        <f t="shared" si="888"/>
        <v>0</v>
      </c>
      <c r="BN109" s="461">
        <f t="shared" si="889"/>
        <v>0</v>
      </c>
      <c r="BO109" s="37"/>
      <c r="BP109" s="461">
        <f>AH109-AU109</f>
        <v>0</v>
      </c>
      <c r="BQ109" s="461">
        <f t="shared" si="891"/>
        <v>0</v>
      </c>
      <c r="BR109" s="461">
        <f>BP109-BQ109</f>
        <v>0</v>
      </c>
      <c r="BS109" s="37"/>
      <c r="BT109" s="461">
        <f>AI109-AV109</f>
        <v>0</v>
      </c>
      <c r="BU109" s="461">
        <f>G109*BK109</f>
        <v>0</v>
      </c>
      <c r="BV109" s="461">
        <f t="shared" si="894"/>
        <v>0</v>
      </c>
      <c r="BW109" s="37"/>
      <c r="BX109" s="461">
        <f>AJ109-AW109</f>
        <v>0</v>
      </c>
      <c r="BY109" s="461">
        <f>H109*BK109</f>
        <v>0</v>
      </c>
      <c r="BZ109" s="461">
        <f>BX109-BY109</f>
        <v>0</v>
      </c>
      <c r="CA109" s="37"/>
      <c r="CB109" s="461">
        <f>SUM(AK109-AX109)</f>
        <v>0</v>
      </c>
      <c r="CC109" s="461">
        <f>I109*BK109</f>
        <v>0</v>
      </c>
      <c r="CD109" s="461">
        <f>CB109-CC109</f>
        <v>0</v>
      </c>
      <c r="CE109" s="37"/>
      <c r="CF109" s="461">
        <f>AL109-AY109</f>
        <v>0</v>
      </c>
      <c r="CG109" s="461">
        <f>J109*BK109</f>
        <v>0</v>
      </c>
      <c r="CH109" s="461">
        <f t="shared" si="901"/>
        <v>0</v>
      </c>
      <c r="CI109" s="37"/>
      <c r="CJ109" s="461">
        <f>AM109-AZ109</f>
        <v>0</v>
      </c>
      <c r="CK109" s="461">
        <f>K109*BK109</f>
        <v>0</v>
      </c>
      <c r="CL109" s="461">
        <f>CJ109-CK109</f>
        <v>0</v>
      </c>
      <c r="CM109" s="37"/>
      <c r="CN109" s="461">
        <f>AN109-BA109</f>
        <v>0</v>
      </c>
      <c r="CO109" s="461">
        <f>L109*BK109</f>
        <v>0</v>
      </c>
      <c r="CP109" s="461">
        <f>CN109-CO109</f>
        <v>0</v>
      </c>
      <c r="CQ109" s="37"/>
      <c r="CR109" s="461">
        <f>AO109-BB109</f>
        <v>0</v>
      </c>
      <c r="CS109" s="461">
        <f>M109*BK109</f>
        <v>0</v>
      </c>
      <c r="CT109" s="461">
        <f>CR109-CS109</f>
        <v>0</v>
      </c>
      <c r="CU109" s="37"/>
      <c r="CV109" s="461">
        <f>AP109-BC109</f>
        <v>0</v>
      </c>
      <c r="CW109" s="461">
        <f>N109*BK109</f>
        <v>0</v>
      </c>
      <c r="CX109" s="461">
        <f>CV109-CW109</f>
        <v>0</v>
      </c>
      <c r="CY109" s="37"/>
      <c r="CZ109" s="461">
        <f>AQ109-BD109</f>
        <v>0</v>
      </c>
      <c r="DA109" s="461">
        <f>O109*BK109</f>
        <v>0</v>
      </c>
      <c r="DB109" s="461">
        <f>CZ109-DA109</f>
        <v>0</v>
      </c>
      <c r="DC109" s="37"/>
      <c r="DD109" s="461">
        <f>AR109-BE109</f>
        <v>0</v>
      </c>
      <c r="DE109" s="461">
        <f>P109*BK109</f>
        <v>0</v>
      </c>
      <c r="DF109" s="461">
        <f>DD109-DE109</f>
        <v>0</v>
      </c>
      <c r="DG109" s="37"/>
      <c r="DH109" s="461">
        <f t="shared" si="918"/>
        <v>0</v>
      </c>
      <c r="DI109" s="461">
        <f t="shared" si="919"/>
        <v>0</v>
      </c>
      <c r="DJ109" s="461">
        <f t="shared" si="920"/>
        <v>0</v>
      </c>
    </row>
    <row r="110" spans="1:114" s="92" customFormat="1" ht="24.75" customHeight="1" x14ac:dyDescent="0.2">
      <c r="A110" s="759">
        <v>2</v>
      </c>
      <c r="B110" s="761" t="s">
        <v>497</v>
      </c>
      <c r="C110" s="147" t="s">
        <v>235</v>
      </c>
      <c r="D110" s="764">
        <v>24</v>
      </c>
      <c r="E110" s="263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>
        <f t="shared" si="926"/>
        <v>0</v>
      </c>
      <c r="R110" s="766" t="s">
        <v>456</v>
      </c>
      <c r="S110" s="768">
        <v>185250</v>
      </c>
      <c r="T110" s="208"/>
      <c r="U110" s="208"/>
      <c r="V110" s="208"/>
      <c r="W110" s="208"/>
      <c r="X110" s="208"/>
      <c r="Y110" s="208"/>
      <c r="Z110" s="208"/>
      <c r="AA110" s="208"/>
      <c r="AB110" s="208"/>
      <c r="AC110" s="94"/>
      <c r="AD110" s="94"/>
      <c r="AE110" s="94"/>
      <c r="AF110" s="69">
        <f t="shared" si="927"/>
        <v>0</v>
      </c>
      <c r="AG110" s="70">
        <f t="shared" si="928"/>
        <v>0</v>
      </c>
      <c r="AH110" s="70">
        <f t="shared" si="929"/>
        <v>0</v>
      </c>
      <c r="AI110" s="70">
        <f t="shared" si="930"/>
        <v>0</v>
      </c>
      <c r="AJ110" s="70">
        <f t="shared" si="931"/>
        <v>0</v>
      </c>
      <c r="AK110" s="70">
        <f t="shared" si="932"/>
        <v>0</v>
      </c>
      <c r="AL110" s="70">
        <f t="shared" si="933"/>
        <v>0</v>
      </c>
      <c r="AM110" s="70">
        <f t="shared" si="934"/>
        <v>0</v>
      </c>
      <c r="AN110" s="70">
        <f t="shared" si="935"/>
        <v>0</v>
      </c>
      <c r="AO110" s="70">
        <f t="shared" si="936"/>
        <v>0</v>
      </c>
      <c r="AP110" s="70">
        <f t="shared" si="937"/>
        <v>0</v>
      </c>
      <c r="AQ110" s="70">
        <f t="shared" si="938"/>
        <v>0</v>
      </c>
      <c r="AR110" s="70">
        <f t="shared" si="939"/>
        <v>0</v>
      </c>
      <c r="AS110" s="70">
        <f t="shared" si="940"/>
        <v>0</v>
      </c>
      <c r="AT110" s="70">
        <f t="shared" si="941"/>
        <v>0</v>
      </c>
      <c r="AU110" s="70">
        <f t="shared" si="942"/>
        <v>0</v>
      </c>
      <c r="AV110" s="70">
        <f t="shared" si="943"/>
        <v>0</v>
      </c>
      <c r="AW110" s="70">
        <f t="shared" si="944"/>
        <v>0</v>
      </c>
      <c r="AX110" s="70">
        <f t="shared" si="945"/>
        <v>0</v>
      </c>
      <c r="AY110" s="70">
        <f t="shared" si="946"/>
        <v>0</v>
      </c>
      <c r="AZ110" s="70">
        <f t="shared" si="947"/>
        <v>0</v>
      </c>
      <c r="BA110" s="70">
        <f t="shared" si="948"/>
        <v>0</v>
      </c>
      <c r="BB110" s="70">
        <f t="shared" si="949"/>
        <v>0</v>
      </c>
      <c r="BC110" s="70">
        <f t="shared" si="950"/>
        <v>0</v>
      </c>
      <c r="BD110" s="70">
        <f t="shared" si="951"/>
        <v>0</v>
      </c>
      <c r="BE110" s="70">
        <f t="shared" si="952"/>
        <v>0</v>
      </c>
      <c r="BF110" s="763">
        <f t="shared" si="953"/>
        <v>0</v>
      </c>
      <c r="BG110" s="99">
        <f t="shared" si="954"/>
        <v>0</v>
      </c>
      <c r="BH110" s="100">
        <f t="shared" si="955"/>
        <v>4446000</v>
      </c>
      <c r="BI110" s="101">
        <f t="shared" si="956"/>
        <v>4446000</v>
      </c>
      <c r="BJ110" s="152">
        <f t="shared" si="957"/>
        <v>0</v>
      </c>
      <c r="BK110" s="956">
        <v>185250</v>
      </c>
      <c r="BL110" s="461">
        <f t="shared" si="887"/>
        <v>0</v>
      </c>
      <c r="BM110" s="461">
        <f t="shared" si="888"/>
        <v>0</v>
      </c>
      <c r="BN110" s="461">
        <f t="shared" si="889"/>
        <v>0</v>
      </c>
      <c r="BO110" s="37"/>
      <c r="BP110" s="461">
        <f t="shared" ref="BP110:BP121" si="958">AH110-AU110</f>
        <v>0</v>
      </c>
      <c r="BQ110" s="461">
        <f t="shared" si="891"/>
        <v>0</v>
      </c>
      <c r="BR110" s="461">
        <f t="shared" ref="BR110:BR121" si="959">BP110-BQ110</f>
        <v>0</v>
      </c>
      <c r="BS110" s="37"/>
      <c r="BT110" s="461">
        <f t="shared" ref="BT110:BT121" si="960">AI110-AV110</f>
        <v>0</v>
      </c>
      <c r="BU110" s="461">
        <f>G110*BK110</f>
        <v>0</v>
      </c>
      <c r="BV110" s="461">
        <f t="shared" si="894"/>
        <v>0</v>
      </c>
      <c r="BW110" s="37"/>
      <c r="BX110" s="461">
        <f t="shared" ref="BX110:BX121" si="961">AJ110-AW110</f>
        <v>0</v>
      </c>
      <c r="BY110" s="461">
        <f>H110*BK110</f>
        <v>0</v>
      </c>
      <c r="BZ110" s="461">
        <f t="shared" ref="BZ110:BZ121" si="962">BX110-BY110</f>
        <v>0</v>
      </c>
      <c r="CA110" s="37"/>
      <c r="CB110" s="461">
        <f t="shared" ref="CB110:CB121" si="963">SUM(AK110-AX110)</f>
        <v>0</v>
      </c>
      <c r="CC110" s="461">
        <f>I110*BK110</f>
        <v>0</v>
      </c>
      <c r="CD110" s="461">
        <f t="shared" ref="CD110:CD121" si="964">CB110-CC110</f>
        <v>0</v>
      </c>
      <c r="CE110" s="37"/>
      <c r="CF110" s="461">
        <f t="shared" ref="CF110:CF121" si="965">AL110-AY110</f>
        <v>0</v>
      </c>
      <c r="CG110" s="461">
        <f t="shared" ref="CG110:CG121" si="966">J110*BK110</f>
        <v>0</v>
      </c>
      <c r="CH110" s="461">
        <f t="shared" si="901"/>
        <v>0</v>
      </c>
      <c r="CI110" s="37"/>
      <c r="CJ110" s="461">
        <f t="shared" ref="CJ110:CJ121" si="967">AM110-AZ110</f>
        <v>0</v>
      </c>
      <c r="CK110" s="461">
        <f t="shared" ref="CK110:CK121" si="968">K110*BK110</f>
        <v>0</v>
      </c>
      <c r="CL110" s="461">
        <f t="shared" ref="CL110:CL121" si="969">CJ110-CK110</f>
        <v>0</v>
      </c>
      <c r="CM110" s="37"/>
      <c r="CN110" s="461">
        <f t="shared" ref="CN110:CN121" si="970">AN110-BA110</f>
        <v>0</v>
      </c>
      <c r="CO110" s="461">
        <f t="shared" ref="CO110:CO121" si="971">L110*BK110</f>
        <v>0</v>
      </c>
      <c r="CP110" s="461">
        <f t="shared" ref="CP110:CP121" si="972">CN110-CO110</f>
        <v>0</v>
      </c>
      <c r="CQ110" s="37"/>
      <c r="CR110" s="461">
        <f t="shared" ref="CR110:CR121" si="973">AO110-BB110</f>
        <v>0</v>
      </c>
      <c r="CS110" s="461">
        <f>M110*BK110</f>
        <v>0</v>
      </c>
      <c r="CT110" s="461">
        <f t="shared" ref="CT110:CT121" si="974">CR110-CS110</f>
        <v>0</v>
      </c>
      <c r="CU110" s="37"/>
      <c r="CV110" s="461">
        <f t="shared" ref="CV110:CV121" si="975">AP110-BC110</f>
        <v>0</v>
      </c>
      <c r="CW110" s="461">
        <f t="shared" ref="CW110:CW121" si="976">N110*BK110</f>
        <v>0</v>
      </c>
      <c r="CX110" s="461">
        <f t="shared" ref="CX110:CX121" si="977">CV110-CW110</f>
        <v>0</v>
      </c>
      <c r="CY110" s="37"/>
      <c r="CZ110" s="461">
        <f t="shared" ref="CZ110:CZ121" si="978">AQ110-BD110</f>
        <v>0</v>
      </c>
      <c r="DA110" s="461">
        <f>O110*BK110</f>
        <v>0</v>
      </c>
      <c r="DB110" s="461">
        <f t="shared" ref="DB110:DB121" si="979">CZ110-DA110</f>
        <v>0</v>
      </c>
      <c r="DC110" s="37"/>
      <c r="DD110" s="461">
        <f t="shared" ref="DD110:DD121" si="980">AR110-BE110</f>
        <v>0</v>
      </c>
      <c r="DE110" s="461">
        <f t="shared" ref="DE110:DE114" si="981">P110*BK110</f>
        <v>0</v>
      </c>
      <c r="DF110" s="461">
        <f t="shared" ref="DF110:DF121" si="982">DD110-DE110</f>
        <v>0</v>
      </c>
      <c r="DG110" s="37"/>
      <c r="DH110" s="461">
        <f t="shared" si="918"/>
        <v>0</v>
      </c>
      <c r="DI110" s="461">
        <f t="shared" si="919"/>
        <v>0</v>
      </c>
      <c r="DJ110" s="461">
        <f t="shared" si="920"/>
        <v>0</v>
      </c>
    </row>
    <row r="111" spans="1:114" s="92" customFormat="1" ht="24.75" customHeight="1" x14ac:dyDescent="0.2">
      <c r="A111" s="759">
        <v>3</v>
      </c>
      <c r="B111" s="761" t="s">
        <v>461</v>
      </c>
      <c r="C111" s="147" t="s">
        <v>235</v>
      </c>
      <c r="D111" s="764">
        <v>28</v>
      </c>
      <c r="E111" s="263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>
        <f t="shared" si="926"/>
        <v>0</v>
      </c>
      <c r="R111" s="766" t="s">
        <v>456</v>
      </c>
      <c r="S111" s="768">
        <v>342000</v>
      </c>
      <c r="T111" s="208"/>
      <c r="U111" s="208"/>
      <c r="V111" s="208"/>
      <c r="W111" s="208"/>
      <c r="X111" s="208"/>
      <c r="Y111" s="208"/>
      <c r="Z111" s="208"/>
      <c r="AA111" s="208"/>
      <c r="AB111" s="208"/>
      <c r="AC111" s="94"/>
      <c r="AD111" s="94"/>
      <c r="AE111" s="94"/>
      <c r="AF111" s="69">
        <f t="shared" si="927"/>
        <v>0</v>
      </c>
      <c r="AG111" s="70">
        <f t="shared" si="928"/>
        <v>0</v>
      </c>
      <c r="AH111" s="70">
        <f t="shared" si="929"/>
        <v>0</v>
      </c>
      <c r="AI111" s="70">
        <f t="shared" si="930"/>
        <v>0</v>
      </c>
      <c r="AJ111" s="70">
        <f t="shared" si="931"/>
        <v>0</v>
      </c>
      <c r="AK111" s="70">
        <f t="shared" si="932"/>
        <v>0</v>
      </c>
      <c r="AL111" s="70">
        <f t="shared" si="933"/>
        <v>0</v>
      </c>
      <c r="AM111" s="70">
        <f t="shared" si="934"/>
        <v>0</v>
      </c>
      <c r="AN111" s="70">
        <f t="shared" si="935"/>
        <v>0</v>
      </c>
      <c r="AO111" s="70">
        <f t="shared" si="936"/>
        <v>0</v>
      </c>
      <c r="AP111" s="70">
        <f t="shared" si="937"/>
        <v>0</v>
      </c>
      <c r="AQ111" s="70">
        <f t="shared" si="938"/>
        <v>0</v>
      </c>
      <c r="AR111" s="70">
        <f t="shared" si="939"/>
        <v>0</v>
      </c>
      <c r="AS111" s="70">
        <f t="shared" si="940"/>
        <v>0</v>
      </c>
      <c r="AT111" s="70">
        <f t="shared" si="941"/>
        <v>0</v>
      </c>
      <c r="AU111" s="70">
        <f t="shared" si="942"/>
        <v>0</v>
      </c>
      <c r="AV111" s="70">
        <f t="shared" si="943"/>
        <v>0</v>
      </c>
      <c r="AW111" s="70">
        <f t="shared" si="944"/>
        <v>0</v>
      </c>
      <c r="AX111" s="70">
        <f t="shared" si="945"/>
        <v>0</v>
      </c>
      <c r="AY111" s="70">
        <f t="shared" si="946"/>
        <v>0</v>
      </c>
      <c r="AZ111" s="70">
        <f t="shared" si="947"/>
        <v>0</v>
      </c>
      <c r="BA111" s="70">
        <f t="shared" si="948"/>
        <v>0</v>
      </c>
      <c r="BB111" s="70">
        <f t="shared" si="949"/>
        <v>0</v>
      </c>
      <c r="BC111" s="70">
        <f t="shared" si="950"/>
        <v>0</v>
      </c>
      <c r="BD111" s="70">
        <f t="shared" si="951"/>
        <v>0</v>
      </c>
      <c r="BE111" s="70">
        <f t="shared" si="952"/>
        <v>0</v>
      </c>
      <c r="BF111" s="763">
        <f t="shared" si="953"/>
        <v>0</v>
      </c>
      <c r="BG111" s="99">
        <f t="shared" si="954"/>
        <v>0</v>
      </c>
      <c r="BH111" s="100">
        <f t="shared" si="955"/>
        <v>9576000</v>
      </c>
      <c r="BI111" s="101">
        <f t="shared" si="956"/>
        <v>9576000</v>
      </c>
      <c r="BJ111" s="152">
        <f t="shared" si="957"/>
        <v>0</v>
      </c>
      <c r="BK111" s="956">
        <v>342000</v>
      </c>
      <c r="BL111" s="461">
        <f t="shared" si="887"/>
        <v>0</v>
      </c>
      <c r="BM111" s="461">
        <f t="shared" si="888"/>
        <v>0</v>
      </c>
      <c r="BN111" s="461">
        <f t="shared" si="889"/>
        <v>0</v>
      </c>
      <c r="BO111" s="37"/>
      <c r="BP111" s="461">
        <f t="shared" si="958"/>
        <v>0</v>
      </c>
      <c r="BQ111" s="461">
        <f t="shared" si="891"/>
        <v>0</v>
      </c>
      <c r="BR111" s="461">
        <f t="shared" si="959"/>
        <v>0</v>
      </c>
      <c r="BS111" s="37"/>
      <c r="BT111" s="461">
        <f t="shared" si="960"/>
        <v>0</v>
      </c>
      <c r="BU111" s="461">
        <f t="shared" ref="BU111:BU115" si="983">G111*BK111</f>
        <v>0</v>
      </c>
      <c r="BV111" s="461">
        <f t="shared" si="894"/>
        <v>0</v>
      </c>
      <c r="BW111" s="37"/>
      <c r="BX111" s="461">
        <f t="shared" si="961"/>
        <v>0</v>
      </c>
      <c r="BY111" s="461">
        <f t="shared" ref="BY111:BY115" si="984">H111*BK111</f>
        <v>0</v>
      </c>
      <c r="BZ111" s="461">
        <f t="shared" si="962"/>
        <v>0</v>
      </c>
      <c r="CA111" s="37"/>
      <c r="CB111" s="461">
        <f t="shared" si="963"/>
        <v>0</v>
      </c>
      <c r="CC111" s="461">
        <f t="shared" ref="CC111:CC115" si="985">I111*BK111</f>
        <v>0</v>
      </c>
      <c r="CD111" s="461">
        <f t="shared" si="964"/>
        <v>0</v>
      </c>
      <c r="CE111" s="37"/>
      <c r="CF111" s="461">
        <f t="shared" si="965"/>
        <v>0</v>
      </c>
      <c r="CG111" s="461">
        <f t="shared" si="966"/>
        <v>0</v>
      </c>
      <c r="CH111" s="461">
        <f t="shared" si="901"/>
        <v>0</v>
      </c>
      <c r="CI111" s="37"/>
      <c r="CJ111" s="461">
        <f t="shared" si="967"/>
        <v>0</v>
      </c>
      <c r="CK111" s="461">
        <f t="shared" si="968"/>
        <v>0</v>
      </c>
      <c r="CL111" s="461">
        <f t="shared" si="969"/>
        <v>0</v>
      </c>
      <c r="CM111" s="37"/>
      <c r="CN111" s="461">
        <f t="shared" si="970"/>
        <v>0</v>
      </c>
      <c r="CO111" s="461">
        <f t="shared" si="971"/>
        <v>0</v>
      </c>
      <c r="CP111" s="461">
        <f t="shared" si="972"/>
        <v>0</v>
      </c>
      <c r="CQ111" s="37"/>
      <c r="CR111" s="461">
        <f t="shared" si="973"/>
        <v>0</v>
      </c>
      <c r="CS111" s="461">
        <f t="shared" ref="CS111:CS115" si="986">M111*BK111</f>
        <v>0</v>
      </c>
      <c r="CT111" s="461">
        <f t="shared" si="974"/>
        <v>0</v>
      </c>
      <c r="CU111" s="37"/>
      <c r="CV111" s="461">
        <f t="shared" si="975"/>
        <v>0</v>
      </c>
      <c r="CW111" s="461">
        <f t="shared" si="976"/>
        <v>0</v>
      </c>
      <c r="CX111" s="461">
        <f t="shared" si="977"/>
        <v>0</v>
      </c>
      <c r="CY111" s="37"/>
      <c r="CZ111" s="461">
        <f t="shared" si="978"/>
        <v>0</v>
      </c>
      <c r="DA111" s="461">
        <f t="shared" ref="DA111:DA115" si="987">O111*BK111</f>
        <v>0</v>
      </c>
      <c r="DB111" s="461">
        <f t="shared" si="979"/>
        <v>0</v>
      </c>
      <c r="DC111" s="37"/>
      <c r="DD111" s="461">
        <f t="shared" si="980"/>
        <v>0</v>
      </c>
      <c r="DE111" s="461">
        <f t="shared" si="981"/>
        <v>0</v>
      </c>
      <c r="DF111" s="461">
        <f t="shared" si="982"/>
        <v>0</v>
      </c>
      <c r="DG111" s="37"/>
      <c r="DH111" s="461">
        <f t="shared" si="918"/>
        <v>0</v>
      </c>
      <c r="DI111" s="461">
        <f t="shared" si="919"/>
        <v>0</v>
      </c>
      <c r="DJ111" s="461">
        <f t="shared" si="920"/>
        <v>0</v>
      </c>
    </row>
    <row r="112" spans="1:114" s="92" customFormat="1" ht="24.75" customHeight="1" x14ac:dyDescent="0.2">
      <c r="A112" s="759">
        <v>4</v>
      </c>
      <c r="B112" s="761" t="s">
        <v>498</v>
      </c>
      <c r="C112" s="147" t="s">
        <v>235</v>
      </c>
      <c r="D112" s="764">
        <v>5400</v>
      </c>
      <c r="E112" s="263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>
        <f t="shared" ref="Q112:Q114" si="988">SUM(E112:P112)</f>
        <v>0</v>
      </c>
      <c r="R112" s="766" t="s">
        <v>509</v>
      </c>
      <c r="S112" s="768">
        <v>60</v>
      </c>
      <c r="T112" s="208"/>
      <c r="U112" s="208"/>
      <c r="V112" s="208"/>
      <c r="W112" s="208"/>
      <c r="X112" s="208"/>
      <c r="Y112" s="208"/>
      <c r="Z112" s="208"/>
      <c r="AA112" s="208"/>
      <c r="AB112" s="208"/>
      <c r="AC112" s="94"/>
      <c r="AD112" s="94"/>
      <c r="AE112" s="94"/>
      <c r="AF112" s="69">
        <f t="shared" ref="AF112:AF114" si="989">SUM(Q112*S112)</f>
        <v>0</v>
      </c>
      <c r="AG112" s="70">
        <f t="shared" ref="AG112:AG114" si="990">T112*E112</f>
        <v>0</v>
      </c>
      <c r="AH112" s="70">
        <f t="shared" ref="AH112:AH114" si="991">U112*F112</f>
        <v>0</v>
      </c>
      <c r="AI112" s="70">
        <f t="shared" ref="AI112:AI114" si="992">V112*G112</f>
        <v>0</v>
      </c>
      <c r="AJ112" s="70">
        <f t="shared" ref="AJ112:AJ114" si="993">W112*H112</f>
        <v>0</v>
      </c>
      <c r="AK112" s="70">
        <f t="shared" ref="AK112:AK114" si="994">X112*I112</f>
        <v>0</v>
      </c>
      <c r="AL112" s="70">
        <f t="shared" ref="AL112:AL114" si="995">Y112*J112</f>
        <v>0</v>
      </c>
      <c r="AM112" s="70">
        <f t="shared" ref="AM112:AM114" si="996">Z112*K112</f>
        <v>0</v>
      </c>
      <c r="AN112" s="70">
        <f t="shared" ref="AN112:AN114" si="997">AA112*L112</f>
        <v>0</v>
      </c>
      <c r="AO112" s="70">
        <f t="shared" ref="AO112:AO114" si="998">AB112*M112</f>
        <v>0</v>
      </c>
      <c r="AP112" s="70">
        <f t="shared" ref="AP112:AP114" si="999">AC112*N112</f>
        <v>0</v>
      </c>
      <c r="AQ112" s="70">
        <f t="shared" ref="AQ112:AQ114" si="1000">AD112*O112</f>
        <v>0</v>
      </c>
      <c r="AR112" s="70">
        <f t="shared" ref="AR112:AR114" si="1001">AE112*P112</f>
        <v>0</v>
      </c>
      <c r="AS112" s="70">
        <f t="shared" ref="AS112:AS114" si="1002">SUM(AG112:AR112)</f>
        <v>0</v>
      </c>
      <c r="AT112" s="70">
        <f t="shared" si="941"/>
        <v>0</v>
      </c>
      <c r="AU112" s="70">
        <f t="shared" si="942"/>
        <v>0</v>
      </c>
      <c r="AV112" s="70">
        <f t="shared" si="943"/>
        <v>0</v>
      </c>
      <c r="AW112" s="70">
        <f t="shared" si="944"/>
        <v>0</v>
      </c>
      <c r="AX112" s="70">
        <f t="shared" si="945"/>
        <v>0</v>
      </c>
      <c r="AY112" s="70">
        <f t="shared" si="946"/>
        <v>0</v>
      </c>
      <c r="AZ112" s="70">
        <f t="shared" si="947"/>
        <v>0</v>
      </c>
      <c r="BA112" s="70">
        <f t="shared" si="948"/>
        <v>0</v>
      </c>
      <c r="BB112" s="70">
        <f t="shared" si="949"/>
        <v>0</v>
      </c>
      <c r="BC112" s="70">
        <f t="shared" si="950"/>
        <v>0</v>
      </c>
      <c r="BD112" s="70">
        <f t="shared" si="951"/>
        <v>0</v>
      </c>
      <c r="BE112" s="70">
        <f t="shared" si="952"/>
        <v>0</v>
      </c>
      <c r="BF112" s="763">
        <f t="shared" ref="BF112:BF114" si="1003">SUM(AT112:BE112)</f>
        <v>0</v>
      </c>
      <c r="BG112" s="99">
        <f t="shared" si="954"/>
        <v>0</v>
      </c>
      <c r="BH112" s="100">
        <f t="shared" si="955"/>
        <v>324000</v>
      </c>
      <c r="BI112" s="101">
        <f t="shared" si="956"/>
        <v>324000</v>
      </c>
      <c r="BJ112" s="152">
        <f t="shared" si="957"/>
        <v>0</v>
      </c>
      <c r="BK112" s="956">
        <v>60</v>
      </c>
      <c r="BL112" s="461">
        <f t="shared" ref="BL112:BL115" si="1004">AG112-AT112</f>
        <v>0</v>
      </c>
      <c r="BM112" s="461">
        <f t="shared" ref="BM112:BM115" si="1005">E112*BK112</f>
        <v>0</v>
      </c>
      <c r="BN112" s="461">
        <f t="shared" ref="BN112:BN115" si="1006">BL112-BM112</f>
        <v>0</v>
      </c>
      <c r="BO112" s="37"/>
      <c r="BP112" s="461">
        <f t="shared" si="958"/>
        <v>0</v>
      </c>
      <c r="BQ112" s="461">
        <f t="shared" ref="BQ112:BQ115" si="1007">F112*BK112</f>
        <v>0</v>
      </c>
      <c r="BR112" s="461">
        <f t="shared" si="959"/>
        <v>0</v>
      </c>
      <c r="BS112" s="37"/>
      <c r="BT112" s="461">
        <f t="shared" si="960"/>
        <v>0</v>
      </c>
      <c r="BU112" s="461">
        <f t="shared" si="983"/>
        <v>0</v>
      </c>
      <c r="BV112" s="461">
        <f t="shared" ref="BV112:BV115" si="1008">BT112-BU112</f>
        <v>0</v>
      </c>
      <c r="BW112" s="37"/>
      <c r="BX112" s="461">
        <f t="shared" si="961"/>
        <v>0</v>
      </c>
      <c r="BY112" s="461">
        <f t="shared" si="984"/>
        <v>0</v>
      </c>
      <c r="BZ112" s="461">
        <f t="shared" si="962"/>
        <v>0</v>
      </c>
      <c r="CA112" s="37"/>
      <c r="CB112" s="461">
        <f t="shared" si="963"/>
        <v>0</v>
      </c>
      <c r="CC112" s="461">
        <f t="shared" si="985"/>
        <v>0</v>
      </c>
      <c r="CD112" s="461">
        <f t="shared" si="964"/>
        <v>0</v>
      </c>
      <c r="CE112" s="37"/>
      <c r="CF112" s="461">
        <f t="shared" si="965"/>
        <v>0</v>
      </c>
      <c r="CG112" s="461">
        <f t="shared" si="966"/>
        <v>0</v>
      </c>
      <c r="CH112" s="461">
        <f t="shared" ref="CH112:CH115" si="1009">CF112-CG112</f>
        <v>0</v>
      </c>
      <c r="CI112" s="37"/>
      <c r="CJ112" s="461">
        <f t="shared" si="967"/>
        <v>0</v>
      </c>
      <c r="CK112" s="461">
        <f t="shared" si="968"/>
        <v>0</v>
      </c>
      <c r="CL112" s="461">
        <f t="shared" si="969"/>
        <v>0</v>
      </c>
      <c r="CM112" s="37"/>
      <c r="CN112" s="461">
        <f t="shared" si="970"/>
        <v>0</v>
      </c>
      <c r="CO112" s="461">
        <f t="shared" si="971"/>
        <v>0</v>
      </c>
      <c r="CP112" s="461">
        <f t="shared" si="972"/>
        <v>0</v>
      </c>
      <c r="CQ112" s="37"/>
      <c r="CR112" s="461">
        <f t="shared" si="973"/>
        <v>0</v>
      </c>
      <c r="CS112" s="461">
        <f t="shared" si="986"/>
        <v>0</v>
      </c>
      <c r="CT112" s="461">
        <f t="shared" si="974"/>
        <v>0</v>
      </c>
      <c r="CU112" s="37"/>
      <c r="CV112" s="461">
        <f t="shared" si="975"/>
        <v>0</v>
      </c>
      <c r="CW112" s="461">
        <f t="shared" si="976"/>
        <v>0</v>
      </c>
      <c r="CX112" s="461">
        <f t="shared" si="977"/>
        <v>0</v>
      </c>
      <c r="CY112" s="37"/>
      <c r="CZ112" s="461">
        <f t="shared" si="978"/>
        <v>0</v>
      </c>
      <c r="DA112" s="461">
        <f t="shared" si="987"/>
        <v>0</v>
      </c>
      <c r="DB112" s="461">
        <f t="shared" si="979"/>
        <v>0</v>
      </c>
      <c r="DC112" s="37"/>
      <c r="DD112" s="461">
        <f t="shared" si="980"/>
        <v>0</v>
      </c>
      <c r="DE112" s="461">
        <f t="shared" si="981"/>
        <v>0</v>
      </c>
      <c r="DF112" s="461">
        <f t="shared" si="982"/>
        <v>0</v>
      </c>
      <c r="DG112" s="37"/>
      <c r="DH112" s="461">
        <f t="shared" si="918"/>
        <v>0</v>
      </c>
      <c r="DI112" s="461">
        <f t="shared" si="919"/>
        <v>0</v>
      </c>
      <c r="DJ112" s="461">
        <f t="shared" ref="DJ112:DJ115" si="1010">DH112-DI112</f>
        <v>0</v>
      </c>
    </row>
    <row r="113" spans="1:114" s="92" customFormat="1" ht="24.75" customHeight="1" x14ac:dyDescent="0.2">
      <c r="A113" s="759">
        <v>5</v>
      </c>
      <c r="B113" s="761" t="s">
        <v>499</v>
      </c>
      <c r="C113" s="147" t="s">
        <v>235</v>
      </c>
      <c r="D113" s="764">
        <v>3</v>
      </c>
      <c r="E113" s="263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>
        <f t="shared" si="988"/>
        <v>0</v>
      </c>
      <c r="R113" s="766" t="s">
        <v>456</v>
      </c>
      <c r="S113" s="768">
        <v>11115000</v>
      </c>
      <c r="T113" s="208"/>
      <c r="U113" s="208"/>
      <c r="V113" s="208"/>
      <c r="W113" s="208"/>
      <c r="X113" s="208"/>
      <c r="Y113" s="208"/>
      <c r="Z113" s="208"/>
      <c r="AA113" s="208"/>
      <c r="AB113" s="208"/>
      <c r="AC113" s="94"/>
      <c r="AD113" s="94"/>
      <c r="AE113" s="94"/>
      <c r="AF113" s="69">
        <f t="shared" si="989"/>
        <v>0</v>
      </c>
      <c r="AG113" s="70">
        <f t="shared" si="990"/>
        <v>0</v>
      </c>
      <c r="AH113" s="70">
        <f t="shared" si="991"/>
        <v>0</v>
      </c>
      <c r="AI113" s="70">
        <f t="shared" si="992"/>
        <v>0</v>
      </c>
      <c r="AJ113" s="70">
        <f t="shared" si="993"/>
        <v>0</v>
      </c>
      <c r="AK113" s="70">
        <f t="shared" si="994"/>
        <v>0</v>
      </c>
      <c r="AL113" s="70">
        <f t="shared" si="995"/>
        <v>0</v>
      </c>
      <c r="AM113" s="70">
        <f t="shared" si="996"/>
        <v>0</v>
      </c>
      <c r="AN113" s="70">
        <f t="shared" si="997"/>
        <v>0</v>
      </c>
      <c r="AO113" s="70">
        <f t="shared" si="998"/>
        <v>0</v>
      </c>
      <c r="AP113" s="70">
        <f t="shared" si="999"/>
        <v>0</v>
      </c>
      <c r="AQ113" s="70">
        <f t="shared" si="1000"/>
        <v>0</v>
      </c>
      <c r="AR113" s="70">
        <f t="shared" si="1001"/>
        <v>0</v>
      </c>
      <c r="AS113" s="70">
        <f t="shared" si="1002"/>
        <v>0</v>
      </c>
      <c r="AT113" s="70">
        <f t="shared" si="941"/>
        <v>0</v>
      </c>
      <c r="AU113" s="70">
        <f t="shared" si="942"/>
        <v>0</v>
      </c>
      <c r="AV113" s="70">
        <f t="shared" si="943"/>
        <v>0</v>
      </c>
      <c r="AW113" s="70">
        <f t="shared" si="944"/>
        <v>0</v>
      </c>
      <c r="AX113" s="70">
        <f t="shared" si="945"/>
        <v>0</v>
      </c>
      <c r="AY113" s="70">
        <f t="shared" si="946"/>
        <v>0</v>
      </c>
      <c r="AZ113" s="70">
        <f t="shared" si="947"/>
        <v>0</v>
      </c>
      <c r="BA113" s="70">
        <f t="shared" si="948"/>
        <v>0</v>
      </c>
      <c r="BB113" s="70">
        <f t="shared" si="949"/>
        <v>0</v>
      </c>
      <c r="BC113" s="70">
        <f t="shared" si="950"/>
        <v>0</v>
      </c>
      <c r="BD113" s="70">
        <f t="shared" si="951"/>
        <v>0</v>
      </c>
      <c r="BE113" s="70">
        <f t="shared" si="952"/>
        <v>0</v>
      </c>
      <c r="BF113" s="763">
        <f t="shared" si="1003"/>
        <v>0</v>
      </c>
      <c r="BG113" s="99">
        <f t="shared" si="954"/>
        <v>0</v>
      </c>
      <c r="BH113" s="100">
        <f t="shared" si="955"/>
        <v>33345000</v>
      </c>
      <c r="BI113" s="101">
        <f t="shared" si="956"/>
        <v>33345000</v>
      </c>
      <c r="BJ113" s="152">
        <f t="shared" si="957"/>
        <v>0</v>
      </c>
      <c r="BK113" s="956">
        <v>11115000</v>
      </c>
      <c r="BL113" s="461">
        <f t="shared" si="1004"/>
        <v>0</v>
      </c>
      <c r="BM113" s="461">
        <f t="shared" si="1005"/>
        <v>0</v>
      </c>
      <c r="BN113" s="461">
        <f t="shared" si="1006"/>
        <v>0</v>
      </c>
      <c r="BO113" s="37"/>
      <c r="BP113" s="461">
        <f t="shared" si="958"/>
        <v>0</v>
      </c>
      <c r="BQ113" s="461">
        <f t="shared" si="1007"/>
        <v>0</v>
      </c>
      <c r="BR113" s="461">
        <f t="shared" si="959"/>
        <v>0</v>
      </c>
      <c r="BS113" s="37"/>
      <c r="BT113" s="461">
        <f t="shared" si="960"/>
        <v>0</v>
      </c>
      <c r="BU113" s="461">
        <f t="shared" si="983"/>
        <v>0</v>
      </c>
      <c r="BV113" s="461">
        <f t="shared" si="1008"/>
        <v>0</v>
      </c>
      <c r="BW113" s="37"/>
      <c r="BX113" s="461">
        <f t="shared" si="961"/>
        <v>0</v>
      </c>
      <c r="BY113" s="461">
        <f t="shared" si="984"/>
        <v>0</v>
      </c>
      <c r="BZ113" s="461">
        <f t="shared" si="962"/>
        <v>0</v>
      </c>
      <c r="CA113" s="37"/>
      <c r="CB113" s="461">
        <f t="shared" si="963"/>
        <v>0</v>
      </c>
      <c r="CC113" s="461">
        <f t="shared" si="985"/>
        <v>0</v>
      </c>
      <c r="CD113" s="461">
        <f t="shared" si="964"/>
        <v>0</v>
      </c>
      <c r="CE113" s="37"/>
      <c r="CF113" s="461">
        <f t="shared" si="965"/>
        <v>0</v>
      </c>
      <c r="CG113" s="461">
        <f t="shared" si="966"/>
        <v>0</v>
      </c>
      <c r="CH113" s="461">
        <f t="shared" si="1009"/>
        <v>0</v>
      </c>
      <c r="CI113" s="37"/>
      <c r="CJ113" s="461">
        <f t="shared" si="967"/>
        <v>0</v>
      </c>
      <c r="CK113" s="461">
        <f t="shared" si="968"/>
        <v>0</v>
      </c>
      <c r="CL113" s="461">
        <f t="shared" si="969"/>
        <v>0</v>
      </c>
      <c r="CM113" s="37"/>
      <c r="CN113" s="461">
        <f t="shared" si="970"/>
        <v>0</v>
      </c>
      <c r="CO113" s="461">
        <f t="shared" si="971"/>
        <v>0</v>
      </c>
      <c r="CP113" s="461">
        <f t="shared" si="972"/>
        <v>0</v>
      </c>
      <c r="CQ113" s="37"/>
      <c r="CR113" s="461">
        <f t="shared" si="973"/>
        <v>0</v>
      </c>
      <c r="CS113" s="461">
        <f t="shared" si="986"/>
        <v>0</v>
      </c>
      <c r="CT113" s="461">
        <f t="shared" si="974"/>
        <v>0</v>
      </c>
      <c r="CU113" s="37"/>
      <c r="CV113" s="461">
        <f t="shared" si="975"/>
        <v>0</v>
      </c>
      <c r="CW113" s="461">
        <f t="shared" si="976"/>
        <v>0</v>
      </c>
      <c r="CX113" s="461">
        <f t="shared" si="977"/>
        <v>0</v>
      </c>
      <c r="CY113" s="37"/>
      <c r="CZ113" s="461">
        <f t="shared" si="978"/>
        <v>0</v>
      </c>
      <c r="DA113" s="461">
        <f t="shared" si="987"/>
        <v>0</v>
      </c>
      <c r="DB113" s="461">
        <f t="shared" si="979"/>
        <v>0</v>
      </c>
      <c r="DC113" s="37"/>
      <c r="DD113" s="461">
        <f t="shared" si="980"/>
        <v>0</v>
      </c>
      <c r="DE113" s="461">
        <f t="shared" si="981"/>
        <v>0</v>
      </c>
      <c r="DF113" s="461">
        <f t="shared" si="982"/>
        <v>0</v>
      </c>
      <c r="DG113" s="37"/>
      <c r="DH113" s="461">
        <f t="shared" si="918"/>
        <v>0</v>
      </c>
      <c r="DI113" s="461">
        <f t="shared" si="919"/>
        <v>0</v>
      </c>
      <c r="DJ113" s="461">
        <f t="shared" si="1010"/>
        <v>0</v>
      </c>
    </row>
    <row r="114" spans="1:114" s="92" customFormat="1" ht="24.75" customHeight="1" x14ac:dyDescent="0.2">
      <c r="A114" s="759">
        <v>6</v>
      </c>
      <c r="B114" s="761" t="s">
        <v>500</v>
      </c>
      <c r="C114" s="147" t="s">
        <v>235</v>
      </c>
      <c r="D114" s="764">
        <v>0.9</v>
      </c>
      <c r="E114" s="263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>
        <f t="shared" si="988"/>
        <v>0</v>
      </c>
      <c r="R114" s="766" t="s">
        <v>456</v>
      </c>
      <c r="S114" s="768">
        <v>2280000</v>
      </c>
      <c r="T114" s="208"/>
      <c r="U114" s="208"/>
      <c r="V114" s="208"/>
      <c r="W114" s="208"/>
      <c r="X114" s="208"/>
      <c r="Y114" s="208"/>
      <c r="Z114" s="208"/>
      <c r="AA114" s="208"/>
      <c r="AB114" s="208"/>
      <c r="AC114" s="94"/>
      <c r="AD114" s="94"/>
      <c r="AE114" s="94"/>
      <c r="AF114" s="69">
        <f t="shared" si="989"/>
        <v>0</v>
      </c>
      <c r="AG114" s="70">
        <f t="shared" si="990"/>
        <v>0</v>
      </c>
      <c r="AH114" s="70">
        <f t="shared" si="991"/>
        <v>0</v>
      </c>
      <c r="AI114" s="70">
        <f t="shared" si="992"/>
        <v>0</v>
      </c>
      <c r="AJ114" s="70">
        <f t="shared" si="993"/>
        <v>0</v>
      </c>
      <c r="AK114" s="70">
        <f t="shared" si="994"/>
        <v>0</v>
      </c>
      <c r="AL114" s="70">
        <f t="shared" si="995"/>
        <v>0</v>
      </c>
      <c r="AM114" s="70">
        <f t="shared" si="996"/>
        <v>0</v>
      </c>
      <c r="AN114" s="70">
        <f t="shared" si="997"/>
        <v>0</v>
      </c>
      <c r="AO114" s="70">
        <f t="shared" si="998"/>
        <v>0</v>
      </c>
      <c r="AP114" s="70">
        <f t="shared" si="999"/>
        <v>0</v>
      </c>
      <c r="AQ114" s="70">
        <f t="shared" si="1000"/>
        <v>0</v>
      </c>
      <c r="AR114" s="70">
        <f t="shared" si="1001"/>
        <v>0</v>
      </c>
      <c r="AS114" s="70">
        <f t="shared" si="1002"/>
        <v>0</v>
      </c>
      <c r="AT114" s="70">
        <f t="shared" si="941"/>
        <v>0</v>
      </c>
      <c r="AU114" s="70">
        <f t="shared" si="942"/>
        <v>0</v>
      </c>
      <c r="AV114" s="70">
        <f t="shared" si="943"/>
        <v>0</v>
      </c>
      <c r="AW114" s="70">
        <f t="shared" si="944"/>
        <v>0</v>
      </c>
      <c r="AX114" s="70">
        <f t="shared" si="945"/>
        <v>0</v>
      </c>
      <c r="AY114" s="70">
        <f t="shared" si="946"/>
        <v>0</v>
      </c>
      <c r="AZ114" s="70">
        <f t="shared" si="947"/>
        <v>0</v>
      </c>
      <c r="BA114" s="70">
        <f t="shared" si="948"/>
        <v>0</v>
      </c>
      <c r="BB114" s="70">
        <f t="shared" si="949"/>
        <v>0</v>
      </c>
      <c r="BC114" s="70">
        <f t="shared" si="950"/>
        <v>0</v>
      </c>
      <c r="BD114" s="70">
        <f t="shared" si="951"/>
        <v>0</v>
      </c>
      <c r="BE114" s="70">
        <f t="shared" si="952"/>
        <v>0</v>
      </c>
      <c r="BF114" s="763">
        <f t="shared" si="1003"/>
        <v>0</v>
      </c>
      <c r="BG114" s="99">
        <f t="shared" si="954"/>
        <v>0</v>
      </c>
      <c r="BH114" s="100">
        <f t="shared" si="955"/>
        <v>2052000</v>
      </c>
      <c r="BI114" s="101">
        <f t="shared" si="956"/>
        <v>2052000</v>
      </c>
      <c r="BJ114" s="152">
        <f t="shared" si="957"/>
        <v>0</v>
      </c>
      <c r="BK114" s="956">
        <v>2280000</v>
      </c>
      <c r="BL114" s="461">
        <f t="shared" si="1004"/>
        <v>0</v>
      </c>
      <c r="BM114" s="461">
        <f t="shared" si="1005"/>
        <v>0</v>
      </c>
      <c r="BN114" s="461">
        <f t="shared" si="1006"/>
        <v>0</v>
      </c>
      <c r="BO114" s="37"/>
      <c r="BP114" s="461">
        <f t="shared" si="958"/>
        <v>0</v>
      </c>
      <c r="BQ114" s="461">
        <f t="shared" si="1007"/>
        <v>0</v>
      </c>
      <c r="BR114" s="461">
        <f t="shared" si="959"/>
        <v>0</v>
      </c>
      <c r="BS114" s="37"/>
      <c r="BT114" s="461">
        <f t="shared" si="960"/>
        <v>0</v>
      </c>
      <c r="BU114" s="461">
        <f t="shared" si="983"/>
        <v>0</v>
      </c>
      <c r="BV114" s="461">
        <f t="shared" si="1008"/>
        <v>0</v>
      </c>
      <c r="BW114" s="37"/>
      <c r="BX114" s="461">
        <f t="shared" si="961"/>
        <v>0</v>
      </c>
      <c r="BY114" s="461">
        <f t="shared" si="984"/>
        <v>0</v>
      </c>
      <c r="BZ114" s="461">
        <f t="shared" si="962"/>
        <v>0</v>
      </c>
      <c r="CA114" s="37"/>
      <c r="CB114" s="461">
        <f t="shared" si="963"/>
        <v>0</v>
      </c>
      <c r="CC114" s="461">
        <f t="shared" si="985"/>
        <v>0</v>
      </c>
      <c r="CD114" s="461">
        <f t="shared" si="964"/>
        <v>0</v>
      </c>
      <c r="CE114" s="37"/>
      <c r="CF114" s="461">
        <f t="shared" si="965"/>
        <v>0</v>
      </c>
      <c r="CG114" s="461">
        <f t="shared" si="966"/>
        <v>0</v>
      </c>
      <c r="CH114" s="461">
        <f t="shared" si="1009"/>
        <v>0</v>
      </c>
      <c r="CI114" s="37"/>
      <c r="CJ114" s="461">
        <f t="shared" si="967"/>
        <v>0</v>
      </c>
      <c r="CK114" s="461">
        <f t="shared" si="968"/>
        <v>0</v>
      </c>
      <c r="CL114" s="461">
        <f t="shared" si="969"/>
        <v>0</v>
      </c>
      <c r="CM114" s="37"/>
      <c r="CN114" s="461">
        <f t="shared" si="970"/>
        <v>0</v>
      </c>
      <c r="CO114" s="461">
        <f t="shared" si="971"/>
        <v>0</v>
      </c>
      <c r="CP114" s="461">
        <f t="shared" si="972"/>
        <v>0</v>
      </c>
      <c r="CQ114" s="37"/>
      <c r="CR114" s="461">
        <f t="shared" si="973"/>
        <v>0</v>
      </c>
      <c r="CS114" s="461">
        <f t="shared" si="986"/>
        <v>0</v>
      </c>
      <c r="CT114" s="461">
        <f t="shared" si="974"/>
        <v>0</v>
      </c>
      <c r="CU114" s="37"/>
      <c r="CV114" s="461">
        <f t="shared" si="975"/>
        <v>0</v>
      </c>
      <c r="CW114" s="461">
        <f t="shared" si="976"/>
        <v>0</v>
      </c>
      <c r="CX114" s="461">
        <f t="shared" si="977"/>
        <v>0</v>
      </c>
      <c r="CY114" s="37"/>
      <c r="CZ114" s="461">
        <f t="shared" si="978"/>
        <v>0</v>
      </c>
      <c r="DA114" s="461">
        <f t="shared" si="987"/>
        <v>0</v>
      </c>
      <c r="DB114" s="461">
        <f t="shared" si="979"/>
        <v>0</v>
      </c>
      <c r="DC114" s="37"/>
      <c r="DD114" s="461">
        <f t="shared" si="980"/>
        <v>0</v>
      </c>
      <c r="DE114" s="461">
        <f t="shared" si="981"/>
        <v>0</v>
      </c>
      <c r="DF114" s="461">
        <f t="shared" si="982"/>
        <v>0</v>
      </c>
      <c r="DG114" s="37"/>
      <c r="DH114" s="461">
        <f t="shared" si="918"/>
        <v>0</v>
      </c>
      <c r="DI114" s="461">
        <f t="shared" si="919"/>
        <v>0</v>
      </c>
      <c r="DJ114" s="461">
        <f t="shared" si="1010"/>
        <v>0</v>
      </c>
    </row>
    <row r="115" spans="1:114" s="92" customFormat="1" ht="24.75" customHeight="1" x14ac:dyDescent="0.2">
      <c r="A115" s="759">
        <v>7</v>
      </c>
      <c r="B115" s="761" t="s">
        <v>501</v>
      </c>
      <c r="C115" s="147" t="s">
        <v>235</v>
      </c>
      <c r="D115" s="764">
        <v>50</v>
      </c>
      <c r="E115" s="263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>
        <f t="shared" ref="Q115:Q117" si="1011">SUM(E115:P115)</f>
        <v>0</v>
      </c>
      <c r="R115" s="766" t="s">
        <v>510</v>
      </c>
      <c r="S115" s="768">
        <v>28500</v>
      </c>
      <c r="T115" s="208"/>
      <c r="U115" s="208"/>
      <c r="V115" s="208"/>
      <c r="W115" s="208"/>
      <c r="X115" s="208"/>
      <c r="Y115" s="208"/>
      <c r="Z115" s="208"/>
      <c r="AA115" s="208"/>
      <c r="AB115" s="208"/>
      <c r="AC115" s="94"/>
      <c r="AD115" s="94"/>
      <c r="AE115" s="94"/>
      <c r="AF115" s="69">
        <f t="shared" ref="AF115:AF117" si="1012">SUM(Q115*S115)</f>
        <v>0</v>
      </c>
      <c r="AG115" s="70">
        <f t="shared" ref="AG115:AG117" si="1013">T115*E115</f>
        <v>0</v>
      </c>
      <c r="AH115" s="70">
        <f t="shared" ref="AH115:AH117" si="1014">U115*F115</f>
        <v>0</v>
      </c>
      <c r="AI115" s="70">
        <f t="shared" ref="AI115:AI117" si="1015">V115*G115</f>
        <v>0</v>
      </c>
      <c r="AJ115" s="70">
        <f t="shared" ref="AJ115:AJ117" si="1016">W115*H115</f>
        <v>0</v>
      </c>
      <c r="AK115" s="70">
        <f t="shared" ref="AK115:AK117" si="1017">X115*I115</f>
        <v>0</v>
      </c>
      <c r="AL115" s="70">
        <f t="shared" ref="AL115:AL117" si="1018">Y115*J115</f>
        <v>0</v>
      </c>
      <c r="AM115" s="70">
        <f t="shared" ref="AM115:AM117" si="1019">Z115*K115</f>
        <v>0</v>
      </c>
      <c r="AN115" s="70">
        <f t="shared" ref="AN115:AN117" si="1020">AA115*L115</f>
        <v>0</v>
      </c>
      <c r="AO115" s="70">
        <f t="shared" ref="AO115:AO117" si="1021">AB115*M115</f>
        <v>0</v>
      </c>
      <c r="AP115" s="70">
        <f t="shared" ref="AP115:AP117" si="1022">AC115*N115</f>
        <v>0</v>
      </c>
      <c r="AQ115" s="70">
        <f t="shared" ref="AQ115:AQ117" si="1023">AD115*O115</f>
        <v>0</v>
      </c>
      <c r="AR115" s="70">
        <f t="shared" ref="AR115:AR117" si="1024">AE115*P115</f>
        <v>0</v>
      </c>
      <c r="AS115" s="70">
        <f t="shared" ref="AS115:AS117" si="1025">SUM(AG115:AR115)</f>
        <v>0</v>
      </c>
      <c r="AT115" s="70">
        <f t="shared" si="941"/>
        <v>0</v>
      </c>
      <c r="AU115" s="70">
        <f t="shared" si="942"/>
        <v>0</v>
      </c>
      <c r="AV115" s="70">
        <f t="shared" si="943"/>
        <v>0</v>
      </c>
      <c r="AW115" s="70">
        <f t="shared" si="944"/>
        <v>0</v>
      </c>
      <c r="AX115" s="70">
        <f t="shared" si="945"/>
        <v>0</v>
      </c>
      <c r="AY115" s="70">
        <f t="shared" si="946"/>
        <v>0</v>
      </c>
      <c r="AZ115" s="70">
        <f t="shared" si="947"/>
        <v>0</v>
      </c>
      <c r="BA115" s="70">
        <f t="shared" si="948"/>
        <v>0</v>
      </c>
      <c r="BB115" s="70">
        <f t="shared" si="949"/>
        <v>0</v>
      </c>
      <c r="BC115" s="70">
        <f t="shared" si="950"/>
        <v>0</v>
      </c>
      <c r="BD115" s="70">
        <f t="shared" si="951"/>
        <v>0</v>
      </c>
      <c r="BE115" s="70">
        <f t="shared" si="952"/>
        <v>0</v>
      </c>
      <c r="BF115" s="763">
        <f t="shared" ref="BF115:BF117" si="1026">SUM(AT115:BE115)</f>
        <v>0</v>
      </c>
      <c r="BG115" s="99">
        <f t="shared" si="954"/>
        <v>0</v>
      </c>
      <c r="BH115" s="100">
        <f t="shared" si="955"/>
        <v>1425000</v>
      </c>
      <c r="BI115" s="101">
        <f t="shared" si="956"/>
        <v>1425000</v>
      </c>
      <c r="BJ115" s="152">
        <f t="shared" si="957"/>
        <v>0</v>
      </c>
      <c r="BK115" s="956">
        <v>28500</v>
      </c>
      <c r="BL115" s="461">
        <f t="shared" si="1004"/>
        <v>0</v>
      </c>
      <c r="BM115" s="461">
        <f t="shared" si="1005"/>
        <v>0</v>
      </c>
      <c r="BN115" s="461">
        <f t="shared" si="1006"/>
        <v>0</v>
      </c>
      <c r="BO115" s="37"/>
      <c r="BP115" s="461">
        <f t="shared" si="958"/>
        <v>0</v>
      </c>
      <c r="BQ115" s="461">
        <f t="shared" si="1007"/>
        <v>0</v>
      </c>
      <c r="BR115" s="461">
        <f t="shared" si="959"/>
        <v>0</v>
      </c>
      <c r="BS115" s="37"/>
      <c r="BT115" s="461">
        <f t="shared" si="960"/>
        <v>0</v>
      </c>
      <c r="BU115" s="461">
        <f t="shared" si="983"/>
        <v>0</v>
      </c>
      <c r="BV115" s="461">
        <f t="shared" si="1008"/>
        <v>0</v>
      </c>
      <c r="BW115" s="37"/>
      <c r="BX115" s="461">
        <f t="shared" si="961"/>
        <v>0</v>
      </c>
      <c r="BY115" s="461">
        <f t="shared" si="984"/>
        <v>0</v>
      </c>
      <c r="BZ115" s="461">
        <f t="shared" si="962"/>
        <v>0</v>
      </c>
      <c r="CA115" s="37"/>
      <c r="CB115" s="461">
        <f t="shared" si="963"/>
        <v>0</v>
      </c>
      <c r="CC115" s="461">
        <f t="shared" si="985"/>
        <v>0</v>
      </c>
      <c r="CD115" s="461">
        <f t="shared" si="964"/>
        <v>0</v>
      </c>
      <c r="CE115" s="37"/>
      <c r="CF115" s="461">
        <f t="shared" si="965"/>
        <v>0</v>
      </c>
      <c r="CG115" s="461">
        <f t="shared" si="966"/>
        <v>0</v>
      </c>
      <c r="CH115" s="461">
        <f t="shared" si="1009"/>
        <v>0</v>
      </c>
      <c r="CI115" s="37"/>
      <c r="CJ115" s="461">
        <f t="shared" si="967"/>
        <v>0</v>
      </c>
      <c r="CK115" s="461">
        <f t="shared" si="968"/>
        <v>0</v>
      </c>
      <c r="CL115" s="461">
        <f t="shared" si="969"/>
        <v>0</v>
      </c>
      <c r="CM115" s="37"/>
      <c r="CN115" s="461">
        <f t="shared" si="970"/>
        <v>0</v>
      </c>
      <c r="CO115" s="461">
        <f t="shared" si="971"/>
        <v>0</v>
      </c>
      <c r="CP115" s="461">
        <f t="shared" si="972"/>
        <v>0</v>
      </c>
      <c r="CQ115" s="37"/>
      <c r="CR115" s="461">
        <f t="shared" si="973"/>
        <v>0</v>
      </c>
      <c r="CS115" s="461">
        <f t="shared" si="986"/>
        <v>0</v>
      </c>
      <c r="CT115" s="461">
        <f t="shared" si="974"/>
        <v>0</v>
      </c>
      <c r="CU115" s="37"/>
      <c r="CV115" s="461">
        <f t="shared" si="975"/>
        <v>0</v>
      </c>
      <c r="CW115" s="461">
        <f t="shared" si="976"/>
        <v>0</v>
      </c>
      <c r="CX115" s="461">
        <f t="shared" si="977"/>
        <v>0</v>
      </c>
      <c r="CY115" s="37"/>
      <c r="CZ115" s="461">
        <f t="shared" si="978"/>
        <v>0</v>
      </c>
      <c r="DA115" s="461">
        <f t="shared" si="987"/>
        <v>0</v>
      </c>
      <c r="DB115" s="461">
        <f t="shared" si="979"/>
        <v>0</v>
      </c>
      <c r="DC115" s="37"/>
      <c r="DD115" s="461">
        <f t="shared" si="980"/>
        <v>0</v>
      </c>
      <c r="DE115" s="461">
        <f>P115*BK115</f>
        <v>0</v>
      </c>
      <c r="DF115" s="461">
        <f t="shared" si="982"/>
        <v>0</v>
      </c>
      <c r="DG115" s="37"/>
      <c r="DH115" s="461">
        <f t="shared" si="918"/>
        <v>0</v>
      </c>
      <c r="DI115" s="461">
        <f t="shared" si="919"/>
        <v>0</v>
      </c>
      <c r="DJ115" s="461">
        <f t="shared" si="1010"/>
        <v>0</v>
      </c>
    </row>
    <row r="116" spans="1:114" s="92" customFormat="1" ht="24.75" customHeight="1" x14ac:dyDescent="0.2">
      <c r="A116" s="759">
        <v>8</v>
      </c>
      <c r="B116" s="761" t="s">
        <v>502</v>
      </c>
      <c r="C116" s="147" t="s">
        <v>235</v>
      </c>
      <c r="D116" s="764">
        <v>50</v>
      </c>
      <c r="E116" s="263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>
        <f t="shared" si="1011"/>
        <v>0</v>
      </c>
      <c r="R116" s="766" t="s">
        <v>511</v>
      </c>
      <c r="S116" s="768">
        <v>136800</v>
      </c>
      <c r="T116" s="208"/>
      <c r="U116" s="208"/>
      <c r="V116" s="208"/>
      <c r="W116" s="208"/>
      <c r="X116" s="208"/>
      <c r="Y116" s="208"/>
      <c r="Z116" s="208"/>
      <c r="AA116" s="208"/>
      <c r="AB116" s="208"/>
      <c r="AC116" s="94"/>
      <c r="AD116" s="94"/>
      <c r="AE116" s="94"/>
      <c r="AF116" s="69">
        <f t="shared" si="1012"/>
        <v>0</v>
      </c>
      <c r="AG116" s="70">
        <f t="shared" si="1013"/>
        <v>0</v>
      </c>
      <c r="AH116" s="70">
        <f t="shared" si="1014"/>
        <v>0</v>
      </c>
      <c r="AI116" s="70">
        <f t="shared" si="1015"/>
        <v>0</v>
      </c>
      <c r="AJ116" s="70">
        <f t="shared" si="1016"/>
        <v>0</v>
      </c>
      <c r="AK116" s="70">
        <f t="shared" si="1017"/>
        <v>0</v>
      </c>
      <c r="AL116" s="70">
        <f t="shared" si="1018"/>
        <v>0</v>
      </c>
      <c r="AM116" s="70">
        <f t="shared" si="1019"/>
        <v>0</v>
      </c>
      <c r="AN116" s="70">
        <f t="shared" si="1020"/>
        <v>0</v>
      </c>
      <c r="AO116" s="70">
        <f t="shared" si="1021"/>
        <v>0</v>
      </c>
      <c r="AP116" s="70">
        <f t="shared" si="1022"/>
        <v>0</v>
      </c>
      <c r="AQ116" s="70">
        <f t="shared" si="1023"/>
        <v>0</v>
      </c>
      <c r="AR116" s="70">
        <f t="shared" si="1024"/>
        <v>0</v>
      </c>
      <c r="AS116" s="70">
        <f t="shared" si="1025"/>
        <v>0</v>
      </c>
      <c r="AT116" s="70">
        <f t="shared" si="941"/>
        <v>0</v>
      </c>
      <c r="AU116" s="70">
        <f t="shared" si="942"/>
        <v>0</v>
      </c>
      <c r="AV116" s="70">
        <f t="shared" si="943"/>
        <v>0</v>
      </c>
      <c r="AW116" s="70">
        <f t="shared" si="944"/>
        <v>0</v>
      </c>
      <c r="AX116" s="70">
        <f t="shared" si="945"/>
        <v>0</v>
      </c>
      <c r="AY116" s="70">
        <f t="shared" si="946"/>
        <v>0</v>
      </c>
      <c r="AZ116" s="70">
        <f t="shared" si="947"/>
        <v>0</v>
      </c>
      <c r="BA116" s="70">
        <f t="shared" si="948"/>
        <v>0</v>
      </c>
      <c r="BB116" s="70">
        <f t="shared" si="949"/>
        <v>0</v>
      </c>
      <c r="BC116" s="70">
        <f t="shared" si="950"/>
        <v>0</v>
      </c>
      <c r="BD116" s="70">
        <f t="shared" si="951"/>
        <v>0</v>
      </c>
      <c r="BE116" s="70">
        <f t="shared" si="952"/>
        <v>0</v>
      </c>
      <c r="BF116" s="763">
        <f t="shared" si="1026"/>
        <v>0</v>
      </c>
      <c r="BG116" s="99">
        <f t="shared" si="954"/>
        <v>0</v>
      </c>
      <c r="BH116" s="100">
        <f t="shared" si="955"/>
        <v>6840000</v>
      </c>
      <c r="BI116" s="101">
        <f t="shared" si="956"/>
        <v>6840000</v>
      </c>
      <c r="BJ116" s="152">
        <f t="shared" si="957"/>
        <v>0</v>
      </c>
      <c r="BK116" s="956">
        <v>136800</v>
      </c>
      <c r="BL116" s="461">
        <f>AG116-AT116</f>
        <v>0</v>
      </c>
      <c r="BM116" s="461">
        <f>E116*BK116</f>
        <v>0</v>
      </c>
      <c r="BN116" s="461">
        <f>BL116-BM116</f>
        <v>0</v>
      </c>
      <c r="BO116" s="37"/>
      <c r="BP116" s="461">
        <f t="shared" si="958"/>
        <v>0</v>
      </c>
      <c r="BQ116" s="461">
        <f>F116*BK116</f>
        <v>0</v>
      </c>
      <c r="BR116" s="461">
        <f t="shared" si="959"/>
        <v>0</v>
      </c>
      <c r="BS116" s="37"/>
      <c r="BT116" s="461">
        <f t="shared" si="960"/>
        <v>0</v>
      </c>
      <c r="BU116" s="461">
        <f>G116*BK116</f>
        <v>0</v>
      </c>
      <c r="BV116" s="461">
        <f>BT116-BU116</f>
        <v>0</v>
      </c>
      <c r="BW116" s="37"/>
      <c r="BX116" s="461">
        <f t="shared" si="961"/>
        <v>0</v>
      </c>
      <c r="BY116" s="461">
        <f>H116*BK116</f>
        <v>0</v>
      </c>
      <c r="BZ116" s="461">
        <f t="shared" si="962"/>
        <v>0</v>
      </c>
      <c r="CA116" s="37"/>
      <c r="CB116" s="461">
        <f t="shared" si="963"/>
        <v>0</v>
      </c>
      <c r="CC116" s="461">
        <f>I116*BK116</f>
        <v>0</v>
      </c>
      <c r="CD116" s="461">
        <f t="shared" si="964"/>
        <v>0</v>
      </c>
      <c r="CE116" s="37"/>
      <c r="CF116" s="461">
        <f t="shared" si="965"/>
        <v>0</v>
      </c>
      <c r="CG116" s="461">
        <f t="shared" si="966"/>
        <v>0</v>
      </c>
      <c r="CH116" s="461">
        <f>CF116-CG116</f>
        <v>0</v>
      </c>
      <c r="CI116" s="37"/>
      <c r="CJ116" s="461">
        <f t="shared" si="967"/>
        <v>0</v>
      </c>
      <c r="CK116" s="461">
        <f t="shared" si="968"/>
        <v>0</v>
      </c>
      <c r="CL116" s="461">
        <f t="shared" si="969"/>
        <v>0</v>
      </c>
      <c r="CM116" s="37"/>
      <c r="CN116" s="461">
        <f t="shared" si="970"/>
        <v>0</v>
      </c>
      <c r="CO116" s="461">
        <f t="shared" si="971"/>
        <v>0</v>
      </c>
      <c r="CP116" s="461">
        <f t="shared" si="972"/>
        <v>0</v>
      </c>
      <c r="CQ116" s="37"/>
      <c r="CR116" s="461">
        <f t="shared" si="973"/>
        <v>0</v>
      </c>
      <c r="CS116" s="461">
        <f>M116*BK116</f>
        <v>0</v>
      </c>
      <c r="CT116" s="461">
        <f t="shared" si="974"/>
        <v>0</v>
      </c>
      <c r="CU116" s="37"/>
      <c r="CV116" s="461">
        <f t="shared" si="975"/>
        <v>0</v>
      </c>
      <c r="CW116" s="461">
        <f t="shared" si="976"/>
        <v>0</v>
      </c>
      <c r="CX116" s="461">
        <f t="shared" si="977"/>
        <v>0</v>
      </c>
      <c r="CY116" s="37"/>
      <c r="CZ116" s="461">
        <f t="shared" si="978"/>
        <v>0</v>
      </c>
      <c r="DA116" s="461">
        <f>O116*BK116</f>
        <v>0</v>
      </c>
      <c r="DB116" s="461">
        <f t="shared" si="979"/>
        <v>0</v>
      </c>
      <c r="DC116" s="37"/>
      <c r="DD116" s="461">
        <f t="shared" si="980"/>
        <v>0</v>
      </c>
      <c r="DE116" s="461">
        <f t="shared" ref="DE116:DE121" si="1027">P116*BK116</f>
        <v>0</v>
      </c>
      <c r="DF116" s="461">
        <f t="shared" si="982"/>
        <v>0</v>
      </c>
      <c r="DG116" s="37"/>
      <c r="DH116" s="461">
        <f t="shared" si="918"/>
        <v>0</v>
      </c>
      <c r="DI116" s="461">
        <f t="shared" si="919"/>
        <v>0</v>
      </c>
      <c r="DJ116" s="461">
        <f>DH116-DI116</f>
        <v>0</v>
      </c>
    </row>
    <row r="117" spans="1:114" s="92" customFormat="1" ht="24.75" customHeight="1" x14ac:dyDescent="0.2">
      <c r="A117" s="759">
        <v>9</v>
      </c>
      <c r="B117" s="761" t="s">
        <v>503</v>
      </c>
      <c r="C117" s="147" t="s">
        <v>235</v>
      </c>
      <c r="D117" s="764">
        <v>120</v>
      </c>
      <c r="E117" s="263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>
        <f t="shared" si="1011"/>
        <v>0</v>
      </c>
      <c r="R117" s="766" t="s">
        <v>512</v>
      </c>
      <c r="S117" s="768">
        <v>28500</v>
      </c>
      <c r="T117" s="208"/>
      <c r="U117" s="208"/>
      <c r="V117" s="208"/>
      <c r="W117" s="208"/>
      <c r="X117" s="208"/>
      <c r="Y117" s="208"/>
      <c r="Z117" s="208"/>
      <c r="AA117" s="208"/>
      <c r="AB117" s="208"/>
      <c r="AC117" s="94"/>
      <c r="AD117" s="94"/>
      <c r="AE117" s="94"/>
      <c r="AF117" s="69">
        <f t="shared" si="1012"/>
        <v>0</v>
      </c>
      <c r="AG117" s="70">
        <f t="shared" si="1013"/>
        <v>0</v>
      </c>
      <c r="AH117" s="70">
        <f t="shared" si="1014"/>
        <v>0</v>
      </c>
      <c r="AI117" s="70">
        <f t="shared" si="1015"/>
        <v>0</v>
      </c>
      <c r="AJ117" s="70">
        <f t="shared" si="1016"/>
        <v>0</v>
      </c>
      <c r="AK117" s="70">
        <f t="shared" si="1017"/>
        <v>0</v>
      </c>
      <c r="AL117" s="70">
        <f t="shared" si="1018"/>
        <v>0</v>
      </c>
      <c r="AM117" s="70">
        <f t="shared" si="1019"/>
        <v>0</v>
      </c>
      <c r="AN117" s="70">
        <f t="shared" si="1020"/>
        <v>0</v>
      </c>
      <c r="AO117" s="70">
        <f t="shared" si="1021"/>
        <v>0</v>
      </c>
      <c r="AP117" s="70">
        <f t="shared" si="1022"/>
        <v>0</v>
      </c>
      <c r="AQ117" s="70">
        <f t="shared" si="1023"/>
        <v>0</v>
      </c>
      <c r="AR117" s="70">
        <f t="shared" si="1024"/>
        <v>0</v>
      </c>
      <c r="AS117" s="70">
        <f t="shared" si="1025"/>
        <v>0</v>
      </c>
      <c r="AT117" s="70">
        <f t="shared" si="941"/>
        <v>0</v>
      </c>
      <c r="AU117" s="70">
        <f t="shared" si="942"/>
        <v>0</v>
      </c>
      <c r="AV117" s="70">
        <f t="shared" si="943"/>
        <v>0</v>
      </c>
      <c r="AW117" s="70">
        <f t="shared" si="944"/>
        <v>0</v>
      </c>
      <c r="AX117" s="70">
        <f t="shared" si="945"/>
        <v>0</v>
      </c>
      <c r="AY117" s="70">
        <f t="shared" si="946"/>
        <v>0</v>
      </c>
      <c r="AZ117" s="70">
        <f t="shared" si="947"/>
        <v>0</v>
      </c>
      <c r="BA117" s="70">
        <f t="shared" si="948"/>
        <v>0</v>
      </c>
      <c r="BB117" s="70">
        <f t="shared" si="949"/>
        <v>0</v>
      </c>
      <c r="BC117" s="70">
        <f t="shared" si="950"/>
        <v>0</v>
      </c>
      <c r="BD117" s="70">
        <f t="shared" si="951"/>
        <v>0</v>
      </c>
      <c r="BE117" s="70">
        <f t="shared" si="952"/>
        <v>0</v>
      </c>
      <c r="BF117" s="763">
        <f t="shared" si="1026"/>
        <v>0</v>
      </c>
      <c r="BG117" s="99">
        <f t="shared" si="954"/>
        <v>0</v>
      </c>
      <c r="BH117" s="100">
        <f t="shared" si="955"/>
        <v>3420000</v>
      </c>
      <c r="BI117" s="101">
        <f t="shared" si="956"/>
        <v>3420000</v>
      </c>
      <c r="BJ117" s="152">
        <f t="shared" si="957"/>
        <v>0</v>
      </c>
      <c r="BK117" s="956">
        <v>28500</v>
      </c>
      <c r="BL117" s="461">
        <f t="shared" ref="BL117:BL121" si="1028">AG117-AT117</f>
        <v>0</v>
      </c>
      <c r="BM117" s="461">
        <f t="shared" ref="BM117:BM121" si="1029">E117*BK117</f>
        <v>0</v>
      </c>
      <c r="BN117" s="461">
        <f t="shared" ref="BN117:BN121" si="1030">BL117-BM117</f>
        <v>0</v>
      </c>
      <c r="BO117" s="37"/>
      <c r="BP117" s="461">
        <f t="shared" si="958"/>
        <v>0</v>
      </c>
      <c r="BQ117" s="461">
        <f t="shared" ref="BQ117:BQ121" si="1031">F117*BK117</f>
        <v>0</v>
      </c>
      <c r="BR117" s="461">
        <f t="shared" si="959"/>
        <v>0</v>
      </c>
      <c r="BS117" s="37"/>
      <c r="BT117" s="461">
        <f t="shared" si="960"/>
        <v>0</v>
      </c>
      <c r="BU117" s="461">
        <f t="shared" ref="BU117:BU121" si="1032">G117*BK117</f>
        <v>0</v>
      </c>
      <c r="BV117" s="461">
        <f t="shared" ref="BV117:BV121" si="1033">BT117-BU117</f>
        <v>0</v>
      </c>
      <c r="BW117" s="37"/>
      <c r="BX117" s="461">
        <f t="shared" si="961"/>
        <v>0</v>
      </c>
      <c r="BY117" s="461">
        <f t="shared" ref="BY117:BY121" si="1034">H117*BK117</f>
        <v>0</v>
      </c>
      <c r="BZ117" s="461">
        <f t="shared" si="962"/>
        <v>0</v>
      </c>
      <c r="CA117" s="37"/>
      <c r="CB117" s="461">
        <f t="shared" si="963"/>
        <v>0</v>
      </c>
      <c r="CC117" s="461">
        <f t="shared" ref="CC117:CC121" si="1035">I117*BK117</f>
        <v>0</v>
      </c>
      <c r="CD117" s="461">
        <f t="shared" si="964"/>
        <v>0</v>
      </c>
      <c r="CE117" s="37"/>
      <c r="CF117" s="461">
        <f t="shared" si="965"/>
        <v>0</v>
      </c>
      <c r="CG117" s="461">
        <f t="shared" si="966"/>
        <v>0</v>
      </c>
      <c r="CH117" s="461">
        <f t="shared" ref="CH117:CH121" si="1036">CF117-CG117</f>
        <v>0</v>
      </c>
      <c r="CI117" s="37"/>
      <c r="CJ117" s="461">
        <f t="shared" si="967"/>
        <v>0</v>
      </c>
      <c r="CK117" s="461">
        <f t="shared" si="968"/>
        <v>0</v>
      </c>
      <c r="CL117" s="461">
        <f t="shared" si="969"/>
        <v>0</v>
      </c>
      <c r="CM117" s="37"/>
      <c r="CN117" s="461">
        <f t="shared" si="970"/>
        <v>0</v>
      </c>
      <c r="CO117" s="461">
        <f t="shared" si="971"/>
        <v>0</v>
      </c>
      <c r="CP117" s="461">
        <f t="shared" si="972"/>
        <v>0</v>
      </c>
      <c r="CQ117" s="37"/>
      <c r="CR117" s="461">
        <f t="shared" si="973"/>
        <v>0</v>
      </c>
      <c r="CS117" s="461">
        <f t="shared" ref="CS117:CS121" si="1037">M117*BK117</f>
        <v>0</v>
      </c>
      <c r="CT117" s="461">
        <f t="shared" si="974"/>
        <v>0</v>
      </c>
      <c r="CU117" s="37"/>
      <c r="CV117" s="461">
        <f t="shared" si="975"/>
        <v>0</v>
      </c>
      <c r="CW117" s="461">
        <f t="shared" si="976"/>
        <v>0</v>
      </c>
      <c r="CX117" s="461">
        <f t="shared" si="977"/>
        <v>0</v>
      </c>
      <c r="CY117" s="37"/>
      <c r="CZ117" s="461">
        <f t="shared" si="978"/>
        <v>0</v>
      </c>
      <c r="DA117" s="461">
        <f t="shared" ref="DA117:DA121" si="1038">O117*BK117</f>
        <v>0</v>
      </c>
      <c r="DB117" s="461">
        <f t="shared" si="979"/>
        <v>0</v>
      </c>
      <c r="DC117" s="37"/>
      <c r="DD117" s="461">
        <f t="shared" si="980"/>
        <v>0</v>
      </c>
      <c r="DE117" s="461">
        <f t="shared" si="1027"/>
        <v>0</v>
      </c>
      <c r="DF117" s="461">
        <f t="shared" si="982"/>
        <v>0</v>
      </c>
      <c r="DG117" s="37"/>
      <c r="DH117" s="461">
        <f t="shared" si="918"/>
        <v>0</v>
      </c>
      <c r="DI117" s="461">
        <f t="shared" si="919"/>
        <v>0</v>
      </c>
      <c r="DJ117" s="461">
        <f t="shared" ref="DJ117:DJ121" si="1039">DH117-DI117</f>
        <v>0</v>
      </c>
    </row>
    <row r="118" spans="1:114" s="92" customFormat="1" ht="24.75" customHeight="1" x14ac:dyDescent="0.2">
      <c r="A118" s="759">
        <v>10</v>
      </c>
      <c r="B118" s="761" t="s">
        <v>504</v>
      </c>
      <c r="C118" s="147" t="s">
        <v>235</v>
      </c>
      <c r="D118" s="764">
        <v>486</v>
      </c>
      <c r="E118" s="263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>
        <f t="shared" ref="Q118:Q120" si="1040">SUM(E118:P118)</f>
        <v>0</v>
      </c>
      <c r="R118" s="766" t="s">
        <v>512</v>
      </c>
      <c r="S118" s="768">
        <v>131100</v>
      </c>
      <c r="T118" s="208"/>
      <c r="U118" s="208"/>
      <c r="V118" s="208"/>
      <c r="W118" s="208"/>
      <c r="X118" s="208"/>
      <c r="Y118" s="208"/>
      <c r="Z118" s="208"/>
      <c r="AA118" s="208"/>
      <c r="AB118" s="208"/>
      <c r="AC118" s="94"/>
      <c r="AD118" s="94"/>
      <c r="AE118" s="94"/>
      <c r="AF118" s="69">
        <f t="shared" ref="AF118:AF120" si="1041">SUM(Q118*S118)</f>
        <v>0</v>
      </c>
      <c r="AG118" s="70">
        <f t="shared" ref="AG118:AG120" si="1042">T118*E118</f>
        <v>0</v>
      </c>
      <c r="AH118" s="70">
        <f t="shared" ref="AH118:AH120" si="1043">U118*F118</f>
        <v>0</v>
      </c>
      <c r="AI118" s="70">
        <f t="shared" ref="AI118:AI120" si="1044">V118*G118</f>
        <v>0</v>
      </c>
      <c r="AJ118" s="70">
        <f t="shared" ref="AJ118:AJ120" si="1045">W118*H118</f>
        <v>0</v>
      </c>
      <c r="AK118" s="70">
        <f t="shared" ref="AK118:AK120" si="1046">X118*I118</f>
        <v>0</v>
      </c>
      <c r="AL118" s="70">
        <f t="shared" ref="AL118:AL120" si="1047">Y118*J118</f>
        <v>0</v>
      </c>
      <c r="AM118" s="70">
        <f t="shared" ref="AM118:AM120" si="1048">Z118*K118</f>
        <v>0</v>
      </c>
      <c r="AN118" s="70">
        <f t="shared" ref="AN118:AN120" si="1049">AA118*L118</f>
        <v>0</v>
      </c>
      <c r="AO118" s="70">
        <f t="shared" ref="AO118:AO120" si="1050">AB118*M118</f>
        <v>0</v>
      </c>
      <c r="AP118" s="70">
        <f t="shared" ref="AP118:AP120" si="1051">AC118*N118</f>
        <v>0</v>
      </c>
      <c r="AQ118" s="70">
        <f t="shared" ref="AQ118:AQ120" si="1052">AD118*O118</f>
        <v>0</v>
      </c>
      <c r="AR118" s="70">
        <f t="shared" ref="AR118:AR120" si="1053">AE118*P118</f>
        <v>0</v>
      </c>
      <c r="AS118" s="70">
        <f t="shared" ref="AS118:AS120" si="1054">SUM(AG118:AR118)</f>
        <v>0</v>
      </c>
      <c r="AT118" s="70">
        <f t="shared" si="941"/>
        <v>0</v>
      </c>
      <c r="AU118" s="70">
        <f t="shared" si="942"/>
        <v>0</v>
      </c>
      <c r="AV118" s="70">
        <f t="shared" si="943"/>
        <v>0</v>
      </c>
      <c r="AW118" s="70">
        <f t="shared" si="944"/>
        <v>0</v>
      </c>
      <c r="AX118" s="70">
        <f t="shared" si="945"/>
        <v>0</v>
      </c>
      <c r="AY118" s="70">
        <f t="shared" si="946"/>
        <v>0</v>
      </c>
      <c r="AZ118" s="70">
        <f t="shared" si="947"/>
        <v>0</v>
      </c>
      <c r="BA118" s="70">
        <f t="shared" si="948"/>
        <v>0</v>
      </c>
      <c r="BB118" s="70">
        <f t="shared" si="949"/>
        <v>0</v>
      </c>
      <c r="BC118" s="70">
        <f t="shared" si="950"/>
        <v>0</v>
      </c>
      <c r="BD118" s="70">
        <f t="shared" si="951"/>
        <v>0</v>
      </c>
      <c r="BE118" s="70">
        <f t="shared" si="952"/>
        <v>0</v>
      </c>
      <c r="BF118" s="763">
        <f t="shared" ref="BF118:BF120" si="1055">SUM(AT118:BE118)</f>
        <v>0</v>
      </c>
      <c r="BG118" s="99">
        <f t="shared" si="954"/>
        <v>0</v>
      </c>
      <c r="BH118" s="100">
        <f t="shared" si="955"/>
        <v>63714600</v>
      </c>
      <c r="BI118" s="101">
        <f t="shared" si="956"/>
        <v>63714600</v>
      </c>
      <c r="BJ118" s="152">
        <f t="shared" si="957"/>
        <v>0</v>
      </c>
      <c r="BK118" s="956">
        <v>131100</v>
      </c>
      <c r="BL118" s="461">
        <f t="shared" si="1028"/>
        <v>0</v>
      </c>
      <c r="BM118" s="461">
        <f t="shared" si="1029"/>
        <v>0</v>
      </c>
      <c r="BN118" s="461">
        <f t="shared" si="1030"/>
        <v>0</v>
      </c>
      <c r="BO118" s="37"/>
      <c r="BP118" s="461">
        <f t="shared" si="958"/>
        <v>0</v>
      </c>
      <c r="BQ118" s="461">
        <f t="shared" si="1031"/>
        <v>0</v>
      </c>
      <c r="BR118" s="461">
        <f t="shared" si="959"/>
        <v>0</v>
      </c>
      <c r="BS118" s="37"/>
      <c r="BT118" s="461">
        <f t="shared" si="960"/>
        <v>0</v>
      </c>
      <c r="BU118" s="461">
        <f t="shared" si="1032"/>
        <v>0</v>
      </c>
      <c r="BV118" s="461">
        <f t="shared" si="1033"/>
        <v>0</v>
      </c>
      <c r="BW118" s="37"/>
      <c r="BX118" s="461">
        <f t="shared" si="961"/>
        <v>0</v>
      </c>
      <c r="BY118" s="461">
        <f t="shared" si="1034"/>
        <v>0</v>
      </c>
      <c r="BZ118" s="461">
        <f t="shared" si="962"/>
        <v>0</v>
      </c>
      <c r="CA118" s="37"/>
      <c r="CB118" s="461">
        <f t="shared" si="963"/>
        <v>0</v>
      </c>
      <c r="CC118" s="461">
        <f t="shared" si="1035"/>
        <v>0</v>
      </c>
      <c r="CD118" s="461">
        <f t="shared" si="964"/>
        <v>0</v>
      </c>
      <c r="CE118" s="37"/>
      <c r="CF118" s="461">
        <f t="shared" si="965"/>
        <v>0</v>
      </c>
      <c r="CG118" s="461">
        <f t="shared" si="966"/>
        <v>0</v>
      </c>
      <c r="CH118" s="461">
        <f t="shared" si="1036"/>
        <v>0</v>
      </c>
      <c r="CI118" s="37"/>
      <c r="CJ118" s="461">
        <f t="shared" si="967"/>
        <v>0</v>
      </c>
      <c r="CK118" s="461">
        <f t="shared" si="968"/>
        <v>0</v>
      </c>
      <c r="CL118" s="461">
        <f t="shared" si="969"/>
        <v>0</v>
      </c>
      <c r="CM118" s="37"/>
      <c r="CN118" s="461">
        <f t="shared" si="970"/>
        <v>0</v>
      </c>
      <c r="CO118" s="461">
        <f t="shared" si="971"/>
        <v>0</v>
      </c>
      <c r="CP118" s="461">
        <f t="shared" si="972"/>
        <v>0</v>
      </c>
      <c r="CQ118" s="37"/>
      <c r="CR118" s="461">
        <f t="shared" si="973"/>
        <v>0</v>
      </c>
      <c r="CS118" s="461">
        <f t="shared" si="1037"/>
        <v>0</v>
      </c>
      <c r="CT118" s="461">
        <f t="shared" si="974"/>
        <v>0</v>
      </c>
      <c r="CU118" s="37"/>
      <c r="CV118" s="461">
        <f t="shared" si="975"/>
        <v>0</v>
      </c>
      <c r="CW118" s="461">
        <f t="shared" si="976"/>
        <v>0</v>
      </c>
      <c r="CX118" s="461">
        <f t="shared" si="977"/>
        <v>0</v>
      </c>
      <c r="CY118" s="37"/>
      <c r="CZ118" s="461">
        <f t="shared" si="978"/>
        <v>0</v>
      </c>
      <c r="DA118" s="461">
        <f t="shared" si="1038"/>
        <v>0</v>
      </c>
      <c r="DB118" s="461">
        <f t="shared" si="979"/>
        <v>0</v>
      </c>
      <c r="DC118" s="37"/>
      <c r="DD118" s="461">
        <f t="shared" si="980"/>
        <v>0</v>
      </c>
      <c r="DE118" s="461">
        <f t="shared" si="1027"/>
        <v>0</v>
      </c>
      <c r="DF118" s="461">
        <f t="shared" si="982"/>
        <v>0</v>
      </c>
      <c r="DG118" s="37"/>
      <c r="DH118" s="461">
        <f t="shared" si="918"/>
        <v>0</v>
      </c>
      <c r="DI118" s="461">
        <f t="shared" si="919"/>
        <v>0</v>
      </c>
      <c r="DJ118" s="461">
        <f t="shared" si="1039"/>
        <v>0</v>
      </c>
    </row>
    <row r="119" spans="1:114" s="92" customFormat="1" ht="24.75" customHeight="1" x14ac:dyDescent="0.2">
      <c r="A119" s="759">
        <v>11</v>
      </c>
      <c r="B119" s="761" t="s">
        <v>505</v>
      </c>
      <c r="C119" s="147" t="s">
        <v>235</v>
      </c>
      <c r="D119" s="764">
        <v>230</v>
      </c>
      <c r="E119" s="263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>
        <f t="shared" si="1040"/>
        <v>0</v>
      </c>
      <c r="R119" s="766" t="s">
        <v>512</v>
      </c>
      <c r="S119" s="768">
        <v>68400</v>
      </c>
      <c r="T119" s="208"/>
      <c r="U119" s="208"/>
      <c r="V119" s="208"/>
      <c r="W119" s="208"/>
      <c r="X119" s="208"/>
      <c r="Y119" s="208"/>
      <c r="Z119" s="208"/>
      <c r="AA119" s="208"/>
      <c r="AB119" s="208"/>
      <c r="AC119" s="94"/>
      <c r="AD119" s="94"/>
      <c r="AE119" s="94"/>
      <c r="AF119" s="69">
        <f t="shared" si="1041"/>
        <v>0</v>
      </c>
      <c r="AG119" s="70">
        <f t="shared" si="1042"/>
        <v>0</v>
      </c>
      <c r="AH119" s="70">
        <f t="shared" si="1043"/>
        <v>0</v>
      </c>
      <c r="AI119" s="70">
        <f t="shared" si="1044"/>
        <v>0</v>
      </c>
      <c r="AJ119" s="70">
        <f t="shared" si="1045"/>
        <v>0</v>
      </c>
      <c r="AK119" s="70">
        <f t="shared" si="1046"/>
        <v>0</v>
      </c>
      <c r="AL119" s="70">
        <f t="shared" si="1047"/>
        <v>0</v>
      </c>
      <c r="AM119" s="70">
        <f t="shared" si="1048"/>
        <v>0</v>
      </c>
      <c r="AN119" s="70">
        <f t="shared" si="1049"/>
        <v>0</v>
      </c>
      <c r="AO119" s="70">
        <f t="shared" si="1050"/>
        <v>0</v>
      </c>
      <c r="AP119" s="70">
        <f t="shared" si="1051"/>
        <v>0</v>
      </c>
      <c r="AQ119" s="70">
        <f t="shared" si="1052"/>
        <v>0</v>
      </c>
      <c r="AR119" s="70">
        <f t="shared" si="1053"/>
        <v>0</v>
      </c>
      <c r="AS119" s="70">
        <f t="shared" si="1054"/>
        <v>0</v>
      </c>
      <c r="AT119" s="70">
        <f t="shared" si="941"/>
        <v>0</v>
      </c>
      <c r="AU119" s="70">
        <f t="shared" si="942"/>
        <v>0</v>
      </c>
      <c r="AV119" s="70">
        <f t="shared" si="943"/>
        <v>0</v>
      </c>
      <c r="AW119" s="70">
        <f t="shared" si="944"/>
        <v>0</v>
      </c>
      <c r="AX119" s="70">
        <f t="shared" si="945"/>
        <v>0</v>
      </c>
      <c r="AY119" s="70">
        <f t="shared" si="946"/>
        <v>0</v>
      </c>
      <c r="AZ119" s="70">
        <f t="shared" si="947"/>
        <v>0</v>
      </c>
      <c r="BA119" s="70">
        <f t="shared" si="948"/>
        <v>0</v>
      </c>
      <c r="BB119" s="70">
        <f t="shared" si="949"/>
        <v>0</v>
      </c>
      <c r="BC119" s="70">
        <f t="shared" si="950"/>
        <v>0</v>
      </c>
      <c r="BD119" s="70">
        <f t="shared" si="951"/>
        <v>0</v>
      </c>
      <c r="BE119" s="70">
        <f t="shared" si="952"/>
        <v>0</v>
      </c>
      <c r="BF119" s="763">
        <f t="shared" si="1055"/>
        <v>0</v>
      </c>
      <c r="BG119" s="99">
        <f t="shared" si="954"/>
        <v>0</v>
      </c>
      <c r="BH119" s="100">
        <f t="shared" si="955"/>
        <v>15732000</v>
      </c>
      <c r="BI119" s="101">
        <f t="shared" si="956"/>
        <v>15732000</v>
      </c>
      <c r="BJ119" s="152">
        <f t="shared" si="957"/>
        <v>0</v>
      </c>
      <c r="BK119" s="956">
        <v>68400</v>
      </c>
      <c r="BL119" s="461">
        <f t="shared" si="1028"/>
        <v>0</v>
      </c>
      <c r="BM119" s="461">
        <f t="shared" si="1029"/>
        <v>0</v>
      </c>
      <c r="BN119" s="461">
        <f t="shared" si="1030"/>
        <v>0</v>
      </c>
      <c r="BO119" s="37"/>
      <c r="BP119" s="461">
        <f t="shared" si="958"/>
        <v>0</v>
      </c>
      <c r="BQ119" s="461">
        <f t="shared" si="1031"/>
        <v>0</v>
      </c>
      <c r="BR119" s="461">
        <f t="shared" si="959"/>
        <v>0</v>
      </c>
      <c r="BS119" s="37"/>
      <c r="BT119" s="461">
        <f t="shared" si="960"/>
        <v>0</v>
      </c>
      <c r="BU119" s="461">
        <f t="shared" si="1032"/>
        <v>0</v>
      </c>
      <c r="BV119" s="461">
        <f t="shared" si="1033"/>
        <v>0</v>
      </c>
      <c r="BW119" s="37"/>
      <c r="BX119" s="461">
        <f t="shared" si="961"/>
        <v>0</v>
      </c>
      <c r="BY119" s="461">
        <f t="shared" si="1034"/>
        <v>0</v>
      </c>
      <c r="BZ119" s="461">
        <f t="shared" si="962"/>
        <v>0</v>
      </c>
      <c r="CA119" s="37"/>
      <c r="CB119" s="461">
        <f t="shared" si="963"/>
        <v>0</v>
      </c>
      <c r="CC119" s="461">
        <f t="shared" si="1035"/>
        <v>0</v>
      </c>
      <c r="CD119" s="461">
        <f t="shared" si="964"/>
        <v>0</v>
      </c>
      <c r="CE119" s="37"/>
      <c r="CF119" s="461">
        <f t="shared" si="965"/>
        <v>0</v>
      </c>
      <c r="CG119" s="461">
        <f t="shared" si="966"/>
        <v>0</v>
      </c>
      <c r="CH119" s="461">
        <f t="shared" si="1036"/>
        <v>0</v>
      </c>
      <c r="CI119" s="37"/>
      <c r="CJ119" s="461">
        <f t="shared" si="967"/>
        <v>0</v>
      </c>
      <c r="CK119" s="461">
        <f t="shared" si="968"/>
        <v>0</v>
      </c>
      <c r="CL119" s="461">
        <f t="shared" si="969"/>
        <v>0</v>
      </c>
      <c r="CM119" s="37"/>
      <c r="CN119" s="461">
        <f t="shared" si="970"/>
        <v>0</v>
      </c>
      <c r="CO119" s="461">
        <f t="shared" si="971"/>
        <v>0</v>
      </c>
      <c r="CP119" s="461">
        <f t="shared" si="972"/>
        <v>0</v>
      </c>
      <c r="CQ119" s="37"/>
      <c r="CR119" s="461">
        <f t="shared" si="973"/>
        <v>0</v>
      </c>
      <c r="CS119" s="461">
        <f t="shared" si="1037"/>
        <v>0</v>
      </c>
      <c r="CT119" s="461">
        <f t="shared" si="974"/>
        <v>0</v>
      </c>
      <c r="CU119" s="37"/>
      <c r="CV119" s="461">
        <f t="shared" si="975"/>
        <v>0</v>
      </c>
      <c r="CW119" s="461">
        <f t="shared" si="976"/>
        <v>0</v>
      </c>
      <c r="CX119" s="461">
        <f t="shared" si="977"/>
        <v>0</v>
      </c>
      <c r="CY119" s="37"/>
      <c r="CZ119" s="461">
        <f t="shared" si="978"/>
        <v>0</v>
      </c>
      <c r="DA119" s="461">
        <f t="shared" si="1038"/>
        <v>0</v>
      </c>
      <c r="DB119" s="461">
        <f t="shared" si="979"/>
        <v>0</v>
      </c>
      <c r="DC119" s="37"/>
      <c r="DD119" s="461">
        <f t="shared" si="980"/>
        <v>0</v>
      </c>
      <c r="DE119" s="461">
        <f t="shared" si="1027"/>
        <v>0</v>
      </c>
      <c r="DF119" s="461">
        <f t="shared" si="982"/>
        <v>0</v>
      </c>
      <c r="DG119" s="37"/>
      <c r="DH119" s="461">
        <f t="shared" si="918"/>
        <v>0</v>
      </c>
      <c r="DI119" s="461">
        <f t="shared" si="919"/>
        <v>0</v>
      </c>
      <c r="DJ119" s="461">
        <f t="shared" si="1039"/>
        <v>0</v>
      </c>
    </row>
    <row r="120" spans="1:114" s="92" customFormat="1" ht="24.75" customHeight="1" x14ac:dyDescent="0.2">
      <c r="A120" s="759">
        <v>12</v>
      </c>
      <c r="B120" s="761" t="s">
        <v>506</v>
      </c>
      <c r="C120" s="147" t="s">
        <v>235</v>
      </c>
      <c r="D120" s="764">
        <v>50</v>
      </c>
      <c r="E120" s="263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>
        <f t="shared" si="1040"/>
        <v>0</v>
      </c>
      <c r="R120" s="766" t="s">
        <v>510</v>
      </c>
      <c r="S120" s="768">
        <v>28500</v>
      </c>
      <c r="T120" s="208"/>
      <c r="U120" s="208"/>
      <c r="V120" s="208"/>
      <c r="W120" s="208"/>
      <c r="X120" s="208"/>
      <c r="Y120" s="208"/>
      <c r="Z120" s="208"/>
      <c r="AA120" s="208"/>
      <c r="AB120" s="208"/>
      <c r="AC120" s="94"/>
      <c r="AD120" s="94"/>
      <c r="AE120" s="94"/>
      <c r="AF120" s="69">
        <f t="shared" si="1041"/>
        <v>0</v>
      </c>
      <c r="AG120" s="70">
        <f t="shared" si="1042"/>
        <v>0</v>
      </c>
      <c r="AH120" s="70">
        <f t="shared" si="1043"/>
        <v>0</v>
      </c>
      <c r="AI120" s="70">
        <f t="shared" si="1044"/>
        <v>0</v>
      </c>
      <c r="AJ120" s="70">
        <f t="shared" si="1045"/>
        <v>0</v>
      </c>
      <c r="AK120" s="70">
        <f t="shared" si="1046"/>
        <v>0</v>
      </c>
      <c r="AL120" s="70">
        <f t="shared" si="1047"/>
        <v>0</v>
      </c>
      <c r="AM120" s="70">
        <f t="shared" si="1048"/>
        <v>0</v>
      </c>
      <c r="AN120" s="70">
        <f t="shared" si="1049"/>
        <v>0</v>
      </c>
      <c r="AO120" s="70">
        <f t="shared" si="1050"/>
        <v>0</v>
      </c>
      <c r="AP120" s="70">
        <f t="shared" si="1051"/>
        <v>0</v>
      </c>
      <c r="AQ120" s="70">
        <f t="shared" si="1052"/>
        <v>0</v>
      </c>
      <c r="AR120" s="70">
        <f t="shared" si="1053"/>
        <v>0</v>
      </c>
      <c r="AS120" s="70">
        <f t="shared" si="1054"/>
        <v>0</v>
      </c>
      <c r="AT120" s="70">
        <f t="shared" si="941"/>
        <v>0</v>
      </c>
      <c r="AU120" s="70">
        <f t="shared" si="942"/>
        <v>0</v>
      </c>
      <c r="AV120" s="70">
        <f t="shared" si="943"/>
        <v>0</v>
      </c>
      <c r="AW120" s="70">
        <f t="shared" si="944"/>
        <v>0</v>
      </c>
      <c r="AX120" s="70">
        <f t="shared" si="945"/>
        <v>0</v>
      </c>
      <c r="AY120" s="70">
        <f t="shared" si="946"/>
        <v>0</v>
      </c>
      <c r="AZ120" s="70">
        <f t="shared" si="947"/>
        <v>0</v>
      </c>
      <c r="BA120" s="70">
        <f t="shared" si="948"/>
        <v>0</v>
      </c>
      <c r="BB120" s="70">
        <f t="shared" si="949"/>
        <v>0</v>
      </c>
      <c r="BC120" s="70">
        <f t="shared" si="950"/>
        <v>0</v>
      </c>
      <c r="BD120" s="70">
        <f t="shared" si="951"/>
        <v>0</v>
      </c>
      <c r="BE120" s="70">
        <f t="shared" si="952"/>
        <v>0</v>
      </c>
      <c r="BF120" s="763">
        <f t="shared" si="1055"/>
        <v>0</v>
      </c>
      <c r="BG120" s="99">
        <f t="shared" si="954"/>
        <v>0</v>
      </c>
      <c r="BH120" s="100">
        <f t="shared" si="955"/>
        <v>1425000</v>
      </c>
      <c r="BI120" s="101">
        <f t="shared" si="956"/>
        <v>1425000</v>
      </c>
      <c r="BJ120" s="152">
        <f t="shared" si="957"/>
        <v>0</v>
      </c>
      <c r="BK120" s="956">
        <v>28500</v>
      </c>
      <c r="BL120" s="461">
        <f t="shared" si="1028"/>
        <v>0</v>
      </c>
      <c r="BM120" s="461">
        <f t="shared" si="1029"/>
        <v>0</v>
      </c>
      <c r="BN120" s="461">
        <f t="shared" si="1030"/>
        <v>0</v>
      </c>
      <c r="BO120" s="37"/>
      <c r="BP120" s="461">
        <f t="shared" si="958"/>
        <v>0</v>
      </c>
      <c r="BQ120" s="461">
        <f t="shared" si="1031"/>
        <v>0</v>
      </c>
      <c r="BR120" s="461">
        <f t="shared" si="959"/>
        <v>0</v>
      </c>
      <c r="BS120" s="37"/>
      <c r="BT120" s="461">
        <f t="shared" si="960"/>
        <v>0</v>
      </c>
      <c r="BU120" s="461">
        <f t="shared" si="1032"/>
        <v>0</v>
      </c>
      <c r="BV120" s="461">
        <f t="shared" si="1033"/>
        <v>0</v>
      </c>
      <c r="BW120" s="37"/>
      <c r="BX120" s="461">
        <f t="shared" si="961"/>
        <v>0</v>
      </c>
      <c r="BY120" s="461">
        <f t="shared" si="1034"/>
        <v>0</v>
      </c>
      <c r="BZ120" s="461">
        <f t="shared" si="962"/>
        <v>0</v>
      </c>
      <c r="CA120" s="37"/>
      <c r="CB120" s="461">
        <f t="shared" si="963"/>
        <v>0</v>
      </c>
      <c r="CC120" s="461">
        <f t="shared" si="1035"/>
        <v>0</v>
      </c>
      <c r="CD120" s="461">
        <f t="shared" si="964"/>
        <v>0</v>
      </c>
      <c r="CE120" s="37"/>
      <c r="CF120" s="461">
        <f t="shared" si="965"/>
        <v>0</v>
      </c>
      <c r="CG120" s="461">
        <f t="shared" si="966"/>
        <v>0</v>
      </c>
      <c r="CH120" s="461">
        <f t="shared" si="1036"/>
        <v>0</v>
      </c>
      <c r="CI120" s="37"/>
      <c r="CJ120" s="461">
        <f t="shared" si="967"/>
        <v>0</v>
      </c>
      <c r="CK120" s="461">
        <f t="shared" si="968"/>
        <v>0</v>
      </c>
      <c r="CL120" s="461">
        <f t="shared" si="969"/>
        <v>0</v>
      </c>
      <c r="CM120" s="37"/>
      <c r="CN120" s="461">
        <f t="shared" si="970"/>
        <v>0</v>
      </c>
      <c r="CO120" s="461">
        <f t="shared" si="971"/>
        <v>0</v>
      </c>
      <c r="CP120" s="461">
        <f t="shared" si="972"/>
        <v>0</v>
      </c>
      <c r="CQ120" s="37"/>
      <c r="CR120" s="461">
        <f t="shared" si="973"/>
        <v>0</v>
      </c>
      <c r="CS120" s="461">
        <f t="shared" si="1037"/>
        <v>0</v>
      </c>
      <c r="CT120" s="461">
        <f t="shared" si="974"/>
        <v>0</v>
      </c>
      <c r="CU120" s="37"/>
      <c r="CV120" s="461">
        <f t="shared" si="975"/>
        <v>0</v>
      </c>
      <c r="CW120" s="461">
        <f t="shared" si="976"/>
        <v>0</v>
      </c>
      <c r="CX120" s="461">
        <f t="shared" si="977"/>
        <v>0</v>
      </c>
      <c r="CY120" s="37"/>
      <c r="CZ120" s="461">
        <f t="shared" si="978"/>
        <v>0</v>
      </c>
      <c r="DA120" s="461">
        <f t="shared" si="1038"/>
        <v>0</v>
      </c>
      <c r="DB120" s="461">
        <f t="shared" si="979"/>
        <v>0</v>
      </c>
      <c r="DC120" s="37"/>
      <c r="DD120" s="461">
        <f t="shared" si="980"/>
        <v>0</v>
      </c>
      <c r="DE120" s="461">
        <f t="shared" si="1027"/>
        <v>0</v>
      </c>
      <c r="DF120" s="461">
        <f t="shared" si="982"/>
        <v>0</v>
      </c>
      <c r="DG120" s="37"/>
      <c r="DH120" s="461">
        <f t="shared" si="918"/>
        <v>0</v>
      </c>
      <c r="DI120" s="461">
        <f t="shared" si="919"/>
        <v>0</v>
      </c>
      <c r="DJ120" s="461">
        <f t="shared" si="1039"/>
        <v>0</v>
      </c>
    </row>
    <row r="121" spans="1:114" s="92" customFormat="1" ht="24.75" customHeight="1" x14ac:dyDescent="0.2">
      <c r="A121" s="759">
        <v>13</v>
      </c>
      <c r="B121" s="761" t="s">
        <v>507</v>
      </c>
      <c r="C121" s="147" t="s">
        <v>235</v>
      </c>
      <c r="D121" s="764">
        <v>320</v>
      </c>
      <c r="E121" s="263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>
        <f t="shared" ref="Q121:Q122" si="1056">SUM(E121:P121)</f>
        <v>0</v>
      </c>
      <c r="R121" s="766" t="s">
        <v>513</v>
      </c>
      <c r="S121" s="768">
        <v>57000</v>
      </c>
      <c r="T121" s="208"/>
      <c r="U121" s="208"/>
      <c r="V121" s="208"/>
      <c r="W121" s="208"/>
      <c r="X121" s="208"/>
      <c r="Y121" s="208"/>
      <c r="Z121" s="208"/>
      <c r="AA121" s="208"/>
      <c r="AB121" s="208"/>
      <c r="AC121" s="94"/>
      <c r="AD121" s="94"/>
      <c r="AE121" s="94"/>
      <c r="AF121" s="69">
        <f t="shared" ref="AF121:AF122" si="1057">SUM(Q121*S121)</f>
        <v>0</v>
      </c>
      <c r="AG121" s="70">
        <f t="shared" ref="AG121:AG122" si="1058">T121*E121</f>
        <v>0</v>
      </c>
      <c r="AH121" s="70">
        <f t="shared" ref="AH121:AH122" si="1059">U121*F121</f>
        <v>0</v>
      </c>
      <c r="AI121" s="70">
        <f t="shared" ref="AI121:AI122" si="1060">V121*G121</f>
        <v>0</v>
      </c>
      <c r="AJ121" s="70">
        <f t="shared" ref="AJ121:AJ122" si="1061">W121*H121</f>
        <v>0</v>
      </c>
      <c r="AK121" s="70">
        <f t="shared" ref="AK121:AK122" si="1062">X121*I121</f>
        <v>0</v>
      </c>
      <c r="AL121" s="70">
        <f t="shared" ref="AL121:AL122" si="1063">Y121*J121</f>
        <v>0</v>
      </c>
      <c r="AM121" s="70">
        <f t="shared" ref="AM121:AM122" si="1064">Z121*K121</f>
        <v>0</v>
      </c>
      <c r="AN121" s="70">
        <f t="shared" ref="AN121:AN122" si="1065">AA121*L121</f>
        <v>0</v>
      </c>
      <c r="AO121" s="70">
        <f t="shared" ref="AO121:AO122" si="1066">AB121*M121</f>
        <v>0</v>
      </c>
      <c r="AP121" s="70">
        <f t="shared" ref="AP121:AP122" si="1067">AC121*N121</f>
        <v>0</v>
      </c>
      <c r="AQ121" s="70">
        <f t="shared" ref="AQ121:AQ122" si="1068">AD121*O121</f>
        <v>0</v>
      </c>
      <c r="AR121" s="70">
        <f t="shared" ref="AR121:AR122" si="1069">AE121*P121</f>
        <v>0</v>
      </c>
      <c r="AS121" s="70">
        <f t="shared" ref="AS121:AS122" si="1070">SUM(AG121:AR121)</f>
        <v>0</v>
      </c>
      <c r="AT121" s="70">
        <f t="shared" si="941"/>
        <v>0</v>
      </c>
      <c r="AU121" s="70">
        <f t="shared" si="942"/>
        <v>0</v>
      </c>
      <c r="AV121" s="70">
        <f t="shared" si="943"/>
        <v>0</v>
      </c>
      <c r="AW121" s="70">
        <f t="shared" si="944"/>
        <v>0</v>
      </c>
      <c r="AX121" s="70">
        <f t="shared" si="945"/>
        <v>0</v>
      </c>
      <c r="AY121" s="70">
        <f t="shared" si="946"/>
        <v>0</v>
      </c>
      <c r="AZ121" s="70">
        <f t="shared" si="947"/>
        <v>0</v>
      </c>
      <c r="BA121" s="70">
        <f t="shared" si="948"/>
        <v>0</v>
      </c>
      <c r="BB121" s="70">
        <f t="shared" si="949"/>
        <v>0</v>
      </c>
      <c r="BC121" s="70">
        <f t="shared" si="950"/>
        <v>0</v>
      </c>
      <c r="BD121" s="70">
        <f t="shared" si="951"/>
        <v>0</v>
      </c>
      <c r="BE121" s="70">
        <f t="shared" si="952"/>
        <v>0</v>
      </c>
      <c r="BF121" s="763">
        <f t="shared" ref="BF121:BF122" si="1071">SUM(AT121:BE121)</f>
        <v>0</v>
      </c>
      <c r="BG121" s="99">
        <f t="shared" si="954"/>
        <v>0</v>
      </c>
      <c r="BH121" s="100">
        <f t="shared" si="955"/>
        <v>18240000</v>
      </c>
      <c r="BI121" s="101">
        <f t="shared" si="956"/>
        <v>18240000</v>
      </c>
      <c r="BJ121" s="152">
        <f t="shared" si="957"/>
        <v>0</v>
      </c>
      <c r="BK121" s="956">
        <v>57000</v>
      </c>
      <c r="BL121" s="461">
        <f t="shared" si="1028"/>
        <v>0</v>
      </c>
      <c r="BM121" s="461">
        <f t="shared" si="1029"/>
        <v>0</v>
      </c>
      <c r="BN121" s="461">
        <f t="shared" si="1030"/>
        <v>0</v>
      </c>
      <c r="BO121" s="37"/>
      <c r="BP121" s="461">
        <f t="shared" si="958"/>
        <v>0</v>
      </c>
      <c r="BQ121" s="461">
        <f t="shared" si="1031"/>
        <v>0</v>
      </c>
      <c r="BR121" s="461">
        <f t="shared" si="959"/>
        <v>0</v>
      </c>
      <c r="BS121" s="37"/>
      <c r="BT121" s="461">
        <f t="shared" si="960"/>
        <v>0</v>
      </c>
      <c r="BU121" s="461">
        <f t="shared" si="1032"/>
        <v>0</v>
      </c>
      <c r="BV121" s="461">
        <f t="shared" si="1033"/>
        <v>0</v>
      </c>
      <c r="BW121" s="37"/>
      <c r="BX121" s="461">
        <f t="shared" si="961"/>
        <v>0</v>
      </c>
      <c r="BY121" s="461">
        <f t="shared" si="1034"/>
        <v>0</v>
      </c>
      <c r="BZ121" s="461">
        <f t="shared" si="962"/>
        <v>0</v>
      </c>
      <c r="CA121" s="37"/>
      <c r="CB121" s="461">
        <f t="shared" si="963"/>
        <v>0</v>
      </c>
      <c r="CC121" s="461">
        <f t="shared" si="1035"/>
        <v>0</v>
      </c>
      <c r="CD121" s="461">
        <f t="shared" si="964"/>
        <v>0</v>
      </c>
      <c r="CE121" s="37"/>
      <c r="CF121" s="461">
        <f t="shared" si="965"/>
        <v>0</v>
      </c>
      <c r="CG121" s="461">
        <f t="shared" si="966"/>
        <v>0</v>
      </c>
      <c r="CH121" s="461">
        <f t="shared" si="1036"/>
        <v>0</v>
      </c>
      <c r="CI121" s="37"/>
      <c r="CJ121" s="461">
        <f t="shared" si="967"/>
        <v>0</v>
      </c>
      <c r="CK121" s="461">
        <f t="shared" si="968"/>
        <v>0</v>
      </c>
      <c r="CL121" s="461">
        <f t="shared" si="969"/>
        <v>0</v>
      </c>
      <c r="CM121" s="37"/>
      <c r="CN121" s="461">
        <f t="shared" si="970"/>
        <v>0</v>
      </c>
      <c r="CO121" s="461">
        <f t="shared" si="971"/>
        <v>0</v>
      </c>
      <c r="CP121" s="461">
        <f t="shared" si="972"/>
        <v>0</v>
      </c>
      <c r="CQ121" s="37"/>
      <c r="CR121" s="461">
        <f t="shared" si="973"/>
        <v>0</v>
      </c>
      <c r="CS121" s="461">
        <f t="shared" si="1037"/>
        <v>0</v>
      </c>
      <c r="CT121" s="461">
        <f t="shared" si="974"/>
        <v>0</v>
      </c>
      <c r="CU121" s="37"/>
      <c r="CV121" s="461">
        <f t="shared" si="975"/>
        <v>0</v>
      </c>
      <c r="CW121" s="461">
        <f t="shared" si="976"/>
        <v>0</v>
      </c>
      <c r="CX121" s="461">
        <f t="shared" si="977"/>
        <v>0</v>
      </c>
      <c r="CY121" s="37"/>
      <c r="CZ121" s="461">
        <f t="shared" si="978"/>
        <v>0</v>
      </c>
      <c r="DA121" s="461">
        <f t="shared" si="1038"/>
        <v>0</v>
      </c>
      <c r="DB121" s="461">
        <f t="shared" si="979"/>
        <v>0</v>
      </c>
      <c r="DC121" s="37"/>
      <c r="DD121" s="461">
        <f t="shared" si="980"/>
        <v>0</v>
      </c>
      <c r="DE121" s="461">
        <f t="shared" si="1027"/>
        <v>0</v>
      </c>
      <c r="DF121" s="461">
        <f t="shared" si="982"/>
        <v>0</v>
      </c>
      <c r="DG121" s="37"/>
      <c r="DH121" s="461">
        <f t="shared" si="918"/>
        <v>0</v>
      </c>
      <c r="DI121" s="461">
        <f t="shared" si="919"/>
        <v>0</v>
      </c>
      <c r="DJ121" s="461">
        <f t="shared" si="1039"/>
        <v>0</v>
      </c>
    </row>
    <row r="122" spans="1:114" s="92" customFormat="1" ht="24.75" customHeight="1" thickBot="1" x14ac:dyDescent="0.25">
      <c r="A122" s="759">
        <v>14</v>
      </c>
      <c r="B122" s="761" t="s">
        <v>508</v>
      </c>
      <c r="C122" s="147" t="s">
        <v>235</v>
      </c>
      <c r="D122" s="764">
        <v>8</v>
      </c>
      <c r="E122" s="263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>
        <f t="shared" si="1056"/>
        <v>0</v>
      </c>
      <c r="R122" s="766" t="s">
        <v>97</v>
      </c>
      <c r="S122" s="768">
        <v>262200</v>
      </c>
      <c r="T122" s="208"/>
      <c r="U122" s="208"/>
      <c r="V122" s="208"/>
      <c r="W122" s="208"/>
      <c r="X122" s="208"/>
      <c r="Y122" s="208"/>
      <c r="Z122" s="208"/>
      <c r="AA122" s="208"/>
      <c r="AB122" s="208"/>
      <c r="AC122" s="94"/>
      <c r="AD122" s="94"/>
      <c r="AE122" s="94"/>
      <c r="AF122" s="69">
        <f t="shared" si="1057"/>
        <v>0</v>
      </c>
      <c r="AG122" s="70">
        <f t="shared" si="1058"/>
        <v>0</v>
      </c>
      <c r="AH122" s="70">
        <f t="shared" si="1059"/>
        <v>0</v>
      </c>
      <c r="AI122" s="70">
        <f t="shared" si="1060"/>
        <v>0</v>
      </c>
      <c r="AJ122" s="70">
        <f t="shared" si="1061"/>
        <v>0</v>
      </c>
      <c r="AK122" s="70">
        <f t="shared" si="1062"/>
        <v>0</v>
      </c>
      <c r="AL122" s="70">
        <f t="shared" si="1063"/>
        <v>0</v>
      </c>
      <c r="AM122" s="70">
        <f t="shared" si="1064"/>
        <v>0</v>
      </c>
      <c r="AN122" s="70">
        <f t="shared" si="1065"/>
        <v>0</v>
      </c>
      <c r="AO122" s="70">
        <f t="shared" si="1066"/>
        <v>0</v>
      </c>
      <c r="AP122" s="70">
        <f t="shared" si="1067"/>
        <v>0</v>
      </c>
      <c r="AQ122" s="70">
        <f t="shared" si="1068"/>
        <v>0</v>
      </c>
      <c r="AR122" s="70">
        <f t="shared" si="1069"/>
        <v>0</v>
      </c>
      <c r="AS122" s="70">
        <f t="shared" si="1070"/>
        <v>0</v>
      </c>
      <c r="AT122" s="70">
        <f t="shared" si="941"/>
        <v>0</v>
      </c>
      <c r="AU122" s="70">
        <f t="shared" si="942"/>
        <v>0</v>
      </c>
      <c r="AV122" s="70">
        <f t="shared" si="943"/>
        <v>0</v>
      </c>
      <c r="AW122" s="70">
        <f t="shared" si="944"/>
        <v>0</v>
      </c>
      <c r="AX122" s="70">
        <f t="shared" si="945"/>
        <v>0</v>
      </c>
      <c r="AY122" s="70">
        <f t="shared" si="946"/>
        <v>0</v>
      </c>
      <c r="AZ122" s="70">
        <f t="shared" si="947"/>
        <v>0</v>
      </c>
      <c r="BA122" s="70">
        <f t="shared" si="948"/>
        <v>0</v>
      </c>
      <c r="BB122" s="70">
        <f t="shared" si="949"/>
        <v>0</v>
      </c>
      <c r="BC122" s="70">
        <f t="shared" si="950"/>
        <v>0</v>
      </c>
      <c r="BD122" s="70">
        <f t="shared" si="951"/>
        <v>0</v>
      </c>
      <c r="BE122" s="70">
        <f t="shared" si="952"/>
        <v>0</v>
      </c>
      <c r="BF122" s="763">
        <f t="shared" si="1071"/>
        <v>0</v>
      </c>
      <c r="BG122" s="99">
        <f t="shared" si="954"/>
        <v>0</v>
      </c>
      <c r="BH122" s="100">
        <f t="shared" si="955"/>
        <v>2097600</v>
      </c>
      <c r="BI122" s="101">
        <f t="shared" si="956"/>
        <v>2097600</v>
      </c>
      <c r="BJ122" s="152">
        <f t="shared" si="957"/>
        <v>0</v>
      </c>
      <c r="BK122" s="956">
        <v>262200</v>
      </c>
      <c r="BL122" s="461">
        <f>AG122-AT122</f>
        <v>0</v>
      </c>
      <c r="BM122" s="461">
        <f>E122*BK122</f>
        <v>0</v>
      </c>
      <c r="BN122" s="461">
        <f t="shared" ref="BN122" si="1072">BL122-BM122</f>
        <v>0</v>
      </c>
      <c r="BO122" s="37"/>
      <c r="BP122" s="461">
        <f t="shared" ref="BP122" si="1073">AH122-AU122</f>
        <v>0</v>
      </c>
      <c r="BQ122" s="461">
        <f t="shared" ref="BQ122" si="1074">F122*BK122</f>
        <v>0</v>
      </c>
      <c r="BR122" s="461">
        <f t="shared" ref="BR122" si="1075">BP122-BQ122</f>
        <v>0</v>
      </c>
      <c r="BS122" s="37"/>
      <c r="BT122" s="461">
        <f t="shared" ref="BT122" si="1076">AI122-AV122</f>
        <v>0</v>
      </c>
      <c r="BU122" s="461">
        <f t="shared" ref="BU122" si="1077">G122*BK122</f>
        <v>0</v>
      </c>
      <c r="BV122" s="461">
        <f t="shared" ref="BV122" si="1078">BT122-BU122</f>
        <v>0</v>
      </c>
      <c r="BW122" s="37"/>
      <c r="BX122" s="461">
        <f t="shared" ref="BX122" si="1079">AJ122-AW122</f>
        <v>0</v>
      </c>
      <c r="BY122" s="461">
        <f t="shared" ref="BY122" si="1080">H122*BK122</f>
        <v>0</v>
      </c>
      <c r="BZ122" s="461">
        <f t="shared" ref="BZ122" si="1081">BX122-BY122</f>
        <v>0</v>
      </c>
      <c r="CA122" s="37"/>
      <c r="CB122" s="461">
        <f t="shared" ref="CB122" si="1082">SUM(AK122-AX122)</f>
        <v>0</v>
      </c>
      <c r="CC122" s="461">
        <f t="shared" ref="CC122" si="1083">I122*BK122</f>
        <v>0</v>
      </c>
      <c r="CD122" s="461">
        <f t="shared" ref="CD122" si="1084">CB122-CC122</f>
        <v>0</v>
      </c>
      <c r="CE122" s="37"/>
      <c r="CF122" s="461">
        <f t="shared" ref="CF122" si="1085">AL122-AY122</f>
        <v>0</v>
      </c>
      <c r="CG122" s="461">
        <f t="shared" ref="CG122" si="1086">J122*BK122</f>
        <v>0</v>
      </c>
      <c r="CH122" s="461">
        <f t="shared" ref="CH122" si="1087">CF122-CG122</f>
        <v>0</v>
      </c>
      <c r="CI122" s="37"/>
      <c r="CJ122" s="461">
        <f t="shared" ref="CJ122" si="1088">AM122-AZ122</f>
        <v>0</v>
      </c>
      <c r="CK122" s="461">
        <f t="shared" ref="CK122" si="1089">K122*BK122</f>
        <v>0</v>
      </c>
      <c r="CL122" s="461">
        <f t="shared" ref="CL122" si="1090">CJ122-CK122</f>
        <v>0</v>
      </c>
      <c r="CM122" s="37"/>
      <c r="CN122" s="461">
        <f t="shared" ref="CN122" si="1091">AN122-BA122</f>
        <v>0</v>
      </c>
      <c r="CO122" s="461">
        <f t="shared" ref="CO122" si="1092">L122*BK122</f>
        <v>0</v>
      </c>
      <c r="CP122" s="461">
        <f t="shared" ref="CP122" si="1093">CN122-CO122</f>
        <v>0</v>
      </c>
      <c r="CQ122" s="37"/>
      <c r="CR122" s="461">
        <f t="shared" ref="CR122" si="1094">AO122-BB122</f>
        <v>0</v>
      </c>
      <c r="CS122" s="461">
        <f t="shared" ref="CS122" si="1095">M122*BK122</f>
        <v>0</v>
      </c>
      <c r="CT122" s="461">
        <f t="shared" ref="CT122" si="1096">CR122-CS122</f>
        <v>0</v>
      </c>
      <c r="CU122" s="37"/>
      <c r="CV122" s="461">
        <f t="shared" ref="CV122" si="1097">AP122-BC122</f>
        <v>0</v>
      </c>
      <c r="CW122" s="461">
        <f t="shared" ref="CW122" si="1098">N122*BK122</f>
        <v>0</v>
      </c>
      <c r="CX122" s="461">
        <f t="shared" ref="CX122" si="1099">CV122-CW122</f>
        <v>0</v>
      </c>
      <c r="CY122" s="37"/>
      <c r="CZ122" s="461">
        <f t="shared" ref="CZ122" si="1100">AQ122-BD122</f>
        <v>0</v>
      </c>
      <c r="DA122" s="461">
        <f t="shared" ref="DA122" si="1101">O122*BK122</f>
        <v>0</v>
      </c>
      <c r="DB122" s="461">
        <f t="shared" ref="DB122" si="1102">CZ122-DA122</f>
        <v>0</v>
      </c>
      <c r="DC122" s="37"/>
      <c r="DD122" s="461">
        <f t="shared" ref="DD122" si="1103">AR122-BE122</f>
        <v>0</v>
      </c>
      <c r="DE122" s="461">
        <f t="shared" ref="DE122" si="1104">P122*BK122</f>
        <v>0</v>
      </c>
      <c r="DF122" s="461">
        <f t="shared" ref="DF122" si="1105">DD122-DE122</f>
        <v>0</v>
      </c>
      <c r="DG122" s="37"/>
      <c r="DH122" s="461">
        <f t="shared" ref="DH122" si="1106">SUM(BL122+BP122+BT122+BX122+CB122+CF122+CJ122+CN122+CR122+CV122+CZ122+DD122)</f>
        <v>0</v>
      </c>
      <c r="DI122" s="461">
        <f t="shared" ref="DI122" si="1107">SUM(BM122+BQ122+BU122+BY122+CC122+CG122+CK122+CO122+CS122+CW122+DA122+DE122)</f>
        <v>0</v>
      </c>
      <c r="DJ122" s="461">
        <f t="shared" ref="DJ122" si="1108">DH122-DI122</f>
        <v>0</v>
      </c>
    </row>
    <row r="123" spans="1:114" s="39" customFormat="1" ht="24.75" customHeight="1" thickBot="1" x14ac:dyDescent="0.25">
      <c r="A123" s="45">
        <v>9</v>
      </c>
      <c r="B123" s="45" t="s">
        <v>4</v>
      </c>
      <c r="C123" s="45"/>
      <c r="D123" s="540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8"/>
      <c r="R123" s="77"/>
      <c r="S123" s="205"/>
      <c r="T123" s="206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4">
        <f>SUM(AF117:AF122)</f>
        <v>0</v>
      </c>
      <c r="AG123" s="104">
        <f>SUM(AG117:AG122)</f>
        <v>0</v>
      </c>
      <c r="AH123" s="104">
        <f>SUM(AH117:AH122)</f>
        <v>0</v>
      </c>
      <c r="AI123" s="104">
        <f t="shared" ref="AI123:AK123" si="1109">SUM(AI117:AI122)</f>
        <v>0</v>
      </c>
      <c r="AJ123" s="104">
        <f t="shared" si="1109"/>
        <v>0</v>
      </c>
      <c r="AK123" s="104">
        <f t="shared" si="1109"/>
        <v>0</v>
      </c>
      <c r="AL123" s="104">
        <f t="shared" ref="AL123:AR123" si="1110">SUM(AL117:AL120)</f>
        <v>0</v>
      </c>
      <c r="AM123" s="104">
        <f t="shared" si="1110"/>
        <v>0</v>
      </c>
      <c r="AN123" s="104">
        <f t="shared" si="1110"/>
        <v>0</v>
      </c>
      <c r="AO123" s="104">
        <f t="shared" si="1110"/>
        <v>0</v>
      </c>
      <c r="AP123" s="104">
        <f t="shared" si="1110"/>
        <v>0</v>
      </c>
      <c r="AQ123" s="104">
        <f t="shared" si="1110"/>
        <v>0</v>
      </c>
      <c r="AR123" s="104">
        <f t="shared" si="1110"/>
        <v>0</v>
      </c>
      <c r="AS123" s="104">
        <f>SUM(AS117:AS122)</f>
        <v>0</v>
      </c>
      <c r="AT123" s="104">
        <f>SUM(AT117:AT122)</f>
        <v>0</v>
      </c>
      <c r="AU123" s="104">
        <f t="shared" ref="AU123:BF123" si="1111">SUM(AU117:AU120)</f>
        <v>0</v>
      </c>
      <c r="AV123" s="104">
        <f t="shared" si="1111"/>
        <v>0</v>
      </c>
      <c r="AW123" s="104">
        <f t="shared" si="1111"/>
        <v>0</v>
      </c>
      <c r="AX123" s="104">
        <f t="shared" si="1111"/>
        <v>0</v>
      </c>
      <c r="AY123" s="104">
        <f t="shared" si="1111"/>
        <v>0</v>
      </c>
      <c r="AZ123" s="104">
        <f t="shared" si="1111"/>
        <v>0</v>
      </c>
      <c r="BA123" s="104">
        <f t="shared" si="1111"/>
        <v>0</v>
      </c>
      <c r="BB123" s="104">
        <f t="shared" si="1111"/>
        <v>0</v>
      </c>
      <c r="BC123" s="104">
        <f t="shared" si="1111"/>
        <v>0</v>
      </c>
      <c r="BD123" s="104">
        <f t="shared" si="1111"/>
        <v>0</v>
      </c>
      <c r="BE123" s="104">
        <f t="shared" si="1111"/>
        <v>0</v>
      </c>
      <c r="BF123" s="104">
        <f t="shared" si="1111"/>
        <v>0</v>
      </c>
      <c r="BG123" s="105">
        <f>SUM(BG117:BG122)</f>
        <v>0</v>
      </c>
      <c r="BH123" s="105">
        <f>SUM(BH107:BH122)</f>
        <v>189001054</v>
      </c>
      <c r="BI123" s="105">
        <f>SUM(BI107:BI122)</f>
        <v>189001054</v>
      </c>
      <c r="BJ123" s="153">
        <f>SUM(BJ117:BJ120)/5</f>
        <v>0</v>
      </c>
      <c r="BK123" s="159"/>
      <c r="BL123" s="922">
        <f>SUM(BL106:BL122)</f>
        <v>0</v>
      </c>
      <c r="BM123" s="922">
        <f t="shared" ref="BM123:BN123" si="1112">SUM(BM106:BM122)</f>
        <v>0</v>
      </c>
      <c r="BN123" s="922">
        <f t="shared" si="1112"/>
        <v>0</v>
      </c>
      <c r="BO123" s="399"/>
      <c r="BP123" s="922">
        <f>SUM(BP106:BP122)</f>
        <v>0</v>
      </c>
      <c r="BQ123" s="922">
        <f t="shared" ref="BQ123" si="1113">SUM(BQ106:BQ122)</f>
        <v>0</v>
      </c>
      <c r="BR123" s="922">
        <f t="shared" ref="BR123" si="1114">SUM(BR106:BR122)</f>
        <v>0</v>
      </c>
      <c r="BS123" s="399"/>
      <c r="BT123" s="922">
        <f>SUM(BT106:BT122)</f>
        <v>0</v>
      </c>
      <c r="BU123" s="922">
        <f t="shared" ref="BU123" si="1115">SUM(BU106:BU122)</f>
        <v>0</v>
      </c>
      <c r="BV123" s="922">
        <f t="shared" ref="BV123" si="1116">SUM(BV106:BV122)</f>
        <v>0</v>
      </c>
      <c r="BW123" s="399"/>
      <c r="BX123" s="922">
        <f>SUM(BX106:BX122)</f>
        <v>0</v>
      </c>
      <c r="BY123" s="922">
        <f t="shared" ref="BY123" si="1117">SUM(BY106:BY122)</f>
        <v>0</v>
      </c>
      <c r="BZ123" s="922">
        <f t="shared" ref="BZ123" si="1118">SUM(BZ106:BZ122)</f>
        <v>0</v>
      </c>
      <c r="CA123" s="399"/>
      <c r="CB123" s="922">
        <f>SUM(CB106:CB122)</f>
        <v>0</v>
      </c>
      <c r="CC123" s="922">
        <f t="shared" ref="CC123" si="1119">SUM(CC106:CC122)</f>
        <v>0</v>
      </c>
      <c r="CD123" s="922">
        <f t="shared" ref="CD123" si="1120">SUM(CD106:CD122)</f>
        <v>0</v>
      </c>
      <c r="CE123" s="399"/>
      <c r="CF123" s="922">
        <f>SUM(CF106:CF122)</f>
        <v>0</v>
      </c>
      <c r="CG123" s="922">
        <f t="shared" ref="CG123" si="1121">SUM(CG106:CG122)</f>
        <v>0</v>
      </c>
      <c r="CH123" s="922">
        <f t="shared" ref="CH123" si="1122">SUM(CH106:CH122)</f>
        <v>0</v>
      </c>
      <c r="CI123" s="399"/>
      <c r="CJ123" s="922">
        <f>SUM(CJ106:CJ122)</f>
        <v>0</v>
      </c>
      <c r="CK123" s="922">
        <f t="shared" ref="CK123" si="1123">SUM(CK106:CK122)</f>
        <v>0</v>
      </c>
      <c r="CL123" s="922">
        <f t="shared" ref="CL123" si="1124">SUM(CL106:CL122)</f>
        <v>0</v>
      </c>
      <c r="CM123" s="399"/>
      <c r="CN123" s="922">
        <f>SUM(CN106:CN122)</f>
        <v>0</v>
      </c>
      <c r="CO123" s="922">
        <f t="shared" ref="CO123" si="1125">SUM(CO106:CO122)</f>
        <v>0</v>
      </c>
      <c r="CP123" s="922">
        <f t="shared" ref="CP123" si="1126">SUM(CP106:CP122)</f>
        <v>0</v>
      </c>
      <c r="CQ123" s="399"/>
      <c r="CR123" s="922">
        <f>SUM(CR106:CR122)</f>
        <v>0</v>
      </c>
      <c r="CS123" s="922">
        <f t="shared" ref="CS123" si="1127">SUM(CS106:CS122)</f>
        <v>0</v>
      </c>
      <c r="CT123" s="922">
        <f t="shared" ref="CT123" si="1128">SUM(CT106:CT122)</f>
        <v>0</v>
      </c>
      <c r="CU123" s="399"/>
      <c r="CV123" s="922">
        <f>SUM(CV106:CV122)</f>
        <v>0</v>
      </c>
      <c r="CW123" s="922">
        <f t="shared" ref="CW123" si="1129">SUM(CW106:CW122)</f>
        <v>0</v>
      </c>
      <c r="CX123" s="922">
        <f t="shared" ref="CX123" si="1130">SUM(CX106:CX122)</f>
        <v>0</v>
      </c>
      <c r="CY123" s="399"/>
      <c r="CZ123" s="922">
        <f>SUM(CZ106:CZ122)</f>
        <v>0</v>
      </c>
      <c r="DA123" s="922">
        <f t="shared" ref="DA123" si="1131">SUM(DA106:DA122)</f>
        <v>0</v>
      </c>
      <c r="DB123" s="922">
        <f t="shared" ref="DB123" si="1132">SUM(DB106:DB122)</f>
        <v>0</v>
      </c>
      <c r="DC123" s="399"/>
      <c r="DD123" s="922">
        <f>SUM(DD106:DD122)</f>
        <v>0</v>
      </c>
      <c r="DE123" s="922">
        <f t="shared" ref="DE123" si="1133">SUM(DE106:DE122)</f>
        <v>0</v>
      </c>
      <c r="DF123" s="922">
        <f t="shared" ref="DF123" si="1134">SUM(DF106:DF122)</f>
        <v>0</v>
      </c>
      <c r="DG123" s="399"/>
      <c r="DH123" s="922">
        <f>SUM(DH106:DH122)</f>
        <v>0</v>
      </c>
      <c r="DI123" s="922">
        <f t="shared" ref="DI123" si="1135">SUM(DI106:DI122)</f>
        <v>0</v>
      </c>
      <c r="DJ123" s="922">
        <f t="shared" ref="DJ123" si="1136">SUM(DJ106:DJ122)</f>
        <v>0</v>
      </c>
    </row>
    <row r="124" spans="1:114" s="20" customFormat="1" ht="24.75" customHeight="1" x14ac:dyDescent="0.2">
      <c r="A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207"/>
      <c r="T124" s="207"/>
      <c r="AE124" s="41"/>
      <c r="AS124" s="52"/>
      <c r="BF124" s="53">
        <f>SUM(AS123+BF123)</f>
        <v>0</v>
      </c>
      <c r="BG124" s="54">
        <f>AF123-AS123</f>
        <v>0</v>
      </c>
      <c r="BH124" s="55">
        <f>SUM(BI123+AS123)</f>
        <v>189001054</v>
      </c>
      <c r="BI124" s="56">
        <f>SUM(BG123)</f>
        <v>0</v>
      </c>
      <c r="BJ124" s="41" t="s">
        <v>35</v>
      </c>
      <c r="BK124" s="160"/>
      <c r="BL124" s="24"/>
      <c r="BM124" s="24"/>
      <c r="BN124" s="24"/>
      <c r="BP124" s="24"/>
      <c r="BQ124" s="24"/>
      <c r="BR124" s="24"/>
      <c r="BT124" s="24"/>
      <c r="BU124" s="24"/>
      <c r="BV124" s="24"/>
      <c r="BX124" s="24"/>
      <c r="BY124" s="24"/>
      <c r="BZ124" s="24"/>
      <c r="CB124" s="24"/>
      <c r="CC124" s="24"/>
    </row>
    <row r="125" spans="1:114" s="20" customFormat="1" ht="24.75" customHeight="1" x14ac:dyDescent="0.2">
      <c r="A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207"/>
      <c r="T125" s="207"/>
      <c r="AE125" s="41"/>
      <c r="AS125" s="41"/>
      <c r="AT125" s="118">
        <f>SUM(AG123+AT123)</f>
        <v>0</v>
      </c>
      <c r="AU125" s="118">
        <f t="shared" ref="AU125" si="1137">SUM(AH123+AU123)</f>
        <v>0</v>
      </c>
      <c r="AV125" s="118">
        <f t="shared" ref="AV125" si="1138">SUM(AI123+AV123)</f>
        <v>0</v>
      </c>
      <c r="AW125" s="118">
        <f t="shared" ref="AW125" si="1139">SUM(AJ123+AW123)</f>
        <v>0</v>
      </c>
      <c r="AX125" s="118">
        <f t="shared" ref="AX125" si="1140">SUM(AK123+AX123)</f>
        <v>0</v>
      </c>
      <c r="AY125" s="118">
        <f t="shared" ref="AY125" si="1141">SUM(AL123+AY123)</f>
        <v>0</v>
      </c>
      <c r="AZ125" s="536">
        <f t="shared" ref="AZ125" si="1142">SUM(AM123+AZ123)</f>
        <v>0</v>
      </c>
      <c r="BA125" s="118">
        <f t="shared" ref="BA125" si="1143">SUM(AN123+BA123)</f>
        <v>0</v>
      </c>
      <c r="BB125" s="118">
        <f t="shared" ref="BB125" si="1144">SUM(AO123+BB123)</f>
        <v>0</v>
      </c>
      <c r="BC125" s="118">
        <f t="shared" ref="BC125" si="1145">SUM(AP123+BC123)</f>
        <v>0</v>
      </c>
      <c r="BD125" s="118">
        <f t="shared" ref="BD125" si="1146">SUM(AQ123+BD123)</f>
        <v>0</v>
      </c>
      <c r="BE125" s="118">
        <f t="shared" ref="BE125" si="1147">SUM(AR123+BE123)</f>
        <v>0</v>
      </c>
      <c r="BF125" s="118">
        <f>SUM(AT125:BE125)</f>
        <v>0</v>
      </c>
      <c r="BG125" s="41"/>
      <c r="BH125" s="57"/>
      <c r="BI125" s="58">
        <f>SUM(BI123-BI124)</f>
        <v>189001054</v>
      </c>
      <c r="BJ125" s="41" t="s">
        <v>34</v>
      </c>
      <c r="BK125" s="160"/>
      <c r="BL125" s="24"/>
      <c r="BM125" s="24"/>
      <c r="BN125" s="24"/>
      <c r="BP125" s="24"/>
      <c r="BQ125" s="24"/>
      <c r="BR125" s="24"/>
      <c r="BT125" s="24"/>
      <c r="BU125" s="24"/>
      <c r="BV125" s="24"/>
      <c r="BX125" s="24"/>
      <c r="BY125" s="24"/>
      <c r="BZ125" s="24"/>
      <c r="CB125" s="24"/>
      <c r="CC125" s="24"/>
    </row>
    <row r="126" spans="1:114" s="92" customFormat="1" ht="24.75" customHeight="1" x14ac:dyDescent="0.2">
      <c r="A126" s="877"/>
      <c r="B126" s="878"/>
      <c r="C126" s="879"/>
      <c r="D126" s="880"/>
      <c r="E126" s="841"/>
      <c r="F126" s="881"/>
      <c r="G126" s="881"/>
      <c r="H126" s="881"/>
      <c r="I126" s="881"/>
      <c r="J126" s="881"/>
      <c r="K126" s="881"/>
      <c r="L126" s="881"/>
      <c r="M126" s="881"/>
      <c r="N126" s="881"/>
      <c r="O126" s="881"/>
      <c r="P126" s="881"/>
      <c r="Q126" s="881"/>
      <c r="R126" s="877"/>
      <c r="S126" s="882"/>
      <c r="T126" s="883"/>
      <c r="U126" s="883"/>
      <c r="V126" s="883"/>
      <c r="W126" s="883"/>
      <c r="X126" s="883"/>
      <c r="Y126" s="883"/>
      <c r="Z126" s="883"/>
      <c r="AA126" s="883"/>
      <c r="AB126" s="883"/>
      <c r="AC126" s="884"/>
      <c r="AD126" s="884"/>
      <c r="AE126" s="884"/>
      <c r="AF126" s="869"/>
      <c r="AG126" s="870"/>
      <c r="AH126" s="870"/>
      <c r="AI126" s="870"/>
      <c r="AJ126" s="870"/>
      <c r="AK126" s="870"/>
      <c r="AL126" s="870"/>
      <c r="AM126" s="870"/>
      <c r="AN126" s="870"/>
      <c r="AO126" s="870"/>
      <c r="AP126" s="870"/>
      <c r="AQ126" s="870"/>
      <c r="AR126" s="870"/>
      <c r="AS126" s="870"/>
      <c r="AT126" s="870"/>
      <c r="AU126" s="870"/>
      <c r="AV126" s="870"/>
      <c r="AW126" s="870"/>
      <c r="AX126" s="870"/>
      <c r="AY126" s="870"/>
      <c r="AZ126" s="870"/>
      <c r="BA126" s="870"/>
      <c r="BB126" s="870"/>
      <c r="BC126" s="870"/>
      <c r="BD126" s="870"/>
      <c r="BE126" s="870"/>
      <c r="BF126" s="870"/>
      <c r="BG126" s="885"/>
      <c r="BH126" s="886"/>
      <c r="BI126" s="887"/>
      <c r="BJ126" s="152"/>
      <c r="BK126" s="874"/>
      <c r="BL126" s="876"/>
      <c r="BM126" s="876"/>
      <c r="BN126" s="876"/>
      <c r="BP126" s="91"/>
      <c r="BQ126" s="91"/>
      <c r="BR126" s="91"/>
      <c r="BT126" s="91"/>
      <c r="BU126" s="91"/>
      <c r="BV126" s="91"/>
      <c r="BX126" s="91"/>
      <c r="BY126" s="91"/>
      <c r="BZ126" s="91"/>
      <c r="CB126" s="91"/>
    </row>
    <row r="127" spans="1:114" s="20" customFormat="1" ht="24.75" customHeight="1" x14ac:dyDescent="0.2">
      <c r="A127" s="1168" t="s">
        <v>8</v>
      </c>
      <c r="B127" s="1169"/>
      <c r="C127" s="119" t="s">
        <v>496</v>
      </c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198"/>
      <c r="T127" s="210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2"/>
      <c r="AF127" s="23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3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3"/>
      <c r="BG127" s="133"/>
      <c r="BH127" s="130"/>
      <c r="BI127" s="134"/>
      <c r="BJ127" s="23"/>
      <c r="BK127" s="157"/>
      <c r="BL127" s="131"/>
      <c r="BM127" s="131"/>
      <c r="BN127" s="131"/>
      <c r="BP127" s="132"/>
      <c r="BQ127" s="131"/>
      <c r="BR127" s="131"/>
      <c r="BT127" s="131"/>
      <c r="BU127" s="131"/>
      <c r="BV127" s="133"/>
      <c r="BX127" s="133"/>
      <c r="BY127" s="130"/>
      <c r="BZ127" s="134"/>
      <c r="CB127" s="133"/>
      <c r="CC127" s="24"/>
      <c r="CD127" s="24"/>
      <c r="CF127" s="24"/>
      <c r="CG127" s="24"/>
      <c r="CH127" s="135"/>
      <c r="CJ127" s="24"/>
      <c r="CK127" s="24"/>
      <c r="CL127" s="24"/>
      <c r="CN127" s="24"/>
      <c r="CO127" s="24"/>
      <c r="CP127" s="24"/>
      <c r="CR127" s="24"/>
      <c r="CS127" s="24"/>
      <c r="CT127" s="24"/>
    </row>
    <row r="128" spans="1:114" s="8" customFormat="1" ht="24.75" customHeight="1" x14ac:dyDescent="0.2">
      <c r="A128" s="1170" t="s">
        <v>9</v>
      </c>
      <c r="B128" s="1150" t="s">
        <v>10</v>
      </c>
      <c r="C128" s="1150" t="s">
        <v>21</v>
      </c>
      <c r="D128" s="1173" t="s">
        <v>11</v>
      </c>
      <c r="E128" s="1173"/>
      <c r="F128" s="1173"/>
      <c r="G128" s="1173"/>
      <c r="H128" s="1173"/>
      <c r="I128" s="1173"/>
      <c r="J128" s="1173"/>
      <c r="K128" s="1173"/>
      <c r="L128" s="1173"/>
      <c r="M128" s="1173"/>
      <c r="N128" s="1173"/>
      <c r="O128" s="1173"/>
      <c r="P128" s="1173"/>
      <c r="Q128" s="1173"/>
      <c r="R128" s="1150" t="s">
        <v>19</v>
      </c>
      <c r="S128" s="1174" t="s">
        <v>16</v>
      </c>
      <c r="T128" s="1175"/>
      <c r="U128" s="1175"/>
      <c r="V128" s="1175"/>
      <c r="W128" s="1175"/>
      <c r="X128" s="1175"/>
      <c r="Y128" s="1175"/>
      <c r="Z128" s="1175"/>
      <c r="AA128" s="1175"/>
      <c r="AB128" s="1175"/>
      <c r="AC128" s="1175"/>
      <c r="AD128" s="1175"/>
      <c r="AE128" s="1176"/>
      <c r="AF128" s="1161" t="s">
        <v>6</v>
      </c>
      <c r="AG128" s="1161"/>
      <c r="AH128" s="1161"/>
      <c r="AI128" s="1161"/>
      <c r="AJ128" s="1161"/>
      <c r="AK128" s="1161"/>
      <c r="AL128" s="1161"/>
      <c r="AM128" s="1161"/>
      <c r="AN128" s="1161"/>
      <c r="AO128" s="1161"/>
      <c r="AP128" s="1161"/>
      <c r="AQ128" s="1161"/>
      <c r="AR128" s="1161"/>
      <c r="AS128" s="1161"/>
      <c r="AT128" s="1162" t="s">
        <v>38</v>
      </c>
      <c r="AU128" s="1163"/>
      <c r="AV128" s="1163"/>
      <c r="AW128" s="1163"/>
      <c r="AX128" s="1163"/>
      <c r="AY128" s="1163"/>
      <c r="AZ128" s="1163"/>
      <c r="BA128" s="1163"/>
      <c r="BB128" s="1163"/>
      <c r="BC128" s="1163"/>
      <c r="BD128" s="1163"/>
      <c r="BE128" s="1163"/>
      <c r="BF128" s="1164"/>
      <c r="BG128" s="1150" t="s">
        <v>35</v>
      </c>
      <c r="BH128" s="1150" t="s">
        <v>208</v>
      </c>
      <c r="BI128" s="1153" t="s">
        <v>36</v>
      </c>
      <c r="BJ128" s="130"/>
      <c r="BK128" s="130"/>
      <c r="BL128" s="1149" t="s">
        <v>51</v>
      </c>
      <c r="BM128" s="1149"/>
      <c r="BN128" s="1149"/>
      <c r="BO128" s="23"/>
      <c r="BP128" s="1149" t="s">
        <v>52</v>
      </c>
      <c r="BQ128" s="1149"/>
      <c r="BR128" s="1149"/>
      <c r="BS128" s="23"/>
      <c r="BT128" s="1149" t="s">
        <v>56</v>
      </c>
      <c r="BU128" s="1149"/>
      <c r="BV128" s="1149"/>
      <c r="BW128" s="23"/>
      <c r="BX128" s="1149" t="s">
        <v>59</v>
      </c>
      <c r="BY128" s="1149"/>
      <c r="BZ128" s="1149"/>
      <c r="CA128" s="23"/>
      <c r="CB128" s="1149" t="s">
        <v>60</v>
      </c>
      <c r="CC128" s="1149"/>
      <c r="CD128" s="1149"/>
      <c r="CE128" s="23"/>
      <c r="CF128" s="1149" t="s">
        <v>61</v>
      </c>
      <c r="CG128" s="1149"/>
      <c r="CH128" s="1149"/>
      <c r="CI128" s="23"/>
      <c r="CJ128" s="1149" t="s">
        <v>204</v>
      </c>
      <c r="CK128" s="1149"/>
      <c r="CL128" s="1149"/>
      <c r="CM128" s="23"/>
      <c r="CN128" s="1149" t="s">
        <v>584</v>
      </c>
      <c r="CO128" s="1149"/>
      <c r="CP128" s="1149"/>
      <c r="CQ128" s="23"/>
      <c r="CR128" s="1149" t="s">
        <v>585</v>
      </c>
      <c r="CS128" s="1149"/>
      <c r="CT128" s="1149"/>
      <c r="CU128" s="23"/>
      <c r="CV128" s="1149" t="s">
        <v>586</v>
      </c>
      <c r="CW128" s="1149"/>
      <c r="CX128" s="1149"/>
      <c r="CY128" s="23"/>
      <c r="CZ128" s="1149" t="s">
        <v>587</v>
      </c>
      <c r="DA128" s="1149"/>
      <c r="DB128" s="1149"/>
      <c r="DC128" s="23"/>
      <c r="DD128" s="1149" t="s">
        <v>588</v>
      </c>
      <c r="DE128" s="1149"/>
      <c r="DF128" s="1149"/>
      <c r="DG128" s="23"/>
      <c r="DH128" s="1149" t="s">
        <v>12</v>
      </c>
      <c r="DI128" s="1149"/>
      <c r="DJ128" s="1149"/>
    </row>
    <row r="129" spans="1:114" s="8" customFormat="1" ht="24.75" customHeight="1" x14ac:dyDescent="0.2">
      <c r="A129" s="1171"/>
      <c r="B129" s="1151"/>
      <c r="C129" s="1151"/>
      <c r="D129" s="1156" t="s">
        <v>17</v>
      </c>
      <c r="E129" s="1158" t="s">
        <v>18</v>
      </c>
      <c r="F129" s="1159"/>
      <c r="G129" s="1159"/>
      <c r="H129" s="1159"/>
      <c r="I129" s="1159"/>
      <c r="J129" s="1159"/>
      <c r="K129" s="1159"/>
      <c r="L129" s="1159"/>
      <c r="M129" s="1159"/>
      <c r="N129" s="1159"/>
      <c r="O129" s="1159"/>
      <c r="P129" s="1159"/>
      <c r="Q129" s="1159"/>
      <c r="R129" s="1151"/>
      <c r="S129" s="1189" t="s">
        <v>17</v>
      </c>
      <c r="T129" s="1158" t="s">
        <v>18</v>
      </c>
      <c r="U129" s="1159"/>
      <c r="V129" s="1159"/>
      <c r="W129" s="1159"/>
      <c r="X129" s="1159"/>
      <c r="Y129" s="1159"/>
      <c r="Z129" s="1159"/>
      <c r="AA129" s="1159"/>
      <c r="AB129" s="1159"/>
      <c r="AC129" s="1159"/>
      <c r="AD129" s="1159"/>
      <c r="AE129" s="1160"/>
      <c r="AF129" s="1156" t="s">
        <v>17</v>
      </c>
      <c r="AG129" s="1158" t="s">
        <v>18</v>
      </c>
      <c r="AH129" s="1159"/>
      <c r="AI129" s="1159"/>
      <c r="AJ129" s="1159"/>
      <c r="AK129" s="1159"/>
      <c r="AL129" s="1159"/>
      <c r="AM129" s="1159"/>
      <c r="AN129" s="1159"/>
      <c r="AO129" s="1159"/>
      <c r="AP129" s="1159"/>
      <c r="AQ129" s="1159"/>
      <c r="AR129" s="1159"/>
      <c r="AS129" s="1160"/>
      <c r="AT129" s="1165"/>
      <c r="AU129" s="1166"/>
      <c r="AV129" s="1166"/>
      <c r="AW129" s="1166"/>
      <c r="AX129" s="1166"/>
      <c r="AY129" s="1166"/>
      <c r="AZ129" s="1166"/>
      <c r="BA129" s="1166"/>
      <c r="BB129" s="1166"/>
      <c r="BC129" s="1166"/>
      <c r="BD129" s="1166"/>
      <c r="BE129" s="1166"/>
      <c r="BF129" s="1167"/>
      <c r="BG129" s="1151"/>
      <c r="BH129" s="1151"/>
      <c r="BI129" s="1154"/>
      <c r="BJ129" s="130"/>
      <c r="BK129" s="130"/>
      <c r="BL129" s="920">
        <v>1</v>
      </c>
      <c r="BM129" s="920">
        <v>2</v>
      </c>
      <c r="BN129" s="920"/>
      <c r="BO129" s="23"/>
      <c r="BP129" s="920">
        <v>1</v>
      </c>
      <c r="BQ129" s="920">
        <v>2</v>
      </c>
      <c r="BR129" s="920"/>
      <c r="BS129" s="23"/>
      <c r="BT129" s="920">
        <v>1</v>
      </c>
      <c r="BU129" s="920">
        <v>2</v>
      </c>
      <c r="BV129" s="920"/>
      <c r="BW129" s="23"/>
      <c r="BX129" s="920">
        <v>1</v>
      </c>
      <c r="BY129" s="920">
        <v>2</v>
      </c>
      <c r="BZ129" s="920"/>
      <c r="CA129" s="23"/>
      <c r="CB129" s="920">
        <v>1</v>
      </c>
      <c r="CC129" s="920">
        <v>2</v>
      </c>
      <c r="CD129" s="920"/>
      <c r="CE129" s="23"/>
      <c r="CF129" s="920">
        <v>1</v>
      </c>
      <c r="CG129" s="920">
        <v>2</v>
      </c>
      <c r="CH129" s="920"/>
      <c r="CI129" s="23"/>
      <c r="CJ129" s="920">
        <v>1</v>
      </c>
      <c r="CK129" s="920">
        <v>2</v>
      </c>
      <c r="CL129" s="920"/>
      <c r="CM129" s="23"/>
      <c r="CN129" s="920">
        <v>1</v>
      </c>
      <c r="CO129" s="920">
        <v>2</v>
      </c>
      <c r="CP129" s="920"/>
      <c r="CQ129" s="23"/>
      <c r="CR129" s="920">
        <v>1</v>
      </c>
      <c r="CS129" s="920">
        <v>2</v>
      </c>
      <c r="CT129" s="920"/>
      <c r="CU129" s="23"/>
      <c r="CV129" s="920">
        <v>1</v>
      </c>
      <c r="CW129" s="920">
        <v>2</v>
      </c>
      <c r="CX129" s="920"/>
      <c r="CY129" s="23"/>
      <c r="CZ129" s="920">
        <v>1</v>
      </c>
      <c r="DA129" s="920">
        <v>2</v>
      </c>
      <c r="DB129" s="920"/>
      <c r="DC129" s="23"/>
      <c r="DD129" s="920">
        <v>1</v>
      </c>
      <c r="DE129" s="920">
        <v>2</v>
      </c>
      <c r="DF129" s="920"/>
      <c r="DG129" s="23"/>
      <c r="DH129" s="920">
        <v>1</v>
      </c>
      <c r="DI129" s="920">
        <v>2</v>
      </c>
      <c r="DJ129" s="920"/>
    </row>
    <row r="130" spans="1:114" s="6" customFormat="1" ht="24.75" customHeight="1" x14ac:dyDescent="0.2">
      <c r="A130" s="1172"/>
      <c r="B130" s="1152"/>
      <c r="C130" s="1152"/>
      <c r="D130" s="1157"/>
      <c r="E130" s="26">
        <v>1</v>
      </c>
      <c r="F130" s="26">
        <v>2</v>
      </c>
      <c r="G130" s="26">
        <v>3</v>
      </c>
      <c r="H130" s="26">
        <v>4</v>
      </c>
      <c r="I130" s="26">
        <v>5</v>
      </c>
      <c r="J130" s="26">
        <v>6</v>
      </c>
      <c r="K130" s="26">
        <v>7</v>
      </c>
      <c r="L130" s="26">
        <v>8</v>
      </c>
      <c r="M130" s="26">
        <v>9</v>
      </c>
      <c r="N130" s="26">
        <v>10</v>
      </c>
      <c r="O130" s="26">
        <v>11</v>
      </c>
      <c r="P130" s="26">
        <v>12</v>
      </c>
      <c r="Q130" s="26" t="s">
        <v>20</v>
      </c>
      <c r="R130" s="1152"/>
      <c r="S130" s="1191"/>
      <c r="T130" s="26">
        <v>1</v>
      </c>
      <c r="U130" s="26">
        <v>2</v>
      </c>
      <c r="V130" s="26">
        <v>3</v>
      </c>
      <c r="W130" s="26">
        <v>4</v>
      </c>
      <c r="X130" s="26">
        <v>5</v>
      </c>
      <c r="Y130" s="26">
        <v>6</v>
      </c>
      <c r="Z130" s="26">
        <v>7</v>
      </c>
      <c r="AA130" s="26">
        <v>8</v>
      </c>
      <c r="AB130" s="26">
        <v>9</v>
      </c>
      <c r="AC130" s="26">
        <v>10</v>
      </c>
      <c r="AD130" s="26">
        <v>11</v>
      </c>
      <c r="AE130" s="26">
        <v>12</v>
      </c>
      <c r="AF130" s="1157"/>
      <c r="AG130" s="26">
        <v>1</v>
      </c>
      <c r="AH130" s="26">
        <v>2</v>
      </c>
      <c r="AI130" s="26">
        <v>3</v>
      </c>
      <c r="AJ130" s="26">
        <v>4</v>
      </c>
      <c r="AK130" s="26">
        <v>5</v>
      </c>
      <c r="AL130" s="26">
        <v>6</v>
      </c>
      <c r="AM130" s="26">
        <v>7</v>
      </c>
      <c r="AN130" s="26">
        <v>8</v>
      </c>
      <c r="AO130" s="26">
        <v>9</v>
      </c>
      <c r="AP130" s="26">
        <v>10</v>
      </c>
      <c r="AQ130" s="26">
        <v>11</v>
      </c>
      <c r="AR130" s="26">
        <v>12</v>
      </c>
      <c r="AS130" s="26" t="s">
        <v>12</v>
      </c>
      <c r="AT130" s="164">
        <v>1</v>
      </c>
      <c r="AU130" s="164">
        <v>2</v>
      </c>
      <c r="AV130" s="164">
        <v>3</v>
      </c>
      <c r="AW130" s="164">
        <v>4</v>
      </c>
      <c r="AX130" s="164">
        <v>5</v>
      </c>
      <c r="AY130" s="164">
        <v>6</v>
      </c>
      <c r="AZ130" s="164">
        <v>7</v>
      </c>
      <c r="BA130" s="164">
        <v>8</v>
      </c>
      <c r="BB130" s="164">
        <v>9</v>
      </c>
      <c r="BC130" s="164">
        <v>10</v>
      </c>
      <c r="BD130" s="164">
        <v>11</v>
      </c>
      <c r="BE130" s="164">
        <v>12</v>
      </c>
      <c r="BF130" s="26" t="s">
        <v>12</v>
      </c>
      <c r="BG130" s="1152"/>
      <c r="BH130" s="1152"/>
      <c r="BI130" s="1155"/>
      <c r="BJ130" s="20"/>
      <c r="BK130" s="7"/>
      <c r="BL130" s="164" t="s">
        <v>581</v>
      </c>
      <c r="BM130" s="164" t="s">
        <v>582</v>
      </c>
      <c r="BN130" s="919" t="s">
        <v>583</v>
      </c>
      <c r="BO130" s="27"/>
      <c r="BP130" s="164" t="s">
        <v>581</v>
      </c>
      <c r="BQ130" s="164" t="s">
        <v>582</v>
      </c>
      <c r="BR130" s="919" t="s">
        <v>583</v>
      </c>
      <c r="BS130" s="27"/>
      <c r="BT130" s="164" t="s">
        <v>581</v>
      </c>
      <c r="BU130" s="164" t="s">
        <v>582</v>
      </c>
      <c r="BV130" s="919" t="s">
        <v>583</v>
      </c>
      <c r="BW130" s="27"/>
      <c r="BX130" s="164" t="s">
        <v>581</v>
      </c>
      <c r="BY130" s="164" t="s">
        <v>582</v>
      </c>
      <c r="BZ130" s="919" t="s">
        <v>583</v>
      </c>
      <c r="CA130" s="27"/>
      <c r="CB130" s="164" t="s">
        <v>581</v>
      </c>
      <c r="CC130" s="164" t="s">
        <v>582</v>
      </c>
      <c r="CD130" s="919" t="s">
        <v>583</v>
      </c>
      <c r="CE130" s="27"/>
      <c r="CF130" s="164" t="s">
        <v>581</v>
      </c>
      <c r="CG130" s="164" t="s">
        <v>582</v>
      </c>
      <c r="CH130" s="919" t="s">
        <v>583</v>
      </c>
      <c r="CI130" s="27"/>
      <c r="CJ130" s="164" t="s">
        <v>581</v>
      </c>
      <c r="CK130" s="164" t="s">
        <v>582</v>
      </c>
      <c r="CL130" s="919" t="s">
        <v>583</v>
      </c>
      <c r="CM130" s="27"/>
      <c r="CN130" s="164" t="s">
        <v>581</v>
      </c>
      <c r="CO130" s="164" t="s">
        <v>582</v>
      </c>
      <c r="CP130" s="919" t="s">
        <v>583</v>
      </c>
      <c r="CQ130" s="27"/>
      <c r="CR130" s="164" t="s">
        <v>581</v>
      </c>
      <c r="CS130" s="164" t="s">
        <v>582</v>
      </c>
      <c r="CT130" s="919" t="s">
        <v>583</v>
      </c>
      <c r="CU130" s="27"/>
      <c r="CV130" s="164" t="s">
        <v>581</v>
      </c>
      <c r="CW130" s="164" t="s">
        <v>582</v>
      </c>
      <c r="CX130" s="919" t="s">
        <v>583</v>
      </c>
      <c r="CY130" s="27"/>
      <c r="CZ130" s="164" t="s">
        <v>581</v>
      </c>
      <c r="DA130" s="164" t="s">
        <v>582</v>
      </c>
      <c r="DB130" s="919" t="s">
        <v>583</v>
      </c>
      <c r="DC130" s="27"/>
      <c r="DD130" s="164" t="s">
        <v>581</v>
      </c>
      <c r="DE130" s="164" t="s">
        <v>582</v>
      </c>
      <c r="DF130" s="919" t="s">
        <v>583</v>
      </c>
      <c r="DG130" s="27"/>
      <c r="DH130" s="164" t="s">
        <v>581</v>
      </c>
      <c r="DI130" s="164" t="s">
        <v>582</v>
      </c>
      <c r="DJ130" s="919" t="s">
        <v>583</v>
      </c>
    </row>
    <row r="131" spans="1:114" s="92" customFormat="1" ht="24.75" customHeight="1" x14ac:dyDescent="0.2">
      <c r="A131" s="759"/>
      <c r="B131" s="811" t="s">
        <v>556</v>
      </c>
      <c r="C131" s="147"/>
      <c r="D131" s="764"/>
      <c r="E131" s="263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765"/>
      <c r="S131" s="767"/>
      <c r="T131" s="208"/>
      <c r="U131" s="208"/>
      <c r="V131" s="208"/>
      <c r="W131" s="208"/>
      <c r="X131" s="208"/>
      <c r="Y131" s="208"/>
      <c r="Z131" s="208"/>
      <c r="AA131" s="208"/>
      <c r="AB131" s="208"/>
      <c r="AC131" s="94"/>
      <c r="AD131" s="94"/>
      <c r="AE131" s="94"/>
      <c r="AF131" s="69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63"/>
      <c r="BG131" s="99"/>
      <c r="BH131" s="100"/>
      <c r="BI131" s="101"/>
      <c r="BJ131" s="152"/>
      <c r="BK131" s="461"/>
      <c r="BL131" s="461"/>
      <c r="BM131" s="461"/>
      <c r="BN131" s="461"/>
      <c r="BO131" s="37"/>
      <c r="BP131" s="461"/>
      <c r="BQ131" s="461"/>
      <c r="BR131" s="461"/>
      <c r="BS131" s="37"/>
      <c r="BT131" s="461"/>
      <c r="BU131" s="461"/>
      <c r="BV131" s="461"/>
      <c r="BW131" s="37"/>
      <c r="BX131" s="461"/>
      <c r="BY131" s="461"/>
      <c r="BZ131" s="461"/>
      <c r="CA131" s="37"/>
      <c r="CB131" s="461"/>
      <c r="CC131" s="461"/>
      <c r="CD131" s="461"/>
      <c r="CE131" s="37"/>
      <c r="CF131" s="461"/>
      <c r="CG131" s="461"/>
      <c r="CH131" s="461"/>
      <c r="CI131" s="37"/>
      <c r="CJ131" s="461"/>
      <c r="CK131" s="461"/>
      <c r="CL131" s="461"/>
      <c r="CM131" s="37"/>
      <c r="CN131" s="461"/>
      <c r="CO131" s="461"/>
      <c r="CP131" s="461"/>
      <c r="CQ131" s="37"/>
      <c r="CR131" s="461"/>
      <c r="CS131" s="461"/>
      <c r="CT131" s="461"/>
      <c r="CU131" s="37"/>
      <c r="CV131" s="461"/>
      <c r="CW131" s="461"/>
      <c r="CX131" s="461"/>
      <c r="CY131" s="37"/>
      <c r="CZ131" s="461"/>
      <c r="DA131" s="461"/>
      <c r="DB131" s="461"/>
      <c r="DC131" s="37"/>
      <c r="DD131" s="461"/>
      <c r="DE131" s="461"/>
      <c r="DF131" s="461"/>
      <c r="DG131" s="37"/>
      <c r="DH131" s="461"/>
      <c r="DI131" s="461"/>
      <c r="DJ131" s="461"/>
    </row>
    <row r="132" spans="1:114" s="777" customFormat="1" ht="24.75" customHeight="1" x14ac:dyDescent="0.2">
      <c r="A132" s="758"/>
      <c r="B132" s="762" t="s">
        <v>458</v>
      </c>
      <c r="C132" s="771"/>
      <c r="D132" s="772"/>
      <c r="E132" s="773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774"/>
      <c r="S132" s="769"/>
      <c r="T132" s="775"/>
      <c r="U132" s="775"/>
      <c r="V132" s="775"/>
      <c r="W132" s="775"/>
      <c r="X132" s="775"/>
      <c r="Y132" s="775"/>
      <c r="Z132" s="775"/>
      <c r="AA132" s="775"/>
      <c r="AB132" s="775"/>
      <c r="AC132" s="98"/>
      <c r="AD132" s="98"/>
      <c r="AE132" s="98"/>
      <c r="AF132" s="776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2"/>
      <c r="BG132" s="99"/>
      <c r="BH132" s="100"/>
      <c r="BI132" s="101"/>
      <c r="BJ132" s="152"/>
      <c r="BK132" s="461"/>
      <c r="BL132" s="461"/>
      <c r="BM132" s="461"/>
      <c r="BN132" s="461"/>
      <c r="BO132" s="37"/>
      <c r="BP132" s="461"/>
      <c r="BQ132" s="461"/>
      <c r="BR132" s="461"/>
      <c r="BS132" s="37"/>
      <c r="BT132" s="461"/>
      <c r="BU132" s="461"/>
      <c r="BV132" s="461"/>
      <c r="BW132" s="37"/>
      <c r="BX132" s="461"/>
      <c r="BY132" s="461"/>
      <c r="BZ132" s="461"/>
      <c r="CA132" s="37"/>
      <c r="CB132" s="461"/>
      <c r="CC132" s="461"/>
      <c r="CD132" s="461"/>
      <c r="CE132" s="37"/>
      <c r="CF132" s="461"/>
      <c r="CG132" s="461"/>
      <c r="CH132" s="461"/>
      <c r="CI132" s="37"/>
      <c r="CJ132" s="461"/>
      <c r="CK132" s="461"/>
      <c r="CL132" s="461"/>
      <c r="CM132" s="37"/>
      <c r="CN132" s="461"/>
      <c r="CO132" s="461"/>
      <c r="CP132" s="461"/>
      <c r="CQ132" s="37"/>
      <c r="CR132" s="461"/>
      <c r="CS132" s="461"/>
      <c r="CT132" s="461"/>
      <c r="CU132" s="37"/>
      <c r="CV132" s="461"/>
      <c r="CW132" s="461"/>
      <c r="CX132" s="461"/>
      <c r="CY132" s="37"/>
      <c r="CZ132" s="461"/>
      <c r="DA132" s="461"/>
      <c r="DB132" s="461"/>
      <c r="DC132" s="37"/>
      <c r="DD132" s="461"/>
      <c r="DE132" s="461"/>
      <c r="DF132" s="461"/>
      <c r="DG132" s="37"/>
      <c r="DH132" s="461"/>
      <c r="DI132" s="461"/>
      <c r="DJ132" s="461"/>
    </row>
    <row r="133" spans="1:114" s="92" customFormat="1" ht="24.75" customHeight="1" x14ac:dyDescent="0.2">
      <c r="A133" s="759">
        <v>1</v>
      </c>
      <c r="B133" s="761" t="s">
        <v>449</v>
      </c>
      <c r="C133" s="147" t="s">
        <v>23</v>
      </c>
      <c r="D133" s="764">
        <v>240</v>
      </c>
      <c r="E133" s="263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>
        <f t="shared" ref="Q133:Q136" si="1148">SUM(E133:P133)</f>
        <v>0</v>
      </c>
      <c r="R133" s="766" t="s">
        <v>457</v>
      </c>
      <c r="S133" s="768">
        <v>100000</v>
      </c>
      <c r="T133" s="208"/>
      <c r="U133" s="208"/>
      <c r="V133" s="208"/>
      <c r="W133" s="208"/>
      <c r="X133" s="208"/>
      <c r="Y133" s="208"/>
      <c r="Z133" s="208"/>
      <c r="AA133" s="208"/>
      <c r="AB133" s="208"/>
      <c r="AC133" s="94"/>
      <c r="AD133" s="94"/>
      <c r="AE133" s="94"/>
      <c r="AF133" s="69">
        <f t="shared" ref="AF133:AF136" si="1149">SUM(Q133*S133)</f>
        <v>0</v>
      </c>
      <c r="AG133" s="70">
        <f t="shared" ref="AG133:AG136" si="1150">T133*E133</f>
        <v>0</v>
      </c>
      <c r="AH133" s="70">
        <f t="shared" ref="AH133:AH136" si="1151">U133*F133</f>
        <v>0</v>
      </c>
      <c r="AI133" s="70">
        <f t="shared" ref="AI133:AI136" si="1152">V133*G133</f>
        <v>0</v>
      </c>
      <c r="AJ133" s="70">
        <f t="shared" ref="AJ133:AJ136" si="1153">W133*H133</f>
        <v>0</v>
      </c>
      <c r="AK133" s="70">
        <f t="shared" ref="AK133:AK136" si="1154">X133*I133</f>
        <v>0</v>
      </c>
      <c r="AL133" s="70">
        <f t="shared" ref="AL133:AL136" si="1155">Y133*J133</f>
        <v>0</v>
      </c>
      <c r="AM133" s="70">
        <f t="shared" ref="AM133:AM136" si="1156">Z133*K133</f>
        <v>0</v>
      </c>
      <c r="AN133" s="70">
        <f t="shared" ref="AN133:AN136" si="1157">AA133*L133</f>
        <v>0</v>
      </c>
      <c r="AO133" s="70">
        <f t="shared" ref="AO133:AO136" si="1158">AB133*M133</f>
        <v>0</v>
      </c>
      <c r="AP133" s="70">
        <f t="shared" ref="AP133:AP136" si="1159">AC133*N133</f>
        <v>0</v>
      </c>
      <c r="AQ133" s="70">
        <f t="shared" ref="AQ133:AQ136" si="1160">AD133*O133</f>
        <v>0</v>
      </c>
      <c r="AR133" s="70">
        <f t="shared" ref="AR133:AR136" si="1161">AE133*P133</f>
        <v>0</v>
      </c>
      <c r="AS133" s="70">
        <f t="shared" ref="AS133:AS136" si="1162">SUM(AG133:AR133)</f>
        <v>0</v>
      </c>
      <c r="AT133" s="70">
        <f t="shared" ref="AT133:AT136" si="1163">SUM(AG133*4%)</f>
        <v>0</v>
      </c>
      <c r="AU133" s="70">
        <f t="shared" ref="AU133:AU136" si="1164">SUM(AH133*4%)</f>
        <v>0</v>
      </c>
      <c r="AV133" s="70">
        <f t="shared" ref="AV133:AV136" si="1165">SUM(AI133*4%)</f>
        <v>0</v>
      </c>
      <c r="AW133" s="70">
        <f t="shared" ref="AW133:AW136" si="1166">SUM(AJ133*4%)</f>
        <v>0</v>
      </c>
      <c r="AX133" s="70">
        <f t="shared" ref="AX133:AX136" si="1167">SUM(AK133*4%)</f>
        <v>0</v>
      </c>
      <c r="AY133" s="70">
        <f t="shared" ref="AY133:AY136" si="1168">SUM(AL133*4%)</f>
        <v>0</v>
      </c>
      <c r="AZ133" s="70">
        <f t="shared" ref="AZ133:AZ136" si="1169">SUM(AM133*4%)</f>
        <v>0</v>
      </c>
      <c r="BA133" s="70">
        <f t="shared" ref="BA133:BA136" si="1170">SUM(AN133*4%)</f>
        <v>0</v>
      </c>
      <c r="BB133" s="70">
        <f t="shared" ref="BB133:BB136" si="1171">SUM(AO133*14%)</f>
        <v>0</v>
      </c>
      <c r="BC133" s="70">
        <f t="shared" ref="BC133:BC136" si="1172">SUM(AP133*14%)</f>
        <v>0</v>
      </c>
      <c r="BD133" s="70">
        <f t="shared" ref="BD133:BD136" si="1173">SUM(AQ133*14%)</f>
        <v>0</v>
      </c>
      <c r="BE133" s="70">
        <f t="shared" ref="BE133:BE136" si="1174">SUM(AR133*14%)</f>
        <v>0</v>
      </c>
      <c r="BF133" s="763">
        <f t="shared" ref="BF133:BF136" si="1175">SUM(AT133:BE133)</f>
        <v>0</v>
      </c>
      <c r="BG133" s="99">
        <f>AF133-AS133</f>
        <v>0</v>
      </c>
      <c r="BH133" s="100">
        <f>S133*D133</f>
        <v>24000000</v>
      </c>
      <c r="BI133" s="101">
        <f>BH133-AS133</f>
        <v>24000000</v>
      </c>
      <c r="BJ133" s="152">
        <f>SUM(Q133/D133)</f>
        <v>0</v>
      </c>
      <c r="BK133" s="960">
        <v>100000</v>
      </c>
      <c r="BL133" s="461">
        <f t="shared" ref="BL133:BL136" si="1176">AG133-AT133</f>
        <v>0</v>
      </c>
      <c r="BM133" s="461">
        <f t="shared" ref="BM133:BM136" si="1177">E133*BK133</f>
        <v>0</v>
      </c>
      <c r="BN133" s="461">
        <f t="shared" ref="BN133:BN136" si="1178">BL133-BM133</f>
        <v>0</v>
      </c>
      <c r="BO133" s="37"/>
      <c r="BP133" s="461">
        <f t="shared" ref="BP133" si="1179">AH133-AU133</f>
        <v>0</v>
      </c>
      <c r="BQ133" s="461">
        <f t="shared" ref="BQ133:BQ136" si="1180">F133*BK133</f>
        <v>0</v>
      </c>
      <c r="BR133" s="461">
        <f t="shared" ref="BR133" si="1181">BP133-BQ133</f>
        <v>0</v>
      </c>
      <c r="BS133" s="37"/>
      <c r="BT133" s="461">
        <f t="shared" ref="BT133" si="1182">AI133-AV133</f>
        <v>0</v>
      </c>
      <c r="BU133" s="461">
        <f t="shared" ref="BU133" si="1183">G133*BK133</f>
        <v>0</v>
      </c>
      <c r="BV133" s="461">
        <f t="shared" ref="BV133:BV136" si="1184">BT133-BU133</f>
        <v>0</v>
      </c>
      <c r="BW133" s="37"/>
      <c r="BX133" s="461">
        <f t="shared" ref="BX133" si="1185">AJ133-AW133</f>
        <v>0</v>
      </c>
      <c r="BY133" s="461">
        <f t="shared" ref="BY133" si="1186">H133*BK133</f>
        <v>0</v>
      </c>
      <c r="BZ133" s="461">
        <f t="shared" ref="BZ133" si="1187">BX133-BY133</f>
        <v>0</v>
      </c>
      <c r="CA133" s="37"/>
      <c r="CB133" s="461">
        <f t="shared" ref="CB133" si="1188">SUM(AK133-AX133)</f>
        <v>0</v>
      </c>
      <c r="CC133" s="461">
        <f t="shared" ref="CC133" si="1189">I133*BK133</f>
        <v>0</v>
      </c>
      <c r="CD133" s="461">
        <f t="shared" ref="CD133" si="1190">CB133-CC133</f>
        <v>0</v>
      </c>
      <c r="CE133" s="37"/>
      <c r="CF133" s="461">
        <f t="shared" ref="CF133" si="1191">AL133-AY133</f>
        <v>0</v>
      </c>
      <c r="CG133" s="461">
        <f t="shared" ref="CG133" si="1192">J133*BK133</f>
        <v>0</v>
      </c>
      <c r="CH133" s="461">
        <f t="shared" ref="CH133:CH136" si="1193">CF133-CG133</f>
        <v>0</v>
      </c>
      <c r="CI133" s="37"/>
      <c r="CJ133" s="461">
        <f t="shared" ref="CJ133" si="1194">AM133-AZ133</f>
        <v>0</v>
      </c>
      <c r="CK133" s="461">
        <f t="shared" ref="CK133" si="1195">K133*BK133</f>
        <v>0</v>
      </c>
      <c r="CL133" s="461">
        <f t="shared" ref="CL133" si="1196">CJ133-CK133</f>
        <v>0</v>
      </c>
      <c r="CM133" s="37"/>
      <c r="CN133" s="461">
        <f t="shared" ref="CN133" si="1197">AN133-BA133</f>
        <v>0</v>
      </c>
      <c r="CO133" s="461">
        <f t="shared" ref="CO133" si="1198">L133*BK133</f>
        <v>0</v>
      </c>
      <c r="CP133" s="461">
        <f t="shared" ref="CP133" si="1199">CN133-CO133</f>
        <v>0</v>
      </c>
      <c r="CQ133" s="37"/>
      <c r="CR133" s="461">
        <f t="shared" ref="CR133" si="1200">AO133-BB133</f>
        <v>0</v>
      </c>
      <c r="CS133" s="461">
        <f t="shared" ref="CS133" si="1201">M133*BK133</f>
        <v>0</v>
      </c>
      <c r="CT133" s="461">
        <f t="shared" ref="CT133" si="1202">CR133-CS133</f>
        <v>0</v>
      </c>
      <c r="CU133" s="37"/>
      <c r="CV133" s="461">
        <f t="shared" ref="CV133" si="1203">AP133-BC133</f>
        <v>0</v>
      </c>
      <c r="CW133" s="461">
        <f t="shared" ref="CW133" si="1204">N133*BK133</f>
        <v>0</v>
      </c>
      <c r="CX133" s="461">
        <f t="shared" ref="CX133" si="1205">CV133-CW133</f>
        <v>0</v>
      </c>
      <c r="CY133" s="37"/>
      <c r="CZ133" s="461">
        <f t="shared" ref="CZ133" si="1206">AQ133-BD133</f>
        <v>0</v>
      </c>
      <c r="DA133" s="461">
        <f t="shared" ref="DA133" si="1207">O133*BK133</f>
        <v>0</v>
      </c>
      <c r="DB133" s="461">
        <f t="shared" ref="DB133" si="1208">CZ133-DA133</f>
        <v>0</v>
      </c>
      <c r="DC133" s="37"/>
      <c r="DD133" s="461">
        <f t="shared" ref="DD133" si="1209">AR133-BE133</f>
        <v>0</v>
      </c>
      <c r="DE133" s="461">
        <f t="shared" ref="DE133" si="1210">P133*BK133</f>
        <v>0</v>
      </c>
      <c r="DF133" s="461">
        <f t="shared" ref="DF133" si="1211">DD133-DE133</f>
        <v>0</v>
      </c>
      <c r="DG133" s="37"/>
      <c r="DH133" s="461">
        <f t="shared" ref="DH133:DH138" si="1212">SUM(BL133+BP133+BT133+BX133+CB133+CF133+CJ133+CN133+CR133+CV133+CZ133+DD133)</f>
        <v>0</v>
      </c>
      <c r="DI133" s="461">
        <f t="shared" ref="DI133:DI138" si="1213">SUM(BM133+BQ133+BU133+BY133+CC133+CG133+CK133+CO133+CS133+CW133+DA133+DE133)</f>
        <v>0</v>
      </c>
      <c r="DJ133" s="461">
        <f t="shared" ref="DJ133:DJ136" si="1214">DH133-DI133</f>
        <v>0</v>
      </c>
    </row>
    <row r="134" spans="1:114" s="92" customFormat="1" ht="24.75" customHeight="1" x14ac:dyDescent="0.2">
      <c r="A134" s="759">
        <v>2</v>
      </c>
      <c r="B134" s="761" t="s">
        <v>450</v>
      </c>
      <c r="C134" s="147" t="s">
        <v>23</v>
      </c>
      <c r="D134" s="764">
        <v>153</v>
      </c>
      <c r="E134" s="263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9">
        <f t="shared" si="1148"/>
        <v>0</v>
      </c>
      <c r="R134" s="766" t="s">
        <v>457</v>
      </c>
      <c r="S134" s="768">
        <v>120000</v>
      </c>
      <c r="T134" s="208"/>
      <c r="U134" s="208"/>
      <c r="V134" s="208"/>
      <c r="W134" s="208"/>
      <c r="X134" s="208"/>
      <c r="Y134" s="208"/>
      <c r="Z134" s="208"/>
      <c r="AA134" s="208"/>
      <c r="AB134" s="208"/>
      <c r="AC134" s="94"/>
      <c r="AD134" s="94"/>
      <c r="AE134" s="94"/>
      <c r="AF134" s="69">
        <f t="shared" si="1149"/>
        <v>0</v>
      </c>
      <c r="AG134" s="70">
        <f t="shared" si="1150"/>
        <v>0</v>
      </c>
      <c r="AH134" s="70">
        <f t="shared" si="1151"/>
        <v>0</v>
      </c>
      <c r="AI134" s="70">
        <f t="shared" si="1152"/>
        <v>0</v>
      </c>
      <c r="AJ134" s="70">
        <f t="shared" si="1153"/>
        <v>0</v>
      </c>
      <c r="AK134" s="70">
        <f t="shared" si="1154"/>
        <v>0</v>
      </c>
      <c r="AL134" s="70">
        <f t="shared" si="1155"/>
        <v>0</v>
      </c>
      <c r="AM134" s="70">
        <f t="shared" si="1156"/>
        <v>0</v>
      </c>
      <c r="AN134" s="70">
        <f t="shared" si="1157"/>
        <v>0</v>
      </c>
      <c r="AO134" s="70">
        <f t="shared" si="1158"/>
        <v>0</v>
      </c>
      <c r="AP134" s="70">
        <f t="shared" si="1159"/>
        <v>0</v>
      </c>
      <c r="AQ134" s="70">
        <f t="shared" si="1160"/>
        <v>0</v>
      </c>
      <c r="AR134" s="70">
        <f t="shared" si="1161"/>
        <v>0</v>
      </c>
      <c r="AS134" s="71">
        <f t="shared" si="1162"/>
        <v>0</v>
      </c>
      <c r="AT134" s="70">
        <f t="shared" si="1163"/>
        <v>0</v>
      </c>
      <c r="AU134" s="70">
        <f t="shared" si="1164"/>
        <v>0</v>
      </c>
      <c r="AV134" s="70">
        <f t="shared" si="1165"/>
        <v>0</v>
      </c>
      <c r="AW134" s="70">
        <f t="shared" si="1166"/>
        <v>0</v>
      </c>
      <c r="AX134" s="70">
        <f t="shared" si="1167"/>
        <v>0</v>
      </c>
      <c r="AY134" s="70">
        <f t="shared" si="1168"/>
        <v>0</v>
      </c>
      <c r="AZ134" s="70">
        <f t="shared" si="1169"/>
        <v>0</v>
      </c>
      <c r="BA134" s="70">
        <f t="shared" si="1170"/>
        <v>0</v>
      </c>
      <c r="BB134" s="70">
        <f t="shared" si="1171"/>
        <v>0</v>
      </c>
      <c r="BC134" s="70">
        <f t="shared" si="1172"/>
        <v>0</v>
      </c>
      <c r="BD134" s="70">
        <f t="shared" si="1173"/>
        <v>0</v>
      </c>
      <c r="BE134" s="70">
        <f t="shared" si="1174"/>
        <v>0</v>
      </c>
      <c r="BF134" s="72">
        <f t="shared" si="1175"/>
        <v>0</v>
      </c>
      <c r="BG134" s="99">
        <f>AF134-AS134</f>
        <v>0</v>
      </c>
      <c r="BH134" s="100">
        <f>S134*D134</f>
        <v>18360000</v>
      </c>
      <c r="BI134" s="101">
        <f>BH134-AS134</f>
        <v>18360000</v>
      </c>
      <c r="BJ134" s="152">
        <f>SUM(Q134/D134)</f>
        <v>0</v>
      </c>
      <c r="BK134" s="956">
        <v>120000</v>
      </c>
      <c r="BL134" s="461">
        <f t="shared" si="1176"/>
        <v>0</v>
      </c>
      <c r="BM134" s="461">
        <f t="shared" si="1177"/>
        <v>0</v>
      </c>
      <c r="BN134" s="461">
        <f t="shared" si="1178"/>
        <v>0</v>
      </c>
      <c r="BO134" s="37"/>
      <c r="BP134" s="461">
        <f>AH134-AU134</f>
        <v>0</v>
      </c>
      <c r="BQ134" s="461">
        <f t="shared" si="1180"/>
        <v>0</v>
      </c>
      <c r="BR134" s="461">
        <f>BP134-BQ134</f>
        <v>0</v>
      </c>
      <c r="BS134" s="37"/>
      <c r="BT134" s="461">
        <f>AI134-AV134</f>
        <v>0</v>
      </c>
      <c r="BU134" s="461">
        <f>G134*BK134</f>
        <v>0</v>
      </c>
      <c r="BV134" s="461">
        <f t="shared" si="1184"/>
        <v>0</v>
      </c>
      <c r="BW134" s="37"/>
      <c r="BX134" s="461">
        <f>AJ134-AW134</f>
        <v>0</v>
      </c>
      <c r="BY134" s="461">
        <f>H134*BK134</f>
        <v>0</v>
      </c>
      <c r="BZ134" s="461">
        <f>BX134-BY134</f>
        <v>0</v>
      </c>
      <c r="CA134" s="37"/>
      <c r="CB134" s="461">
        <f>SUM(AK134-AX134)</f>
        <v>0</v>
      </c>
      <c r="CC134" s="461">
        <f>I134*BK134</f>
        <v>0</v>
      </c>
      <c r="CD134" s="461">
        <f>CB134-CC134</f>
        <v>0</v>
      </c>
      <c r="CE134" s="37"/>
      <c r="CF134" s="461">
        <f>AL134-AY134</f>
        <v>0</v>
      </c>
      <c r="CG134" s="461">
        <f>J134*BK134</f>
        <v>0</v>
      </c>
      <c r="CH134" s="461">
        <f t="shared" si="1193"/>
        <v>0</v>
      </c>
      <c r="CI134" s="37"/>
      <c r="CJ134" s="461">
        <f>AM134-AZ134</f>
        <v>0</v>
      </c>
      <c r="CK134" s="461">
        <f>K134*BK134</f>
        <v>0</v>
      </c>
      <c r="CL134" s="461">
        <f>CJ134-CK134</f>
        <v>0</v>
      </c>
      <c r="CM134" s="37"/>
      <c r="CN134" s="461">
        <f>AN134-BA134</f>
        <v>0</v>
      </c>
      <c r="CO134" s="461">
        <f>L134*BK134</f>
        <v>0</v>
      </c>
      <c r="CP134" s="461">
        <f>CN134-CO134</f>
        <v>0</v>
      </c>
      <c r="CQ134" s="37"/>
      <c r="CR134" s="461">
        <f>AO134-BB134</f>
        <v>0</v>
      </c>
      <c r="CS134" s="461">
        <f>M134*BK134</f>
        <v>0</v>
      </c>
      <c r="CT134" s="461">
        <f>CR134-CS134</f>
        <v>0</v>
      </c>
      <c r="CU134" s="37"/>
      <c r="CV134" s="461">
        <f>AP134-BC134</f>
        <v>0</v>
      </c>
      <c r="CW134" s="461">
        <f>N134*BK134</f>
        <v>0</v>
      </c>
      <c r="CX134" s="461">
        <f>CV134-CW134</f>
        <v>0</v>
      </c>
      <c r="CY134" s="37"/>
      <c r="CZ134" s="461">
        <f>AQ134-BD134</f>
        <v>0</v>
      </c>
      <c r="DA134" s="461">
        <f>O134*BK134</f>
        <v>0</v>
      </c>
      <c r="DB134" s="461">
        <f>CZ134-DA134</f>
        <v>0</v>
      </c>
      <c r="DC134" s="37"/>
      <c r="DD134" s="461">
        <f>AR134-BE134</f>
        <v>0</v>
      </c>
      <c r="DE134" s="461">
        <f>P134*BK134</f>
        <v>0</v>
      </c>
      <c r="DF134" s="461">
        <f>DD134-DE134</f>
        <v>0</v>
      </c>
      <c r="DG134" s="37"/>
      <c r="DH134" s="461">
        <f t="shared" si="1212"/>
        <v>0</v>
      </c>
      <c r="DI134" s="461">
        <f t="shared" si="1213"/>
        <v>0</v>
      </c>
      <c r="DJ134" s="461">
        <f t="shared" si="1214"/>
        <v>0</v>
      </c>
    </row>
    <row r="135" spans="1:114" s="92" customFormat="1" ht="24.75" customHeight="1" x14ac:dyDescent="0.2">
      <c r="A135" s="759">
        <v>3</v>
      </c>
      <c r="B135" s="761" t="s">
        <v>516</v>
      </c>
      <c r="C135" s="147" t="s">
        <v>23</v>
      </c>
      <c r="D135" s="764">
        <v>15</v>
      </c>
      <c r="E135" s="263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9">
        <f t="shared" si="1148"/>
        <v>0</v>
      </c>
      <c r="R135" s="766" t="s">
        <v>457</v>
      </c>
      <c r="S135" s="768">
        <v>130000</v>
      </c>
      <c r="T135" s="208"/>
      <c r="U135" s="208"/>
      <c r="V135" s="208"/>
      <c r="W135" s="208"/>
      <c r="X135" s="208"/>
      <c r="Y135" s="208"/>
      <c r="Z135" s="208"/>
      <c r="AA135" s="208"/>
      <c r="AB135" s="208"/>
      <c r="AC135" s="94"/>
      <c r="AD135" s="94"/>
      <c r="AE135" s="94"/>
      <c r="AF135" s="69">
        <f t="shared" si="1149"/>
        <v>0</v>
      </c>
      <c r="AG135" s="70">
        <f t="shared" si="1150"/>
        <v>0</v>
      </c>
      <c r="AH135" s="70">
        <f t="shared" si="1151"/>
        <v>0</v>
      </c>
      <c r="AI135" s="70">
        <f t="shared" si="1152"/>
        <v>0</v>
      </c>
      <c r="AJ135" s="70">
        <f t="shared" si="1153"/>
        <v>0</v>
      </c>
      <c r="AK135" s="70">
        <f t="shared" si="1154"/>
        <v>0</v>
      </c>
      <c r="AL135" s="70">
        <f t="shared" si="1155"/>
        <v>0</v>
      </c>
      <c r="AM135" s="70">
        <f t="shared" si="1156"/>
        <v>0</v>
      </c>
      <c r="AN135" s="70">
        <f t="shared" si="1157"/>
        <v>0</v>
      </c>
      <c r="AO135" s="70">
        <f t="shared" si="1158"/>
        <v>0</v>
      </c>
      <c r="AP135" s="70">
        <f t="shared" si="1159"/>
        <v>0</v>
      </c>
      <c r="AQ135" s="70">
        <f t="shared" si="1160"/>
        <v>0</v>
      </c>
      <c r="AR135" s="70">
        <f t="shared" si="1161"/>
        <v>0</v>
      </c>
      <c r="AS135" s="71">
        <f t="shared" si="1162"/>
        <v>0</v>
      </c>
      <c r="AT135" s="70">
        <f t="shared" si="1163"/>
        <v>0</v>
      </c>
      <c r="AU135" s="70">
        <f t="shared" si="1164"/>
        <v>0</v>
      </c>
      <c r="AV135" s="70">
        <f t="shared" si="1165"/>
        <v>0</v>
      </c>
      <c r="AW135" s="70">
        <f t="shared" si="1166"/>
        <v>0</v>
      </c>
      <c r="AX135" s="70">
        <f t="shared" si="1167"/>
        <v>0</v>
      </c>
      <c r="AY135" s="70">
        <f t="shared" si="1168"/>
        <v>0</v>
      </c>
      <c r="AZ135" s="70">
        <f t="shared" si="1169"/>
        <v>0</v>
      </c>
      <c r="BA135" s="70">
        <f t="shared" si="1170"/>
        <v>0</v>
      </c>
      <c r="BB135" s="70">
        <f t="shared" si="1171"/>
        <v>0</v>
      </c>
      <c r="BC135" s="70">
        <f t="shared" si="1172"/>
        <v>0</v>
      </c>
      <c r="BD135" s="70">
        <f t="shared" si="1173"/>
        <v>0</v>
      </c>
      <c r="BE135" s="70">
        <f t="shared" si="1174"/>
        <v>0</v>
      </c>
      <c r="BF135" s="72">
        <f t="shared" si="1175"/>
        <v>0</v>
      </c>
      <c r="BG135" s="99">
        <f>AF135-AS135</f>
        <v>0</v>
      </c>
      <c r="BH135" s="100">
        <f>S135*D135</f>
        <v>1950000</v>
      </c>
      <c r="BI135" s="101">
        <f>BH135-AS135</f>
        <v>1950000</v>
      </c>
      <c r="BJ135" s="152">
        <f>SUM(Q135/D135)</f>
        <v>0</v>
      </c>
      <c r="BK135" s="956">
        <v>130000</v>
      </c>
      <c r="BL135" s="461">
        <f t="shared" si="1176"/>
        <v>0</v>
      </c>
      <c r="BM135" s="461">
        <f t="shared" si="1177"/>
        <v>0</v>
      </c>
      <c r="BN135" s="461">
        <f t="shared" si="1178"/>
        <v>0</v>
      </c>
      <c r="BO135" s="37"/>
      <c r="BP135" s="461">
        <f t="shared" ref="BP135:BP138" si="1215">AH135-AU135</f>
        <v>0</v>
      </c>
      <c r="BQ135" s="461">
        <f t="shared" si="1180"/>
        <v>0</v>
      </c>
      <c r="BR135" s="461">
        <f t="shared" ref="BR135:BR138" si="1216">BP135-BQ135</f>
        <v>0</v>
      </c>
      <c r="BS135" s="37"/>
      <c r="BT135" s="461">
        <f t="shared" ref="BT135:BT138" si="1217">AI135-AV135</f>
        <v>0</v>
      </c>
      <c r="BU135" s="461">
        <f>G135*BK135</f>
        <v>0</v>
      </c>
      <c r="BV135" s="461">
        <f t="shared" si="1184"/>
        <v>0</v>
      </c>
      <c r="BW135" s="37"/>
      <c r="BX135" s="461">
        <f t="shared" ref="BX135:BX138" si="1218">AJ135-AW135</f>
        <v>0</v>
      </c>
      <c r="BY135" s="461">
        <f>H135*BK135</f>
        <v>0</v>
      </c>
      <c r="BZ135" s="461">
        <f t="shared" ref="BZ135:BZ138" si="1219">BX135-BY135</f>
        <v>0</v>
      </c>
      <c r="CA135" s="37"/>
      <c r="CB135" s="461">
        <f t="shared" ref="CB135:CB138" si="1220">SUM(AK135-AX135)</f>
        <v>0</v>
      </c>
      <c r="CC135" s="461">
        <f>I135*BK135</f>
        <v>0</v>
      </c>
      <c r="CD135" s="461">
        <f t="shared" ref="CD135:CD138" si="1221">CB135-CC135</f>
        <v>0</v>
      </c>
      <c r="CE135" s="37"/>
      <c r="CF135" s="461">
        <f t="shared" ref="CF135:CF138" si="1222">AL135-AY135</f>
        <v>0</v>
      </c>
      <c r="CG135" s="461">
        <f t="shared" ref="CG135:CG138" si="1223">J135*BK135</f>
        <v>0</v>
      </c>
      <c r="CH135" s="461">
        <f t="shared" si="1193"/>
        <v>0</v>
      </c>
      <c r="CI135" s="37"/>
      <c r="CJ135" s="461">
        <f t="shared" ref="CJ135:CJ138" si="1224">AM135-AZ135</f>
        <v>0</v>
      </c>
      <c r="CK135" s="461">
        <f t="shared" ref="CK135:CK138" si="1225">K135*BK135</f>
        <v>0</v>
      </c>
      <c r="CL135" s="461">
        <f t="shared" ref="CL135:CL138" si="1226">CJ135-CK135</f>
        <v>0</v>
      </c>
      <c r="CM135" s="37"/>
      <c r="CN135" s="461">
        <f t="shared" ref="CN135:CN138" si="1227">AN135-BA135</f>
        <v>0</v>
      </c>
      <c r="CO135" s="461">
        <f t="shared" ref="CO135:CO138" si="1228">L135*BK135</f>
        <v>0</v>
      </c>
      <c r="CP135" s="461">
        <f t="shared" ref="CP135:CP138" si="1229">CN135-CO135</f>
        <v>0</v>
      </c>
      <c r="CQ135" s="37"/>
      <c r="CR135" s="461">
        <f t="shared" ref="CR135:CR138" si="1230">AO135-BB135</f>
        <v>0</v>
      </c>
      <c r="CS135" s="461">
        <f>M135*BK135</f>
        <v>0</v>
      </c>
      <c r="CT135" s="461">
        <f t="shared" ref="CT135:CT138" si="1231">CR135-CS135</f>
        <v>0</v>
      </c>
      <c r="CU135" s="37"/>
      <c r="CV135" s="461">
        <f t="shared" ref="CV135:CV138" si="1232">AP135-BC135</f>
        <v>0</v>
      </c>
      <c r="CW135" s="461">
        <f t="shared" ref="CW135:CW138" si="1233">N135*BK135</f>
        <v>0</v>
      </c>
      <c r="CX135" s="461">
        <f t="shared" ref="CX135:CX138" si="1234">CV135-CW135</f>
        <v>0</v>
      </c>
      <c r="CY135" s="37"/>
      <c r="CZ135" s="461">
        <f t="shared" ref="CZ135:CZ138" si="1235">AQ135-BD135</f>
        <v>0</v>
      </c>
      <c r="DA135" s="461">
        <f>O135*BK135</f>
        <v>0</v>
      </c>
      <c r="DB135" s="461">
        <f t="shared" ref="DB135:DB138" si="1236">CZ135-DA135</f>
        <v>0</v>
      </c>
      <c r="DC135" s="37"/>
      <c r="DD135" s="461">
        <f t="shared" ref="DD135:DD138" si="1237">AR135-BE135</f>
        <v>0</v>
      </c>
      <c r="DE135" s="461">
        <f t="shared" ref="DE135:DE138" si="1238">P135*BK135</f>
        <v>0</v>
      </c>
      <c r="DF135" s="461">
        <f t="shared" ref="DF135:DF138" si="1239">DD135-DE135</f>
        <v>0</v>
      </c>
      <c r="DG135" s="37"/>
      <c r="DH135" s="461">
        <f t="shared" si="1212"/>
        <v>0</v>
      </c>
      <c r="DI135" s="461">
        <f t="shared" si="1213"/>
        <v>0</v>
      </c>
      <c r="DJ135" s="461">
        <f t="shared" si="1214"/>
        <v>0</v>
      </c>
    </row>
    <row r="136" spans="1:114" s="92" customFormat="1" ht="24.75" customHeight="1" x14ac:dyDescent="0.2">
      <c r="A136" s="85">
        <v>4</v>
      </c>
      <c r="B136" s="146" t="s">
        <v>452</v>
      </c>
      <c r="C136" s="147" t="s">
        <v>23</v>
      </c>
      <c r="D136" s="764">
        <v>1</v>
      </c>
      <c r="E136" s="263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9">
        <f t="shared" si="1148"/>
        <v>0</v>
      </c>
      <c r="R136" s="373" t="s">
        <v>515</v>
      </c>
      <c r="S136" s="770">
        <v>3634921</v>
      </c>
      <c r="T136" s="208"/>
      <c r="U136" s="208"/>
      <c r="V136" s="208"/>
      <c r="W136" s="208"/>
      <c r="X136" s="208"/>
      <c r="Y136" s="208"/>
      <c r="Z136" s="208"/>
      <c r="AA136" s="208"/>
      <c r="AB136" s="208"/>
      <c r="AC136" s="94"/>
      <c r="AD136" s="94"/>
      <c r="AE136" s="94"/>
      <c r="AF136" s="69">
        <f t="shared" si="1149"/>
        <v>0</v>
      </c>
      <c r="AG136" s="70">
        <f t="shared" si="1150"/>
        <v>0</v>
      </c>
      <c r="AH136" s="70">
        <f t="shared" si="1151"/>
        <v>0</v>
      </c>
      <c r="AI136" s="70">
        <f t="shared" si="1152"/>
        <v>0</v>
      </c>
      <c r="AJ136" s="70">
        <f t="shared" si="1153"/>
        <v>0</v>
      </c>
      <c r="AK136" s="70">
        <f t="shared" si="1154"/>
        <v>0</v>
      </c>
      <c r="AL136" s="70">
        <f t="shared" si="1155"/>
        <v>0</v>
      </c>
      <c r="AM136" s="70">
        <f t="shared" si="1156"/>
        <v>0</v>
      </c>
      <c r="AN136" s="70">
        <f t="shared" si="1157"/>
        <v>0</v>
      </c>
      <c r="AO136" s="70">
        <f t="shared" si="1158"/>
        <v>0</v>
      </c>
      <c r="AP136" s="70">
        <f t="shared" si="1159"/>
        <v>0</v>
      </c>
      <c r="AQ136" s="70">
        <f t="shared" si="1160"/>
        <v>0</v>
      </c>
      <c r="AR136" s="70">
        <f t="shared" si="1161"/>
        <v>0</v>
      </c>
      <c r="AS136" s="71">
        <f t="shared" si="1162"/>
        <v>0</v>
      </c>
      <c r="AT136" s="70">
        <f t="shared" si="1163"/>
        <v>0</v>
      </c>
      <c r="AU136" s="70">
        <f t="shared" si="1164"/>
        <v>0</v>
      </c>
      <c r="AV136" s="70">
        <f t="shared" si="1165"/>
        <v>0</v>
      </c>
      <c r="AW136" s="70">
        <f t="shared" si="1166"/>
        <v>0</v>
      </c>
      <c r="AX136" s="70">
        <f t="shared" si="1167"/>
        <v>0</v>
      </c>
      <c r="AY136" s="70">
        <f t="shared" si="1168"/>
        <v>0</v>
      </c>
      <c r="AZ136" s="70">
        <f t="shared" si="1169"/>
        <v>0</v>
      </c>
      <c r="BA136" s="70">
        <f t="shared" si="1170"/>
        <v>0</v>
      </c>
      <c r="BB136" s="70">
        <f t="shared" si="1171"/>
        <v>0</v>
      </c>
      <c r="BC136" s="70">
        <f t="shared" si="1172"/>
        <v>0</v>
      </c>
      <c r="BD136" s="70">
        <f t="shared" si="1173"/>
        <v>0</v>
      </c>
      <c r="BE136" s="70">
        <f t="shared" si="1174"/>
        <v>0</v>
      </c>
      <c r="BF136" s="72">
        <f t="shared" si="1175"/>
        <v>0</v>
      </c>
      <c r="BG136" s="99">
        <f>AF136-AS136</f>
        <v>0</v>
      </c>
      <c r="BH136" s="100">
        <f>S136*D136</f>
        <v>3634921</v>
      </c>
      <c r="BI136" s="101">
        <f>BH136-AS136</f>
        <v>3634921</v>
      </c>
      <c r="BJ136" s="152">
        <f>SUM(Q136/D136)</f>
        <v>0</v>
      </c>
      <c r="BK136" s="961">
        <v>3634921</v>
      </c>
      <c r="BL136" s="461">
        <f t="shared" si="1176"/>
        <v>0</v>
      </c>
      <c r="BM136" s="461">
        <f t="shared" si="1177"/>
        <v>0</v>
      </c>
      <c r="BN136" s="461">
        <f t="shared" si="1178"/>
        <v>0</v>
      </c>
      <c r="BO136" s="37"/>
      <c r="BP136" s="461">
        <f t="shared" si="1215"/>
        <v>0</v>
      </c>
      <c r="BQ136" s="461">
        <f t="shared" si="1180"/>
        <v>0</v>
      </c>
      <c r="BR136" s="461">
        <f t="shared" si="1216"/>
        <v>0</v>
      </c>
      <c r="BS136" s="37"/>
      <c r="BT136" s="461">
        <f t="shared" si="1217"/>
        <v>0</v>
      </c>
      <c r="BU136" s="461">
        <f t="shared" ref="BU136:BU138" si="1240">G136*BK136</f>
        <v>0</v>
      </c>
      <c r="BV136" s="461">
        <f t="shared" si="1184"/>
        <v>0</v>
      </c>
      <c r="BW136" s="37"/>
      <c r="BX136" s="461">
        <f t="shared" si="1218"/>
        <v>0</v>
      </c>
      <c r="BY136" s="461">
        <f t="shared" ref="BY136:BY138" si="1241">H136*BK136</f>
        <v>0</v>
      </c>
      <c r="BZ136" s="461">
        <f t="shared" si="1219"/>
        <v>0</v>
      </c>
      <c r="CA136" s="37"/>
      <c r="CB136" s="461">
        <f t="shared" si="1220"/>
        <v>0</v>
      </c>
      <c r="CC136" s="461">
        <f t="shared" ref="CC136:CC138" si="1242">I136*BK136</f>
        <v>0</v>
      </c>
      <c r="CD136" s="461">
        <f t="shared" si="1221"/>
        <v>0</v>
      </c>
      <c r="CE136" s="37"/>
      <c r="CF136" s="461">
        <f t="shared" si="1222"/>
        <v>0</v>
      </c>
      <c r="CG136" s="461">
        <f t="shared" si="1223"/>
        <v>0</v>
      </c>
      <c r="CH136" s="461">
        <f t="shared" si="1193"/>
        <v>0</v>
      </c>
      <c r="CI136" s="37"/>
      <c r="CJ136" s="461">
        <f t="shared" si="1224"/>
        <v>0</v>
      </c>
      <c r="CK136" s="461">
        <f t="shared" si="1225"/>
        <v>0</v>
      </c>
      <c r="CL136" s="461">
        <f t="shared" si="1226"/>
        <v>0</v>
      </c>
      <c r="CM136" s="37"/>
      <c r="CN136" s="461">
        <f t="shared" si="1227"/>
        <v>0</v>
      </c>
      <c r="CO136" s="461">
        <f t="shared" si="1228"/>
        <v>0</v>
      </c>
      <c r="CP136" s="461">
        <f t="shared" si="1229"/>
        <v>0</v>
      </c>
      <c r="CQ136" s="37"/>
      <c r="CR136" s="461">
        <f t="shared" si="1230"/>
        <v>0</v>
      </c>
      <c r="CS136" s="461">
        <f t="shared" ref="CS136:CS138" si="1243">M136*BK136</f>
        <v>0</v>
      </c>
      <c r="CT136" s="461">
        <f t="shared" si="1231"/>
        <v>0</v>
      </c>
      <c r="CU136" s="37"/>
      <c r="CV136" s="461">
        <f t="shared" si="1232"/>
        <v>0</v>
      </c>
      <c r="CW136" s="461">
        <f t="shared" si="1233"/>
        <v>0</v>
      </c>
      <c r="CX136" s="461">
        <f t="shared" si="1234"/>
        <v>0</v>
      </c>
      <c r="CY136" s="37"/>
      <c r="CZ136" s="461">
        <f t="shared" si="1235"/>
        <v>0</v>
      </c>
      <c r="DA136" s="461">
        <f t="shared" ref="DA136:DA138" si="1244">O136*BK136</f>
        <v>0</v>
      </c>
      <c r="DB136" s="461">
        <f t="shared" si="1236"/>
        <v>0</v>
      </c>
      <c r="DC136" s="37"/>
      <c r="DD136" s="461">
        <f t="shared" si="1237"/>
        <v>0</v>
      </c>
      <c r="DE136" s="461">
        <f t="shared" si="1238"/>
        <v>0</v>
      </c>
      <c r="DF136" s="461">
        <f t="shared" si="1239"/>
        <v>0</v>
      </c>
      <c r="DG136" s="37"/>
      <c r="DH136" s="461">
        <f t="shared" si="1212"/>
        <v>0</v>
      </c>
      <c r="DI136" s="461">
        <f t="shared" si="1213"/>
        <v>0</v>
      </c>
      <c r="DJ136" s="461">
        <f t="shared" si="1214"/>
        <v>0</v>
      </c>
    </row>
    <row r="137" spans="1:114" s="92" customFormat="1" ht="24.75" customHeight="1" x14ac:dyDescent="0.2">
      <c r="A137" s="907"/>
      <c r="B137" s="146"/>
      <c r="C137" s="147"/>
      <c r="D137" s="764"/>
      <c r="E137" s="263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9"/>
      <c r="R137" s="172"/>
      <c r="S137" s="908"/>
      <c r="T137" s="208"/>
      <c r="U137" s="208"/>
      <c r="V137" s="208"/>
      <c r="W137" s="208"/>
      <c r="X137" s="208"/>
      <c r="Y137" s="208"/>
      <c r="Z137" s="208"/>
      <c r="AA137" s="208"/>
      <c r="AB137" s="208"/>
      <c r="AC137" s="94"/>
      <c r="AD137" s="94"/>
      <c r="AE137" s="94"/>
      <c r="AF137" s="69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1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2"/>
      <c r="BG137" s="99"/>
      <c r="BH137" s="100"/>
      <c r="BI137" s="101"/>
      <c r="BJ137" s="152"/>
      <c r="BK137" s="961"/>
      <c r="BL137" s="461">
        <f t="shared" ref="BL137:BL138" si="1245">AG137-AT137</f>
        <v>0</v>
      </c>
      <c r="BM137" s="461">
        <f t="shared" ref="BM137:BM138" si="1246">E137*BK137</f>
        <v>0</v>
      </c>
      <c r="BN137" s="461">
        <f t="shared" ref="BN137:BN138" si="1247">BL137-BM137</f>
        <v>0</v>
      </c>
      <c r="BO137" s="37"/>
      <c r="BP137" s="461">
        <f t="shared" si="1215"/>
        <v>0</v>
      </c>
      <c r="BQ137" s="461">
        <f t="shared" ref="BQ137:BQ138" si="1248">F137*BK137</f>
        <v>0</v>
      </c>
      <c r="BR137" s="461">
        <f t="shared" si="1216"/>
        <v>0</v>
      </c>
      <c r="BS137" s="37"/>
      <c r="BT137" s="461">
        <f t="shared" si="1217"/>
        <v>0</v>
      </c>
      <c r="BU137" s="461">
        <f t="shared" si="1240"/>
        <v>0</v>
      </c>
      <c r="BV137" s="461">
        <f t="shared" ref="BV137:BV138" si="1249">BT137-BU137</f>
        <v>0</v>
      </c>
      <c r="BW137" s="37"/>
      <c r="BX137" s="461">
        <f t="shared" si="1218"/>
        <v>0</v>
      </c>
      <c r="BY137" s="461">
        <f t="shared" si="1241"/>
        <v>0</v>
      </c>
      <c r="BZ137" s="461">
        <f t="shared" si="1219"/>
        <v>0</v>
      </c>
      <c r="CA137" s="37"/>
      <c r="CB137" s="461">
        <f t="shared" si="1220"/>
        <v>0</v>
      </c>
      <c r="CC137" s="461">
        <f t="shared" si="1242"/>
        <v>0</v>
      </c>
      <c r="CD137" s="461">
        <f t="shared" si="1221"/>
        <v>0</v>
      </c>
      <c r="CE137" s="37"/>
      <c r="CF137" s="461">
        <f t="shared" si="1222"/>
        <v>0</v>
      </c>
      <c r="CG137" s="461">
        <f t="shared" si="1223"/>
        <v>0</v>
      </c>
      <c r="CH137" s="461">
        <f t="shared" ref="CH137:CH138" si="1250">CF137-CG137</f>
        <v>0</v>
      </c>
      <c r="CI137" s="37"/>
      <c r="CJ137" s="461">
        <f t="shared" si="1224"/>
        <v>0</v>
      </c>
      <c r="CK137" s="461">
        <f t="shared" si="1225"/>
        <v>0</v>
      </c>
      <c r="CL137" s="461">
        <f t="shared" si="1226"/>
        <v>0</v>
      </c>
      <c r="CM137" s="37"/>
      <c r="CN137" s="461">
        <f t="shared" si="1227"/>
        <v>0</v>
      </c>
      <c r="CO137" s="461">
        <f t="shared" si="1228"/>
        <v>0</v>
      </c>
      <c r="CP137" s="461">
        <f t="shared" si="1229"/>
        <v>0</v>
      </c>
      <c r="CQ137" s="37"/>
      <c r="CR137" s="461">
        <f t="shared" si="1230"/>
        <v>0</v>
      </c>
      <c r="CS137" s="461">
        <f t="shared" si="1243"/>
        <v>0</v>
      </c>
      <c r="CT137" s="461">
        <f t="shared" si="1231"/>
        <v>0</v>
      </c>
      <c r="CU137" s="37"/>
      <c r="CV137" s="461">
        <f t="shared" si="1232"/>
        <v>0</v>
      </c>
      <c r="CW137" s="461">
        <f t="shared" si="1233"/>
        <v>0</v>
      </c>
      <c r="CX137" s="461">
        <f t="shared" si="1234"/>
        <v>0</v>
      </c>
      <c r="CY137" s="37"/>
      <c r="CZ137" s="461">
        <f t="shared" si="1235"/>
        <v>0</v>
      </c>
      <c r="DA137" s="461">
        <f t="shared" si="1244"/>
        <v>0</v>
      </c>
      <c r="DB137" s="461">
        <f t="shared" si="1236"/>
        <v>0</v>
      </c>
      <c r="DC137" s="37"/>
      <c r="DD137" s="461">
        <f t="shared" si="1237"/>
        <v>0</v>
      </c>
      <c r="DE137" s="461">
        <f t="shared" si="1238"/>
        <v>0</v>
      </c>
      <c r="DF137" s="461">
        <f t="shared" si="1239"/>
        <v>0</v>
      </c>
      <c r="DG137" s="37"/>
      <c r="DH137" s="461">
        <f t="shared" si="1212"/>
        <v>0</v>
      </c>
      <c r="DI137" s="461">
        <f t="shared" si="1213"/>
        <v>0</v>
      </c>
      <c r="DJ137" s="461">
        <f t="shared" ref="DJ137:DJ138" si="1251">DH137-DI137</f>
        <v>0</v>
      </c>
    </row>
    <row r="138" spans="1:114" s="92" customFormat="1" ht="24.75" customHeight="1" x14ac:dyDescent="0.2">
      <c r="A138" s="759">
        <v>1</v>
      </c>
      <c r="B138" s="761" t="s">
        <v>557</v>
      </c>
      <c r="C138" s="147" t="s">
        <v>23</v>
      </c>
      <c r="D138" s="764">
        <v>46</v>
      </c>
      <c r="E138" s="263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>
        <f t="shared" ref="Q138:Q141" si="1252">SUM(E138:P138)</f>
        <v>0</v>
      </c>
      <c r="R138" s="766" t="s">
        <v>244</v>
      </c>
      <c r="S138" s="768">
        <v>51300</v>
      </c>
      <c r="T138" s="208"/>
      <c r="U138" s="208"/>
      <c r="V138" s="208"/>
      <c r="W138" s="208"/>
      <c r="X138" s="208"/>
      <c r="Y138" s="208"/>
      <c r="Z138" s="208"/>
      <c r="AA138" s="208"/>
      <c r="AB138" s="208"/>
      <c r="AC138" s="94"/>
      <c r="AD138" s="94"/>
      <c r="AE138" s="94"/>
      <c r="AF138" s="69">
        <f t="shared" ref="AF138:AF141" si="1253">SUM(Q138*S138)</f>
        <v>0</v>
      </c>
      <c r="AG138" s="70">
        <f t="shared" ref="AG138:AG141" si="1254">T138*E138</f>
        <v>0</v>
      </c>
      <c r="AH138" s="70">
        <f t="shared" ref="AH138:AH141" si="1255">U138*F138</f>
        <v>0</v>
      </c>
      <c r="AI138" s="70">
        <f t="shared" ref="AI138:AI141" si="1256">V138*G138</f>
        <v>0</v>
      </c>
      <c r="AJ138" s="70">
        <f t="shared" ref="AJ138:AJ141" si="1257">W138*H138</f>
        <v>0</v>
      </c>
      <c r="AK138" s="70">
        <f t="shared" ref="AK138:AK141" si="1258">X138*I138</f>
        <v>0</v>
      </c>
      <c r="AL138" s="70">
        <f t="shared" ref="AL138:AL141" si="1259">Y138*J138</f>
        <v>0</v>
      </c>
      <c r="AM138" s="70">
        <f t="shared" ref="AM138:AM141" si="1260">Z138*K138</f>
        <v>0</v>
      </c>
      <c r="AN138" s="70">
        <f t="shared" ref="AN138:AN141" si="1261">AA138*L138</f>
        <v>0</v>
      </c>
      <c r="AO138" s="70">
        <f t="shared" ref="AO138:AO141" si="1262">AB138*M138</f>
        <v>0</v>
      </c>
      <c r="AP138" s="70">
        <f t="shared" ref="AP138:AP141" si="1263">AC138*N138</f>
        <v>0</v>
      </c>
      <c r="AQ138" s="70">
        <f t="shared" ref="AQ138:AQ141" si="1264">AD138*O138</f>
        <v>0</v>
      </c>
      <c r="AR138" s="70">
        <f t="shared" ref="AR138:AR141" si="1265">AE138*P138</f>
        <v>0</v>
      </c>
      <c r="AS138" s="70">
        <f t="shared" ref="AS138:AS141" si="1266">SUM(AG138:AR138)</f>
        <v>0</v>
      </c>
      <c r="AT138" s="70">
        <f t="shared" ref="AT138:BA141" si="1267">SUM(AG138*4%)</f>
        <v>0</v>
      </c>
      <c r="AU138" s="70">
        <f t="shared" si="1267"/>
        <v>0</v>
      </c>
      <c r="AV138" s="70">
        <f t="shared" si="1267"/>
        <v>0</v>
      </c>
      <c r="AW138" s="70">
        <f t="shared" si="1267"/>
        <v>0</v>
      </c>
      <c r="AX138" s="70">
        <f t="shared" si="1267"/>
        <v>0</v>
      </c>
      <c r="AY138" s="70">
        <f t="shared" si="1267"/>
        <v>0</v>
      </c>
      <c r="AZ138" s="70">
        <f t="shared" si="1267"/>
        <v>0</v>
      </c>
      <c r="BA138" s="70">
        <f t="shared" si="1267"/>
        <v>0</v>
      </c>
      <c r="BB138" s="70">
        <f t="shared" ref="BB138:BE141" si="1268">SUM(AO138*14%)</f>
        <v>0</v>
      </c>
      <c r="BC138" s="70">
        <f t="shared" si="1268"/>
        <v>0</v>
      </c>
      <c r="BD138" s="70">
        <f t="shared" si="1268"/>
        <v>0</v>
      </c>
      <c r="BE138" s="70">
        <f t="shared" si="1268"/>
        <v>0</v>
      </c>
      <c r="BF138" s="763">
        <f t="shared" ref="BF138:BF141" si="1269">SUM(AT138:BE138)</f>
        <v>0</v>
      </c>
      <c r="BG138" s="99">
        <f>AF138-AS138</f>
        <v>0</v>
      </c>
      <c r="BH138" s="100">
        <f>S138*D138</f>
        <v>2359800</v>
      </c>
      <c r="BI138" s="101">
        <f>BH138-AS138</f>
        <v>2359800</v>
      </c>
      <c r="BJ138" s="152">
        <f>SUM(Q138/D138)</f>
        <v>0</v>
      </c>
      <c r="BK138" s="956">
        <v>51300</v>
      </c>
      <c r="BL138" s="461">
        <f t="shared" si="1245"/>
        <v>0</v>
      </c>
      <c r="BM138" s="461">
        <f t="shared" si="1246"/>
        <v>0</v>
      </c>
      <c r="BN138" s="461">
        <f t="shared" si="1247"/>
        <v>0</v>
      </c>
      <c r="BO138" s="37"/>
      <c r="BP138" s="461">
        <f t="shared" si="1215"/>
        <v>0</v>
      </c>
      <c r="BQ138" s="461">
        <f t="shared" si="1248"/>
        <v>0</v>
      </c>
      <c r="BR138" s="461">
        <f t="shared" si="1216"/>
        <v>0</v>
      </c>
      <c r="BS138" s="37"/>
      <c r="BT138" s="461">
        <f t="shared" si="1217"/>
        <v>0</v>
      </c>
      <c r="BU138" s="461">
        <f t="shared" si="1240"/>
        <v>0</v>
      </c>
      <c r="BV138" s="461">
        <f t="shared" si="1249"/>
        <v>0</v>
      </c>
      <c r="BW138" s="37"/>
      <c r="BX138" s="461">
        <f t="shared" si="1218"/>
        <v>0</v>
      </c>
      <c r="BY138" s="461">
        <f t="shared" si="1241"/>
        <v>0</v>
      </c>
      <c r="BZ138" s="461">
        <f t="shared" si="1219"/>
        <v>0</v>
      </c>
      <c r="CA138" s="37"/>
      <c r="CB138" s="461">
        <f t="shared" si="1220"/>
        <v>0</v>
      </c>
      <c r="CC138" s="461">
        <f t="shared" si="1242"/>
        <v>0</v>
      </c>
      <c r="CD138" s="461">
        <f t="shared" si="1221"/>
        <v>0</v>
      </c>
      <c r="CE138" s="37"/>
      <c r="CF138" s="461">
        <f t="shared" si="1222"/>
        <v>0</v>
      </c>
      <c r="CG138" s="461">
        <f t="shared" si="1223"/>
        <v>0</v>
      </c>
      <c r="CH138" s="461">
        <f t="shared" si="1250"/>
        <v>0</v>
      </c>
      <c r="CI138" s="37"/>
      <c r="CJ138" s="461">
        <f t="shared" si="1224"/>
        <v>0</v>
      </c>
      <c r="CK138" s="461">
        <f t="shared" si="1225"/>
        <v>0</v>
      </c>
      <c r="CL138" s="461">
        <f t="shared" si="1226"/>
        <v>0</v>
      </c>
      <c r="CM138" s="37"/>
      <c r="CN138" s="461">
        <f t="shared" si="1227"/>
        <v>0</v>
      </c>
      <c r="CO138" s="461">
        <f t="shared" si="1228"/>
        <v>0</v>
      </c>
      <c r="CP138" s="461">
        <f t="shared" si="1229"/>
        <v>0</v>
      </c>
      <c r="CQ138" s="37"/>
      <c r="CR138" s="461">
        <f t="shared" si="1230"/>
        <v>0</v>
      </c>
      <c r="CS138" s="461">
        <f t="shared" si="1243"/>
        <v>0</v>
      </c>
      <c r="CT138" s="461">
        <f t="shared" si="1231"/>
        <v>0</v>
      </c>
      <c r="CU138" s="37"/>
      <c r="CV138" s="461">
        <f t="shared" si="1232"/>
        <v>0</v>
      </c>
      <c r="CW138" s="461">
        <f t="shared" si="1233"/>
        <v>0</v>
      </c>
      <c r="CX138" s="461">
        <f t="shared" si="1234"/>
        <v>0</v>
      </c>
      <c r="CY138" s="37"/>
      <c r="CZ138" s="461">
        <f t="shared" si="1235"/>
        <v>0</v>
      </c>
      <c r="DA138" s="461">
        <f t="shared" si="1244"/>
        <v>0</v>
      </c>
      <c r="DB138" s="461">
        <f t="shared" si="1236"/>
        <v>0</v>
      </c>
      <c r="DC138" s="37"/>
      <c r="DD138" s="461">
        <f t="shared" si="1237"/>
        <v>0</v>
      </c>
      <c r="DE138" s="461">
        <f t="shared" si="1238"/>
        <v>0</v>
      </c>
      <c r="DF138" s="461">
        <f t="shared" si="1239"/>
        <v>0</v>
      </c>
      <c r="DG138" s="37"/>
      <c r="DH138" s="461">
        <f t="shared" si="1212"/>
        <v>0</v>
      </c>
      <c r="DI138" s="461">
        <f t="shared" si="1213"/>
        <v>0</v>
      </c>
      <c r="DJ138" s="461">
        <f t="shared" si="1251"/>
        <v>0</v>
      </c>
    </row>
    <row r="139" spans="1:114" s="92" customFormat="1" ht="24.75" customHeight="1" x14ac:dyDescent="0.2">
      <c r="A139" s="759">
        <v>2</v>
      </c>
      <c r="B139" s="761" t="s">
        <v>444</v>
      </c>
      <c r="C139" s="147" t="s">
        <v>23</v>
      </c>
      <c r="D139" s="764">
        <v>1</v>
      </c>
      <c r="E139" s="263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9">
        <f t="shared" si="1252"/>
        <v>0</v>
      </c>
      <c r="R139" s="766" t="s">
        <v>27</v>
      </c>
      <c r="S139" s="768">
        <v>550000</v>
      </c>
      <c r="T139" s="208"/>
      <c r="U139" s="208"/>
      <c r="V139" s="208"/>
      <c r="W139" s="208"/>
      <c r="X139" s="208"/>
      <c r="Y139" s="208"/>
      <c r="Z139" s="208"/>
      <c r="AA139" s="208"/>
      <c r="AB139" s="208"/>
      <c r="AC139" s="94"/>
      <c r="AD139" s="94"/>
      <c r="AE139" s="94"/>
      <c r="AF139" s="69">
        <f t="shared" si="1253"/>
        <v>0</v>
      </c>
      <c r="AG139" s="70">
        <f t="shared" si="1254"/>
        <v>0</v>
      </c>
      <c r="AH139" s="70">
        <f t="shared" si="1255"/>
        <v>0</v>
      </c>
      <c r="AI139" s="70">
        <f t="shared" si="1256"/>
        <v>0</v>
      </c>
      <c r="AJ139" s="70">
        <f t="shared" si="1257"/>
        <v>0</v>
      </c>
      <c r="AK139" s="70">
        <f t="shared" si="1258"/>
        <v>0</v>
      </c>
      <c r="AL139" s="70">
        <f t="shared" si="1259"/>
        <v>0</v>
      </c>
      <c r="AM139" s="70">
        <f t="shared" si="1260"/>
        <v>0</v>
      </c>
      <c r="AN139" s="70">
        <f t="shared" si="1261"/>
        <v>0</v>
      </c>
      <c r="AO139" s="70">
        <f t="shared" si="1262"/>
        <v>0</v>
      </c>
      <c r="AP139" s="70">
        <f t="shared" si="1263"/>
        <v>0</v>
      </c>
      <c r="AQ139" s="70">
        <f t="shared" si="1264"/>
        <v>0</v>
      </c>
      <c r="AR139" s="70">
        <f t="shared" si="1265"/>
        <v>0</v>
      </c>
      <c r="AS139" s="71">
        <f t="shared" si="1266"/>
        <v>0</v>
      </c>
      <c r="AT139" s="70">
        <f t="shared" si="1267"/>
        <v>0</v>
      </c>
      <c r="AU139" s="70">
        <f t="shared" si="1267"/>
        <v>0</v>
      </c>
      <c r="AV139" s="70">
        <f t="shared" si="1267"/>
        <v>0</v>
      </c>
      <c r="AW139" s="70">
        <f t="shared" si="1267"/>
        <v>0</v>
      </c>
      <c r="AX139" s="70">
        <f t="shared" si="1267"/>
        <v>0</v>
      </c>
      <c r="AY139" s="70">
        <f t="shared" si="1267"/>
        <v>0</v>
      </c>
      <c r="AZ139" s="70">
        <f t="shared" si="1267"/>
        <v>0</v>
      </c>
      <c r="BA139" s="70">
        <f t="shared" si="1267"/>
        <v>0</v>
      </c>
      <c r="BB139" s="70">
        <f t="shared" si="1268"/>
        <v>0</v>
      </c>
      <c r="BC139" s="70">
        <f t="shared" si="1268"/>
        <v>0</v>
      </c>
      <c r="BD139" s="70">
        <f t="shared" si="1268"/>
        <v>0</v>
      </c>
      <c r="BE139" s="70">
        <f t="shared" si="1268"/>
        <v>0</v>
      </c>
      <c r="BF139" s="72">
        <f t="shared" si="1269"/>
        <v>0</v>
      </c>
      <c r="BG139" s="99">
        <f>AF139-AS139</f>
        <v>0</v>
      </c>
      <c r="BH139" s="100">
        <f>S139*D139</f>
        <v>550000</v>
      </c>
      <c r="BI139" s="101">
        <f>BH139-AS139</f>
        <v>550000</v>
      </c>
      <c r="BJ139" s="152">
        <f>SUM(Q139/D139)</f>
        <v>0</v>
      </c>
      <c r="BK139" s="956">
        <v>550000</v>
      </c>
      <c r="BL139" s="461">
        <f t="shared" ref="BL139:BL141" si="1270">AG139-AT139</f>
        <v>0</v>
      </c>
      <c r="BM139" s="461">
        <f t="shared" ref="BM139:BM141" si="1271">E139*BK139</f>
        <v>0</v>
      </c>
      <c r="BN139" s="461">
        <f t="shared" ref="BN139:BN141" si="1272">BL139-BM139</f>
        <v>0</v>
      </c>
      <c r="BO139" s="37"/>
      <c r="BP139" s="461">
        <f t="shared" ref="BP139:BP141" si="1273">AH139-AU139</f>
        <v>0</v>
      </c>
      <c r="BQ139" s="461">
        <f t="shared" ref="BQ139:BQ141" si="1274">F139*BK139</f>
        <v>0</v>
      </c>
      <c r="BR139" s="461">
        <f t="shared" ref="BR139:BR141" si="1275">BP139-BQ139</f>
        <v>0</v>
      </c>
      <c r="BS139" s="37"/>
      <c r="BT139" s="461">
        <f t="shared" ref="BT139:BT141" si="1276">AI139-AV139</f>
        <v>0</v>
      </c>
      <c r="BU139" s="461">
        <f t="shared" ref="BU139:BU141" si="1277">G139*BK139</f>
        <v>0</v>
      </c>
      <c r="BV139" s="461">
        <f t="shared" ref="BV139:BV141" si="1278">BT139-BU139</f>
        <v>0</v>
      </c>
      <c r="BW139" s="37"/>
      <c r="BX139" s="461">
        <f t="shared" ref="BX139:BX141" si="1279">AJ139-AW139</f>
        <v>0</v>
      </c>
      <c r="BY139" s="461">
        <f t="shared" ref="BY139:BY141" si="1280">H139*BK139</f>
        <v>0</v>
      </c>
      <c r="BZ139" s="461">
        <f t="shared" ref="BZ139:BZ141" si="1281">BX139-BY139</f>
        <v>0</v>
      </c>
      <c r="CA139" s="37"/>
      <c r="CB139" s="461">
        <f t="shared" ref="CB139:CB141" si="1282">SUM(AK139-AX139)</f>
        <v>0</v>
      </c>
      <c r="CC139" s="461">
        <f t="shared" ref="CC139:CC141" si="1283">I139*BK139</f>
        <v>0</v>
      </c>
      <c r="CD139" s="461">
        <f t="shared" ref="CD139:CD141" si="1284">CB139-CC139</f>
        <v>0</v>
      </c>
      <c r="CE139" s="37"/>
      <c r="CF139" s="461">
        <f t="shared" ref="CF139:CF141" si="1285">AL139-AY139</f>
        <v>0</v>
      </c>
      <c r="CG139" s="461">
        <f t="shared" ref="CG139:CG141" si="1286">J139*BK139</f>
        <v>0</v>
      </c>
      <c r="CH139" s="461">
        <f t="shared" ref="CH139:CH141" si="1287">CF139-CG139</f>
        <v>0</v>
      </c>
      <c r="CI139" s="37"/>
      <c r="CJ139" s="461">
        <f t="shared" ref="CJ139:CJ141" si="1288">AM139-AZ139</f>
        <v>0</v>
      </c>
      <c r="CK139" s="461">
        <f t="shared" ref="CK139:CK141" si="1289">K139*BK139</f>
        <v>0</v>
      </c>
      <c r="CL139" s="461">
        <f t="shared" ref="CL139:CL141" si="1290">CJ139-CK139</f>
        <v>0</v>
      </c>
      <c r="CM139" s="37"/>
      <c r="CN139" s="461">
        <f t="shared" ref="CN139:CN141" si="1291">AN139-BA139</f>
        <v>0</v>
      </c>
      <c r="CO139" s="461">
        <f t="shared" ref="CO139:CO141" si="1292">L139*BK139</f>
        <v>0</v>
      </c>
      <c r="CP139" s="461">
        <f t="shared" ref="CP139:CP141" si="1293">CN139-CO139</f>
        <v>0</v>
      </c>
      <c r="CQ139" s="37"/>
      <c r="CR139" s="461">
        <f t="shared" ref="CR139:CR141" si="1294">AO139-BB139</f>
        <v>0</v>
      </c>
      <c r="CS139" s="461">
        <f t="shared" ref="CS139:CS141" si="1295">M139*BK139</f>
        <v>0</v>
      </c>
      <c r="CT139" s="461">
        <f t="shared" ref="CT139:CT141" si="1296">CR139-CS139</f>
        <v>0</v>
      </c>
      <c r="CU139" s="37"/>
      <c r="CV139" s="461">
        <f t="shared" ref="CV139:CV141" si="1297">AP139-BC139</f>
        <v>0</v>
      </c>
      <c r="CW139" s="461">
        <f t="shared" ref="CW139:CW141" si="1298">N139*BK139</f>
        <v>0</v>
      </c>
      <c r="CX139" s="461">
        <f t="shared" ref="CX139:CX141" si="1299">CV139-CW139</f>
        <v>0</v>
      </c>
      <c r="CY139" s="37"/>
      <c r="CZ139" s="461">
        <f t="shared" ref="CZ139:CZ141" si="1300">AQ139-BD139</f>
        <v>0</v>
      </c>
      <c r="DA139" s="461">
        <f t="shared" ref="DA139:DA141" si="1301">O139*BK139</f>
        <v>0</v>
      </c>
      <c r="DB139" s="461">
        <f t="shared" ref="DB139:DB141" si="1302">CZ139-DA139</f>
        <v>0</v>
      </c>
      <c r="DC139" s="37"/>
      <c r="DD139" s="461">
        <f t="shared" ref="DD139:DD141" si="1303">AR139-BE139</f>
        <v>0</v>
      </c>
      <c r="DE139" s="461">
        <f t="shared" ref="DE139:DE141" si="1304">P139*BK139</f>
        <v>0</v>
      </c>
      <c r="DF139" s="461">
        <f t="shared" ref="DF139:DF141" si="1305">DD139-DE139</f>
        <v>0</v>
      </c>
      <c r="DG139" s="37"/>
      <c r="DH139" s="461">
        <f t="shared" ref="DH139:DH141" si="1306">SUM(BL139+BP139+BT139+BX139+CB139+CF139+CJ139+CN139+CR139+CV139+CZ139+DD139)</f>
        <v>0</v>
      </c>
      <c r="DI139" s="461">
        <f t="shared" ref="DI139:DI141" si="1307">SUM(BM139+BQ139+BU139+BY139+CC139+CG139+CK139+CO139+CS139+CW139+DA139+DE139)</f>
        <v>0</v>
      </c>
      <c r="DJ139" s="461">
        <f t="shared" ref="DJ139:DJ141" si="1308">DH139-DI139</f>
        <v>0</v>
      </c>
    </row>
    <row r="140" spans="1:114" s="92" customFormat="1" ht="24.75" customHeight="1" x14ac:dyDescent="0.2">
      <c r="A140" s="759">
        <v>3</v>
      </c>
      <c r="B140" s="761" t="s">
        <v>558</v>
      </c>
      <c r="C140" s="147" t="s">
        <v>23</v>
      </c>
      <c r="D140" s="764">
        <v>1</v>
      </c>
      <c r="E140" s="263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9">
        <f t="shared" ref="Q140" si="1309">SUM(E140:P140)</f>
        <v>0</v>
      </c>
      <c r="R140" s="766" t="s">
        <v>27</v>
      </c>
      <c r="S140" s="768">
        <v>150000</v>
      </c>
      <c r="T140" s="208"/>
      <c r="U140" s="208"/>
      <c r="V140" s="208"/>
      <c r="W140" s="208"/>
      <c r="X140" s="208"/>
      <c r="Y140" s="208"/>
      <c r="Z140" s="208"/>
      <c r="AA140" s="208"/>
      <c r="AB140" s="208"/>
      <c r="AC140" s="94"/>
      <c r="AD140" s="94"/>
      <c r="AE140" s="94"/>
      <c r="AF140" s="69">
        <f t="shared" ref="AF140" si="1310">SUM(Q140*S140)</f>
        <v>0</v>
      </c>
      <c r="AG140" s="70">
        <f t="shared" ref="AG140" si="1311">T140*E140</f>
        <v>0</v>
      </c>
      <c r="AH140" s="70">
        <f t="shared" ref="AH140" si="1312">U140*F140</f>
        <v>0</v>
      </c>
      <c r="AI140" s="70">
        <f t="shared" ref="AI140" si="1313">V140*G140</f>
        <v>0</v>
      </c>
      <c r="AJ140" s="70">
        <f t="shared" ref="AJ140" si="1314">W140*H140</f>
        <v>0</v>
      </c>
      <c r="AK140" s="70">
        <f t="shared" ref="AK140" si="1315">X140*I140</f>
        <v>0</v>
      </c>
      <c r="AL140" s="70">
        <f t="shared" ref="AL140" si="1316">Y140*J140</f>
        <v>0</v>
      </c>
      <c r="AM140" s="70">
        <f t="shared" ref="AM140" si="1317">Z140*K140</f>
        <v>0</v>
      </c>
      <c r="AN140" s="70">
        <f t="shared" ref="AN140" si="1318">AA140*L140</f>
        <v>0</v>
      </c>
      <c r="AO140" s="70">
        <f t="shared" ref="AO140" si="1319">AB140*M140</f>
        <v>0</v>
      </c>
      <c r="AP140" s="70">
        <f t="shared" ref="AP140" si="1320">AC140*N140</f>
        <v>0</v>
      </c>
      <c r="AQ140" s="70">
        <f t="shared" ref="AQ140" si="1321">AD140*O140</f>
        <v>0</v>
      </c>
      <c r="AR140" s="70">
        <f t="shared" ref="AR140" si="1322">AE140*P140</f>
        <v>0</v>
      </c>
      <c r="AS140" s="71">
        <f t="shared" ref="AS140" si="1323">SUM(AG140:AR140)</f>
        <v>0</v>
      </c>
      <c r="AT140" s="70">
        <f t="shared" ref="AT140" si="1324">SUM(AG140*4%)</f>
        <v>0</v>
      </c>
      <c r="AU140" s="70">
        <f t="shared" ref="AU140" si="1325">SUM(AH140*4%)</f>
        <v>0</v>
      </c>
      <c r="AV140" s="70">
        <f t="shared" ref="AV140" si="1326">SUM(AI140*4%)</f>
        <v>0</v>
      </c>
      <c r="AW140" s="70">
        <f t="shared" ref="AW140" si="1327">SUM(AJ140*4%)</f>
        <v>0</v>
      </c>
      <c r="AX140" s="70">
        <f t="shared" ref="AX140" si="1328">SUM(AK140*4%)</f>
        <v>0</v>
      </c>
      <c r="AY140" s="70">
        <f t="shared" ref="AY140" si="1329">SUM(AL140*4%)</f>
        <v>0</v>
      </c>
      <c r="AZ140" s="70">
        <f t="shared" ref="AZ140" si="1330">SUM(AM140*4%)</f>
        <v>0</v>
      </c>
      <c r="BA140" s="70">
        <f t="shared" ref="BA140" si="1331">SUM(AN140*4%)</f>
        <v>0</v>
      </c>
      <c r="BB140" s="70">
        <f t="shared" ref="BB140" si="1332">SUM(AO140*14%)</f>
        <v>0</v>
      </c>
      <c r="BC140" s="70">
        <f t="shared" ref="BC140" si="1333">SUM(AP140*14%)</f>
        <v>0</v>
      </c>
      <c r="BD140" s="70">
        <f t="shared" ref="BD140" si="1334">SUM(AQ140*14%)</f>
        <v>0</v>
      </c>
      <c r="BE140" s="70">
        <f t="shared" ref="BE140" si="1335">SUM(AR140*14%)</f>
        <v>0</v>
      </c>
      <c r="BF140" s="72">
        <f t="shared" ref="BF140" si="1336">SUM(AT140:BE140)</f>
        <v>0</v>
      </c>
      <c r="BG140" s="99">
        <f>AF140-AS140</f>
        <v>0</v>
      </c>
      <c r="BH140" s="100">
        <f>S140*D140</f>
        <v>150000</v>
      </c>
      <c r="BI140" s="101">
        <f>BH140-AS140</f>
        <v>150000</v>
      </c>
      <c r="BJ140" s="152">
        <f>SUM(Q140/D140)</f>
        <v>0</v>
      </c>
      <c r="BK140" s="956">
        <v>150000</v>
      </c>
      <c r="BL140" s="461">
        <f t="shared" si="1270"/>
        <v>0</v>
      </c>
      <c r="BM140" s="461">
        <f t="shared" si="1271"/>
        <v>0</v>
      </c>
      <c r="BN140" s="461">
        <f t="shared" si="1272"/>
        <v>0</v>
      </c>
      <c r="BO140" s="37"/>
      <c r="BP140" s="461">
        <f t="shared" si="1273"/>
        <v>0</v>
      </c>
      <c r="BQ140" s="461">
        <f t="shared" si="1274"/>
        <v>0</v>
      </c>
      <c r="BR140" s="461">
        <f t="shared" si="1275"/>
        <v>0</v>
      </c>
      <c r="BS140" s="37"/>
      <c r="BT140" s="461">
        <f t="shared" si="1276"/>
        <v>0</v>
      </c>
      <c r="BU140" s="461">
        <f t="shared" si="1277"/>
        <v>0</v>
      </c>
      <c r="BV140" s="461">
        <f t="shared" si="1278"/>
        <v>0</v>
      </c>
      <c r="BW140" s="37"/>
      <c r="BX140" s="461">
        <f t="shared" si="1279"/>
        <v>0</v>
      </c>
      <c r="BY140" s="461">
        <f t="shared" si="1280"/>
        <v>0</v>
      </c>
      <c r="BZ140" s="461">
        <f t="shared" si="1281"/>
        <v>0</v>
      </c>
      <c r="CA140" s="37"/>
      <c r="CB140" s="461">
        <f t="shared" si="1282"/>
        <v>0</v>
      </c>
      <c r="CC140" s="461">
        <f t="shared" si="1283"/>
        <v>0</v>
      </c>
      <c r="CD140" s="461">
        <f t="shared" si="1284"/>
        <v>0</v>
      </c>
      <c r="CE140" s="37"/>
      <c r="CF140" s="461">
        <f t="shared" si="1285"/>
        <v>0</v>
      </c>
      <c r="CG140" s="461">
        <f t="shared" si="1286"/>
        <v>0</v>
      </c>
      <c r="CH140" s="461">
        <f t="shared" si="1287"/>
        <v>0</v>
      </c>
      <c r="CI140" s="37"/>
      <c r="CJ140" s="461">
        <f t="shared" si="1288"/>
        <v>0</v>
      </c>
      <c r="CK140" s="461">
        <f t="shared" si="1289"/>
        <v>0</v>
      </c>
      <c r="CL140" s="461">
        <f t="shared" si="1290"/>
        <v>0</v>
      </c>
      <c r="CM140" s="37"/>
      <c r="CN140" s="461">
        <f t="shared" si="1291"/>
        <v>0</v>
      </c>
      <c r="CO140" s="461">
        <f t="shared" si="1292"/>
        <v>0</v>
      </c>
      <c r="CP140" s="461">
        <f t="shared" si="1293"/>
        <v>0</v>
      </c>
      <c r="CQ140" s="37"/>
      <c r="CR140" s="461">
        <f t="shared" si="1294"/>
        <v>0</v>
      </c>
      <c r="CS140" s="461">
        <f t="shared" si="1295"/>
        <v>0</v>
      </c>
      <c r="CT140" s="461">
        <f t="shared" si="1296"/>
        <v>0</v>
      </c>
      <c r="CU140" s="37"/>
      <c r="CV140" s="461">
        <f t="shared" si="1297"/>
        <v>0</v>
      </c>
      <c r="CW140" s="461">
        <f t="shared" si="1298"/>
        <v>0</v>
      </c>
      <c r="CX140" s="461">
        <f t="shared" si="1299"/>
        <v>0</v>
      </c>
      <c r="CY140" s="37"/>
      <c r="CZ140" s="461">
        <f t="shared" si="1300"/>
        <v>0</v>
      </c>
      <c r="DA140" s="461">
        <f t="shared" si="1301"/>
        <v>0</v>
      </c>
      <c r="DB140" s="461">
        <f t="shared" si="1302"/>
        <v>0</v>
      </c>
      <c r="DC140" s="37"/>
      <c r="DD140" s="461">
        <f t="shared" si="1303"/>
        <v>0</v>
      </c>
      <c r="DE140" s="461">
        <f t="shared" si="1304"/>
        <v>0</v>
      </c>
      <c r="DF140" s="461">
        <f t="shared" si="1305"/>
        <v>0</v>
      </c>
      <c r="DG140" s="37"/>
      <c r="DH140" s="461">
        <f t="shared" si="1306"/>
        <v>0</v>
      </c>
      <c r="DI140" s="461">
        <f t="shared" si="1307"/>
        <v>0</v>
      </c>
      <c r="DJ140" s="461">
        <f t="shared" si="1308"/>
        <v>0</v>
      </c>
    </row>
    <row r="141" spans="1:114" s="92" customFormat="1" ht="24.75" customHeight="1" thickBot="1" x14ac:dyDescent="0.25">
      <c r="A141" s="85">
        <v>4</v>
      </c>
      <c r="B141" s="146" t="s">
        <v>559</v>
      </c>
      <c r="C141" s="147" t="s">
        <v>23</v>
      </c>
      <c r="D141" s="764">
        <v>7</v>
      </c>
      <c r="E141" s="263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9">
        <f t="shared" si="1252"/>
        <v>0</v>
      </c>
      <c r="R141" s="373" t="s">
        <v>560</v>
      </c>
      <c r="S141" s="770">
        <v>342000</v>
      </c>
      <c r="T141" s="208"/>
      <c r="U141" s="208"/>
      <c r="V141" s="208"/>
      <c r="W141" s="208"/>
      <c r="X141" s="208"/>
      <c r="Y141" s="208"/>
      <c r="Z141" s="208"/>
      <c r="AA141" s="208"/>
      <c r="AB141" s="208"/>
      <c r="AC141" s="94"/>
      <c r="AD141" s="94"/>
      <c r="AE141" s="94"/>
      <c r="AF141" s="69">
        <f t="shared" si="1253"/>
        <v>0</v>
      </c>
      <c r="AG141" s="70">
        <f t="shared" si="1254"/>
        <v>0</v>
      </c>
      <c r="AH141" s="70">
        <f t="shared" si="1255"/>
        <v>0</v>
      </c>
      <c r="AI141" s="70">
        <f t="shared" si="1256"/>
        <v>0</v>
      </c>
      <c r="AJ141" s="70">
        <f t="shared" si="1257"/>
        <v>0</v>
      </c>
      <c r="AK141" s="70">
        <f t="shared" si="1258"/>
        <v>0</v>
      </c>
      <c r="AL141" s="70">
        <f t="shared" si="1259"/>
        <v>0</v>
      </c>
      <c r="AM141" s="70">
        <f t="shared" si="1260"/>
        <v>0</v>
      </c>
      <c r="AN141" s="70">
        <f t="shared" si="1261"/>
        <v>0</v>
      </c>
      <c r="AO141" s="70">
        <f t="shared" si="1262"/>
        <v>0</v>
      </c>
      <c r="AP141" s="70">
        <f t="shared" si="1263"/>
        <v>0</v>
      </c>
      <c r="AQ141" s="70">
        <f t="shared" si="1264"/>
        <v>0</v>
      </c>
      <c r="AR141" s="70">
        <f t="shared" si="1265"/>
        <v>0</v>
      </c>
      <c r="AS141" s="71">
        <f t="shared" si="1266"/>
        <v>0</v>
      </c>
      <c r="AT141" s="70">
        <f t="shared" si="1267"/>
        <v>0</v>
      </c>
      <c r="AU141" s="70">
        <f t="shared" si="1267"/>
        <v>0</v>
      </c>
      <c r="AV141" s="70">
        <f t="shared" si="1267"/>
        <v>0</v>
      </c>
      <c r="AW141" s="70">
        <f t="shared" si="1267"/>
        <v>0</v>
      </c>
      <c r="AX141" s="70">
        <f t="shared" si="1267"/>
        <v>0</v>
      </c>
      <c r="AY141" s="70">
        <f t="shared" si="1267"/>
        <v>0</v>
      </c>
      <c r="AZ141" s="70">
        <f t="shared" si="1267"/>
        <v>0</v>
      </c>
      <c r="BA141" s="70">
        <f t="shared" si="1267"/>
        <v>0</v>
      </c>
      <c r="BB141" s="70">
        <f t="shared" si="1268"/>
        <v>0</v>
      </c>
      <c r="BC141" s="70">
        <f t="shared" si="1268"/>
        <v>0</v>
      </c>
      <c r="BD141" s="70">
        <f t="shared" si="1268"/>
        <v>0</v>
      </c>
      <c r="BE141" s="70">
        <f t="shared" si="1268"/>
        <v>0</v>
      </c>
      <c r="BF141" s="72">
        <f t="shared" si="1269"/>
        <v>0</v>
      </c>
      <c r="BG141" s="99">
        <f>AF141-AS141</f>
        <v>0</v>
      </c>
      <c r="BH141" s="100">
        <f>S141*D141</f>
        <v>2394000</v>
      </c>
      <c r="BI141" s="101">
        <f>BH141-AS141</f>
        <v>2394000</v>
      </c>
      <c r="BJ141" s="152">
        <f>SUM(Q141/D141)</f>
        <v>0</v>
      </c>
      <c r="BK141" s="961">
        <v>342000</v>
      </c>
      <c r="BL141" s="461">
        <f t="shared" si="1270"/>
        <v>0</v>
      </c>
      <c r="BM141" s="461">
        <f t="shared" si="1271"/>
        <v>0</v>
      </c>
      <c r="BN141" s="461">
        <f t="shared" si="1272"/>
        <v>0</v>
      </c>
      <c r="BO141" s="37"/>
      <c r="BP141" s="461">
        <f t="shared" si="1273"/>
        <v>0</v>
      </c>
      <c r="BQ141" s="461">
        <f t="shared" si="1274"/>
        <v>0</v>
      </c>
      <c r="BR141" s="461">
        <f t="shared" si="1275"/>
        <v>0</v>
      </c>
      <c r="BS141" s="37"/>
      <c r="BT141" s="461">
        <f t="shared" si="1276"/>
        <v>0</v>
      </c>
      <c r="BU141" s="461">
        <f t="shared" si="1277"/>
        <v>0</v>
      </c>
      <c r="BV141" s="461">
        <f t="shared" si="1278"/>
        <v>0</v>
      </c>
      <c r="BW141" s="37"/>
      <c r="BX141" s="461">
        <f t="shared" si="1279"/>
        <v>0</v>
      </c>
      <c r="BY141" s="461">
        <f t="shared" si="1280"/>
        <v>0</v>
      </c>
      <c r="BZ141" s="461">
        <f t="shared" si="1281"/>
        <v>0</v>
      </c>
      <c r="CA141" s="37"/>
      <c r="CB141" s="461">
        <f t="shared" si="1282"/>
        <v>0</v>
      </c>
      <c r="CC141" s="461">
        <f t="shared" si="1283"/>
        <v>0</v>
      </c>
      <c r="CD141" s="461">
        <f t="shared" si="1284"/>
        <v>0</v>
      </c>
      <c r="CE141" s="37"/>
      <c r="CF141" s="461">
        <f t="shared" si="1285"/>
        <v>0</v>
      </c>
      <c r="CG141" s="461">
        <f t="shared" si="1286"/>
        <v>0</v>
      </c>
      <c r="CH141" s="461">
        <f t="shared" si="1287"/>
        <v>0</v>
      </c>
      <c r="CI141" s="37"/>
      <c r="CJ141" s="461">
        <f t="shared" si="1288"/>
        <v>0</v>
      </c>
      <c r="CK141" s="461">
        <f t="shared" si="1289"/>
        <v>0</v>
      </c>
      <c r="CL141" s="461">
        <f t="shared" si="1290"/>
        <v>0</v>
      </c>
      <c r="CM141" s="37"/>
      <c r="CN141" s="461">
        <f t="shared" si="1291"/>
        <v>0</v>
      </c>
      <c r="CO141" s="461">
        <f t="shared" si="1292"/>
        <v>0</v>
      </c>
      <c r="CP141" s="461">
        <f t="shared" si="1293"/>
        <v>0</v>
      </c>
      <c r="CQ141" s="37"/>
      <c r="CR141" s="461">
        <f t="shared" si="1294"/>
        <v>0</v>
      </c>
      <c r="CS141" s="461">
        <f t="shared" si="1295"/>
        <v>0</v>
      </c>
      <c r="CT141" s="461">
        <f t="shared" si="1296"/>
        <v>0</v>
      </c>
      <c r="CU141" s="37"/>
      <c r="CV141" s="461">
        <f t="shared" si="1297"/>
        <v>0</v>
      </c>
      <c r="CW141" s="461">
        <f t="shared" si="1298"/>
        <v>0</v>
      </c>
      <c r="CX141" s="461">
        <f t="shared" si="1299"/>
        <v>0</v>
      </c>
      <c r="CY141" s="37"/>
      <c r="CZ141" s="461">
        <f t="shared" si="1300"/>
        <v>0</v>
      </c>
      <c r="DA141" s="461">
        <f t="shared" si="1301"/>
        <v>0</v>
      </c>
      <c r="DB141" s="461">
        <f t="shared" si="1302"/>
        <v>0</v>
      </c>
      <c r="DC141" s="37"/>
      <c r="DD141" s="461">
        <f t="shared" si="1303"/>
        <v>0</v>
      </c>
      <c r="DE141" s="461">
        <f t="shared" si="1304"/>
        <v>0</v>
      </c>
      <c r="DF141" s="461">
        <f t="shared" si="1305"/>
        <v>0</v>
      </c>
      <c r="DG141" s="37"/>
      <c r="DH141" s="461">
        <f t="shared" si="1306"/>
        <v>0</v>
      </c>
      <c r="DI141" s="461">
        <f t="shared" si="1307"/>
        <v>0</v>
      </c>
      <c r="DJ141" s="461">
        <f t="shared" si="1308"/>
        <v>0</v>
      </c>
    </row>
    <row r="142" spans="1:114" s="39" customFormat="1" ht="24.75" customHeight="1" thickBot="1" x14ac:dyDescent="0.25">
      <c r="A142" s="45">
        <v>10</v>
      </c>
      <c r="B142" s="45" t="s">
        <v>4</v>
      </c>
      <c r="C142" s="45"/>
      <c r="D142" s="540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8"/>
      <c r="R142" s="77"/>
      <c r="S142" s="205"/>
      <c r="T142" s="206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4">
        <f>SUM(AF130:AF141)</f>
        <v>0</v>
      </c>
      <c r="AG142" s="104">
        <f>SUM(AG138:AG141)</f>
        <v>0</v>
      </c>
      <c r="AH142" s="104">
        <f t="shared" ref="AH142:AR142" si="1337">SUM(AH138:AH141)</f>
        <v>0</v>
      </c>
      <c r="AI142" s="104">
        <f t="shared" si="1337"/>
        <v>0</v>
      </c>
      <c r="AJ142" s="104">
        <f t="shared" si="1337"/>
        <v>0</v>
      </c>
      <c r="AK142" s="104">
        <f t="shared" si="1337"/>
        <v>0</v>
      </c>
      <c r="AL142" s="104">
        <f t="shared" si="1337"/>
        <v>0</v>
      </c>
      <c r="AM142" s="104">
        <f t="shared" si="1337"/>
        <v>0</v>
      </c>
      <c r="AN142" s="104">
        <f t="shared" si="1337"/>
        <v>0</v>
      </c>
      <c r="AO142" s="104">
        <f t="shared" si="1337"/>
        <v>0</v>
      </c>
      <c r="AP142" s="104">
        <f t="shared" si="1337"/>
        <v>0</v>
      </c>
      <c r="AQ142" s="104">
        <f t="shared" si="1337"/>
        <v>0</v>
      </c>
      <c r="AR142" s="104">
        <f t="shared" si="1337"/>
        <v>0</v>
      </c>
      <c r="AS142" s="104">
        <f>SUM(AS130:AS141)</f>
        <v>0</v>
      </c>
      <c r="AT142" s="104">
        <f>SUM(AT138:AT141)</f>
        <v>0</v>
      </c>
      <c r="AU142" s="104">
        <f t="shared" ref="AU142:BF142" si="1338">SUM(AU138:AU141)</f>
        <v>0</v>
      </c>
      <c r="AV142" s="104">
        <f t="shared" si="1338"/>
        <v>0</v>
      </c>
      <c r="AW142" s="104">
        <f t="shared" si="1338"/>
        <v>0</v>
      </c>
      <c r="AX142" s="104">
        <f t="shared" si="1338"/>
        <v>0</v>
      </c>
      <c r="AY142" s="104">
        <f t="shared" si="1338"/>
        <v>0</v>
      </c>
      <c r="AZ142" s="104">
        <f t="shared" si="1338"/>
        <v>0</v>
      </c>
      <c r="BA142" s="104">
        <f t="shared" si="1338"/>
        <v>0</v>
      </c>
      <c r="BB142" s="104">
        <f t="shared" si="1338"/>
        <v>0</v>
      </c>
      <c r="BC142" s="104">
        <f t="shared" si="1338"/>
        <v>0</v>
      </c>
      <c r="BD142" s="104">
        <f t="shared" si="1338"/>
        <v>0</v>
      </c>
      <c r="BE142" s="104">
        <f t="shared" si="1338"/>
        <v>0</v>
      </c>
      <c r="BF142" s="104">
        <f t="shared" si="1338"/>
        <v>0</v>
      </c>
      <c r="BG142" s="105">
        <f>SUM(BG130:BG141)</f>
        <v>0</v>
      </c>
      <c r="BH142" s="105">
        <f t="shared" ref="BH142:BI142" si="1339">SUM(BH130:BH141)</f>
        <v>53398721</v>
      </c>
      <c r="BI142" s="105">
        <f t="shared" si="1339"/>
        <v>53398721</v>
      </c>
      <c r="BJ142" s="153">
        <f>SUM(BJ130:BJ138)/5</f>
        <v>0</v>
      </c>
      <c r="BK142" s="159"/>
      <c r="BL142" s="922">
        <f>SUM(BL131:BL141)</f>
        <v>0</v>
      </c>
      <c r="BM142" s="922">
        <f t="shared" ref="BM142:BN142" si="1340">SUM(BM131:BM141)</f>
        <v>0</v>
      </c>
      <c r="BN142" s="922">
        <f t="shared" si="1340"/>
        <v>0</v>
      </c>
      <c r="BO142" s="399"/>
      <c r="BP142" s="922">
        <f>SUM(BP131:BP141)</f>
        <v>0</v>
      </c>
      <c r="BQ142" s="922">
        <f t="shared" ref="BQ142" si="1341">SUM(BQ131:BQ141)</f>
        <v>0</v>
      </c>
      <c r="BR142" s="922">
        <f t="shared" ref="BR142" si="1342">SUM(BR131:BR141)</f>
        <v>0</v>
      </c>
      <c r="BS142" s="399"/>
      <c r="BT142" s="922">
        <f>SUM(BT131:BT141)</f>
        <v>0</v>
      </c>
      <c r="BU142" s="922">
        <f t="shared" ref="BU142" si="1343">SUM(BU131:BU141)</f>
        <v>0</v>
      </c>
      <c r="BV142" s="922">
        <f t="shared" ref="BV142" si="1344">SUM(BV131:BV141)</f>
        <v>0</v>
      </c>
      <c r="BW142" s="399"/>
      <c r="BX142" s="922">
        <f>SUM(BX131:BX141)</f>
        <v>0</v>
      </c>
      <c r="BY142" s="922">
        <f t="shared" ref="BY142" si="1345">SUM(BY131:BY141)</f>
        <v>0</v>
      </c>
      <c r="BZ142" s="922">
        <f t="shared" ref="BZ142" si="1346">SUM(BZ131:BZ141)</f>
        <v>0</v>
      </c>
      <c r="CA142" s="399"/>
      <c r="CB142" s="922">
        <f>SUM(CB131:CB141)</f>
        <v>0</v>
      </c>
      <c r="CC142" s="922">
        <f t="shared" ref="CC142" si="1347">SUM(CC131:CC141)</f>
        <v>0</v>
      </c>
      <c r="CD142" s="922">
        <f t="shared" ref="CD142" si="1348">SUM(CD131:CD141)</f>
        <v>0</v>
      </c>
      <c r="CE142" s="399"/>
      <c r="CF142" s="922">
        <f>SUM(CF131:CF141)</f>
        <v>0</v>
      </c>
      <c r="CG142" s="922">
        <f t="shared" ref="CG142" si="1349">SUM(CG131:CG141)</f>
        <v>0</v>
      </c>
      <c r="CH142" s="922">
        <f t="shared" ref="CH142" si="1350">SUM(CH131:CH141)</f>
        <v>0</v>
      </c>
      <c r="CI142" s="399"/>
      <c r="CJ142" s="922">
        <f>SUM(CJ131:CJ141)</f>
        <v>0</v>
      </c>
      <c r="CK142" s="922">
        <f t="shared" ref="CK142" si="1351">SUM(CK131:CK141)</f>
        <v>0</v>
      </c>
      <c r="CL142" s="922">
        <f t="shared" ref="CL142" si="1352">SUM(CL131:CL141)</f>
        <v>0</v>
      </c>
      <c r="CM142" s="399"/>
      <c r="CN142" s="922">
        <f>SUM(CN131:CN141)</f>
        <v>0</v>
      </c>
      <c r="CO142" s="922">
        <f t="shared" ref="CO142" si="1353">SUM(CO131:CO141)</f>
        <v>0</v>
      </c>
      <c r="CP142" s="922">
        <f t="shared" ref="CP142" si="1354">SUM(CP131:CP141)</f>
        <v>0</v>
      </c>
      <c r="CQ142" s="399"/>
      <c r="CR142" s="922">
        <f>SUM(CR131:CR141)</f>
        <v>0</v>
      </c>
      <c r="CS142" s="922">
        <f t="shared" ref="CS142" si="1355">SUM(CS131:CS141)</f>
        <v>0</v>
      </c>
      <c r="CT142" s="922">
        <f t="shared" ref="CT142" si="1356">SUM(CT131:CT141)</f>
        <v>0</v>
      </c>
      <c r="CU142" s="399"/>
      <c r="CV142" s="922">
        <f>SUM(CV131:CV141)</f>
        <v>0</v>
      </c>
      <c r="CW142" s="922">
        <f t="shared" ref="CW142" si="1357">SUM(CW131:CW141)</f>
        <v>0</v>
      </c>
      <c r="CX142" s="922">
        <f t="shared" ref="CX142" si="1358">SUM(CX131:CX141)</f>
        <v>0</v>
      </c>
      <c r="CY142" s="399"/>
      <c r="CZ142" s="922">
        <f>SUM(CZ131:CZ141)</f>
        <v>0</v>
      </c>
      <c r="DA142" s="922">
        <f t="shared" ref="DA142" si="1359">SUM(DA131:DA141)</f>
        <v>0</v>
      </c>
      <c r="DB142" s="922">
        <f t="shared" ref="DB142" si="1360">SUM(DB131:DB141)</f>
        <v>0</v>
      </c>
      <c r="DC142" s="399"/>
      <c r="DD142" s="922">
        <f>SUM(DD131:DD141)</f>
        <v>0</v>
      </c>
      <c r="DE142" s="922">
        <f t="shared" ref="DE142" si="1361">SUM(DE131:DE141)</f>
        <v>0</v>
      </c>
      <c r="DF142" s="922">
        <f t="shared" ref="DF142" si="1362">SUM(DF131:DF141)</f>
        <v>0</v>
      </c>
      <c r="DG142" s="399"/>
      <c r="DH142" s="922">
        <f>SUM(DH131:DH141)</f>
        <v>0</v>
      </c>
      <c r="DI142" s="922">
        <f t="shared" ref="DI142" si="1363">SUM(DI131:DI141)</f>
        <v>0</v>
      </c>
      <c r="DJ142" s="922">
        <f t="shared" ref="DJ142" si="1364">SUM(DJ131:DJ141)</f>
        <v>0</v>
      </c>
    </row>
    <row r="143" spans="1:114" s="20" customFormat="1" ht="24.75" customHeight="1" x14ac:dyDescent="0.2">
      <c r="A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207"/>
      <c r="T143" s="207"/>
      <c r="AE143" s="41"/>
      <c r="AS143" s="52"/>
      <c r="BF143" s="53">
        <f>SUM(AS142+BF142)</f>
        <v>0</v>
      </c>
      <c r="BG143" s="54">
        <f>AF142-AS142</f>
        <v>0</v>
      </c>
      <c r="BH143" s="55">
        <f>SUM(BI142+AS142)</f>
        <v>53398721</v>
      </c>
      <c r="BI143" s="56">
        <f>SUM(BG142)</f>
        <v>0</v>
      </c>
      <c r="BJ143" s="41" t="s">
        <v>35</v>
      </c>
      <c r="BK143" s="160"/>
      <c r="BL143" s="24"/>
      <c r="BM143" s="24"/>
      <c r="BN143" s="24"/>
      <c r="BP143" s="24"/>
      <c r="BQ143" s="24"/>
      <c r="BR143" s="24"/>
      <c r="BT143" s="24"/>
      <c r="BU143" s="24"/>
      <c r="BV143" s="24"/>
      <c r="BX143" s="24"/>
      <c r="BY143" s="24"/>
      <c r="BZ143" s="24"/>
      <c r="CB143" s="24"/>
      <c r="CC143" s="24"/>
    </row>
    <row r="144" spans="1:114" s="20" customFormat="1" ht="24.75" customHeight="1" x14ac:dyDescent="0.2">
      <c r="A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207"/>
      <c r="T144" s="207"/>
      <c r="AE144" s="41"/>
      <c r="AS144" s="41"/>
      <c r="AT144" s="118">
        <f>SUM(AG142+AT142)</f>
        <v>0</v>
      </c>
      <c r="AU144" s="118">
        <f t="shared" ref="AU144" si="1365">SUM(AH142+AU142)</f>
        <v>0</v>
      </c>
      <c r="AV144" s="118">
        <f t="shared" ref="AV144" si="1366">SUM(AI142+AV142)</f>
        <v>0</v>
      </c>
      <c r="AW144" s="118">
        <f t="shared" ref="AW144" si="1367">SUM(AJ142+AW142)</f>
        <v>0</v>
      </c>
      <c r="AX144" s="118">
        <f t="shared" ref="AX144" si="1368">SUM(AK142+AX142)</f>
        <v>0</v>
      </c>
      <c r="AY144" s="118">
        <f t="shared" ref="AY144" si="1369">SUM(AL142+AY142)</f>
        <v>0</v>
      </c>
      <c r="AZ144" s="817">
        <f t="shared" ref="AZ144" si="1370">SUM(AM142+AZ142)</f>
        <v>0</v>
      </c>
      <c r="BA144" s="118">
        <f t="shared" ref="BA144" si="1371">SUM(AN142+BA142)</f>
        <v>0</v>
      </c>
      <c r="BB144" s="118">
        <f t="shared" ref="BB144" si="1372">SUM(AO142+BB142)</f>
        <v>0</v>
      </c>
      <c r="BC144" s="118">
        <f t="shared" ref="BC144" si="1373">SUM(AP142+BC142)</f>
        <v>0</v>
      </c>
      <c r="BD144" s="118">
        <f t="shared" ref="BD144" si="1374">SUM(AQ142+BD142)</f>
        <v>0</v>
      </c>
      <c r="BE144" s="118">
        <f t="shared" ref="BE144" si="1375">SUM(AR142+BE142)</f>
        <v>0</v>
      </c>
      <c r="BF144" s="118">
        <f>SUM(AT144:BE144)</f>
        <v>0</v>
      </c>
      <c r="BG144" s="41"/>
      <c r="BH144" s="57"/>
      <c r="BI144" s="58">
        <f>SUM(BI142-BI143)</f>
        <v>53398721</v>
      </c>
      <c r="BJ144" s="41" t="s">
        <v>34</v>
      </c>
      <c r="BK144" s="160"/>
      <c r="BL144" s="24"/>
      <c r="BM144" s="24"/>
      <c r="BN144" s="24"/>
      <c r="BP144" s="24"/>
      <c r="BQ144" s="24"/>
      <c r="BR144" s="24"/>
      <c r="BT144" s="24"/>
      <c r="BU144" s="24"/>
      <c r="BV144" s="24"/>
      <c r="BX144" s="24"/>
      <c r="BY144" s="24"/>
      <c r="BZ144" s="24"/>
      <c r="CB144" s="24"/>
      <c r="CC144" s="24"/>
    </row>
    <row r="145" spans="1:126" s="20" customFormat="1" ht="24.75" customHeight="1" x14ac:dyDescent="0.2">
      <c r="A145" s="1211" t="s">
        <v>8</v>
      </c>
      <c r="B145" s="1212"/>
      <c r="C145" s="119" t="s">
        <v>541</v>
      </c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198"/>
      <c r="T145" s="210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2"/>
      <c r="AF145" s="23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3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3"/>
      <c r="BG145" s="133"/>
      <c r="BH145" s="130"/>
      <c r="BI145" s="134"/>
      <c r="BJ145" s="23"/>
      <c r="BK145" s="157"/>
      <c r="BL145" s="131"/>
      <c r="BM145" s="131"/>
      <c r="BN145" s="131"/>
      <c r="BP145" s="132"/>
      <c r="BQ145" s="131"/>
      <c r="BR145" s="131"/>
      <c r="BT145" s="131"/>
      <c r="BU145" s="131"/>
      <c r="BV145" s="133"/>
      <c r="BX145" s="133"/>
      <c r="BY145" s="130"/>
      <c r="BZ145" s="134"/>
      <c r="CB145" s="133"/>
      <c r="CC145" s="24"/>
      <c r="CD145" s="24"/>
      <c r="CF145" s="24"/>
      <c r="CG145" s="24"/>
      <c r="CH145" s="135"/>
      <c r="CJ145" s="24"/>
      <c r="CK145" s="24"/>
      <c r="CL145" s="24"/>
      <c r="CN145" s="24"/>
      <c r="CO145" s="24"/>
      <c r="CP145" s="24"/>
      <c r="CR145" s="24"/>
      <c r="CS145" s="24"/>
      <c r="CT145" s="24"/>
    </row>
    <row r="146" spans="1:126" s="8" customFormat="1" ht="24.75" customHeight="1" x14ac:dyDescent="0.2">
      <c r="A146" s="1170" t="s">
        <v>9</v>
      </c>
      <c r="B146" s="1150" t="s">
        <v>10</v>
      </c>
      <c r="C146" s="1150" t="s">
        <v>21</v>
      </c>
      <c r="D146" s="1200" t="s">
        <v>11</v>
      </c>
      <c r="E146" s="1201"/>
      <c r="F146" s="1201"/>
      <c r="G146" s="1201"/>
      <c r="H146" s="1201"/>
      <c r="I146" s="1201"/>
      <c r="J146" s="1201"/>
      <c r="K146" s="1201"/>
      <c r="L146" s="1201"/>
      <c r="M146" s="1201"/>
      <c r="N146" s="1201"/>
      <c r="O146" s="1201"/>
      <c r="P146" s="1201"/>
      <c r="Q146" s="1202"/>
      <c r="R146" s="1150" t="s">
        <v>19</v>
      </c>
      <c r="S146" s="1174" t="s">
        <v>16</v>
      </c>
      <c r="T146" s="1175"/>
      <c r="U146" s="1175"/>
      <c r="V146" s="1175"/>
      <c r="W146" s="1175"/>
      <c r="X146" s="1175"/>
      <c r="Y146" s="1175"/>
      <c r="Z146" s="1175"/>
      <c r="AA146" s="1175"/>
      <c r="AB146" s="1175"/>
      <c r="AC146" s="1175"/>
      <c r="AD146" s="1175"/>
      <c r="AE146" s="1176"/>
      <c r="AF146" s="1203" t="s">
        <v>6</v>
      </c>
      <c r="AG146" s="1204"/>
      <c r="AH146" s="1204"/>
      <c r="AI146" s="1204"/>
      <c r="AJ146" s="1204"/>
      <c r="AK146" s="1204"/>
      <c r="AL146" s="1204"/>
      <c r="AM146" s="1204"/>
      <c r="AN146" s="1204"/>
      <c r="AO146" s="1204"/>
      <c r="AP146" s="1204"/>
      <c r="AQ146" s="1204"/>
      <c r="AR146" s="1204"/>
      <c r="AS146" s="1205"/>
      <c r="AT146" s="1162" t="s">
        <v>38</v>
      </c>
      <c r="AU146" s="1163"/>
      <c r="AV146" s="1163"/>
      <c r="AW146" s="1163"/>
      <c r="AX146" s="1163"/>
      <c r="AY146" s="1163"/>
      <c r="AZ146" s="1163"/>
      <c r="BA146" s="1163"/>
      <c r="BB146" s="1163"/>
      <c r="BC146" s="1163"/>
      <c r="BD146" s="1163"/>
      <c r="BE146" s="1163"/>
      <c r="BF146" s="1164"/>
      <c r="BG146" s="1150" t="s">
        <v>35</v>
      </c>
      <c r="BH146" s="1150" t="s">
        <v>208</v>
      </c>
      <c r="BI146" s="1153" t="s">
        <v>36</v>
      </c>
      <c r="BJ146" s="130"/>
      <c r="BK146" s="130"/>
      <c r="BL146" s="1149" t="s">
        <v>51</v>
      </c>
      <c r="BM146" s="1149"/>
      <c r="BN146" s="1149"/>
      <c r="BO146" s="23"/>
      <c r="BP146" s="1149" t="s">
        <v>52</v>
      </c>
      <c r="BQ146" s="1149"/>
      <c r="BR146" s="1149"/>
      <c r="BS146" s="23"/>
      <c r="BT146" s="1149" t="s">
        <v>56</v>
      </c>
      <c r="BU146" s="1149"/>
      <c r="BV146" s="1149"/>
      <c r="BW146" s="23"/>
      <c r="BX146" s="1149" t="s">
        <v>59</v>
      </c>
      <c r="BY146" s="1149"/>
      <c r="BZ146" s="1149"/>
      <c r="CA146" s="23"/>
      <c r="CB146" s="1149" t="s">
        <v>60</v>
      </c>
      <c r="CC146" s="1149"/>
      <c r="CD146" s="1149"/>
      <c r="CE146" s="23"/>
      <c r="CF146" s="1149" t="s">
        <v>61</v>
      </c>
      <c r="CG146" s="1149"/>
      <c r="CH146" s="1149"/>
      <c r="CI146" s="23"/>
      <c r="CJ146" s="1149" t="s">
        <v>204</v>
      </c>
      <c r="CK146" s="1149"/>
      <c r="CL146" s="1149"/>
      <c r="CM146" s="23"/>
      <c r="CN146" s="1149" t="s">
        <v>584</v>
      </c>
      <c r="CO146" s="1149"/>
      <c r="CP146" s="1149"/>
      <c r="CQ146" s="23"/>
      <c r="CR146" s="1149" t="s">
        <v>585</v>
      </c>
      <c r="CS146" s="1149"/>
      <c r="CT146" s="1149"/>
      <c r="CU146" s="23"/>
      <c r="CV146" s="1149" t="s">
        <v>586</v>
      </c>
      <c r="CW146" s="1149"/>
      <c r="CX146" s="1149"/>
      <c r="CY146" s="23"/>
      <c r="CZ146" s="1149" t="s">
        <v>587</v>
      </c>
      <c r="DA146" s="1149"/>
      <c r="DB146" s="1149"/>
      <c r="DC146" s="23"/>
      <c r="DD146" s="1149" t="s">
        <v>588</v>
      </c>
      <c r="DE146" s="1149"/>
      <c r="DF146" s="1149"/>
      <c r="DG146" s="23"/>
      <c r="DH146" s="1149" t="s">
        <v>12</v>
      </c>
      <c r="DI146" s="1149"/>
      <c r="DJ146" s="1149"/>
    </row>
    <row r="147" spans="1:126" s="8" customFormat="1" ht="24.75" customHeight="1" x14ac:dyDescent="0.2">
      <c r="A147" s="1171"/>
      <c r="B147" s="1151"/>
      <c r="C147" s="1151"/>
      <c r="D147" s="1156" t="s">
        <v>17</v>
      </c>
      <c r="E147" s="1158" t="s">
        <v>18</v>
      </c>
      <c r="F147" s="1159"/>
      <c r="G147" s="1159"/>
      <c r="H147" s="1159"/>
      <c r="I147" s="1159"/>
      <c r="J147" s="1159"/>
      <c r="K147" s="1159"/>
      <c r="L147" s="1159"/>
      <c r="M147" s="1159"/>
      <c r="N147" s="1159"/>
      <c r="O147" s="1159"/>
      <c r="P147" s="1159"/>
      <c r="Q147" s="1160"/>
      <c r="R147" s="1151"/>
      <c r="S147" s="1189" t="s">
        <v>17</v>
      </c>
      <c r="T147" s="1158" t="s">
        <v>18</v>
      </c>
      <c r="U147" s="1159"/>
      <c r="V147" s="1159"/>
      <c r="W147" s="1159"/>
      <c r="X147" s="1159"/>
      <c r="Y147" s="1159"/>
      <c r="Z147" s="1159"/>
      <c r="AA147" s="1159"/>
      <c r="AB147" s="1159"/>
      <c r="AC147" s="1159"/>
      <c r="AD147" s="1159"/>
      <c r="AE147" s="1160"/>
      <c r="AF147" s="1156" t="s">
        <v>17</v>
      </c>
      <c r="AG147" s="1158" t="s">
        <v>18</v>
      </c>
      <c r="AH147" s="1159"/>
      <c r="AI147" s="1159"/>
      <c r="AJ147" s="1159"/>
      <c r="AK147" s="1159"/>
      <c r="AL147" s="1159"/>
      <c r="AM147" s="1159"/>
      <c r="AN147" s="1159"/>
      <c r="AO147" s="1159"/>
      <c r="AP147" s="1159"/>
      <c r="AQ147" s="1159"/>
      <c r="AR147" s="1159"/>
      <c r="AS147" s="1160"/>
      <c r="AT147" s="1206"/>
      <c r="AU147" s="1207"/>
      <c r="AV147" s="1207"/>
      <c r="AW147" s="1207"/>
      <c r="AX147" s="1207"/>
      <c r="AY147" s="1207"/>
      <c r="AZ147" s="1207"/>
      <c r="BA147" s="1207"/>
      <c r="BB147" s="1207"/>
      <c r="BC147" s="1207"/>
      <c r="BD147" s="1207"/>
      <c r="BE147" s="1207"/>
      <c r="BF147" s="1208"/>
      <c r="BG147" s="1151"/>
      <c r="BH147" s="1151"/>
      <c r="BI147" s="1154"/>
      <c r="BJ147" s="130"/>
      <c r="BK147" s="130"/>
      <c r="BL147" s="920">
        <v>1</v>
      </c>
      <c r="BM147" s="920">
        <v>2</v>
      </c>
      <c r="BN147" s="920"/>
      <c r="BO147" s="23"/>
      <c r="BP147" s="920">
        <v>1</v>
      </c>
      <c r="BQ147" s="920">
        <v>2</v>
      </c>
      <c r="BR147" s="920"/>
      <c r="BS147" s="23"/>
      <c r="BT147" s="920">
        <v>1</v>
      </c>
      <c r="BU147" s="920">
        <v>2</v>
      </c>
      <c r="BV147" s="920"/>
      <c r="BW147" s="23"/>
      <c r="BX147" s="920">
        <v>1</v>
      </c>
      <c r="BY147" s="920">
        <v>2</v>
      </c>
      <c r="BZ147" s="920"/>
      <c r="CA147" s="23"/>
      <c r="CB147" s="920">
        <v>1</v>
      </c>
      <c r="CC147" s="920">
        <v>2</v>
      </c>
      <c r="CD147" s="920"/>
      <c r="CE147" s="23"/>
      <c r="CF147" s="920">
        <v>1</v>
      </c>
      <c r="CG147" s="920">
        <v>2</v>
      </c>
      <c r="CH147" s="920"/>
      <c r="CI147" s="23"/>
      <c r="CJ147" s="920">
        <v>1</v>
      </c>
      <c r="CK147" s="920">
        <v>2</v>
      </c>
      <c r="CL147" s="920"/>
      <c r="CM147" s="23"/>
      <c r="CN147" s="920">
        <v>1</v>
      </c>
      <c r="CO147" s="920">
        <v>2</v>
      </c>
      <c r="CP147" s="920"/>
      <c r="CQ147" s="23"/>
      <c r="CR147" s="920">
        <v>1</v>
      </c>
      <c r="CS147" s="920">
        <v>2</v>
      </c>
      <c r="CT147" s="920"/>
      <c r="CU147" s="23"/>
      <c r="CV147" s="920">
        <v>1</v>
      </c>
      <c r="CW147" s="920">
        <v>2</v>
      </c>
      <c r="CX147" s="920"/>
      <c r="CY147" s="23"/>
      <c r="CZ147" s="920">
        <v>1</v>
      </c>
      <c r="DA147" s="920">
        <v>2</v>
      </c>
      <c r="DB147" s="920"/>
      <c r="DC147" s="23"/>
      <c r="DD147" s="920">
        <v>1</v>
      </c>
      <c r="DE147" s="920">
        <v>2</v>
      </c>
      <c r="DF147" s="920"/>
      <c r="DG147" s="23"/>
      <c r="DH147" s="920">
        <v>1</v>
      </c>
      <c r="DI147" s="920">
        <v>2</v>
      </c>
      <c r="DJ147" s="920"/>
    </row>
    <row r="148" spans="1:126" s="6" customFormat="1" ht="24.75" customHeight="1" x14ac:dyDescent="0.2">
      <c r="A148" s="1172"/>
      <c r="B148" s="1199"/>
      <c r="C148" s="1152"/>
      <c r="D148" s="1157"/>
      <c r="E148" s="26">
        <v>1</v>
      </c>
      <c r="F148" s="26">
        <v>2</v>
      </c>
      <c r="G148" s="26">
        <v>3</v>
      </c>
      <c r="H148" s="26">
        <v>4</v>
      </c>
      <c r="I148" s="26">
        <v>5</v>
      </c>
      <c r="J148" s="26">
        <v>6</v>
      </c>
      <c r="K148" s="26">
        <v>7</v>
      </c>
      <c r="L148" s="26">
        <v>8</v>
      </c>
      <c r="M148" s="26">
        <v>9</v>
      </c>
      <c r="N148" s="26">
        <v>10</v>
      </c>
      <c r="O148" s="26">
        <v>11</v>
      </c>
      <c r="P148" s="26">
        <v>12</v>
      </c>
      <c r="Q148" s="26" t="s">
        <v>20</v>
      </c>
      <c r="R148" s="1199"/>
      <c r="S148" s="1210"/>
      <c r="T148" s="26">
        <v>1</v>
      </c>
      <c r="U148" s="26">
        <v>2</v>
      </c>
      <c r="V148" s="26">
        <v>3</v>
      </c>
      <c r="W148" s="26">
        <v>4</v>
      </c>
      <c r="X148" s="26">
        <v>5</v>
      </c>
      <c r="Y148" s="26">
        <v>6</v>
      </c>
      <c r="Z148" s="26">
        <v>7</v>
      </c>
      <c r="AA148" s="26">
        <v>8</v>
      </c>
      <c r="AB148" s="26">
        <v>9</v>
      </c>
      <c r="AC148" s="26">
        <v>10</v>
      </c>
      <c r="AD148" s="26">
        <v>11</v>
      </c>
      <c r="AE148" s="26">
        <v>12</v>
      </c>
      <c r="AF148" s="1157"/>
      <c r="AG148" s="26">
        <v>1</v>
      </c>
      <c r="AH148" s="26">
        <v>2</v>
      </c>
      <c r="AI148" s="26">
        <v>3</v>
      </c>
      <c r="AJ148" s="26">
        <v>4</v>
      </c>
      <c r="AK148" s="26">
        <v>5</v>
      </c>
      <c r="AL148" s="26">
        <v>6</v>
      </c>
      <c r="AM148" s="26">
        <v>7</v>
      </c>
      <c r="AN148" s="26">
        <v>8</v>
      </c>
      <c r="AO148" s="26">
        <v>9</v>
      </c>
      <c r="AP148" s="26">
        <v>10</v>
      </c>
      <c r="AQ148" s="26">
        <v>11</v>
      </c>
      <c r="AR148" s="26">
        <v>12</v>
      </c>
      <c r="AS148" s="26" t="s">
        <v>12</v>
      </c>
      <c r="AT148" s="164">
        <v>1</v>
      </c>
      <c r="AU148" s="164">
        <v>2</v>
      </c>
      <c r="AV148" s="164">
        <v>3</v>
      </c>
      <c r="AW148" s="164">
        <v>4</v>
      </c>
      <c r="AX148" s="164">
        <v>5</v>
      </c>
      <c r="AY148" s="164">
        <v>6</v>
      </c>
      <c r="AZ148" s="164">
        <v>7</v>
      </c>
      <c r="BA148" s="164">
        <v>8</v>
      </c>
      <c r="BB148" s="164">
        <v>9</v>
      </c>
      <c r="BC148" s="164">
        <v>10</v>
      </c>
      <c r="BD148" s="164">
        <v>11</v>
      </c>
      <c r="BE148" s="164">
        <v>12</v>
      </c>
      <c r="BF148" s="26" t="s">
        <v>12</v>
      </c>
      <c r="BG148" s="1152"/>
      <c r="BH148" s="1152"/>
      <c r="BI148" s="1155"/>
      <c r="BJ148" s="20"/>
      <c r="BK148" s="7"/>
      <c r="BL148" s="164" t="s">
        <v>581</v>
      </c>
      <c r="BM148" s="164" t="s">
        <v>582</v>
      </c>
      <c r="BN148" s="919" t="s">
        <v>583</v>
      </c>
      <c r="BO148" s="27"/>
      <c r="BP148" s="164" t="s">
        <v>581</v>
      </c>
      <c r="BQ148" s="164" t="s">
        <v>582</v>
      </c>
      <c r="BR148" s="919" t="s">
        <v>583</v>
      </c>
      <c r="BS148" s="27"/>
      <c r="BT148" s="164" t="s">
        <v>581</v>
      </c>
      <c r="BU148" s="164" t="s">
        <v>582</v>
      </c>
      <c r="BV148" s="919" t="s">
        <v>583</v>
      </c>
      <c r="BW148" s="27"/>
      <c r="BX148" s="164" t="s">
        <v>581</v>
      </c>
      <c r="BY148" s="164" t="s">
        <v>582</v>
      </c>
      <c r="BZ148" s="919" t="s">
        <v>583</v>
      </c>
      <c r="CA148" s="27"/>
      <c r="CB148" s="164" t="s">
        <v>581</v>
      </c>
      <c r="CC148" s="164" t="s">
        <v>582</v>
      </c>
      <c r="CD148" s="919" t="s">
        <v>583</v>
      </c>
      <c r="CE148" s="27"/>
      <c r="CF148" s="164" t="s">
        <v>581</v>
      </c>
      <c r="CG148" s="164" t="s">
        <v>582</v>
      </c>
      <c r="CH148" s="919" t="s">
        <v>583</v>
      </c>
      <c r="CI148" s="27"/>
      <c r="CJ148" s="164" t="s">
        <v>581</v>
      </c>
      <c r="CK148" s="164" t="s">
        <v>582</v>
      </c>
      <c r="CL148" s="919" t="s">
        <v>583</v>
      </c>
      <c r="CM148" s="27"/>
      <c r="CN148" s="164" t="s">
        <v>581</v>
      </c>
      <c r="CO148" s="164" t="s">
        <v>582</v>
      </c>
      <c r="CP148" s="919" t="s">
        <v>583</v>
      </c>
      <c r="CQ148" s="27"/>
      <c r="CR148" s="164" t="s">
        <v>581</v>
      </c>
      <c r="CS148" s="164" t="s">
        <v>582</v>
      </c>
      <c r="CT148" s="919" t="s">
        <v>583</v>
      </c>
      <c r="CU148" s="27"/>
      <c r="CV148" s="164" t="s">
        <v>581</v>
      </c>
      <c r="CW148" s="164" t="s">
        <v>582</v>
      </c>
      <c r="CX148" s="919" t="s">
        <v>583</v>
      </c>
      <c r="CY148" s="27"/>
      <c r="CZ148" s="164" t="s">
        <v>581</v>
      </c>
      <c r="DA148" s="164" t="s">
        <v>582</v>
      </c>
      <c r="DB148" s="919" t="s">
        <v>583</v>
      </c>
      <c r="DC148" s="27"/>
      <c r="DD148" s="164" t="s">
        <v>581</v>
      </c>
      <c r="DE148" s="164" t="s">
        <v>582</v>
      </c>
      <c r="DF148" s="919" t="s">
        <v>583</v>
      </c>
      <c r="DG148" s="27"/>
      <c r="DH148" s="164" t="s">
        <v>581</v>
      </c>
      <c r="DI148" s="164" t="s">
        <v>582</v>
      </c>
      <c r="DJ148" s="919" t="s">
        <v>583</v>
      </c>
    </row>
    <row r="149" spans="1:126" s="92" customFormat="1" ht="24.75" customHeight="1" x14ac:dyDescent="0.2">
      <c r="A149" s="85"/>
      <c r="B149" s="144" t="s">
        <v>542</v>
      </c>
      <c r="C149" s="148"/>
      <c r="D149" s="537"/>
      <c r="E149" s="263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9"/>
      <c r="R149" s="259"/>
      <c r="S149" s="376"/>
      <c r="T149" s="211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69">
        <f t="shared" ref="AF149:AF150" si="1376">SUM(Q149*S149)</f>
        <v>0</v>
      </c>
      <c r="AG149" s="70">
        <f t="shared" ref="AG149" si="1377">T149*E149</f>
        <v>0</v>
      </c>
      <c r="AH149" s="70">
        <f t="shared" ref="AH149:AH150" si="1378">U149*F149</f>
        <v>0</v>
      </c>
      <c r="AI149" s="70">
        <f t="shared" ref="AI149:AI150" si="1379">V149*G149</f>
        <v>0</v>
      </c>
      <c r="AJ149" s="70">
        <f t="shared" ref="AJ149:AJ150" si="1380">W149*H149</f>
        <v>0</v>
      </c>
      <c r="AK149" s="70">
        <f t="shared" ref="AK149:AK150" si="1381">X149*I149</f>
        <v>0</v>
      </c>
      <c r="AL149" s="70">
        <f t="shared" ref="AL149:AL150" si="1382">Y149*J149</f>
        <v>0</v>
      </c>
      <c r="AM149" s="70">
        <f t="shared" ref="AM149:AM150" si="1383">Z149*K149</f>
        <v>0</v>
      </c>
      <c r="AN149" s="70">
        <f t="shared" ref="AN149:AN150" si="1384">AA149*L149</f>
        <v>0</v>
      </c>
      <c r="AO149" s="70">
        <f t="shared" ref="AO149:AO150" si="1385">AB149*M149</f>
        <v>0</v>
      </c>
      <c r="AP149" s="70">
        <f t="shared" ref="AP149:AP150" si="1386">AC149*N149</f>
        <v>0</v>
      </c>
      <c r="AQ149" s="70">
        <f t="shared" ref="AQ149:AQ150" si="1387">AD149*O149</f>
        <v>0</v>
      </c>
      <c r="AR149" s="70">
        <f t="shared" ref="AR149:AR150" si="1388">AE149*P149</f>
        <v>0</v>
      </c>
      <c r="AS149" s="71">
        <f t="shared" ref="AS149:AS150" si="1389">SUM(AG149:AR149)</f>
        <v>0</v>
      </c>
      <c r="AT149" s="70">
        <f t="shared" ref="AT149:BE150" si="1390">SUM(AG149*14%)</f>
        <v>0</v>
      </c>
      <c r="AU149" s="70">
        <f t="shared" si="1390"/>
        <v>0</v>
      </c>
      <c r="AV149" s="70">
        <f t="shared" si="1390"/>
        <v>0</v>
      </c>
      <c r="AW149" s="70">
        <f t="shared" si="1390"/>
        <v>0</v>
      </c>
      <c r="AX149" s="70">
        <f t="shared" si="1390"/>
        <v>0</v>
      </c>
      <c r="AY149" s="70">
        <f t="shared" si="1390"/>
        <v>0</v>
      </c>
      <c r="AZ149" s="70">
        <f t="shared" si="1390"/>
        <v>0</v>
      </c>
      <c r="BA149" s="70">
        <f t="shared" si="1390"/>
        <v>0</v>
      </c>
      <c r="BB149" s="70">
        <f t="shared" si="1390"/>
        <v>0</v>
      </c>
      <c r="BC149" s="70">
        <f t="shared" si="1390"/>
        <v>0</v>
      </c>
      <c r="BD149" s="70">
        <f t="shared" si="1390"/>
        <v>0</v>
      </c>
      <c r="BE149" s="70">
        <f t="shared" si="1390"/>
        <v>0</v>
      </c>
      <c r="BF149" s="72">
        <f t="shared" ref="BF149" si="1391">SUM(AT149:BE149)</f>
        <v>0</v>
      </c>
      <c r="BG149" s="99"/>
      <c r="BH149" s="100"/>
      <c r="BI149" s="101"/>
      <c r="BJ149" s="152"/>
      <c r="BK149" s="461"/>
      <c r="BL149" s="461"/>
      <c r="BM149" s="461"/>
      <c r="BN149" s="461"/>
      <c r="BO149" s="37"/>
      <c r="BP149" s="461"/>
      <c r="BQ149" s="461"/>
      <c r="BR149" s="461"/>
      <c r="BS149" s="37"/>
      <c r="BT149" s="461"/>
      <c r="BU149" s="461"/>
      <c r="BV149" s="461"/>
      <c r="BW149" s="37"/>
      <c r="BX149" s="461"/>
      <c r="BY149" s="461"/>
      <c r="BZ149" s="461"/>
      <c r="CA149" s="37"/>
      <c r="CB149" s="461"/>
      <c r="CC149" s="461"/>
      <c r="CD149" s="461"/>
      <c r="CE149" s="37"/>
      <c r="CF149" s="461"/>
      <c r="CG149" s="461"/>
      <c r="CH149" s="461"/>
      <c r="CI149" s="37"/>
      <c r="CJ149" s="461"/>
      <c r="CK149" s="461"/>
      <c r="CL149" s="461"/>
      <c r="CM149" s="37"/>
      <c r="CN149" s="461"/>
      <c r="CO149" s="461"/>
      <c r="CP149" s="461"/>
      <c r="CQ149" s="37"/>
      <c r="CR149" s="461"/>
      <c r="CS149" s="461"/>
      <c r="CT149" s="461"/>
      <c r="CU149" s="37"/>
      <c r="CV149" s="461"/>
      <c r="CW149" s="461"/>
      <c r="CX149" s="461"/>
      <c r="CY149" s="37"/>
      <c r="CZ149" s="461"/>
      <c r="DA149" s="461"/>
      <c r="DB149" s="461"/>
      <c r="DC149" s="37"/>
      <c r="DD149" s="461"/>
      <c r="DE149" s="461"/>
      <c r="DF149" s="461"/>
      <c r="DG149" s="37"/>
      <c r="DH149" s="461"/>
      <c r="DI149" s="461"/>
      <c r="DJ149" s="461"/>
    </row>
    <row r="150" spans="1:126" s="92" customFormat="1" ht="24.75" customHeight="1" thickBot="1" x14ac:dyDescent="0.25">
      <c r="A150" s="85">
        <v>1</v>
      </c>
      <c r="B150" s="146" t="s">
        <v>543</v>
      </c>
      <c r="C150" s="147" t="s">
        <v>23</v>
      </c>
      <c r="D150" s="17">
        <v>2</v>
      </c>
      <c r="E150" s="87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9">
        <f>SUM(E150:P150)</f>
        <v>0</v>
      </c>
      <c r="R150" s="259" t="s">
        <v>402</v>
      </c>
      <c r="S150" s="376">
        <v>5736000</v>
      </c>
      <c r="T150" s="209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69">
        <f t="shared" si="1376"/>
        <v>0</v>
      </c>
      <c r="AG150" s="70">
        <f>T150*E150</f>
        <v>0</v>
      </c>
      <c r="AH150" s="70">
        <f t="shared" si="1378"/>
        <v>0</v>
      </c>
      <c r="AI150" s="70">
        <f t="shared" si="1379"/>
        <v>0</v>
      </c>
      <c r="AJ150" s="70">
        <f t="shared" si="1380"/>
        <v>0</v>
      </c>
      <c r="AK150" s="70">
        <f t="shared" si="1381"/>
        <v>0</v>
      </c>
      <c r="AL150" s="70">
        <f t="shared" si="1382"/>
        <v>0</v>
      </c>
      <c r="AM150" s="70">
        <f t="shared" si="1383"/>
        <v>0</v>
      </c>
      <c r="AN150" s="70">
        <f t="shared" si="1384"/>
        <v>0</v>
      </c>
      <c r="AO150" s="70">
        <f t="shared" si="1385"/>
        <v>0</v>
      </c>
      <c r="AP150" s="70">
        <f t="shared" si="1386"/>
        <v>0</v>
      </c>
      <c r="AQ150" s="70">
        <f t="shared" si="1387"/>
        <v>0</v>
      </c>
      <c r="AR150" s="70">
        <f t="shared" si="1388"/>
        <v>0</v>
      </c>
      <c r="AS150" s="71">
        <f t="shared" si="1389"/>
        <v>0</v>
      </c>
      <c r="AT150" s="70">
        <f t="shared" si="1390"/>
        <v>0</v>
      </c>
      <c r="AU150" s="70">
        <f t="shared" si="1390"/>
        <v>0</v>
      </c>
      <c r="AV150" s="70">
        <f t="shared" si="1390"/>
        <v>0</v>
      </c>
      <c r="AW150" s="70">
        <f t="shared" si="1390"/>
        <v>0</v>
      </c>
      <c r="AX150" s="70">
        <f t="shared" si="1390"/>
        <v>0</v>
      </c>
      <c r="AY150" s="70">
        <f t="shared" si="1390"/>
        <v>0</v>
      </c>
      <c r="AZ150" s="70">
        <f t="shared" si="1390"/>
        <v>0</v>
      </c>
      <c r="BA150" s="70">
        <f t="shared" si="1390"/>
        <v>0</v>
      </c>
      <c r="BB150" s="70">
        <f t="shared" si="1390"/>
        <v>0</v>
      </c>
      <c r="BC150" s="70">
        <f t="shared" si="1390"/>
        <v>0</v>
      </c>
      <c r="BD150" s="70">
        <f t="shared" si="1390"/>
        <v>0</v>
      </c>
      <c r="BE150" s="70">
        <f t="shared" si="1390"/>
        <v>0</v>
      </c>
      <c r="BF150" s="72">
        <f>SUM(AT150:BE150)</f>
        <v>0</v>
      </c>
      <c r="BG150" s="99">
        <f>AF150-AS150</f>
        <v>0</v>
      </c>
      <c r="BH150" s="100">
        <f>S150*D150</f>
        <v>11472000</v>
      </c>
      <c r="BI150" s="101">
        <f>BH150-AS150</f>
        <v>11472000</v>
      </c>
      <c r="BJ150" s="152">
        <f>SUM(Q150/D150)</f>
        <v>0</v>
      </c>
      <c r="BK150" s="376">
        <v>5736000</v>
      </c>
      <c r="BL150" s="461">
        <f>AG150-AT150</f>
        <v>0</v>
      </c>
      <c r="BM150" s="461">
        <f>E150*BK150</f>
        <v>0</v>
      </c>
      <c r="BN150" s="461">
        <f>BL150-BM150</f>
        <v>0</v>
      </c>
      <c r="BO150" s="37"/>
      <c r="BP150" s="461">
        <f t="shared" ref="BP150" si="1392">AH150-AU150</f>
        <v>0</v>
      </c>
      <c r="BQ150" s="461">
        <f>F150*BK150</f>
        <v>0</v>
      </c>
      <c r="BR150" s="461">
        <f t="shared" ref="BR150" si="1393">BP150-BQ150</f>
        <v>0</v>
      </c>
      <c r="BS150" s="37"/>
      <c r="BT150" s="461">
        <f t="shared" ref="BT150" si="1394">AI150-AV150</f>
        <v>0</v>
      </c>
      <c r="BU150" s="461">
        <f>G150*BK150</f>
        <v>0</v>
      </c>
      <c r="BV150" s="461">
        <f>BT150-BU150</f>
        <v>0</v>
      </c>
      <c r="BW150" s="37"/>
      <c r="BX150" s="461">
        <f t="shared" ref="BX150" si="1395">AJ150-AW150</f>
        <v>0</v>
      </c>
      <c r="BY150" s="461">
        <f>H150*BK150</f>
        <v>0</v>
      </c>
      <c r="BZ150" s="461">
        <f t="shared" ref="BZ150" si="1396">BX150-BY150</f>
        <v>0</v>
      </c>
      <c r="CA150" s="37"/>
      <c r="CB150" s="461">
        <f t="shared" ref="CB150" si="1397">SUM(AK150-AX150)</f>
        <v>0</v>
      </c>
      <c r="CC150" s="461">
        <f>I150*BK150</f>
        <v>0</v>
      </c>
      <c r="CD150" s="461">
        <f t="shared" ref="CD150" si="1398">CB150-CC150</f>
        <v>0</v>
      </c>
      <c r="CE150" s="37"/>
      <c r="CF150" s="461">
        <f t="shared" ref="CF150" si="1399">AL150-AY150</f>
        <v>0</v>
      </c>
      <c r="CG150" s="461">
        <f t="shared" ref="CG150" si="1400">J150*BK150</f>
        <v>0</v>
      </c>
      <c r="CH150" s="461">
        <f>CF150-CG150</f>
        <v>0</v>
      </c>
      <c r="CI150" s="37"/>
      <c r="CJ150" s="461">
        <f t="shared" ref="CJ150" si="1401">AM150-AZ150</f>
        <v>0</v>
      </c>
      <c r="CK150" s="461">
        <f t="shared" ref="CK150" si="1402">K150*BK150</f>
        <v>0</v>
      </c>
      <c r="CL150" s="461">
        <f t="shared" ref="CL150" si="1403">CJ150-CK150</f>
        <v>0</v>
      </c>
      <c r="CM150" s="37"/>
      <c r="CN150" s="461">
        <f t="shared" ref="CN150" si="1404">AN150-BA150</f>
        <v>0</v>
      </c>
      <c r="CO150" s="461">
        <f t="shared" ref="CO150" si="1405">L150*BK150</f>
        <v>0</v>
      </c>
      <c r="CP150" s="461">
        <f t="shared" ref="CP150" si="1406">CN150-CO150</f>
        <v>0</v>
      </c>
      <c r="CQ150" s="37"/>
      <c r="CR150" s="461">
        <f t="shared" ref="CR150" si="1407">AO150-BB150</f>
        <v>0</v>
      </c>
      <c r="CS150" s="461">
        <f>M150*BK150</f>
        <v>0</v>
      </c>
      <c r="CT150" s="461">
        <f t="shared" ref="CT150" si="1408">CR150-CS150</f>
        <v>0</v>
      </c>
      <c r="CU150" s="37"/>
      <c r="CV150" s="461">
        <f t="shared" ref="CV150" si="1409">AP150-BC150</f>
        <v>0</v>
      </c>
      <c r="CW150" s="461">
        <f t="shared" ref="CW150" si="1410">N150*BK150</f>
        <v>0</v>
      </c>
      <c r="CX150" s="461">
        <f t="shared" ref="CX150" si="1411">CV150-CW150</f>
        <v>0</v>
      </c>
      <c r="CY150" s="37"/>
      <c r="CZ150" s="461">
        <f t="shared" ref="CZ150" si="1412">AQ150-BD150</f>
        <v>0</v>
      </c>
      <c r="DA150" s="461">
        <f>O150*BK150</f>
        <v>0</v>
      </c>
      <c r="DB150" s="461">
        <f t="shared" ref="DB150" si="1413">CZ150-DA150</f>
        <v>0</v>
      </c>
      <c r="DC150" s="37"/>
      <c r="DD150" s="461">
        <f t="shared" ref="DD150" si="1414">AR150-BE150</f>
        <v>0</v>
      </c>
      <c r="DE150" s="461">
        <f t="shared" ref="DE150" si="1415">P150*BK150</f>
        <v>0</v>
      </c>
      <c r="DF150" s="461">
        <f t="shared" ref="DF150" si="1416">DD150-DE150</f>
        <v>0</v>
      </c>
      <c r="DG150" s="37"/>
      <c r="DH150" s="461">
        <f t="shared" ref="DH150" si="1417">SUM(BL150+BP150+BT150+BX150+CB150+CF150+CJ150+CN150+CR150+CV150+CZ150+DD150)</f>
        <v>0</v>
      </c>
      <c r="DI150" s="461">
        <f t="shared" ref="DI150" si="1418">SUM(BM150+BQ150+BU150+BY150+CC150+CG150+CK150+CO150+CS150+CW150+DA150+DE150)</f>
        <v>0</v>
      </c>
      <c r="DJ150" s="461">
        <f>DH150-DI150</f>
        <v>0</v>
      </c>
    </row>
    <row r="151" spans="1:126" s="39" customFormat="1" ht="24.75" customHeight="1" thickBot="1" x14ac:dyDescent="0.25">
      <c r="A151" s="45">
        <v>11</v>
      </c>
      <c r="B151" s="45" t="s">
        <v>4</v>
      </c>
      <c r="C151" s="45"/>
      <c r="D151" s="540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8"/>
      <c r="R151" s="77"/>
      <c r="S151" s="205"/>
      <c r="T151" s="206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4">
        <f t="shared" ref="AF151:BF151" si="1419">SUM(AF149:AF150)</f>
        <v>0</v>
      </c>
      <c r="AG151" s="104">
        <f t="shared" si="1419"/>
        <v>0</v>
      </c>
      <c r="AH151" s="104">
        <f t="shared" si="1419"/>
        <v>0</v>
      </c>
      <c r="AI151" s="104">
        <f t="shared" si="1419"/>
        <v>0</v>
      </c>
      <c r="AJ151" s="104">
        <f t="shared" si="1419"/>
        <v>0</v>
      </c>
      <c r="AK151" s="104">
        <f t="shared" si="1419"/>
        <v>0</v>
      </c>
      <c r="AL151" s="104">
        <f t="shared" si="1419"/>
        <v>0</v>
      </c>
      <c r="AM151" s="104">
        <f t="shared" si="1419"/>
        <v>0</v>
      </c>
      <c r="AN151" s="104">
        <f t="shared" si="1419"/>
        <v>0</v>
      </c>
      <c r="AO151" s="104">
        <f t="shared" si="1419"/>
        <v>0</v>
      </c>
      <c r="AP151" s="104">
        <f t="shared" si="1419"/>
        <v>0</v>
      </c>
      <c r="AQ151" s="104">
        <f t="shared" si="1419"/>
        <v>0</v>
      </c>
      <c r="AR151" s="104">
        <f t="shared" si="1419"/>
        <v>0</v>
      </c>
      <c r="AS151" s="104">
        <f t="shared" si="1419"/>
        <v>0</v>
      </c>
      <c r="AT151" s="104">
        <f t="shared" si="1419"/>
        <v>0</v>
      </c>
      <c r="AU151" s="104">
        <f t="shared" si="1419"/>
        <v>0</v>
      </c>
      <c r="AV151" s="104">
        <f t="shared" si="1419"/>
        <v>0</v>
      </c>
      <c r="AW151" s="104">
        <f t="shared" si="1419"/>
        <v>0</v>
      </c>
      <c r="AX151" s="104">
        <f t="shared" si="1419"/>
        <v>0</v>
      </c>
      <c r="AY151" s="104">
        <f t="shared" si="1419"/>
        <v>0</v>
      </c>
      <c r="AZ151" s="104">
        <f t="shared" si="1419"/>
        <v>0</v>
      </c>
      <c r="BA151" s="104">
        <f t="shared" si="1419"/>
        <v>0</v>
      </c>
      <c r="BB151" s="104">
        <f t="shared" si="1419"/>
        <v>0</v>
      </c>
      <c r="BC151" s="104">
        <f t="shared" si="1419"/>
        <v>0</v>
      </c>
      <c r="BD151" s="104">
        <f t="shared" si="1419"/>
        <v>0</v>
      </c>
      <c r="BE151" s="104">
        <f t="shared" si="1419"/>
        <v>0</v>
      </c>
      <c r="BF151" s="104">
        <f t="shared" si="1419"/>
        <v>0</v>
      </c>
      <c r="BG151" s="105">
        <f>SUM(BG150:BG150)</f>
        <v>0</v>
      </c>
      <c r="BH151" s="105">
        <f>SUM(BH150:BH150)</f>
        <v>11472000</v>
      </c>
      <c r="BI151" s="105">
        <f>SUM(BI150:BI150)</f>
        <v>11472000</v>
      </c>
      <c r="BJ151" s="153">
        <f>SUM(BJ150:BJ150)/7</f>
        <v>0</v>
      </c>
      <c r="BK151" s="159"/>
      <c r="BL151" s="918">
        <f>SUM(BL150)</f>
        <v>0</v>
      </c>
      <c r="BM151" s="918">
        <f t="shared" ref="BM151" si="1420">SUM(BM150)</f>
        <v>0</v>
      </c>
      <c r="BN151" s="918">
        <f t="shared" ref="BN151" si="1421">SUM(BN150)</f>
        <v>0</v>
      </c>
      <c r="BO151" s="50"/>
      <c r="BP151" s="918">
        <f>SUM(BP150)</f>
        <v>0</v>
      </c>
      <c r="BQ151" s="918">
        <f t="shared" ref="BQ151" si="1422">SUM(BQ150)</f>
        <v>0</v>
      </c>
      <c r="BR151" s="918">
        <f t="shared" ref="BR151" si="1423">SUM(BR150)</f>
        <v>0</v>
      </c>
      <c r="BS151" s="50"/>
      <c r="BT151" s="918">
        <f>SUM(BT150)</f>
        <v>0</v>
      </c>
      <c r="BU151" s="918">
        <f t="shared" ref="BU151" si="1424">SUM(BU150)</f>
        <v>0</v>
      </c>
      <c r="BV151" s="918">
        <f t="shared" ref="BV151" si="1425">SUM(BV150)</f>
        <v>0</v>
      </c>
      <c r="BW151" s="50"/>
      <c r="BX151" s="918">
        <f>SUM(BX150)</f>
        <v>0</v>
      </c>
      <c r="BY151" s="918">
        <f t="shared" ref="BY151" si="1426">SUM(BY150)</f>
        <v>0</v>
      </c>
      <c r="BZ151" s="918">
        <f t="shared" ref="BZ151" si="1427">SUM(BZ150)</f>
        <v>0</v>
      </c>
      <c r="CA151" s="50"/>
      <c r="CB151" s="918">
        <f>SUM(CB150)</f>
        <v>0</v>
      </c>
      <c r="CC151" s="918">
        <f t="shared" ref="CC151" si="1428">SUM(CC150)</f>
        <v>0</v>
      </c>
      <c r="CD151" s="918">
        <f t="shared" ref="CD151" si="1429">SUM(CD150)</f>
        <v>0</v>
      </c>
      <c r="CE151" s="50"/>
      <c r="CF151" s="918">
        <f>SUM(CF150)</f>
        <v>0</v>
      </c>
      <c r="CG151" s="918">
        <f t="shared" ref="CG151" si="1430">SUM(CG150)</f>
        <v>0</v>
      </c>
      <c r="CH151" s="918">
        <f t="shared" ref="CH151" si="1431">SUM(CH150)</f>
        <v>0</v>
      </c>
      <c r="CI151" s="50"/>
      <c r="CJ151" s="918">
        <f>SUM(CJ150)</f>
        <v>0</v>
      </c>
      <c r="CK151" s="918">
        <f t="shared" ref="CK151" si="1432">SUM(CK150)</f>
        <v>0</v>
      </c>
      <c r="CL151" s="918">
        <f t="shared" ref="CL151" si="1433">SUM(CL150)</f>
        <v>0</v>
      </c>
      <c r="CM151" s="50"/>
      <c r="CN151" s="918">
        <f>SUM(CN150)</f>
        <v>0</v>
      </c>
      <c r="CO151" s="918">
        <f t="shared" ref="CO151" si="1434">SUM(CO150)</f>
        <v>0</v>
      </c>
      <c r="CP151" s="918">
        <f t="shared" ref="CP151" si="1435">SUM(CP150)</f>
        <v>0</v>
      </c>
      <c r="CQ151" s="50"/>
      <c r="CR151" s="918">
        <f>SUM(CR150)</f>
        <v>0</v>
      </c>
      <c r="CS151" s="918">
        <f t="shared" ref="CS151" si="1436">SUM(CS150)</f>
        <v>0</v>
      </c>
      <c r="CT151" s="918">
        <f t="shared" ref="CT151" si="1437">SUM(CT150)</f>
        <v>0</v>
      </c>
      <c r="CU151" s="50"/>
      <c r="CV151" s="918">
        <f>SUM(CV150)</f>
        <v>0</v>
      </c>
      <c r="CW151" s="918">
        <f t="shared" ref="CW151" si="1438">SUM(CW150)</f>
        <v>0</v>
      </c>
      <c r="CX151" s="918">
        <f t="shared" ref="CX151" si="1439">SUM(CX150)</f>
        <v>0</v>
      </c>
      <c r="CY151" s="50"/>
      <c r="CZ151" s="918">
        <f>SUM(CZ150)</f>
        <v>0</v>
      </c>
      <c r="DA151" s="918">
        <f t="shared" ref="DA151" si="1440">SUM(DA150)</f>
        <v>0</v>
      </c>
      <c r="DB151" s="918">
        <f t="shared" ref="DB151" si="1441">SUM(DB150)</f>
        <v>0</v>
      </c>
      <c r="DC151" s="50"/>
      <c r="DD151" s="918">
        <f>SUM(DD150)</f>
        <v>0</v>
      </c>
      <c r="DE151" s="918">
        <f t="shared" ref="DE151" si="1442">SUM(DE150)</f>
        <v>0</v>
      </c>
      <c r="DF151" s="918">
        <f t="shared" ref="DF151" si="1443">SUM(DF150)</f>
        <v>0</v>
      </c>
      <c r="DG151" s="50"/>
      <c r="DH151" s="918">
        <f>SUM(DH150)</f>
        <v>0</v>
      </c>
      <c r="DI151" s="918">
        <f t="shared" ref="DI151" si="1444">SUM(DI150)</f>
        <v>0</v>
      </c>
      <c r="DJ151" s="918">
        <f t="shared" ref="DJ151" si="1445">SUM(DJ150)</f>
        <v>0</v>
      </c>
    </row>
    <row r="152" spans="1:126" s="20" customFormat="1" ht="24.75" customHeight="1" x14ac:dyDescent="0.2">
      <c r="A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207"/>
      <c r="T152" s="207"/>
      <c r="AE152" s="41"/>
      <c r="AS152" s="52"/>
      <c r="BF152" s="53">
        <f>SUM(AS151+BF151)</f>
        <v>0</v>
      </c>
      <c r="BG152" s="54">
        <f>AF151-AS151</f>
        <v>0</v>
      </c>
      <c r="BH152" s="890">
        <f>SUM(BI151+AS151)</f>
        <v>11472000</v>
      </c>
      <c r="BI152" s="56">
        <f>SUM(BG151)</f>
        <v>0</v>
      </c>
      <c r="BJ152" s="41" t="s">
        <v>35</v>
      </c>
      <c r="BK152" s="160"/>
      <c r="BL152" s="24"/>
      <c r="BM152" s="24"/>
      <c r="BN152" s="24"/>
      <c r="BP152" s="24"/>
      <c r="BQ152" s="24"/>
      <c r="BR152" s="24"/>
      <c r="BT152" s="24"/>
      <c r="BU152" s="24"/>
      <c r="BV152" s="24"/>
      <c r="BX152" s="24"/>
      <c r="BY152" s="24"/>
      <c r="BZ152" s="24"/>
      <c r="CB152" s="24"/>
      <c r="CC152" s="24"/>
    </row>
    <row r="153" spans="1:126" s="20" customFormat="1" ht="24.75" customHeight="1" x14ac:dyDescent="0.2">
      <c r="A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207"/>
      <c r="T153" s="207"/>
      <c r="AE153" s="41"/>
      <c r="AG153" s="1148" t="s">
        <v>596</v>
      </c>
      <c r="AH153" s="1148"/>
      <c r="AI153" s="1148"/>
      <c r="AJ153" s="1148"/>
      <c r="AK153" s="1148"/>
      <c r="AL153" s="1148"/>
      <c r="AM153" s="1148"/>
      <c r="AN153" s="1148"/>
      <c r="AO153" s="1148"/>
      <c r="AP153" s="1148"/>
      <c r="AQ153" s="1148"/>
      <c r="AR153" s="1148"/>
      <c r="AS153" s="165">
        <f>SUM(AG154:AR154)</f>
        <v>0</v>
      </c>
      <c r="BG153" s="41"/>
      <c r="BH153" s="57"/>
      <c r="BI153" s="891">
        <f>SUM(BI151-BI152)</f>
        <v>11472000</v>
      </c>
      <c r="BJ153" s="41" t="s">
        <v>34</v>
      </c>
      <c r="BK153" s="1141"/>
      <c r="BL153" s="58"/>
      <c r="BM153" s="58"/>
      <c r="BN153" s="891">
        <f ca="1">SUM(BN11+BN19+BN28+BN37+BN46+BN64+BN87+BN99+BN123+BN142+BN151)</f>
        <v>0</v>
      </c>
      <c r="BP153" s="24"/>
      <c r="BQ153" s="24"/>
      <c r="BR153" s="24"/>
      <c r="BT153" s="24"/>
      <c r="BU153" s="24"/>
      <c r="BV153" s="24"/>
      <c r="BX153" s="24"/>
      <c r="BY153" s="24"/>
      <c r="BZ153" s="24"/>
      <c r="CB153" s="24"/>
      <c r="CC153" s="24"/>
      <c r="CD153" s="24"/>
      <c r="CF153" s="24"/>
      <c r="CG153" s="24"/>
      <c r="CH153" s="24"/>
      <c r="CJ153" s="24"/>
      <c r="CK153" s="24"/>
      <c r="CL153" s="24"/>
      <c r="CN153" s="24"/>
      <c r="CO153" s="24"/>
      <c r="CP153" s="24"/>
      <c r="CR153" s="24"/>
      <c r="CS153" s="24"/>
      <c r="CT153" s="24"/>
      <c r="CV153" s="24"/>
      <c r="CW153" s="24"/>
      <c r="CX153" s="24"/>
      <c r="CZ153" s="24"/>
      <c r="DA153" s="24"/>
      <c r="DB153" s="24"/>
      <c r="DD153" s="24"/>
      <c r="DE153" s="24"/>
      <c r="DF153" s="24"/>
      <c r="DH153" s="24"/>
      <c r="DI153" s="24"/>
      <c r="DJ153" s="24"/>
    </row>
    <row r="154" spans="1:126" s="1147" customFormat="1" ht="27" customHeight="1" x14ac:dyDescent="0.2">
      <c r="A154" s="261"/>
      <c r="B154" s="119"/>
      <c r="C154" s="261"/>
      <c r="D154" s="119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  <c r="R154" s="261"/>
      <c r="S154" s="1142"/>
      <c r="T154" s="1142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04"/>
      <c r="AG154" s="1143">
        <f>SUM(AG95+AG8)*10%</f>
        <v>0</v>
      </c>
      <c r="AH154" s="1143">
        <f t="shared" ref="AH154:AS154" si="1446">SUM(AH95+AH8)*10%</f>
        <v>0</v>
      </c>
      <c r="AI154" s="1143">
        <f t="shared" si="1446"/>
        <v>0</v>
      </c>
      <c r="AJ154" s="1143">
        <f t="shared" si="1446"/>
        <v>0</v>
      </c>
      <c r="AK154" s="1143">
        <f t="shared" si="1446"/>
        <v>0</v>
      </c>
      <c r="AL154" s="1143">
        <f t="shared" si="1446"/>
        <v>0</v>
      </c>
      <c r="AM154" s="1143">
        <f t="shared" si="1446"/>
        <v>0</v>
      </c>
      <c r="AN154" s="1143">
        <f t="shared" si="1446"/>
        <v>0</v>
      </c>
      <c r="AO154" s="1143">
        <f t="shared" si="1446"/>
        <v>0</v>
      </c>
      <c r="AP154" s="1143">
        <f t="shared" si="1446"/>
        <v>0</v>
      </c>
      <c r="AQ154" s="1143">
        <f t="shared" si="1446"/>
        <v>0</v>
      </c>
      <c r="AR154" s="1143">
        <f t="shared" si="1446"/>
        <v>0</v>
      </c>
      <c r="AS154" s="1143">
        <f t="shared" si="1446"/>
        <v>0</v>
      </c>
      <c r="AT154" s="119"/>
      <c r="AU154" s="119"/>
      <c r="AV154" s="119"/>
      <c r="AW154" s="119"/>
      <c r="AX154" s="119"/>
      <c r="AY154" s="119"/>
      <c r="AZ154" s="119"/>
      <c r="BA154" s="119"/>
      <c r="BB154" s="119"/>
      <c r="BC154" s="119"/>
      <c r="BD154" s="119"/>
      <c r="BE154" s="119"/>
      <c r="BF154" s="119"/>
      <c r="BG154" s="119"/>
      <c r="BH154" s="119"/>
      <c r="BI154" s="119"/>
      <c r="BJ154" s="119"/>
      <c r="BK154" s="1144"/>
      <c r="BL154" s="1145"/>
      <c r="BM154" s="1145"/>
      <c r="BN154" s="1146">
        <f>SUM(BN46+BN28)</f>
        <v>43751</v>
      </c>
      <c r="BP154" s="1145"/>
      <c r="BQ154" s="1145"/>
      <c r="BR154" s="1145"/>
      <c r="BT154" s="1145"/>
      <c r="BU154" s="1145"/>
      <c r="BV154" s="1145"/>
      <c r="BX154" s="1145"/>
      <c r="BY154" s="1145"/>
      <c r="BZ154" s="1145"/>
      <c r="CB154" s="1145"/>
    </row>
    <row r="155" spans="1:126" s="392" customFormat="1" ht="26.25" customHeight="1" x14ac:dyDescent="0.2">
      <c r="A155" s="1099"/>
      <c r="C155" s="497"/>
      <c r="D155" s="1100"/>
      <c r="E155" s="497"/>
      <c r="F155" s="497"/>
      <c r="G155" s="497"/>
      <c r="H155" s="497"/>
      <c r="I155" s="497"/>
      <c r="J155" s="497"/>
      <c r="K155" s="497"/>
      <c r="L155" s="497"/>
      <c r="M155" s="497"/>
      <c r="N155" s="497"/>
      <c r="O155" s="497"/>
      <c r="P155" s="497"/>
      <c r="Q155" s="261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119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1101"/>
      <c r="BH155" s="1101"/>
      <c r="BI155" s="175"/>
      <c r="BJ155" s="38"/>
      <c r="BK155" s="38"/>
      <c r="BL155" s="38"/>
      <c r="BM155" s="391"/>
      <c r="BN155" s="391"/>
      <c r="BO155" s="391"/>
      <c r="BP155" s="391"/>
      <c r="BQ155" s="391"/>
      <c r="BR155" s="391"/>
      <c r="BS155" s="391"/>
      <c r="BT155" s="391"/>
      <c r="BU155" s="391"/>
      <c r="BV155" s="391"/>
      <c r="BW155" s="391"/>
      <c r="BX155" s="391"/>
      <c r="BY155" s="391"/>
      <c r="BZ155" s="391"/>
      <c r="CA155" s="391"/>
      <c r="CB155" s="391"/>
      <c r="CC155" s="391"/>
      <c r="CD155" s="391"/>
      <c r="CE155" s="391"/>
      <c r="CF155" s="391"/>
      <c r="CG155" s="391"/>
      <c r="CH155" s="391"/>
      <c r="CI155" s="391"/>
      <c r="CJ155" s="391"/>
      <c r="CK155" s="391"/>
      <c r="CL155" s="391"/>
      <c r="CM155" s="391"/>
      <c r="CN155" s="391"/>
      <c r="CO155" s="391"/>
      <c r="CP155" s="391"/>
      <c r="CQ155" s="391"/>
      <c r="CR155" s="391"/>
      <c r="CS155" s="391"/>
      <c r="CT155" s="391"/>
      <c r="CU155" s="391"/>
      <c r="CV155" s="391"/>
      <c r="CW155" s="391"/>
      <c r="CX155" s="391"/>
      <c r="CY155" s="391"/>
      <c r="CZ155" s="391"/>
      <c r="DA155" s="391"/>
      <c r="DB155" s="391"/>
      <c r="DC155" s="391"/>
      <c r="DD155" s="391"/>
      <c r="DE155" s="391"/>
      <c r="DF155" s="391"/>
      <c r="DG155" s="391"/>
      <c r="DH155" s="391"/>
      <c r="DI155" s="391"/>
      <c r="DJ155" s="391"/>
      <c r="DK155" s="391"/>
      <c r="DL155" s="391"/>
      <c r="DM155" s="391"/>
      <c r="DN155" s="391"/>
      <c r="DO155" s="391"/>
      <c r="DP155" s="391"/>
      <c r="DQ155" s="391"/>
      <c r="DR155" s="391"/>
      <c r="DS155" s="391"/>
      <c r="DT155" s="391"/>
      <c r="DU155" s="391"/>
      <c r="DV155" s="391"/>
    </row>
    <row r="156" spans="1:126" s="392" customFormat="1" ht="26.25" customHeight="1" x14ac:dyDescent="0.2">
      <c r="A156" s="1099"/>
      <c r="C156" s="497"/>
      <c r="D156" s="1100"/>
      <c r="E156" s="497"/>
      <c r="F156" s="497"/>
      <c r="G156" s="497"/>
      <c r="H156" s="497"/>
      <c r="I156" s="497"/>
      <c r="J156" s="497"/>
      <c r="K156" s="497"/>
      <c r="L156" s="497"/>
      <c r="M156" s="497"/>
      <c r="N156" s="497"/>
      <c r="O156" s="497"/>
      <c r="P156" s="497"/>
      <c r="Q156" s="261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119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  <c r="BG156" s="1101"/>
      <c r="BH156" s="1101"/>
      <c r="BI156" s="175"/>
      <c r="BJ156" s="38"/>
      <c r="BK156" s="38"/>
      <c r="BL156" s="38"/>
      <c r="BM156" s="391"/>
      <c r="BN156" s="391"/>
      <c r="BO156" s="391"/>
      <c r="BP156" s="391"/>
      <c r="BQ156" s="391"/>
      <c r="BR156" s="391"/>
      <c r="BS156" s="391"/>
      <c r="BT156" s="391"/>
      <c r="BU156" s="391"/>
      <c r="BV156" s="391"/>
      <c r="BW156" s="391"/>
      <c r="BX156" s="391"/>
      <c r="BY156" s="391"/>
      <c r="BZ156" s="391"/>
      <c r="CA156" s="391"/>
      <c r="CB156" s="391"/>
      <c r="CC156" s="391"/>
      <c r="CD156" s="391"/>
      <c r="CE156" s="391"/>
      <c r="CF156" s="391"/>
      <c r="CG156" s="391"/>
      <c r="CH156" s="391"/>
      <c r="CI156" s="391"/>
      <c r="CJ156" s="391"/>
      <c r="CK156" s="391"/>
      <c r="CL156" s="391"/>
      <c r="CM156" s="391"/>
      <c r="CN156" s="391"/>
      <c r="CO156" s="391"/>
      <c r="CP156" s="391"/>
      <c r="CQ156" s="391"/>
      <c r="CR156" s="391"/>
      <c r="CS156" s="391"/>
      <c r="CT156" s="391"/>
      <c r="CU156" s="391"/>
      <c r="CV156" s="391"/>
      <c r="CW156" s="391"/>
      <c r="CX156" s="391"/>
      <c r="CY156" s="391"/>
      <c r="CZ156" s="391"/>
      <c r="DA156" s="391"/>
      <c r="DB156" s="391"/>
      <c r="DC156" s="391"/>
      <c r="DD156" s="391"/>
      <c r="DE156" s="391"/>
      <c r="DF156" s="391"/>
      <c r="DG156" s="391"/>
      <c r="DH156" s="391"/>
      <c r="DI156" s="391"/>
      <c r="DJ156" s="391"/>
      <c r="DK156" s="391"/>
      <c r="DL156" s="391"/>
      <c r="DM156" s="391"/>
      <c r="DN156" s="391"/>
      <c r="DO156" s="391"/>
      <c r="DP156" s="391"/>
      <c r="DQ156" s="391"/>
      <c r="DR156" s="391"/>
      <c r="DS156" s="391"/>
      <c r="DT156" s="391"/>
      <c r="DU156" s="391"/>
      <c r="DV156" s="391"/>
    </row>
    <row r="157" spans="1:126" s="392" customFormat="1" ht="26.25" customHeight="1" x14ac:dyDescent="0.2">
      <c r="A157" s="1099"/>
      <c r="C157" s="497"/>
      <c r="D157" s="1100"/>
      <c r="E157" s="497"/>
      <c r="F157" s="497"/>
      <c r="G157" s="497"/>
      <c r="H157" s="497"/>
      <c r="I157" s="497"/>
      <c r="J157" s="497"/>
      <c r="K157" s="497"/>
      <c r="L157" s="497"/>
      <c r="M157" s="497"/>
      <c r="N157" s="497"/>
      <c r="O157" s="497"/>
      <c r="P157" s="497"/>
      <c r="Q157" s="261"/>
      <c r="AF157" s="1102"/>
      <c r="AS157" s="175"/>
      <c r="BG157" s="175"/>
      <c r="BH157" s="175"/>
      <c r="BI157" s="175"/>
      <c r="BJ157" s="38"/>
      <c r="BK157" s="38"/>
      <c r="BL157" s="38"/>
      <c r="BM157" s="391"/>
      <c r="BN157" s="391"/>
      <c r="BO157" s="391"/>
      <c r="BP157" s="391"/>
      <c r="BQ157" s="391"/>
      <c r="BR157" s="391"/>
      <c r="BS157" s="391"/>
      <c r="BT157" s="391"/>
      <c r="BU157" s="391"/>
      <c r="BV157" s="391"/>
      <c r="BW157" s="391"/>
      <c r="BX157" s="391"/>
      <c r="BY157" s="391"/>
      <c r="BZ157" s="391"/>
      <c r="CA157" s="391"/>
      <c r="CB157" s="391"/>
      <c r="CC157" s="391"/>
      <c r="CD157" s="391"/>
      <c r="CE157" s="391"/>
      <c r="CF157" s="391"/>
      <c r="CG157" s="391"/>
      <c r="CH157" s="391"/>
      <c r="CI157" s="391"/>
      <c r="CJ157" s="391"/>
      <c r="CK157" s="391"/>
      <c r="CL157" s="391"/>
      <c r="CM157" s="391"/>
      <c r="CN157" s="391"/>
      <c r="CO157" s="391"/>
      <c r="CP157" s="391"/>
      <c r="CQ157" s="391"/>
      <c r="CR157" s="391"/>
      <c r="CS157" s="391"/>
      <c r="CT157" s="391"/>
      <c r="CU157" s="391"/>
      <c r="CV157" s="391"/>
      <c r="CW157" s="391"/>
      <c r="CX157" s="391"/>
      <c r="CY157" s="391"/>
      <c r="CZ157" s="391"/>
      <c r="DA157" s="391"/>
      <c r="DB157" s="391"/>
      <c r="DC157" s="391"/>
      <c r="DD157" s="391"/>
      <c r="DE157" s="391"/>
      <c r="DF157" s="391"/>
      <c r="DG157" s="391"/>
      <c r="DH157" s="391"/>
      <c r="DI157" s="391"/>
      <c r="DJ157" s="391"/>
      <c r="DK157" s="391"/>
      <c r="DL157" s="391"/>
      <c r="DM157" s="391"/>
      <c r="DN157" s="391"/>
      <c r="DO157" s="391"/>
      <c r="DP157" s="391"/>
      <c r="DQ157" s="391"/>
      <c r="DR157" s="391"/>
      <c r="DS157" s="391"/>
      <c r="DT157" s="391"/>
      <c r="DU157" s="391"/>
      <c r="DV157" s="391"/>
    </row>
    <row r="158" spans="1:126" s="392" customFormat="1" ht="26.25" customHeight="1" x14ac:dyDescent="0.2">
      <c r="A158" s="1099"/>
      <c r="C158" s="497"/>
      <c r="D158" s="1100"/>
      <c r="E158" s="497"/>
      <c r="F158" s="497"/>
      <c r="G158" s="497"/>
      <c r="H158" s="497"/>
      <c r="I158" s="497"/>
      <c r="J158" s="497"/>
      <c r="K158" s="497"/>
      <c r="L158" s="497"/>
      <c r="M158" s="497"/>
      <c r="N158" s="497"/>
      <c r="O158" s="497"/>
      <c r="P158" s="497"/>
      <c r="Q158" s="261"/>
      <c r="AF158" s="1102"/>
      <c r="AS158" s="175"/>
      <c r="BF158" s="175"/>
      <c r="BG158" s="175"/>
      <c r="BH158" s="175"/>
      <c r="BI158" s="175"/>
      <c r="BJ158" s="38"/>
      <c r="BK158" s="38"/>
      <c r="BL158" s="38"/>
      <c r="BM158" s="391"/>
      <c r="BN158" s="391"/>
      <c r="BO158" s="391"/>
      <c r="BP158" s="391"/>
      <c r="BQ158" s="391"/>
      <c r="BR158" s="391"/>
      <c r="BS158" s="391"/>
      <c r="BT158" s="391"/>
      <c r="BU158" s="391"/>
      <c r="BV158" s="391"/>
      <c r="BW158" s="391"/>
      <c r="BX158" s="391"/>
      <c r="BY158" s="391"/>
      <c r="BZ158" s="391"/>
      <c r="CA158" s="391"/>
      <c r="CB158" s="391"/>
      <c r="CC158" s="391"/>
      <c r="CD158" s="391"/>
      <c r="CE158" s="391"/>
      <c r="CF158" s="391"/>
      <c r="CG158" s="391"/>
      <c r="CH158" s="391"/>
      <c r="CI158" s="391"/>
      <c r="CJ158" s="391"/>
      <c r="CK158" s="391"/>
      <c r="CL158" s="391"/>
      <c r="CM158" s="391"/>
      <c r="CN158" s="391"/>
      <c r="CO158" s="391"/>
      <c r="CP158" s="391"/>
      <c r="CQ158" s="391"/>
      <c r="CR158" s="391"/>
      <c r="CS158" s="391"/>
      <c r="CT158" s="391"/>
      <c r="CU158" s="391"/>
      <c r="CV158" s="391"/>
      <c r="CW158" s="391"/>
      <c r="CX158" s="391"/>
      <c r="CY158" s="391"/>
      <c r="CZ158" s="391"/>
      <c r="DA158" s="391"/>
      <c r="DB158" s="391"/>
      <c r="DC158" s="391"/>
      <c r="DD158" s="391"/>
      <c r="DE158" s="391"/>
      <c r="DF158" s="391"/>
      <c r="DG158" s="391"/>
      <c r="DH158" s="391"/>
      <c r="DI158" s="391"/>
      <c r="DJ158" s="391"/>
      <c r="DK158" s="391"/>
      <c r="DL158" s="391"/>
      <c r="DM158" s="391"/>
      <c r="DN158" s="391"/>
      <c r="DO158" s="391"/>
      <c r="DP158" s="391"/>
      <c r="DQ158" s="391"/>
      <c r="DR158" s="391"/>
      <c r="DS158" s="391"/>
      <c r="DT158" s="391"/>
      <c r="DU158" s="391"/>
      <c r="DV158" s="391"/>
    </row>
    <row r="159" spans="1:126" s="119" customFormat="1" ht="26.25" customHeight="1" x14ac:dyDescent="0.2">
      <c r="A159" s="261"/>
      <c r="C159" s="261"/>
      <c r="D159" s="1103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  <c r="AF159" s="1104"/>
      <c r="AG159" s="491"/>
      <c r="AH159" s="491"/>
      <c r="AI159" s="491"/>
      <c r="AJ159" s="491"/>
      <c r="AK159" s="491"/>
      <c r="AL159" s="491"/>
      <c r="AM159" s="491"/>
      <c r="AN159" s="491"/>
      <c r="AO159" s="491"/>
      <c r="AP159" s="491"/>
      <c r="AQ159" s="491"/>
      <c r="AR159" s="491"/>
      <c r="AS159" s="491" t="s">
        <v>601</v>
      </c>
      <c r="AT159" s="491">
        <f>SUM(AT154-AT155)</f>
        <v>0</v>
      </c>
      <c r="AU159" s="491">
        <f t="shared" ref="AU159:BE159" si="1447">SUM(AU154-AU155)</f>
        <v>0</v>
      </c>
      <c r="AV159" s="491">
        <f t="shared" si="1447"/>
        <v>0</v>
      </c>
      <c r="AW159" s="491">
        <f t="shared" si="1447"/>
        <v>0</v>
      </c>
      <c r="AX159" s="491">
        <f t="shared" si="1447"/>
        <v>0</v>
      </c>
      <c r="AY159" s="491">
        <f t="shared" si="1447"/>
        <v>0</v>
      </c>
      <c r="AZ159" s="491">
        <f t="shared" si="1447"/>
        <v>0</v>
      </c>
      <c r="BA159" s="491">
        <f t="shared" si="1447"/>
        <v>0</v>
      </c>
      <c r="BB159" s="491">
        <f t="shared" si="1447"/>
        <v>0</v>
      </c>
      <c r="BC159" s="491">
        <f t="shared" si="1447"/>
        <v>0</v>
      </c>
      <c r="BD159" s="491">
        <f t="shared" si="1447"/>
        <v>0</v>
      </c>
      <c r="BE159" s="491">
        <f t="shared" si="1447"/>
        <v>0</v>
      </c>
      <c r="BF159" s="491">
        <f>SUM(AT159:BE159)</f>
        <v>0</v>
      </c>
      <c r="BM159" s="1105"/>
      <c r="BN159" s="1105"/>
      <c r="BO159" s="1105"/>
      <c r="BP159" s="1105"/>
      <c r="BQ159" s="1105"/>
      <c r="BR159" s="1105"/>
      <c r="BS159" s="1105"/>
      <c r="BT159" s="1105"/>
      <c r="BU159" s="1105"/>
      <c r="BV159" s="1105"/>
      <c r="BW159" s="1105"/>
      <c r="BX159" s="1105"/>
      <c r="BY159" s="1105"/>
      <c r="BZ159" s="1105"/>
      <c r="CA159" s="1105"/>
      <c r="CB159" s="1105"/>
      <c r="CC159" s="1105"/>
      <c r="CD159" s="1105"/>
      <c r="CE159" s="1105"/>
      <c r="CF159" s="1105"/>
      <c r="CG159" s="1105"/>
      <c r="CH159" s="1105"/>
      <c r="CI159" s="1105"/>
      <c r="CJ159" s="1105"/>
      <c r="CK159" s="1105"/>
      <c r="CL159" s="1105"/>
      <c r="CM159" s="1105"/>
      <c r="CN159" s="1105"/>
      <c r="CO159" s="1105"/>
      <c r="CP159" s="1105"/>
      <c r="CQ159" s="1105"/>
      <c r="CR159" s="1105"/>
      <c r="CS159" s="1105"/>
      <c r="CT159" s="1105"/>
      <c r="CU159" s="1105"/>
      <c r="CV159" s="1105"/>
      <c r="CW159" s="1105"/>
      <c r="CX159" s="1105"/>
      <c r="CY159" s="1105"/>
      <c r="CZ159" s="1105"/>
      <c r="DA159" s="1105"/>
      <c r="DB159" s="1105"/>
      <c r="DC159" s="1105"/>
      <c r="DD159" s="1105"/>
      <c r="DE159" s="1105"/>
      <c r="DF159" s="1105"/>
      <c r="DG159" s="1105"/>
      <c r="DH159" s="1105"/>
      <c r="DI159" s="1105"/>
      <c r="DJ159" s="1105"/>
      <c r="DK159" s="1105"/>
      <c r="DL159" s="1105"/>
      <c r="DM159" s="1105"/>
      <c r="DN159" s="1105"/>
      <c r="DO159" s="1105"/>
      <c r="DP159" s="1105"/>
      <c r="DQ159" s="1105"/>
      <c r="DR159" s="1105"/>
      <c r="DS159" s="1105"/>
      <c r="DT159" s="1105"/>
      <c r="DU159" s="1105"/>
      <c r="DV159" s="1105"/>
    </row>
  </sheetData>
  <mergeCells count="342">
    <mergeCell ref="AG153:AR153"/>
    <mergeCell ref="BL146:BN146"/>
    <mergeCell ref="BG146:BG148"/>
    <mergeCell ref="BH146:BH148"/>
    <mergeCell ref="BI146:BI148"/>
    <mergeCell ref="D147:D148"/>
    <mergeCell ref="E147:Q147"/>
    <mergeCell ref="S147:S148"/>
    <mergeCell ref="T147:AE147"/>
    <mergeCell ref="AF147:AF148"/>
    <mergeCell ref="AG147:AS147"/>
    <mergeCell ref="A145:B145"/>
    <mergeCell ref="A146:A148"/>
    <mergeCell ref="B146:B148"/>
    <mergeCell ref="C146:C148"/>
    <mergeCell ref="D146:Q146"/>
    <mergeCell ref="R146:R148"/>
    <mergeCell ref="S146:AE146"/>
    <mergeCell ref="AF146:AS146"/>
    <mergeCell ref="AT146:BF147"/>
    <mergeCell ref="AF68:AS68"/>
    <mergeCell ref="AT68:BF69"/>
    <mergeCell ref="A127:B127"/>
    <mergeCell ref="A128:A130"/>
    <mergeCell ref="B128:B130"/>
    <mergeCell ref="C128:C130"/>
    <mergeCell ref="D128:Q128"/>
    <mergeCell ref="R128:R130"/>
    <mergeCell ref="S128:AE128"/>
    <mergeCell ref="AF128:AS128"/>
    <mergeCell ref="D129:D130"/>
    <mergeCell ref="E129:Q129"/>
    <mergeCell ref="S129:S130"/>
    <mergeCell ref="T129:AE129"/>
    <mergeCell ref="AF129:AF130"/>
    <mergeCell ref="AG129:AS129"/>
    <mergeCell ref="A90:B90"/>
    <mergeCell ref="A91:A93"/>
    <mergeCell ref="B91:B93"/>
    <mergeCell ref="C91:C93"/>
    <mergeCell ref="D91:Q91"/>
    <mergeCell ref="R91:R93"/>
    <mergeCell ref="D92:D93"/>
    <mergeCell ref="E92:Q92"/>
    <mergeCell ref="BG103:BG105"/>
    <mergeCell ref="BH103:BH105"/>
    <mergeCell ref="BI103:BI105"/>
    <mergeCell ref="BH128:BH130"/>
    <mergeCell ref="BI128:BI130"/>
    <mergeCell ref="AT128:BF129"/>
    <mergeCell ref="S69:S70"/>
    <mergeCell ref="T69:AE69"/>
    <mergeCell ref="AF69:AF70"/>
    <mergeCell ref="AG69:AS69"/>
    <mergeCell ref="BG128:BG130"/>
    <mergeCell ref="S91:AE91"/>
    <mergeCell ref="AF91:AS91"/>
    <mergeCell ref="AT91:BF92"/>
    <mergeCell ref="S92:S93"/>
    <mergeCell ref="T92:AE92"/>
    <mergeCell ref="AF92:AF93"/>
    <mergeCell ref="AG92:AS92"/>
    <mergeCell ref="A67:B67"/>
    <mergeCell ref="A68:A70"/>
    <mergeCell ref="B68:B70"/>
    <mergeCell ref="C68:C70"/>
    <mergeCell ref="D68:Q68"/>
    <mergeCell ref="BH50:BH52"/>
    <mergeCell ref="BI50:BI52"/>
    <mergeCell ref="D51:D52"/>
    <mergeCell ref="E51:Q51"/>
    <mergeCell ref="S51:S52"/>
    <mergeCell ref="T51:AE51"/>
    <mergeCell ref="AF51:AF52"/>
    <mergeCell ref="AG51:AS51"/>
    <mergeCell ref="R50:R52"/>
    <mergeCell ref="S50:AE50"/>
    <mergeCell ref="AF50:AS50"/>
    <mergeCell ref="AT50:BF51"/>
    <mergeCell ref="BG50:BG52"/>
    <mergeCell ref="BH68:BH70"/>
    <mergeCell ref="BI68:BI70"/>
    <mergeCell ref="D69:D70"/>
    <mergeCell ref="E69:Q69"/>
    <mergeCell ref="R68:R70"/>
    <mergeCell ref="S68:AE68"/>
    <mergeCell ref="S42:S43"/>
    <mergeCell ref="T42:AE42"/>
    <mergeCell ref="AF42:AF43"/>
    <mergeCell ref="AG42:AS42"/>
    <mergeCell ref="T33:AE33"/>
    <mergeCell ref="AF33:AF34"/>
    <mergeCell ref="AG33:AS33"/>
    <mergeCell ref="R32:R34"/>
    <mergeCell ref="S32:AE32"/>
    <mergeCell ref="AF32:AS32"/>
    <mergeCell ref="A49:B49"/>
    <mergeCell ref="A50:A52"/>
    <mergeCell ref="B50:B52"/>
    <mergeCell ref="C50:C52"/>
    <mergeCell ref="D50:Q50"/>
    <mergeCell ref="A40:B40"/>
    <mergeCell ref="A41:A43"/>
    <mergeCell ref="B41:B43"/>
    <mergeCell ref="C41:C43"/>
    <mergeCell ref="D42:D43"/>
    <mergeCell ref="E42:Q42"/>
    <mergeCell ref="BI23:BI25"/>
    <mergeCell ref="D41:Q41"/>
    <mergeCell ref="S16:S17"/>
    <mergeCell ref="A23:A25"/>
    <mergeCell ref="E24:Q24"/>
    <mergeCell ref="D24:D25"/>
    <mergeCell ref="BG15:BG17"/>
    <mergeCell ref="A22:B22"/>
    <mergeCell ref="BH32:BH34"/>
    <mergeCell ref="BI32:BI34"/>
    <mergeCell ref="D33:D34"/>
    <mergeCell ref="E33:Q33"/>
    <mergeCell ref="R15:R17"/>
    <mergeCell ref="AT15:BF16"/>
    <mergeCell ref="S15:AE15"/>
    <mergeCell ref="AF15:AS15"/>
    <mergeCell ref="R41:R43"/>
    <mergeCell ref="S41:AE41"/>
    <mergeCell ref="AF41:AS41"/>
    <mergeCell ref="AT41:BF42"/>
    <mergeCell ref="T16:AE16"/>
    <mergeCell ref="AF16:AF17"/>
    <mergeCell ref="AG16:AS16"/>
    <mergeCell ref="S33:S34"/>
    <mergeCell ref="A14:B14"/>
    <mergeCell ref="D3:D4"/>
    <mergeCell ref="E3:Q3"/>
    <mergeCell ref="C15:C17"/>
    <mergeCell ref="D15:Q15"/>
    <mergeCell ref="D16:D17"/>
    <mergeCell ref="E16:Q16"/>
    <mergeCell ref="A15:A17"/>
    <mergeCell ref="B15:B17"/>
    <mergeCell ref="A1:B1"/>
    <mergeCell ref="A2:A4"/>
    <mergeCell ref="B2:B4"/>
    <mergeCell ref="C2:C4"/>
    <mergeCell ref="D2:Q2"/>
    <mergeCell ref="BI2:BI4"/>
    <mergeCell ref="S3:S4"/>
    <mergeCell ref="T3:AE3"/>
    <mergeCell ref="S2:AE2"/>
    <mergeCell ref="AF2:AS2"/>
    <mergeCell ref="BG2:BG4"/>
    <mergeCell ref="BH2:BH4"/>
    <mergeCell ref="AT2:BF3"/>
    <mergeCell ref="AG3:AS3"/>
    <mergeCell ref="AF3:AF4"/>
    <mergeCell ref="R2:R4"/>
    <mergeCell ref="AT32:BF33"/>
    <mergeCell ref="A31:B31"/>
    <mergeCell ref="S24:S25"/>
    <mergeCell ref="T24:AE24"/>
    <mergeCell ref="AT23:BF24"/>
    <mergeCell ref="S23:AE23"/>
    <mergeCell ref="R23:R25"/>
    <mergeCell ref="D23:Q23"/>
    <mergeCell ref="B23:B25"/>
    <mergeCell ref="C23:C25"/>
    <mergeCell ref="AF24:AF25"/>
    <mergeCell ref="AG24:AS24"/>
    <mergeCell ref="AF23:AS23"/>
    <mergeCell ref="A32:A34"/>
    <mergeCell ref="B32:B34"/>
    <mergeCell ref="C32:C34"/>
    <mergeCell ref="D32:Q32"/>
    <mergeCell ref="A102:B102"/>
    <mergeCell ref="A103:A105"/>
    <mergeCell ref="B103:B105"/>
    <mergeCell ref="C103:C105"/>
    <mergeCell ref="D103:Q103"/>
    <mergeCell ref="R103:R105"/>
    <mergeCell ref="S103:AE103"/>
    <mergeCell ref="AF103:AS103"/>
    <mergeCell ref="AT103:BF104"/>
    <mergeCell ref="D104:D105"/>
    <mergeCell ref="E104:Q104"/>
    <mergeCell ref="S104:S105"/>
    <mergeCell ref="T104:AE104"/>
    <mergeCell ref="AF104:AF105"/>
    <mergeCell ref="AG104:AS104"/>
    <mergeCell ref="CN2:CP2"/>
    <mergeCell ref="CR2:CT2"/>
    <mergeCell ref="BG91:BG93"/>
    <mergeCell ref="BH91:BH93"/>
    <mergeCell ref="BI91:BI93"/>
    <mergeCell ref="BG32:BG34"/>
    <mergeCell ref="BH41:BH43"/>
    <mergeCell ref="BI41:BI43"/>
    <mergeCell ref="BG41:BG43"/>
    <mergeCell ref="BG68:BG70"/>
    <mergeCell ref="CF23:CH23"/>
    <mergeCell ref="CJ23:CL23"/>
    <mergeCell ref="CN23:CP23"/>
    <mergeCell ref="CR23:CT23"/>
    <mergeCell ref="CN41:CP41"/>
    <mergeCell ref="CR41:CT41"/>
    <mergeCell ref="BL68:BN68"/>
    <mergeCell ref="BP68:BR68"/>
    <mergeCell ref="BT68:BV68"/>
    <mergeCell ref="BX68:BZ68"/>
    <mergeCell ref="BI15:BI17"/>
    <mergeCell ref="BG23:BG25"/>
    <mergeCell ref="BH23:BH25"/>
    <mergeCell ref="BH15:BH17"/>
    <mergeCell ref="CV2:CX2"/>
    <mergeCell ref="CZ2:DB2"/>
    <mergeCell ref="DD2:DF2"/>
    <mergeCell ref="DH2:DJ2"/>
    <mergeCell ref="BL15:BN15"/>
    <mergeCell ref="BP15:BR15"/>
    <mergeCell ref="BT15:BV15"/>
    <mergeCell ref="BX15:BZ15"/>
    <mergeCell ref="CB15:CD15"/>
    <mergeCell ref="CF15:CH15"/>
    <mergeCell ref="CJ15:CL15"/>
    <mergeCell ref="CN15:CP15"/>
    <mergeCell ref="CR15:CT15"/>
    <mergeCell ref="CV15:CX15"/>
    <mergeCell ref="CZ15:DB15"/>
    <mergeCell ref="DD15:DF15"/>
    <mergeCell ref="DH15:DJ15"/>
    <mergeCell ref="BL2:BN2"/>
    <mergeCell ref="BP2:BR2"/>
    <mergeCell ref="BT2:BV2"/>
    <mergeCell ref="BX2:BZ2"/>
    <mergeCell ref="CB2:CD2"/>
    <mergeCell ref="CF2:CH2"/>
    <mergeCell ref="CJ2:CL2"/>
    <mergeCell ref="CF41:CH41"/>
    <mergeCell ref="CJ41:CL41"/>
    <mergeCell ref="CV23:CX23"/>
    <mergeCell ref="CZ23:DB23"/>
    <mergeCell ref="DD23:DF23"/>
    <mergeCell ref="DH23:DJ23"/>
    <mergeCell ref="BL32:BN32"/>
    <mergeCell ref="BP32:BR32"/>
    <mergeCell ref="BT32:BV32"/>
    <mergeCell ref="BX32:BZ32"/>
    <mergeCell ref="CB32:CD32"/>
    <mergeCell ref="CF32:CH32"/>
    <mergeCell ref="CJ32:CL32"/>
    <mergeCell ref="CN32:CP32"/>
    <mergeCell ref="CR32:CT32"/>
    <mergeCell ref="CV32:CX32"/>
    <mergeCell ref="CZ32:DB32"/>
    <mergeCell ref="DD32:DF32"/>
    <mergeCell ref="DH32:DJ32"/>
    <mergeCell ref="BL23:BN23"/>
    <mergeCell ref="BP23:BR23"/>
    <mergeCell ref="BT23:BV23"/>
    <mergeCell ref="BX23:BZ23"/>
    <mergeCell ref="CB23:CD23"/>
    <mergeCell ref="DD68:DF68"/>
    <mergeCell ref="DH68:DJ68"/>
    <mergeCell ref="CV41:CX41"/>
    <mergeCell ref="CZ41:DB41"/>
    <mergeCell ref="DD41:DF41"/>
    <mergeCell ref="DH41:DJ41"/>
    <mergeCell ref="BL50:BN50"/>
    <mergeCell ref="BP50:BR50"/>
    <mergeCell ref="BT50:BV50"/>
    <mergeCell ref="BX50:BZ50"/>
    <mergeCell ref="CB50:CD50"/>
    <mergeCell ref="CF50:CH50"/>
    <mergeCell ref="CJ50:CL50"/>
    <mergeCell ref="CN50:CP50"/>
    <mergeCell ref="CR50:CT50"/>
    <mergeCell ref="CV50:CX50"/>
    <mergeCell ref="CZ50:DB50"/>
    <mergeCell ref="DD50:DF50"/>
    <mergeCell ref="DH50:DJ50"/>
    <mergeCell ref="BL41:BN41"/>
    <mergeCell ref="BP41:BR41"/>
    <mergeCell ref="BT41:BV41"/>
    <mergeCell ref="BX41:BZ41"/>
    <mergeCell ref="CB41:CD41"/>
    <mergeCell ref="CB68:CD68"/>
    <mergeCell ref="CF68:CH68"/>
    <mergeCell ref="CJ68:CL68"/>
    <mergeCell ref="CN68:CP68"/>
    <mergeCell ref="CR68:CT68"/>
    <mergeCell ref="CV68:CX68"/>
    <mergeCell ref="CZ68:DB68"/>
    <mergeCell ref="CV103:CX103"/>
    <mergeCell ref="CZ103:DB103"/>
    <mergeCell ref="DD103:DF103"/>
    <mergeCell ref="DH103:DJ103"/>
    <mergeCell ref="BL91:BN91"/>
    <mergeCell ref="BP91:BR91"/>
    <mergeCell ref="BT91:BV91"/>
    <mergeCell ref="BX91:BZ91"/>
    <mergeCell ref="CB91:CD91"/>
    <mergeCell ref="CF91:CH91"/>
    <mergeCell ref="CJ91:CL91"/>
    <mergeCell ref="CN91:CP91"/>
    <mergeCell ref="CR91:CT91"/>
    <mergeCell ref="CV91:CX91"/>
    <mergeCell ref="CZ91:DB91"/>
    <mergeCell ref="DD91:DF91"/>
    <mergeCell ref="DH91:DJ91"/>
    <mergeCell ref="BL103:BN103"/>
    <mergeCell ref="BP103:BR103"/>
    <mergeCell ref="BT103:BV103"/>
    <mergeCell ref="BX103:BZ103"/>
    <mergeCell ref="CB103:CD103"/>
    <mergeCell ref="CF103:CH103"/>
    <mergeCell ref="CJ103:CL103"/>
    <mergeCell ref="CN103:CP103"/>
    <mergeCell ref="CR103:CT103"/>
    <mergeCell ref="BL128:BN128"/>
    <mergeCell ref="BP128:BR128"/>
    <mergeCell ref="BT128:BV128"/>
    <mergeCell ref="BX128:BZ128"/>
    <mergeCell ref="CB128:CD128"/>
    <mergeCell ref="CF128:CH128"/>
    <mergeCell ref="CJ128:CL128"/>
    <mergeCell ref="CN128:CP128"/>
    <mergeCell ref="CR128:CT128"/>
    <mergeCell ref="CV128:CX128"/>
    <mergeCell ref="CZ128:DB128"/>
    <mergeCell ref="DD128:DF128"/>
    <mergeCell ref="DH128:DJ128"/>
    <mergeCell ref="CZ146:DB146"/>
    <mergeCell ref="DD146:DF146"/>
    <mergeCell ref="DH146:DJ146"/>
    <mergeCell ref="BP146:BR146"/>
    <mergeCell ref="BT146:BV146"/>
    <mergeCell ref="BX146:BZ146"/>
    <mergeCell ref="CB146:CD146"/>
    <mergeCell ref="CF146:CH146"/>
    <mergeCell ref="CJ146:CL146"/>
    <mergeCell ref="CN146:CP146"/>
    <mergeCell ref="CR146:CT146"/>
    <mergeCell ref="CV146:CX146"/>
  </mergeCells>
  <phoneticPr fontId="61" type="noConversion"/>
  <pageMargins left="0.70866141732283472" right="0.70866141732283472" top="0.74803149606299213" bottom="1.5354330708661419" header="0.31496062992125984" footer="0.31496062992125984"/>
  <pageSetup paperSize="5" scale="75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DV298"/>
  <sheetViews>
    <sheetView topLeftCell="A142" zoomScale="80" zoomScaleNormal="80" workbookViewId="0">
      <selection activeCell="BP151" sqref="BP151"/>
    </sheetView>
  </sheetViews>
  <sheetFormatPr defaultRowHeight="15" x14ac:dyDescent="0.2"/>
  <cols>
    <col min="1" max="1" width="7.5" style="10" customWidth="1"/>
    <col min="2" max="2" width="88.1640625" style="9" customWidth="1"/>
    <col min="3" max="3" width="7.6640625" style="10" customWidth="1"/>
    <col min="4" max="4" width="18" style="9" customWidth="1"/>
    <col min="5" max="16" width="11.6640625" style="4" customWidth="1"/>
    <col min="17" max="17" width="11.6640625" style="15" customWidth="1"/>
    <col min="18" max="18" width="14.33203125" style="156" customWidth="1"/>
    <col min="19" max="19" width="21.83203125" style="9" customWidth="1"/>
    <col min="20" max="20" width="16.1640625" customWidth="1"/>
    <col min="21" max="21" width="16.5" customWidth="1"/>
    <col min="22" max="22" width="15.83203125" customWidth="1"/>
    <col min="23" max="30" width="11.6640625" customWidth="1"/>
    <col min="31" max="31" width="11.6640625" style="2" customWidth="1"/>
    <col min="32" max="32" width="20.5" style="11" customWidth="1"/>
    <col min="33" max="44" width="17.5" customWidth="1"/>
    <col min="45" max="45" width="17.5" style="13" customWidth="1"/>
    <col min="46" max="46" width="18.6640625" customWidth="1"/>
    <col min="47" max="57" width="17.5" customWidth="1"/>
    <col min="58" max="58" width="18.6640625" style="13" customWidth="1"/>
    <col min="59" max="59" width="17.5" style="13" customWidth="1"/>
    <col min="60" max="61" width="17.5" style="14" customWidth="1"/>
    <col min="62" max="62" width="23.33203125" style="1" customWidth="1"/>
    <col min="63" max="63" width="20.1640625" style="161" customWidth="1"/>
    <col min="64" max="65" width="15.83203125" style="3" customWidth="1"/>
    <col min="66" max="66" width="17.6640625" style="3" customWidth="1"/>
    <col min="67" max="67" width="3" style="3" customWidth="1"/>
    <col min="68" max="70" width="15.83203125" style="3" customWidth="1"/>
    <col min="71" max="71" width="1.5" style="3" customWidth="1"/>
    <col min="72" max="74" width="15.83203125" style="3" customWidth="1"/>
    <col min="75" max="75" width="1.5" style="3" customWidth="1"/>
    <col min="76" max="77" width="15.83203125" style="3" customWidth="1"/>
    <col min="78" max="78" width="15.83203125" customWidth="1"/>
    <col min="79" max="79" width="1.5" style="3" customWidth="1"/>
    <col min="80" max="82" width="15.83203125" customWidth="1"/>
    <col min="83" max="83" width="1.5" style="3" customWidth="1"/>
    <col min="84" max="86" width="15.83203125" customWidth="1"/>
    <col min="87" max="87" width="1.5" style="3" customWidth="1"/>
    <col min="88" max="90" width="15.83203125" customWidth="1"/>
    <col min="91" max="91" width="1.5" style="3" customWidth="1"/>
    <col min="92" max="94" width="15.83203125" customWidth="1"/>
    <col min="95" max="95" width="1.5" style="3" customWidth="1"/>
    <col min="96" max="98" width="15.83203125" customWidth="1"/>
    <col min="99" max="99" width="1.5" style="3" customWidth="1"/>
    <col min="100" max="102" width="15.83203125" customWidth="1"/>
    <col min="103" max="103" width="1.5" style="3" customWidth="1"/>
    <col min="104" max="106" width="15.83203125" customWidth="1"/>
    <col min="107" max="107" width="1.5" style="3" customWidth="1"/>
    <col min="108" max="110" width="15.83203125" customWidth="1"/>
    <col min="111" max="111" width="1.5" style="3" customWidth="1"/>
    <col min="112" max="113" width="15.83203125" customWidth="1"/>
    <col min="114" max="114" width="19.33203125" customWidth="1"/>
  </cols>
  <sheetData>
    <row r="1" spans="1:114" s="6" customFormat="1" ht="15.75" x14ac:dyDescent="0.2">
      <c r="A1" s="59"/>
      <c r="C1" s="59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51"/>
      <c r="R1" s="8"/>
      <c r="AE1" s="67"/>
      <c r="AF1" s="63"/>
      <c r="AS1" s="68"/>
      <c r="BF1" s="68"/>
      <c r="BG1" s="68"/>
      <c r="BH1" s="175"/>
      <c r="BI1" s="175"/>
      <c r="BJ1" s="59"/>
      <c r="BK1" s="158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CA1" s="27"/>
      <c r="CE1" s="27"/>
      <c r="CI1" s="27"/>
      <c r="CM1" s="27"/>
      <c r="CQ1" s="27"/>
      <c r="CU1" s="27"/>
      <c r="CY1" s="27"/>
      <c r="DC1" s="27"/>
      <c r="DG1" s="27"/>
    </row>
    <row r="2" spans="1:114" s="20" customFormat="1" ht="16.5" customHeight="1" x14ac:dyDescent="0.2">
      <c r="A2" s="1168" t="s">
        <v>8</v>
      </c>
      <c r="B2" s="1169"/>
      <c r="C2" s="119" t="s">
        <v>168</v>
      </c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2"/>
      <c r="AF2" s="23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3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3"/>
      <c r="BG2" s="133"/>
      <c r="BH2" s="130"/>
      <c r="BI2" s="134"/>
      <c r="BJ2" s="23"/>
      <c r="BK2" s="157"/>
      <c r="BL2" s="131"/>
      <c r="BM2" s="132"/>
      <c r="BN2" s="131"/>
      <c r="BO2" s="131"/>
      <c r="BP2" s="131"/>
      <c r="BQ2" s="131"/>
      <c r="BR2" s="131"/>
      <c r="BS2" s="131"/>
      <c r="BT2" s="133"/>
      <c r="BU2" s="133"/>
      <c r="BV2" s="130"/>
      <c r="BW2" s="131"/>
      <c r="BX2" s="133"/>
      <c r="BY2" s="133"/>
      <c r="BZ2" s="24"/>
      <c r="CA2" s="131"/>
      <c r="CB2" s="24"/>
      <c r="CC2" s="24"/>
      <c r="CD2" s="24"/>
      <c r="CE2" s="131"/>
      <c r="CF2" s="24"/>
      <c r="CG2" s="24"/>
      <c r="CH2" s="24"/>
      <c r="CI2" s="131"/>
      <c r="CJ2" s="24"/>
      <c r="CK2" s="24"/>
      <c r="CL2" s="24"/>
      <c r="CM2" s="131"/>
      <c r="CN2" s="24"/>
      <c r="CO2" s="24"/>
      <c r="CP2" s="24"/>
      <c r="CQ2" s="131"/>
      <c r="CU2" s="131"/>
      <c r="CY2" s="131"/>
      <c r="DC2" s="131"/>
      <c r="DG2" s="131"/>
    </row>
    <row r="3" spans="1:114" s="8" customFormat="1" ht="27.75" customHeight="1" x14ac:dyDescent="0.2">
      <c r="A3" s="1170" t="s">
        <v>9</v>
      </c>
      <c r="B3" s="1150" t="s">
        <v>10</v>
      </c>
      <c r="C3" s="1150" t="s">
        <v>21</v>
      </c>
      <c r="D3" s="1173" t="s">
        <v>11</v>
      </c>
      <c r="E3" s="1173"/>
      <c r="F3" s="1173"/>
      <c r="G3" s="1173"/>
      <c r="H3" s="1173"/>
      <c r="I3" s="1173"/>
      <c r="J3" s="1173"/>
      <c r="K3" s="1173"/>
      <c r="L3" s="1173"/>
      <c r="M3" s="1173"/>
      <c r="N3" s="1173"/>
      <c r="O3" s="1173"/>
      <c r="P3" s="1173"/>
      <c r="Q3" s="1173"/>
      <c r="R3" s="1150" t="s">
        <v>19</v>
      </c>
      <c r="S3" s="1174" t="s">
        <v>16</v>
      </c>
      <c r="T3" s="1175"/>
      <c r="U3" s="1175"/>
      <c r="V3" s="1175"/>
      <c r="W3" s="1175"/>
      <c r="X3" s="1175"/>
      <c r="Y3" s="1175"/>
      <c r="Z3" s="1175"/>
      <c r="AA3" s="1175"/>
      <c r="AB3" s="1175"/>
      <c r="AC3" s="1175"/>
      <c r="AD3" s="1175"/>
      <c r="AE3" s="1176"/>
      <c r="AF3" s="1161" t="s">
        <v>6</v>
      </c>
      <c r="AG3" s="1161"/>
      <c r="AH3" s="1161"/>
      <c r="AI3" s="1161"/>
      <c r="AJ3" s="1161"/>
      <c r="AK3" s="1161"/>
      <c r="AL3" s="1161"/>
      <c r="AM3" s="1161"/>
      <c r="AN3" s="1161"/>
      <c r="AO3" s="1161"/>
      <c r="AP3" s="1161"/>
      <c r="AQ3" s="1161"/>
      <c r="AR3" s="1161"/>
      <c r="AS3" s="1161"/>
      <c r="AT3" s="1162" t="s">
        <v>38</v>
      </c>
      <c r="AU3" s="1163"/>
      <c r="AV3" s="1163"/>
      <c r="AW3" s="1163"/>
      <c r="AX3" s="1163"/>
      <c r="AY3" s="1163"/>
      <c r="AZ3" s="1163"/>
      <c r="BA3" s="1163"/>
      <c r="BB3" s="1163"/>
      <c r="BC3" s="1163"/>
      <c r="BD3" s="1163"/>
      <c r="BE3" s="1163"/>
      <c r="BF3" s="1164"/>
      <c r="BG3" s="1150" t="s">
        <v>35</v>
      </c>
      <c r="BH3" s="1150" t="s">
        <v>208</v>
      </c>
      <c r="BI3" s="1153" t="s">
        <v>36</v>
      </c>
      <c r="BJ3" s="130"/>
      <c r="BK3" s="130"/>
      <c r="BL3" s="1149" t="s">
        <v>51</v>
      </c>
      <c r="BM3" s="1149"/>
      <c r="BN3" s="1149"/>
      <c r="BO3" s="23"/>
      <c r="BP3" s="1149" t="s">
        <v>52</v>
      </c>
      <c r="BQ3" s="1149"/>
      <c r="BR3" s="1149"/>
      <c r="BS3" s="23"/>
      <c r="BT3" s="1149" t="s">
        <v>56</v>
      </c>
      <c r="BU3" s="1149"/>
      <c r="BV3" s="1149"/>
      <c r="BW3" s="23"/>
      <c r="BX3" s="1149" t="s">
        <v>59</v>
      </c>
      <c r="BY3" s="1149"/>
      <c r="BZ3" s="1149"/>
      <c r="CA3" s="23"/>
      <c r="CB3" s="1149" t="s">
        <v>60</v>
      </c>
      <c r="CC3" s="1149"/>
      <c r="CD3" s="1149"/>
      <c r="CE3" s="23"/>
      <c r="CF3" s="1149" t="s">
        <v>61</v>
      </c>
      <c r="CG3" s="1149"/>
      <c r="CH3" s="1149"/>
      <c r="CI3" s="23"/>
      <c r="CJ3" s="1149" t="s">
        <v>204</v>
      </c>
      <c r="CK3" s="1149"/>
      <c r="CL3" s="1149"/>
      <c r="CM3" s="23"/>
      <c r="CN3" s="1149" t="s">
        <v>584</v>
      </c>
      <c r="CO3" s="1149"/>
      <c r="CP3" s="1149"/>
      <c r="CQ3" s="23"/>
      <c r="CR3" s="1149" t="s">
        <v>585</v>
      </c>
      <c r="CS3" s="1149"/>
      <c r="CT3" s="1149"/>
      <c r="CU3" s="23"/>
      <c r="CV3" s="1149" t="s">
        <v>586</v>
      </c>
      <c r="CW3" s="1149"/>
      <c r="CX3" s="1149"/>
      <c r="CY3" s="23"/>
      <c r="CZ3" s="1149" t="s">
        <v>587</v>
      </c>
      <c r="DA3" s="1149"/>
      <c r="DB3" s="1149"/>
      <c r="DC3" s="23"/>
      <c r="DD3" s="1149" t="s">
        <v>588</v>
      </c>
      <c r="DE3" s="1149"/>
      <c r="DF3" s="1149"/>
      <c r="DG3" s="23"/>
      <c r="DH3" s="1149" t="s">
        <v>12</v>
      </c>
      <c r="DI3" s="1149"/>
      <c r="DJ3" s="1149"/>
    </row>
    <row r="4" spans="1:114" s="8" customFormat="1" ht="27.75" customHeight="1" x14ac:dyDescent="0.2">
      <c r="A4" s="1171"/>
      <c r="B4" s="1151"/>
      <c r="C4" s="1151"/>
      <c r="D4" s="1156" t="s">
        <v>17</v>
      </c>
      <c r="E4" s="1158" t="s">
        <v>18</v>
      </c>
      <c r="F4" s="1159"/>
      <c r="G4" s="1159"/>
      <c r="H4" s="1159"/>
      <c r="I4" s="1159"/>
      <c r="J4" s="1159"/>
      <c r="K4" s="1159"/>
      <c r="L4" s="1159"/>
      <c r="M4" s="1159"/>
      <c r="N4" s="1159"/>
      <c r="O4" s="1159"/>
      <c r="P4" s="1159"/>
      <c r="Q4" s="1159"/>
      <c r="R4" s="1151"/>
      <c r="S4" s="1156" t="s">
        <v>17</v>
      </c>
      <c r="T4" s="1158" t="s">
        <v>18</v>
      </c>
      <c r="U4" s="1159"/>
      <c r="V4" s="1159"/>
      <c r="W4" s="1159"/>
      <c r="X4" s="1159"/>
      <c r="Y4" s="1159"/>
      <c r="Z4" s="1159"/>
      <c r="AA4" s="1159"/>
      <c r="AB4" s="1159"/>
      <c r="AC4" s="1159"/>
      <c r="AD4" s="1159"/>
      <c r="AE4" s="1160"/>
      <c r="AF4" s="1156" t="s">
        <v>17</v>
      </c>
      <c r="AG4" s="1158" t="s">
        <v>18</v>
      </c>
      <c r="AH4" s="1159"/>
      <c r="AI4" s="1159"/>
      <c r="AJ4" s="1159"/>
      <c r="AK4" s="1159"/>
      <c r="AL4" s="1159"/>
      <c r="AM4" s="1159"/>
      <c r="AN4" s="1159"/>
      <c r="AO4" s="1159"/>
      <c r="AP4" s="1159"/>
      <c r="AQ4" s="1159"/>
      <c r="AR4" s="1159"/>
      <c r="AS4" s="1160"/>
      <c r="AT4" s="1165"/>
      <c r="AU4" s="1166"/>
      <c r="AV4" s="1166"/>
      <c r="AW4" s="1166"/>
      <c r="AX4" s="1166"/>
      <c r="AY4" s="1166"/>
      <c r="AZ4" s="1166"/>
      <c r="BA4" s="1166"/>
      <c r="BB4" s="1166"/>
      <c r="BC4" s="1166"/>
      <c r="BD4" s="1166"/>
      <c r="BE4" s="1166"/>
      <c r="BF4" s="1167"/>
      <c r="BG4" s="1151"/>
      <c r="BH4" s="1151"/>
      <c r="BI4" s="1154"/>
      <c r="BJ4" s="130"/>
      <c r="BK4" s="130"/>
      <c r="BL4" s="920">
        <v>1</v>
      </c>
      <c r="BM4" s="920">
        <v>2</v>
      </c>
      <c r="BN4" s="920"/>
      <c r="BO4" s="23"/>
      <c r="BP4" s="920">
        <v>1</v>
      </c>
      <c r="BQ4" s="920">
        <v>2</v>
      </c>
      <c r="BR4" s="920"/>
      <c r="BS4" s="23"/>
      <c r="BT4" s="920">
        <v>1</v>
      </c>
      <c r="BU4" s="920">
        <v>2</v>
      </c>
      <c r="BV4" s="920"/>
      <c r="BW4" s="23"/>
      <c r="BX4" s="920">
        <v>1</v>
      </c>
      <c r="BY4" s="920">
        <v>2</v>
      </c>
      <c r="BZ4" s="920"/>
      <c r="CA4" s="23"/>
      <c r="CB4" s="920">
        <v>1</v>
      </c>
      <c r="CC4" s="920">
        <v>2</v>
      </c>
      <c r="CD4" s="920"/>
      <c r="CE4" s="23"/>
      <c r="CF4" s="920">
        <v>1</v>
      </c>
      <c r="CG4" s="920">
        <v>2</v>
      </c>
      <c r="CH4" s="920"/>
      <c r="CI4" s="23"/>
      <c r="CJ4" s="920">
        <v>1</v>
      </c>
      <c r="CK4" s="920">
        <v>2</v>
      </c>
      <c r="CL4" s="920"/>
      <c r="CM4" s="23"/>
      <c r="CN4" s="920">
        <v>1</v>
      </c>
      <c r="CO4" s="920">
        <v>2</v>
      </c>
      <c r="CP4" s="920"/>
      <c r="CQ4" s="23"/>
      <c r="CR4" s="920">
        <v>1</v>
      </c>
      <c r="CS4" s="920">
        <v>2</v>
      </c>
      <c r="CT4" s="920"/>
      <c r="CU4" s="23"/>
      <c r="CV4" s="920">
        <v>1</v>
      </c>
      <c r="CW4" s="920">
        <v>2</v>
      </c>
      <c r="CX4" s="920"/>
      <c r="CY4" s="23"/>
      <c r="CZ4" s="920">
        <v>1</v>
      </c>
      <c r="DA4" s="920">
        <v>2</v>
      </c>
      <c r="DB4" s="920"/>
      <c r="DC4" s="23"/>
      <c r="DD4" s="920">
        <v>1</v>
      </c>
      <c r="DE4" s="920">
        <v>2</v>
      </c>
      <c r="DF4" s="920"/>
      <c r="DG4" s="23"/>
      <c r="DH4" s="920">
        <v>1</v>
      </c>
      <c r="DI4" s="920">
        <v>2</v>
      </c>
      <c r="DJ4" s="920"/>
    </row>
    <row r="5" spans="1:114" s="6" customFormat="1" ht="27.75" customHeight="1" x14ac:dyDescent="0.2">
      <c r="A5" s="1172"/>
      <c r="B5" s="1152"/>
      <c r="C5" s="1152"/>
      <c r="D5" s="1157"/>
      <c r="E5" s="26">
        <v>1</v>
      </c>
      <c r="F5" s="26">
        <v>2</v>
      </c>
      <c r="G5" s="26">
        <v>3</v>
      </c>
      <c r="H5" s="26">
        <v>4</v>
      </c>
      <c r="I5" s="26">
        <v>5</v>
      </c>
      <c r="J5" s="26">
        <v>6</v>
      </c>
      <c r="K5" s="26">
        <v>7</v>
      </c>
      <c r="L5" s="26">
        <v>8</v>
      </c>
      <c r="M5" s="26">
        <v>9</v>
      </c>
      <c r="N5" s="26">
        <v>10</v>
      </c>
      <c r="O5" s="26">
        <v>11</v>
      </c>
      <c r="P5" s="26">
        <v>12</v>
      </c>
      <c r="Q5" s="26" t="s">
        <v>20</v>
      </c>
      <c r="R5" s="1152"/>
      <c r="S5" s="1157"/>
      <c r="T5" s="26">
        <v>1</v>
      </c>
      <c r="U5" s="26">
        <v>2</v>
      </c>
      <c r="V5" s="26">
        <v>3</v>
      </c>
      <c r="W5" s="26">
        <v>4</v>
      </c>
      <c r="X5" s="26">
        <v>5</v>
      </c>
      <c r="Y5" s="26">
        <v>6</v>
      </c>
      <c r="Z5" s="26">
        <v>7</v>
      </c>
      <c r="AA5" s="26">
        <v>8</v>
      </c>
      <c r="AB5" s="26">
        <v>9</v>
      </c>
      <c r="AC5" s="26">
        <v>10</v>
      </c>
      <c r="AD5" s="26">
        <v>11</v>
      </c>
      <c r="AE5" s="26">
        <v>12</v>
      </c>
      <c r="AF5" s="1157"/>
      <c r="AG5" s="26">
        <v>1</v>
      </c>
      <c r="AH5" s="26">
        <v>2</v>
      </c>
      <c r="AI5" s="26">
        <v>3</v>
      </c>
      <c r="AJ5" s="26">
        <v>4</v>
      </c>
      <c r="AK5" s="26">
        <v>5</v>
      </c>
      <c r="AL5" s="26">
        <v>6</v>
      </c>
      <c r="AM5" s="26">
        <v>7</v>
      </c>
      <c r="AN5" s="26">
        <v>8</v>
      </c>
      <c r="AO5" s="26">
        <v>9</v>
      </c>
      <c r="AP5" s="26">
        <v>10</v>
      </c>
      <c r="AQ5" s="26">
        <v>11</v>
      </c>
      <c r="AR5" s="26">
        <v>12</v>
      </c>
      <c r="AS5" s="26" t="s">
        <v>12</v>
      </c>
      <c r="AT5" s="164">
        <v>1</v>
      </c>
      <c r="AU5" s="164">
        <v>2</v>
      </c>
      <c r="AV5" s="164">
        <v>3</v>
      </c>
      <c r="AW5" s="164">
        <v>4</v>
      </c>
      <c r="AX5" s="164">
        <v>5</v>
      </c>
      <c r="AY5" s="164">
        <v>6</v>
      </c>
      <c r="AZ5" s="164">
        <v>7</v>
      </c>
      <c r="BA5" s="164">
        <v>8</v>
      </c>
      <c r="BB5" s="164">
        <v>9</v>
      </c>
      <c r="BC5" s="164">
        <v>10</v>
      </c>
      <c r="BD5" s="164">
        <v>11</v>
      </c>
      <c r="BE5" s="164">
        <v>12</v>
      </c>
      <c r="BF5" s="26" t="s">
        <v>12</v>
      </c>
      <c r="BG5" s="1152"/>
      <c r="BH5" s="1152"/>
      <c r="BI5" s="1155"/>
      <c r="BJ5" s="7"/>
      <c r="BK5" s="7"/>
      <c r="BL5" s="164" t="s">
        <v>581</v>
      </c>
      <c r="BM5" s="164" t="s">
        <v>582</v>
      </c>
      <c r="BN5" s="919" t="s">
        <v>583</v>
      </c>
      <c r="BO5" s="27"/>
      <c r="BP5" s="164" t="s">
        <v>581</v>
      </c>
      <c r="BQ5" s="164" t="s">
        <v>582</v>
      </c>
      <c r="BR5" s="919" t="s">
        <v>583</v>
      </c>
      <c r="BS5" s="27"/>
      <c r="BT5" s="164" t="s">
        <v>581</v>
      </c>
      <c r="BU5" s="164" t="s">
        <v>582</v>
      </c>
      <c r="BV5" s="919" t="s">
        <v>583</v>
      </c>
      <c r="BW5" s="27"/>
      <c r="BX5" s="164" t="s">
        <v>581</v>
      </c>
      <c r="BY5" s="164" t="s">
        <v>582</v>
      </c>
      <c r="BZ5" s="919" t="s">
        <v>583</v>
      </c>
      <c r="CA5" s="27"/>
      <c r="CB5" s="164" t="s">
        <v>581</v>
      </c>
      <c r="CC5" s="164" t="s">
        <v>582</v>
      </c>
      <c r="CD5" s="919" t="s">
        <v>583</v>
      </c>
      <c r="CE5" s="27"/>
      <c r="CF5" s="164" t="s">
        <v>581</v>
      </c>
      <c r="CG5" s="164" t="s">
        <v>582</v>
      </c>
      <c r="CH5" s="919" t="s">
        <v>583</v>
      </c>
      <c r="CI5" s="27"/>
      <c r="CJ5" s="164" t="s">
        <v>581</v>
      </c>
      <c r="CK5" s="164" t="s">
        <v>582</v>
      </c>
      <c r="CL5" s="919" t="s">
        <v>583</v>
      </c>
      <c r="CM5" s="27"/>
      <c r="CN5" s="164" t="s">
        <v>581</v>
      </c>
      <c r="CO5" s="164" t="s">
        <v>582</v>
      </c>
      <c r="CP5" s="919" t="s">
        <v>583</v>
      </c>
      <c r="CQ5" s="27"/>
      <c r="CR5" s="164" t="s">
        <v>581</v>
      </c>
      <c r="CS5" s="164" t="s">
        <v>582</v>
      </c>
      <c r="CT5" s="919" t="s">
        <v>583</v>
      </c>
      <c r="CU5" s="27"/>
      <c r="CV5" s="164" t="s">
        <v>581</v>
      </c>
      <c r="CW5" s="164" t="s">
        <v>582</v>
      </c>
      <c r="CX5" s="919" t="s">
        <v>583</v>
      </c>
      <c r="CY5" s="27"/>
      <c r="CZ5" s="164" t="s">
        <v>581</v>
      </c>
      <c r="DA5" s="164" t="s">
        <v>582</v>
      </c>
      <c r="DB5" s="919" t="s">
        <v>583</v>
      </c>
      <c r="DC5" s="27"/>
      <c r="DD5" s="164" t="s">
        <v>581</v>
      </c>
      <c r="DE5" s="164" t="s">
        <v>582</v>
      </c>
      <c r="DF5" s="919" t="s">
        <v>583</v>
      </c>
      <c r="DG5" s="27"/>
      <c r="DH5" s="164" t="s">
        <v>581</v>
      </c>
      <c r="DI5" s="164" t="s">
        <v>582</v>
      </c>
      <c r="DJ5" s="919" t="s">
        <v>583</v>
      </c>
    </row>
    <row r="6" spans="1:114" s="7" customFormat="1" ht="27.75" customHeight="1" thickBot="1" x14ac:dyDescent="0.25">
      <c r="A6" s="42"/>
      <c r="B6" s="182" t="s">
        <v>169</v>
      </c>
      <c r="C6" s="29" t="s">
        <v>49</v>
      </c>
      <c r="D6" s="184">
        <v>10</v>
      </c>
      <c r="E6" s="82">
        <v>5</v>
      </c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1">
        <f>SUM(E6:P6)</f>
        <v>5</v>
      </c>
      <c r="R6" s="83" t="s">
        <v>146</v>
      </c>
      <c r="S6" s="656">
        <v>79500</v>
      </c>
      <c r="T6" s="84">
        <v>70000</v>
      </c>
      <c r="U6" s="84"/>
      <c r="V6" s="84"/>
      <c r="W6" s="33"/>
      <c r="X6" s="33"/>
      <c r="Y6" s="33"/>
      <c r="Z6" s="33"/>
      <c r="AA6" s="33"/>
      <c r="AB6" s="33"/>
      <c r="AC6" s="33"/>
      <c r="AD6" s="33"/>
      <c r="AE6" s="33"/>
      <c r="AF6" s="69">
        <f t="shared" ref="AF6" si="0">SUM(Q6*S6)</f>
        <v>397500</v>
      </c>
      <c r="AG6" s="70">
        <f>T6*E6</f>
        <v>350000</v>
      </c>
      <c r="AH6" s="70">
        <f>U6*F6</f>
        <v>0</v>
      </c>
      <c r="AI6" s="70">
        <f>V6*G6</f>
        <v>0</v>
      </c>
      <c r="AJ6" s="70">
        <f t="shared" ref="AJ6:AR6" si="1">W6*H6</f>
        <v>0</v>
      </c>
      <c r="AK6" s="70">
        <f t="shared" si="1"/>
        <v>0</v>
      </c>
      <c r="AL6" s="70">
        <f t="shared" si="1"/>
        <v>0</v>
      </c>
      <c r="AM6" s="70">
        <f t="shared" si="1"/>
        <v>0</v>
      </c>
      <c r="AN6" s="70">
        <f t="shared" si="1"/>
        <v>0</v>
      </c>
      <c r="AO6" s="70">
        <f t="shared" si="1"/>
        <v>0</v>
      </c>
      <c r="AP6" s="70">
        <f t="shared" si="1"/>
        <v>0</v>
      </c>
      <c r="AQ6" s="70">
        <f t="shared" si="1"/>
        <v>0</v>
      </c>
      <c r="AR6" s="70">
        <f t="shared" si="1"/>
        <v>0</v>
      </c>
      <c r="AS6" s="71">
        <f>SUM(AG6:AR6)</f>
        <v>350000</v>
      </c>
      <c r="AT6" s="70"/>
      <c r="AU6" s="70"/>
      <c r="AV6" s="70"/>
      <c r="AW6" s="70">
        <f t="shared" ref="AW6:BE6" si="2">SUM(AJ6*14%)</f>
        <v>0</v>
      </c>
      <c r="AX6" s="70">
        <f t="shared" si="2"/>
        <v>0</v>
      </c>
      <c r="AY6" s="70">
        <f t="shared" si="2"/>
        <v>0</v>
      </c>
      <c r="AZ6" s="70">
        <f t="shared" si="2"/>
        <v>0</v>
      </c>
      <c r="BA6" s="70">
        <f t="shared" si="2"/>
        <v>0</v>
      </c>
      <c r="BB6" s="70">
        <f t="shared" si="2"/>
        <v>0</v>
      </c>
      <c r="BC6" s="70">
        <f t="shared" si="2"/>
        <v>0</v>
      </c>
      <c r="BD6" s="70">
        <f t="shared" si="2"/>
        <v>0</v>
      </c>
      <c r="BE6" s="70">
        <f t="shared" si="2"/>
        <v>0</v>
      </c>
      <c r="BF6" s="72">
        <f t="shared" ref="BF6" si="3">SUM(AT6:BE6)</f>
        <v>0</v>
      </c>
      <c r="BG6" s="73">
        <f>AF6-AS6</f>
        <v>47500</v>
      </c>
      <c r="BH6" s="74">
        <f>S6*D6</f>
        <v>795000</v>
      </c>
      <c r="BI6" s="75">
        <f>BH6-AS6</f>
        <v>445000</v>
      </c>
      <c r="BJ6" s="166">
        <f>SUM(Q6/D6)</f>
        <v>0.5</v>
      </c>
      <c r="BK6" s="656">
        <v>60000</v>
      </c>
      <c r="BL6" s="461">
        <f>AG6-AT6</f>
        <v>350000</v>
      </c>
      <c r="BM6" s="461">
        <f>E6*BK6</f>
        <v>300000</v>
      </c>
      <c r="BN6" s="461">
        <f>BL6-BM6</f>
        <v>50000</v>
      </c>
      <c r="BO6" s="37"/>
      <c r="BP6" s="461">
        <f>AH6-AU6</f>
        <v>0</v>
      </c>
      <c r="BQ6" s="461">
        <f>F6*BK6</f>
        <v>0</v>
      </c>
      <c r="BR6" s="461">
        <f>BP6-BQ6</f>
        <v>0</v>
      </c>
      <c r="BS6" s="37"/>
      <c r="BT6" s="461">
        <f>AI6-AV6</f>
        <v>0</v>
      </c>
      <c r="BU6" s="461">
        <f>G6*BK6</f>
        <v>0</v>
      </c>
      <c r="BV6" s="461">
        <f>BT6-BU6</f>
        <v>0</v>
      </c>
      <c r="BW6" s="37"/>
      <c r="BX6" s="461">
        <f>AJ6-AW6</f>
        <v>0</v>
      </c>
      <c r="BY6" s="461">
        <f>H6*BK6</f>
        <v>0</v>
      </c>
      <c r="BZ6" s="461">
        <f>BX6-BY6</f>
        <v>0</v>
      </c>
      <c r="CA6" s="37"/>
      <c r="CB6" s="461">
        <f>SUM(AK6-AX6)</f>
        <v>0</v>
      </c>
      <c r="CC6" s="461">
        <f>I6*BK6</f>
        <v>0</v>
      </c>
      <c r="CD6" s="461">
        <f>CB6-CC6</f>
        <v>0</v>
      </c>
      <c r="CE6" s="37"/>
      <c r="CF6" s="461">
        <f>AL6-AY6</f>
        <v>0</v>
      </c>
      <c r="CG6" s="461">
        <f>J6*BK6</f>
        <v>0</v>
      </c>
      <c r="CH6" s="461">
        <f>CF6-CG6</f>
        <v>0</v>
      </c>
      <c r="CI6" s="37"/>
      <c r="CJ6" s="461">
        <f>AM6-AZ6</f>
        <v>0</v>
      </c>
      <c r="CK6" s="461">
        <f>K6*BK6</f>
        <v>0</v>
      </c>
      <c r="CL6" s="461">
        <f>CJ6-CK6</f>
        <v>0</v>
      </c>
      <c r="CM6" s="37"/>
      <c r="CN6" s="461">
        <f>AN6-BA6</f>
        <v>0</v>
      </c>
      <c r="CO6" s="461">
        <f>L6*BK6</f>
        <v>0</v>
      </c>
      <c r="CP6" s="461">
        <f>CN6-CO6</f>
        <v>0</v>
      </c>
      <c r="CQ6" s="37"/>
      <c r="CR6" s="461">
        <f>AO6-BB6</f>
        <v>0</v>
      </c>
      <c r="CS6" s="461">
        <f>M6*BK6</f>
        <v>0</v>
      </c>
      <c r="CT6" s="461">
        <f>CR6-CS6</f>
        <v>0</v>
      </c>
      <c r="CU6" s="37"/>
      <c r="CV6" s="461">
        <f>AP6-BC6</f>
        <v>0</v>
      </c>
      <c r="CW6" s="461">
        <f>N6*BK6</f>
        <v>0</v>
      </c>
      <c r="CX6" s="461">
        <f>CV6-CW6</f>
        <v>0</v>
      </c>
      <c r="CY6" s="37"/>
      <c r="CZ6" s="461">
        <f>AQ6-BD6</f>
        <v>0</v>
      </c>
      <c r="DA6" s="461">
        <f>O6*BK6</f>
        <v>0</v>
      </c>
      <c r="DB6" s="461">
        <f>CZ6-DA6</f>
        <v>0</v>
      </c>
      <c r="DC6" s="37"/>
      <c r="DD6" s="461">
        <f>AR6-BE6</f>
        <v>0</v>
      </c>
      <c r="DE6" s="461">
        <f>P6*BK6</f>
        <v>0</v>
      </c>
      <c r="DF6" s="461">
        <f>DD6-DE6</f>
        <v>0</v>
      </c>
      <c r="DG6" s="37"/>
      <c r="DH6" s="461">
        <f t="shared" ref="DH6:DI6" si="4">SUM(BL6+BP6+BT6+BX6+CB6+CF6+CJ6+CN6+CR6+CV6+CZ6+DD6)</f>
        <v>350000</v>
      </c>
      <c r="DI6" s="461">
        <f t="shared" si="4"/>
        <v>300000</v>
      </c>
      <c r="DJ6" s="461">
        <f>DH6-DI6</f>
        <v>50000</v>
      </c>
    </row>
    <row r="7" spans="1:114" s="39" customFormat="1" ht="27.75" customHeight="1" thickBot="1" x14ac:dyDescent="0.25">
      <c r="A7" s="45">
        <v>1</v>
      </c>
      <c r="B7" s="45" t="s">
        <v>4</v>
      </c>
      <c r="C7" s="45"/>
      <c r="D7" s="46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8"/>
      <c r="R7" s="77"/>
      <c r="S7" s="46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78">
        <f t="shared" ref="AF7:BF7" si="5">SUM(AF6:AF6)</f>
        <v>397500</v>
      </c>
      <c r="AG7" s="916">
        <f t="shared" si="5"/>
        <v>350000</v>
      </c>
      <c r="AH7" s="78">
        <f t="shared" si="5"/>
        <v>0</v>
      </c>
      <c r="AI7" s="78">
        <f t="shared" si="5"/>
        <v>0</v>
      </c>
      <c r="AJ7" s="78">
        <f t="shared" ref="AJ7:AR7" si="6">SUM(AJ6:AJ6)</f>
        <v>0</v>
      </c>
      <c r="AK7" s="78">
        <f t="shared" si="6"/>
        <v>0</v>
      </c>
      <c r="AL7" s="78">
        <f t="shared" si="6"/>
        <v>0</v>
      </c>
      <c r="AM7" s="78">
        <f t="shared" si="6"/>
        <v>0</v>
      </c>
      <c r="AN7" s="78">
        <f t="shared" si="6"/>
        <v>0</v>
      </c>
      <c r="AO7" s="78">
        <f t="shared" si="6"/>
        <v>0</v>
      </c>
      <c r="AP7" s="78">
        <f t="shared" si="6"/>
        <v>0</v>
      </c>
      <c r="AQ7" s="78">
        <f t="shared" si="6"/>
        <v>0</v>
      </c>
      <c r="AR7" s="78">
        <f t="shared" si="6"/>
        <v>0</v>
      </c>
      <c r="AS7" s="78">
        <f t="shared" si="5"/>
        <v>350000</v>
      </c>
      <c r="AT7" s="78">
        <f t="shared" si="5"/>
        <v>0</v>
      </c>
      <c r="AU7" s="78">
        <f t="shared" ref="AU7:BE7" si="7">SUM(AU6:AU6)</f>
        <v>0</v>
      </c>
      <c r="AV7" s="78">
        <f t="shared" si="7"/>
        <v>0</v>
      </c>
      <c r="AW7" s="78">
        <f t="shared" si="7"/>
        <v>0</v>
      </c>
      <c r="AX7" s="78">
        <f t="shared" si="7"/>
        <v>0</v>
      </c>
      <c r="AY7" s="78">
        <f t="shared" si="7"/>
        <v>0</v>
      </c>
      <c r="AZ7" s="78">
        <f t="shared" si="7"/>
        <v>0</v>
      </c>
      <c r="BA7" s="78">
        <f t="shared" si="7"/>
        <v>0</v>
      </c>
      <c r="BB7" s="78">
        <f t="shared" si="7"/>
        <v>0</v>
      </c>
      <c r="BC7" s="78">
        <f t="shared" si="7"/>
        <v>0</v>
      </c>
      <c r="BD7" s="78">
        <f t="shared" si="7"/>
        <v>0</v>
      </c>
      <c r="BE7" s="78">
        <f t="shared" si="7"/>
        <v>0</v>
      </c>
      <c r="BF7" s="78">
        <f t="shared" si="5"/>
        <v>0</v>
      </c>
      <c r="BG7" s="79">
        <f>SUM(BG6)</f>
        <v>47500</v>
      </c>
      <c r="BH7" s="79">
        <f t="shared" ref="BH7:BI7" si="8">SUM(BH6)</f>
        <v>795000</v>
      </c>
      <c r="BI7" s="79">
        <f t="shared" si="8"/>
        <v>445000</v>
      </c>
      <c r="BJ7" s="541">
        <f>SUM(BJ6)</f>
        <v>0.5</v>
      </c>
      <c r="BK7" s="875"/>
      <c r="BL7" s="918">
        <f>SUM(BL6)</f>
        <v>350000</v>
      </c>
      <c r="BM7" s="918">
        <f t="shared" ref="BM7:BN7" si="9">SUM(BM6)</f>
        <v>300000</v>
      </c>
      <c r="BN7" s="918">
        <f t="shared" si="9"/>
        <v>50000</v>
      </c>
      <c r="BO7" s="50"/>
      <c r="BP7" s="918">
        <f>SUM(BP6)</f>
        <v>0</v>
      </c>
      <c r="BQ7" s="918">
        <f t="shared" ref="BQ7:BR7" si="10">SUM(BQ6)</f>
        <v>0</v>
      </c>
      <c r="BR7" s="918">
        <f t="shared" si="10"/>
        <v>0</v>
      </c>
      <c r="BS7" s="50"/>
      <c r="BT7" s="918">
        <f>SUM(BT6)</f>
        <v>0</v>
      </c>
      <c r="BU7" s="918">
        <f t="shared" ref="BU7:BV7" si="11">SUM(BU6)</f>
        <v>0</v>
      </c>
      <c r="BV7" s="918">
        <f t="shared" si="11"/>
        <v>0</v>
      </c>
      <c r="BW7" s="50"/>
      <c r="BX7" s="918">
        <f>SUM(BX6)</f>
        <v>0</v>
      </c>
      <c r="BY7" s="918">
        <f t="shared" ref="BY7:BZ7" si="12">SUM(BY6)</f>
        <v>0</v>
      </c>
      <c r="BZ7" s="918">
        <f t="shared" si="12"/>
        <v>0</v>
      </c>
      <c r="CA7" s="50"/>
      <c r="CB7" s="918">
        <f>SUM(CB6)</f>
        <v>0</v>
      </c>
      <c r="CC7" s="918">
        <f t="shared" ref="CC7:CD7" si="13">SUM(CC6)</f>
        <v>0</v>
      </c>
      <c r="CD7" s="918">
        <f t="shared" si="13"/>
        <v>0</v>
      </c>
      <c r="CE7" s="50"/>
      <c r="CF7" s="918">
        <f>SUM(CF6)</f>
        <v>0</v>
      </c>
      <c r="CG7" s="918">
        <f t="shared" ref="CG7:CH7" si="14">SUM(CG6)</f>
        <v>0</v>
      </c>
      <c r="CH7" s="918">
        <f t="shared" si="14"/>
        <v>0</v>
      </c>
      <c r="CI7" s="50"/>
      <c r="CJ7" s="918">
        <f>SUM(CJ6)</f>
        <v>0</v>
      </c>
      <c r="CK7" s="918">
        <f t="shared" ref="CK7:CL7" si="15">SUM(CK6)</f>
        <v>0</v>
      </c>
      <c r="CL7" s="918">
        <f t="shared" si="15"/>
        <v>0</v>
      </c>
      <c r="CM7" s="50"/>
      <c r="CN7" s="918">
        <f>SUM(CN6)</f>
        <v>0</v>
      </c>
      <c r="CO7" s="918">
        <f t="shared" ref="CO7:CP7" si="16">SUM(CO6)</f>
        <v>0</v>
      </c>
      <c r="CP7" s="918">
        <f t="shared" si="16"/>
        <v>0</v>
      </c>
      <c r="CQ7" s="50"/>
      <c r="CR7" s="918">
        <f>SUM(CR6)</f>
        <v>0</v>
      </c>
      <c r="CS7" s="918">
        <f t="shared" ref="CS7:CT7" si="17">SUM(CS6)</f>
        <v>0</v>
      </c>
      <c r="CT7" s="918">
        <f t="shared" si="17"/>
        <v>0</v>
      </c>
      <c r="CU7" s="50"/>
      <c r="CV7" s="918">
        <f>SUM(CV6)</f>
        <v>0</v>
      </c>
      <c r="CW7" s="918">
        <f t="shared" ref="CW7:CX7" si="18">SUM(CW6)</f>
        <v>0</v>
      </c>
      <c r="CX7" s="918">
        <f t="shared" si="18"/>
        <v>0</v>
      </c>
      <c r="CY7" s="50"/>
      <c r="CZ7" s="918">
        <f>SUM(CZ6)</f>
        <v>0</v>
      </c>
      <c r="DA7" s="918">
        <f t="shared" ref="DA7:DB7" si="19">SUM(DA6)</f>
        <v>0</v>
      </c>
      <c r="DB7" s="918">
        <f t="shared" si="19"/>
        <v>0</v>
      </c>
      <c r="DC7" s="50"/>
      <c r="DD7" s="918">
        <f>SUM(DD6)</f>
        <v>0</v>
      </c>
      <c r="DE7" s="918">
        <f t="shared" ref="DE7:DF7" si="20">SUM(DE6)</f>
        <v>0</v>
      </c>
      <c r="DF7" s="918">
        <f t="shared" si="20"/>
        <v>0</v>
      </c>
      <c r="DG7" s="50"/>
      <c r="DH7" s="918">
        <f>SUM(DH6)</f>
        <v>350000</v>
      </c>
      <c r="DI7" s="918">
        <f t="shared" ref="DI7:DJ7" si="21">SUM(DI6)</f>
        <v>300000</v>
      </c>
      <c r="DJ7" s="918">
        <f t="shared" si="21"/>
        <v>50000</v>
      </c>
    </row>
    <row r="8" spans="1:114" s="20" customFormat="1" ht="27.75" customHeight="1" x14ac:dyDescent="0.2">
      <c r="A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AE8" s="41"/>
      <c r="AS8" s="52"/>
      <c r="BF8" s="53"/>
      <c r="BG8" s="54">
        <f>AF7-AS7</f>
        <v>47500</v>
      </c>
      <c r="BH8" s="55">
        <f>SUM(BI7+AS7)</f>
        <v>795000</v>
      </c>
      <c r="BI8" s="56">
        <f>SUM(BG7)</f>
        <v>47500</v>
      </c>
      <c r="BJ8" s="154" t="s">
        <v>35</v>
      </c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5"/>
      <c r="BY8" s="25"/>
      <c r="BZ8" s="8"/>
      <c r="CA8" s="23"/>
      <c r="CB8" s="8"/>
      <c r="CC8" s="8"/>
      <c r="CD8" s="8"/>
      <c r="CE8" s="23"/>
      <c r="CF8" s="8"/>
      <c r="CG8" s="8"/>
      <c r="CH8" s="8"/>
      <c r="CI8" s="23"/>
      <c r="CJ8" s="8"/>
      <c r="CK8" s="8"/>
      <c r="CL8" s="8"/>
      <c r="CM8" s="23"/>
      <c r="CN8" s="8"/>
      <c r="CO8" s="8"/>
      <c r="CP8" s="8"/>
      <c r="CQ8" s="23"/>
      <c r="CR8" s="8"/>
      <c r="CS8" s="8"/>
      <c r="CT8" s="8"/>
      <c r="CU8" s="23"/>
      <c r="CV8" s="8"/>
      <c r="CW8" s="8"/>
      <c r="CX8" s="8"/>
      <c r="CY8" s="23"/>
      <c r="CZ8" s="8"/>
      <c r="DA8" s="8"/>
      <c r="DB8" s="8"/>
      <c r="DC8" s="23"/>
      <c r="DD8" s="8"/>
      <c r="DE8" s="8"/>
      <c r="DF8" s="8"/>
      <c r="DG8" s="23"/>
      <c r="DH8" s="8"/>
      <c r="DI8" s="8"/>
      <c r="DJ8" s="8"/>
    </row>
    <row r="9" spans="1:114" s="20" customFormat="1" ht="27.75" customHeight="1" x14ac:dyDescent="0.2">
      <c r="A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AE9" s="41"/>
      <c r="AS9" s="41"/>
      <c r="AT9" s="118"/>
      <c r="AU9" s="118"/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41"/>
      <c r="BH9" s="57"/>
      <c r="BI9" s="58">
        <f>SUM(BI7-BI8)</f>
        <v>397500</v>
      </c>
      <c r="BJ9" s="154" t="s">
        <v>34</v>
      </c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6"/>
      <c r="CA9" s="27"/>
      <c r="CB9" s="6"/>
      <c r="CC9" s="6"/>
      <c r="CD9" s="6"/>
      <c r="CE9" s="27"/>
      <c r="CF9" s="6"/>
      <c r="CG9" s="6"/>
      <c r="CH9" s="6"/>
      <c r="CI9" s="27"/>
      <c r="CJ9" s="6"/>
      <c r="CK9" s="6"/>
      <c r="CL9" s="6"/>
      <c r="CM9" s="27"/>
      <c r="CN9" s="6"/>
      <c r="CO9" s="6"/>
      <c r="CP9" s="6"/>
      <c r="CQ9" s="27"/>
      <c r="CR9" s="6"/>
      <c r="CS9" s="6"/>
      <c r="CT9" s="6"/>
      <c r="CU9" s="27"/>
      <c r="CV9" s="6"/>
      <c r="CW9" s="6"/>
      <c r="CX9" s="6"/>
      <c r="CY9" s="27"/>
      <c r="CZ9" s="6"/>
      <c r="DA9" s="6"/>
      <c r="DB9" s="6"/>
      <c r="DC9" s="27"/>
      <c r="DD9" s="6"/>
      <c r="DE9" s="6"/>
      <c r="DF9" s="6"/>
      <c r="DG9" s="27"/>
      <c r="DH9" s="6"/>
      <c r="DI9" s="6"/>
      <c r="DJ9" s="6"/>
    </row>
    <row r="10" spans="1:114" s="20" customFormat="1" ht="27.75" customHeight="1" x14ac:dyDescent="0.2">
      <c r="A10" s="1168" t="s">
        <v>8</v>
      </c>
      <c r="B10" s="1169"/>
      <c r="C10" s="119" t="s">
        <v>170</v>
      </c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2"/>
      <c r="AF10" s="23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3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3"/>
      <c r="BG10" s="133"/>
      <c r="BH10" s="130"/>
      <c r="BI10" s="134"/>
      <c r="BJ10" s="23"/>
      <c r="BK10" s="162"/>
      <c r="BL10" s="37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7"/>
      <c r="CA10" s="43"/>
      <c r="CB10" s="7"/>
      <c r="CC10" s="7"/>
      <c r="CD10" s="7"/>
      <c r="CE10" s="43"/>
      <c r="CF10" s="7"/>
      <c r="CG10" s="7"/>
      <c r="CH10" s="7"/>
      <c r="CI10" s="43"/>
      <c r="CJ10" s="7"/>
      <c r="CK10" s="7"/>
      <c r="CL10" s="7"/>
      <c r="CM10" s="43"/>
      <c r="CN10" s="7"/>
      <c r="CO10" s="7"/>
      <c r="CP10" s="7"/>
      <c r="CQ10" s="43"/>
      <c r="CR10" s="7"/>
      <c r="CS10" s="7"/>
      <c r="CT10" s="7"/>
      <c r="CU10" s="43"/>
      <c r="CV10" s="7"/>
      <c r="CW10" s="7"/>
      <c r="CX10" s="7"/>
      <c r="CY10" s="43"/>
      <c r="CZ10" s="7"/>
      <c r="DA10" s="7"/>
      <c r="DB10" s="7"/>
      <c r="DC10" s="43"/>
      <c r="DD10" s="7"/>
      <c r="DE10" s="7"/>
      <c r="DF10" s="7"/>
      <c r="DG10" s="43"/>
      <c r="DH10" s="7"/>
      <c r="DI10" s="7"/>
      <c r="DJ10" s="7"/>
    </row>
    <row r="11" spans="1:114" s="8" customFormat="1" ht="27.75" customHeight="1" x14ac:dyDescent="0.2">
      <c r="A11" s="1170" t="s">
        <v>9</v>
      </c>
      <c r="B11" s="1150" t="s">
        <v>10</v>
      </c>
      <c r="C11" s="1150" t="s">
        <v>21</v>
      </c>
      <c r="D11" s="1173" t="s">
        <v>11</v>
      </c>
      <c r="E11" s="1173"/>
      <c r="F11" s="1173"/>
      <c r="G11" s="1173"/>
      <c r="H11" s="1173"/>
      <c r="I11" s="1173"/>
      <c r="J11" s="1173"/>
      <c r="K11" s="1173"/>
      <c r="L11" s="1173"/>
      <c r="M11" s="1173"/>
      <c r="N11" s="1173"/>
      <c r="O11" s="1173"/>
      <c r="P11" s="1173"/>
      <c r="Q11" s="1173"/>
      <c r="R11" s="1150" t="s">
        <v>19</v>
      </c>
      <c r="S11" s="1174" t="s">
        <v>16</v>
      </c>
      <c r="T11" s="1175"/>
      <c r="U11" s="1175"/>
      <c r="V11" s="1175"/>
      <c r="W11" s="1175"/>
      <c r="X11" s="1175"/>
      <c r="Y11" s="1175"/>
      <c r="Z11" s="1175"/>
      <c r="AA11" s="1175"/>
      <c r="AB11" s="1175"/>
      <c r="AC11" s="1175"/>
      <c r="AD11" s="1175"/>
      <c r="AE11" s="1176"/>
      <c r="AF11" s="1161" t="s">
        <v>6</v>
      </c>
      <c r="AG11" s="1161"/>
      <c r="AH11" s="1161"/>
      <c r="AI11" s="1161"/>
      <c r="AJ11" s="1161"/>
      <c r="AK11" s="1161"/>
      <c r="AL11" s="1161"/>
      <c r="AM11" s="1161"/>
      <c r="AN11" s="1161"/>
      <c r="AO11" s="1161"/>
      <c r="AP11" s="1161"/>
      <c r="AQ11" s="1161"/>
      <c r="AR11" s="1161"/>
      <c r="AS11" s="1161"/>
      <c r="AT11" s="1162" t="s">
        <v>38</v>
      </c>
      <c r="AU11" s="1163"/>
      <c r="AV11" s="1163"/>
      <c r="AW11" s="1163"/>
      <c r="AX11" s="1163"/>
      <c r="AY11" s="1163"/>
      <c r="AZ11" s="1163"/>
      <c r="BA11" s="1163"/>
      <c r="BB11" s="1163"/>
      <c r="BC11" s="1163"/>
      <c r="BD11" s="1163"/>
      <c r="BE11" s="1163"/>
      <c r="BF11" s="1164"/>
      <c r="BG11" s="1150" t="s">
        <v>35</v>
      </c>
      <c r="BH11" s="1150" t="s">
        <v>208</v>
      </c>
      <c r="BI11" s="1153" t="s">
        <v>36</v>
      </c>
      <c r="BJ11" s="130"/>
      <c r="BK11" s="130"/>
      <c r="BL11" s="1149" t="s">
        <v>51</v>
      </c>
      <c r="BM11" s="1149"/>
      <c r="BN11" s="1149"/>
      <c r="BO11" s="23"/>
      <c r="BP11" s="1149" t="s">
        <v>52</v>
      </c>
      <c r="BQ11" s="1149"/>
      <c r="BR11" s="1149"/>
      <c r="BS11" s="23"/>
      <c r="BT11" s="1149" t="s">
        <v>56</v>
      </c>
      <c r="BU11" s="1149"/>
      <c r="BV11" s="1149"/>
      <c r="BW11" s="23"/>
      <c r="BX11" s="1149" t="s">
        <v>59</v>
      </c>
      <c r="BY11" s="1149"/>
      <c r="BZ11" s="1149"/>
      <c r="CA11" s="23"/>
      <c r="CB11" s="1149" t="s">
        <v>60</v>
      </c>
      <c r="CC11" s="1149"/>
      <c r="CD11" s="1149"/>
      <c r="CE11" s="23"/>
      <c r="CF11" s="1149" t="s">
        <v>61</v>
      </c>
      <c r="CG11" s="1149"/>
      <c r="CH11" s="1149"/>
      <c r="CI11" s="23"/>
      <c r="CJ11" s="1149" t="s">
        <v>204</v>
      </c>
      <c r="CK11" s="1149"/>
      <c r="CL11" s="1149"/>
      <c r="CM11" s="23"/>
      <c r="CN11" s="1149" t="s">
        <v>584</v>
      </c>
      <c r="CO11" s="1149"/>
      <c r="CP11" s="1149"/>
      <c r="CQ11" s="50"/>
      <c r="CR11" s="1149" t="s">
        <v>585</v>
      </c>
      <c r="CS11" s="1149"/>
      <c r="CT11" s="1149"/>
      <c r="CU11" s="23"/>
      <c r="CV11" s="1149" t="s">
        <v>586</v>
      </c>
      <c r="CW11" s="1149"/>
      <c r="CX11" s="1149"/>
      <c r="CY11" s="23"/>
      <c r="CZ11" s="1149" t="s">
        <v>587</v>
      </c>
      <c r="DA11" s="1149"/>
      <c r="DB11" s="1149"/>
      <c r="DC11" s="23"/>
      <c r="DD11" s="1149" t="s">
        <v>588</v>
      </c>
      <c r="DE11" s="1149"/>
      <c r="DF11" s="1149"/>
      <c r="DG11" s="23"/>
      <c r="DH11" s="1149" t="s">
        <v>12</v>
      </c>
      <c r="DI11" s="1149"/>
      <c r="DJ11" s="1149"/>
    </row>
    <row r="12" spans="1:114" s="8" customFormat="1" ht="27.75" customHeight="1" x14ac:dyDescent="0.2">
      <c r="A12" s="1171"/>
      <c r="B12" s="1151"/>
      <c r="C12" s="1151"/>
      <c r="D12" s="1156" t="s">
        <v>17</v>
      </c>
      <c r="E12" s="1158" t="s">
        <v>18</v>
      </c>
      <c r="F12" s="1159"/>
      <c r="G12" s="1159"/>
      <c r="H12" s="1159"/>
      <c r="I12" s="1159"/>
      <c r="J12" s="1159"/>
      <c r="K12" s="1159"/>
      <c r="L12" s="1159"/>
      <c r="M12" s="1159"/>
      <c r="N12" s="1159"/>
      <c r="O12" s="1159"/>
      <c r="P12" s="1159"/>
      <c r="Q12" s="1159"/>
      <c r="R12" s="1151"/>
      <c r="S12" s="1156" t="s">
        <v>17</v>
      </c>
      <c r="T12" s="1158" t="s">
        <v>18</v>
      </c>
      <c r="U12" s="1159"/>
      <c r="V12" s="1159"/>
      <c r="W12" s="1159"/>
      <c r="X12" s="1159"/>
      <c r="Y12" s="1159"/>
      <c r="Z12" s="1159"/>
      <c r="AA12" s="1159"/>
      <c r="AB12" s="1159"/>
      <c r="AC12" s="1159"/>
      <c r="AD12" s="1159"/>
      <c r="AE12" s="1160"/>
      <c r="AF12" s="1156" t="s">
        <v>17</v>
      </c>
      <c r="AG12" s="1158" t="s">
        <v>18</v>
      </c>
      <c r="AH12" s="1159"/>
      <c r="AI12" s="1159"/>
      <c r="AJ12" s="1159"/>
      <c r="AK12" s="1159"/>
      <c r="AL12" s="1159"/>
      <c r="AM12" s="1159"/>
      <c r="AN12" s="1159"/>
      <c r="AO12" s="1159"/>
      <c r="AP12" s="1159"/>
      <c r="AQ12" s="1159"/>
      <c r="AR12" s="1159"/>
      <c r="AS12" s="1160"/>
      <c r="AT12" s="1165"/>
      <c r="AU12" s="1166"/>
      <c r="AV12" s="1166"/>
      <c r="AW12" s="1166"/>
      <c r="AX12" s="1166"/>
      <c r="AY12" s="1166"/>
      <c r="AZ12" s="1166"/>
      <c r="BA12" s="1166"/>
      <c r="BB12" s="1166"/>
      <c r="BC12" s="1166"/>
      <c r="BD12" s="1166"/>
      <c r="BE12" s="1166"/>
      <c r="BF12" s="1167"/>
      <c r="BG12" s="1151"/>
      <c r="BH12" s="1151"/>
      <c r="BI12" s="1154"/>
      <c r="BJ12" s="130"/>
      <c r="BK12" s="130"/>
      <c r="BL12" s="920">
        <v>1</v>
      </c>
      <c r="BM12" s="920">
        <v>2</v>
      </c>
      <c r="BN12" s="920"/>
      <c r="BO12" s="23"/>
      <c r="BP12" s="920">
        <v>1</v>
      </c>
      <c r="BQ12" s="920">
        <v>2</v>
      </c>
      <c r="BR12" s="920"/>
      <c r="BS12" s="23"/>
      <c r="BT12" s="920">
        <v>1</v>
      </c>
      <c r="BU12" s="920">
        <v>2</v>
      </c>
      <c r="BV12" s="920"/>
      <c r="BW12" s="23"/>
      <c r="BX12" s="920">
        <v>1</v>
      </c>
      <c r="BY12" s="920">
        <v>2</v>
      </c>
      <c r="BZ12" s="920"/>
      <c r="CA12" s="23"/>
      <c r="CB12" s="920">
        <v>1</v>
      </c>
      <c r="CC12" s="920">
        <v>2</v>
      </c>
      <c r="CD12" s="920"/>
      <c r="CE12" s="23"/>
      <c r="CF12" s="920">
        <v>1</v>
      </c>
      <c r="CG12" s="920">
        <v>2</v>
      </c>
      <c r="CH12" s="920"/>
      <c r="CI12" s="23"/>
      <c r="CJ12" s="920">
        <v>1</v>
      </c>
      <c r="CK12" s="920">
        <v>2</v>
      </c>
      <c r="CL12" s="920"/>
      <c r="CM12" s="23"/>
      <c r="CN12" s="920">
        <v>1</v>
      </c>
      <c r="CO12" s="920">
        <v>2</v>
      </c>
      <c r="CP12" s="920"/>
      <c r="CQ12" s="24"/>
      <c r="CR12" s="920">
        <v>1</v>
      </c>
      <c r="CS12" s="920">
        <v>2</v>
      </c>
      <c r="CT12" s="920"/>
      <c r="CU12" s="23"/>
      <c r="CV12" s="920">
        <v>1</v>
      </c>
      <c r="CW12" s="920">
        <v>2</v>
      </c>
      <c r="CX12" s="920"/>
      <c r="CY12" s="23"/>
      <c r="CZ12" s="920">
        <v>1</v>
      </c>
      <c r="DA12" s="920">
        <v>2</v>
      </c>
      <c r="DB12" s="920"/>
      <c r="DC12" s="23"/>
      <c r="DD12" s="920">
        <v>1</v>
      </c>
      <c r="DE12" s="920">
        <v>2</v>
      </c>
      <c r="DF12" s="920"/>
      <c r="DG12" s="23"/>
      <c r="DH12" s="920">
        <v>1</v>
      </c>
      <c r="DI12" s="920">
        <v>2</v>
      </c>
      <c r="DJ12" s="920"/>
    </row>
    <row r="13" spans="1:114" s="6" customFormat="1" ht="27.75" customHeight="1" x14ac:dyDescent="0.2">
      <c r="A13" s="1172"/>
      <c r="B13" s="1152"/>
      <c r="C13" s="1152"/>
      <c r="D13" s="1157"/>
      <c r="E13" s="26">
        <v>1</v>
      </c>
      <c r="F13" s="26">
        <v>2</v>
      </c>
      <c r="G13" s="26">
        <v>3</v>
      </c>
      <c r="H13" s="26">
        <v>4</v>
      </c>
      <c r="I13" s="26">
        <v>5</v>
      </c>
      <c r="J13" s="26">
        <v>6</v>
      </c>
      <c r="K13" s="26">
        <v>7</v>
      </c>
      <c r="L13" s="26">
        <v>8</v>
      </c>
      <c r="M13" s="26">
        <v>9</v>
      </c>
      <c r="N13" s="26">
        <v>10</v>
      </c>
      <c r="O13" s="26">
        <v>11</v>
      </c>
      <c r="P13" s="26">
        <v>12</v>
      </c>
      <c r="Q13" s="26" t="s">
        <v>20</v>
      </c>
      <c r="R13" s="1152"/>
      <c r="S13" s="1157"/>
      <c r="T13" s="26">
        <v>1</v>
      </c>
      <c r="U13" s="26">
        <v>2</v>
      </c>
      <c r="V13" s="26">
        <v>3</v>
      </c>
      <c r="W13" s="26">
        <v>4</v>
      </c>
      <c r="X13" s="26">
        <v>5</v>
      </c>
      <c r="Y13" s="26">
        <v>6</v>
      </c>
      <c r="Z13" s="26">
        <v>7</v>
      </c>
      <c r="AA13" s="26">
        <v>8</v>
      </c>
      <c r="AB13" s="26">
        <v>9</v>
      </c>
      <c r="AC13" s="26">
        <v>10</v>
      </c>
      <c r="AD13" s="26">
        <v>11</v>
      </c>
      <c r="AE13" s="26">
        <v>12</v>
      </c>
      <c r="AF13" s="1157"/>
      <c r="AG13" s="26">
        <v>1</v>
      </c>
      <c r="AH13" s="26">
        <v>2</v>
      </c>
      <c r="AI13" s="26">
        <v>3</v>
      </c>
      <c r="AJ13" s="26">
        <v>4</v>
      </c>
      <c r="AK13" s="26">
        <v>5</v>
      </c>
      <c r="AL13" s="26">
        <v>6</v>
      </c>
      <c r="AM13" s="26">
        <v>7</v>
      </c>
      <c r="AN13" s="26">
        <v>8</v>
      </c>
      <c r="AO13" s="26">
        <v>9</v>
      </c>
      <c r="AP13" s="26">
        <v>10</v>
      </c>
      <c r="AQ13" s="26">
        <v>11</v>
      </c>
      <c r="AR13" s="26">
        <v>12</v>
      </c>
      <c r="AS13" s="26" t="s">
        <v>12</v>
      </c>
      <c r="AT13" s="164">
        <v>1</v>
      </c>
      <c r="AU13" s="164">
        <v>2</v>
      </c>
      <c r="AV13" s="164">
        <v>3</v>
      </c>
      <c r="AW13" s="164">
        <v>4</v>
      </c>
      <c r="AX13" s="164">
        <v>5</v>
      </c>
      <c r="AY13" s="164">
        <v>6</v>
      </c>
      <c r="AZ13" s="164">
        <v>7</v>
      </c>
      <c r="BA13" s="164">
        <v>8</v>
      </c>
      <c r="BB13" s="164">
        <v>9</v>
      </c>
      <c r="BC13" s="164">
        <v>10</v>
      </c>
      <c r="BD13" s="164">
        <v>11</v>
      </c>
      <c r="BE13" s="164">
        <v>12</v>
      </c>
      <c r="BF13" s="26" t="s">
        <v>12</v>
      </c>
      <c r="BG13" s="1152"/>
      <c r="BH13" s="1152"/>
      <c r="BI13" s="1155"/>
      <c r="BJ13" s="7"/>
      <c r="BK13" s="7"/>
      <c r="BL13" s="164" t="s">
        <v>581</v>
      </c>
      <c r="BM13" s="164" t="s">
        <v>582</v>
      </c>
      <c r="BN13" s="919" t="s">
        <v>583</v>
      </c>
      <c r="BO13" s="27"/>
      <c r="BP13" s="164" t="s">
        <v>581</v>
      </c>
      <c r="BQ13" s="164" t="s">
        <v>582</v>
      </c>
      <c r="BR13" s="919" t="s">
        <v>583</v>
      </c>
      <c r="BS13" s="27"/>
      <c r="BT13" s="164" t="s">
        <v>581</v>
      </c>
      <c r="BU13" s="164" t="s">
        <v>582</v>
      </c>
      <c r="BV13" s="919" t="s">
        <v>583</v>
      </c>
      <c r="BW13" s="27"/>
      <c r="BX13" s="164" t="s">
        <v>581</v>
      </c>
      <c r="BY13" s="164" t="s">
        <v>582</v>
      </c>
      <c r="BZ13" s="919" t="s">
        <v>583</v>
      </c>
      <c r="CA13" s="27"/>
      <c r="CB13" s="164" t="s">
        <v>581</v>
      </c>
      <c r="CC13" s="164" t="s">
        <v>582</v>
      </c>
      <c r="CD13" s="919" t="s">
        <v>583</v>
      </c>
      <c r="CE13" s="27"/>
      <c r="CF13" s="164" t="s">
        <v>581</v>
      </c>
      <c r="CG13" s="164" t="s">
        <v>582</v>
      </c>
      <c r="CH13" s="919" t="s">
        <v>583</v>
      </c>
      <c r="CI13" s="27"/>
      <c r="CJ13" s="164" t="s">
        <v>581</v>
      </c>
      <c r="CK13" s="164" t="s">
        <v>582</v>
      </c>
      <c r="CL13" s="919" t="s">
        <v>583</v>
      </c>
      <c r="CM13" s="27"/>
      <c r="CN13" s="164" t="s">
        <v>581</v>
      </c>
      <c r="CO13" s="164" t="s">
        <v>582</v>
      </c>
      <c r="CP13" s="919" t="s">
        <v>583</v>
      </c>
      <c r="CQ13" s="24"/>
      <c r="CR13" s="164" t="s">
        <v>581</v>
      </c>
      <c r="CS13" s="164" t="s">
        <v>582</v>
      </c>
      <c r="CT13" s="919" t="s">
        <v>583</v>
      </c>
      <c r="CU13" s="27"/>
      <c r="CV13" s="164" t="s">
        <v>581</v>
      </c>
      <c r="CW13" s="164" t="s">
        <v>582</v>
      </c>
      <c r="CX13" s="919" t="s">
        <v>583</v>
      </c>
      <c r="CY13" s="27"/>
      <c r="CZ13" s="164" t="s">
        <v>581</v>
      </c>
      <c r="DA13" s="164" t="s">
        <v>582</v>
      </c>
      <c r="DB13" s="919" t="s">
        <v>583</v>
      </c>
      <c r="DC13" s="27"/>
      <c r="DD13" s="164" t="s">
        <v>581</v>
      </c>
      <c r="DE13" s="164" t="s">
        <v>582</v>
      </c>
      <c r="DF13" s="919" t="s">
        <v>583</v>
      </c>
      <c r="DG13" s="27"/>
      <c r="DH13" s="164" t="s">
        <v>581</v>
      </c>
      <c r="DI13" s="164" t="s">
        <v>582</v>
      </c>
      <c r="DJ13" s="919" t="s">
        <v>583</v>
      </c>
    </row>
    <row r="14" spans="1:114" s="6" customFormat="1" ht="27.75" customHeight="1" x14ac:dyDescent="0.2">
      <c r="A14" s="377"/>
      <c r="B14" s="130" t="s">
        <v>190</v>
      </c>
      <c r="C14" s="378"/>
      <c r="D14" s="378"/>
      <c r="E14" s="379"/>
      <c r="F14" s="379"/>
      <c r="G14" s="379"/>
      <c r="H14" s="379"/>
      <c r="I14" s="379"/>
      <c r="J14" s="379"/>
      <c r="K14" s="379"/>
      <c r="L14" s="379"/>
      <c r="M14" s="379"/>
      <c r="N14" s="379"/>
      <c r="O14" s="379"/>
      <c r="P14" s="379"/>
      <c r="Q14" s="379"/>
      <c r="R14" s="23"/>
      <c r="S14" s="23"/>
      <c r="T14" s="23"/>
      <c r="U14" s="380"/>
      <c r="V14" s="380"/>
      <c r="W14" s="380"/>
      <c r="X14" s="380"/>
      <c r="Y14" s="380"/>
      <c r="Z14" s="380"/>
      <c r="AA14" s="380"/>
      <c r="AB14" s="380"/>
      <c r="AC14" s="380"/>
      <c r="AD14" s="380"/>
      <c r="AE14" s="380"/>
      <c r="AF14" s="378"/>
      <c r="AG14" s="379"/>
      <c r="AH14" s="379"/>
      <c r="AI14" s="379"/>
      <c r="AJ14" s="379"/>
      <c r="AK14" s="379"/>
      <c r="AL14" s="379"/>
      <c r="AM14" s="379"/>
      <c r="AN14" s="379"/>
      <c r="AO14" s="379"/>
      <c r="AP14" s="379"/>
      <c r="AQ14" s="379"/>
      <c r="AR14" s="379"/>
      <c r="AS14" s="379"/>
      <c r="AT14" s="381"/>
      <c r="AU14" s="381"/>
      <c r="AV14" s="381"/>
      <c r="AW14" s="381"/>
      <c r="AX14" s="381"/>
      <c r="AY14" s="381"/>
      <c r="AZ14" s="381"/>
      <c r="BA14" s="381"/>
      <c r="BB14" s="381"/>
      <c r="BC14" s="381"/>
      <c r="BD14" s="381"/>
      <c r="BE14" s="381"/>
      <c r="BF14" s="380"/>
      <c r="BG14" s="382"/>
      <c r="BH14" s="378"/>
      <c r="BI14" s="382"/>
      <c r="BJ14" s="7"/>
      <c r="BK14" s="461"/>
      <c r="BL14" s="461"/>
      <c r="BM14" s="461"/>
      <c r="BN14" s="461"/>
      <c r="BO14" s="37"/>
      <c r="BP14" s="461"/>
      <c r="BQ14" s="461"/>
      <c r="BR14" s="461"/>
      <c r="BS14" s="37"/>
      <c r="BT14" s="461"/>
      <c r="BU14" s="461"/>
      <c r="BV14" s="461"/>
      <c r="BW14" s="37"/>
      <c r="BX14" s="461"/>
      <c r="BY14" s="461"/>
      <c r="BZ14" s="461"/>
      <c r="CA14" s="37"/>
      <c r="CB14" s="461"/>
      <c r="CC14" s="461"/>
      <c r="CD14" s="461"/>
      <c r="CE14" s="37"/>
      <c r="CF14" s="461"/>
      <c r="CG14" s="461"/>
      <c r="CH14" s="461"/>
      <c r="CI14" s="37"/>
      <c r="CJ14" s="461"/>
      <c r="CK14" s="461"/>
      <c r="CL14" s="461"/>
      <c r="CM14" s="37"/>
      <c r="CN14" s="461"/>
      <c r="CO14" s="461"/>
      <c r="CP14" s="461"/>
      <c r="CQ14" s="131"/>
      <c r="CR14" s="461"/>
      <c r="CS14" s="461"/>
      <c r="CT14" s="461"/>
      <c r="CU14" s="37"/>
      <c r="CV14" s="461"/>
      <c r="CW14" s="461"/>
      <c r="CX14" s="461"/>
      <c r="CY14" s="37"/>
      <c r="CZ14" s="461"/>
      <c r="DA14" s="461"/>
      <c r="DB14" s="461"/>
      <c r="DC14" s="37"/>
      <c r="DD14" s="461"/>
      <c r="DE14" s="461"/>
      <c r="DF14" s="461"/>
      <c r="DG14" s="37"/>
      <c r="DH14" s="461"/>
      <c r="DI14" s="461"/>
      <c r="DJ14" s="461"/>
    </row>
    <row r="15" spans="1:114" s="7" customFormat="1" ht="27.75" customHeight="1" x14ac:dyDescent="0.2">
      <c r="A15" s="42">
        <v>1</v>
      </c>
      <c r="B15" s="186" t="s">
        <v>376</v>
      </c>
      <c r="C15" s="29" t="s">
        <v>49</v>
      </c>
      <c r="D15" s="657">
        <v>200</v>
      </c>
      <c r="E15" s="184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1">
        <f>SUM(E15:P15)</f>
        <v>0</v>
      </c>
      <c r="R15" s="183" t="s">
        <v>109</v>
      </c>
      <c r="S15" s="655">
        <v>570</v>
      </c>
      <c r="T15" s="84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69">
        <f t="shared" ref="AF15:AF17" si="22">SUM(Q15*S15)</f>
        <v>0</v>
      </c>
      <c r="AG15" s="70">
        <f t="shared" ref="AG15:AI17" si="23">T15*E15</f>
        <v>0</v>
      </c>
      <c r="AH15" s="70">
        <f t="shared" si="23"/>
        <v>0</v>
      </c>
      <c r="AI15" s="70">
        <f t="shared" si="23"/>
        <v>0</v>
      </c>
      <c r="AJ15" s="70">
        <f t="shared" ref="AJ15:AR17" si="24">W15*H15</f>
        <v>0</v>
      </c>
      <c r="AK15" s="70">
        <f t="shared" si="24"/>
        <v>0</v>
      </c>
      <c r="AL15" s="70">
        <f t="shared" si="24"/>
        <v>0</v>
      </c>
      <c r="AM15" s="70">
        <f t="shared" si="24"/>
        <v>0</v>
      </c>
      <c r="AN15" s="70">
        <f t="shared" si="24"/>
        <v>0</v>
      </c>
      <c r="AO15" s="70">
        <f t="shared" si="24"/>
        <v>0</v>
      </c>
      <c r="AP15" s="70">
        <f t="shared" si="24"/>
        <v>0</v>
      </c>
      <c r="AQ15" s="70">
        <f t="shared" si="24"/>
        <v>0</v>
      </c>
      <c r="AR15" s="70">
        <f t="shared" si="24"/>
        <v>0</v>
      </c>
      <c r="AS15" s="71">
        <f>SUM(AG15:AR15)</f>
        <v>0</v>
      </c>
      <c r="AT15" s="70"/>
      <c r="AU15" s="70">
        <f t="shared" ref="AU15:AV17" si="25">SUM(AH15*14%)</f>
        <v>0</v>
      </c>
      <c r="AV15" s="70">
        <f t="shared" si="25"/>
        <v>0</v>
      </c>
      <c r="AW15" s="70">
        <f t="shared" ref="AW15:BE17" si="26">SUM(AJ15*14%)</f>
        <v>0</v>
      </c>
      <c r="AX15" s="70">
        <f t="shared" si="26"/>
        <v>0</v>
      </c>
      <c r="AY15" s="70">
        <f t="shared" si="26"/>
        <v>0</v>
      </c>
      <c r="AZ15" s="70">
        <f t="shared" si="26"/>
        <v>0</v>
      </c>
      <c r="BA15" s="70">
        <f t="shared" si="26"/>
        <v>0</v>
      </c>
      <c r="BB15" s="70">
        <f t="shared" si="26"/>
        <v>0</v>
      </c>
      <c r="BC15" s="70">
        <f t="shared" si="26"/>
        <v>0</v>
      </c>
      <c r="BD15" s="70">
        <f t="shared" si="26"/>
        <v>0</v>
      </c>
      <c r="BE15" s="70">
        <f t="shared" si="26"/>
        <v>0</v>
      </c>
      <c r="BF15" s="72">
        <f t="shared" ref="BF15:BF17" si="27">SUM(AT15:BE15)</f>
        <v>0</v>
      </c>
      <c r="BG15" s="73">
        <f>AF15-AS15</f>
        <v>0</v>
      </c>
      <c r="BH15" s="74">
        <f>S15*D15</f>
        <v>114000</v>
      </c>
      <c r="BI15" s="75">
        <f>BH15-AS15</f>
        <v>114000</v>
      </c>
      <c r="BJ15" s="152">
        <f>SUM(Q15/D15)</f>
        <v>0</v>
      </c>
      <c r="BK15" s="655">
        <v>570</v>
      </c>
      <c r="BL15" s="461">
        <f t="shared" ref="BL15:BL21" si="28">AG15-AT15</f>
        <v>0</v>
      </c>
      <c r="BM15" s="461">
        <f t="shared" ref="BM15:BM21" si="29">E15*BK15</f>
        <v>0</v>
      </c>
      <c r="BN15" s="461">
        <f t="shared" ref="BN15:BN21" si="30">BL15-BM15</f>
        <v>0</v>
      </c>
      <c r="BO15" s="37"/>
      <c r="BP15" s="461">
        <f t="shared" ref="BP15:BP21" si="31">AH15-AU15</f>
        <v>0</v>
      </c>
      <c r="BQ15" s="461">
        <f t="shared" ref="BQ15:BQ21" si="32">F15*BK15</f>
        <v>0</v>
      </c>
      <c r="BR15" s="461">
        <f t="shared" ref="BR15:BR21" si="33">BP15-BQ15</f>
        <v>0</v>
      </c>
      <c r="BS15" s="37"/>
      <c r="BT15" s="461">
        <f t="shared" ref="BT15:BT21" si="34">AI15-AV15</f>
        <v>0</v>
      </c>
      <c r="BU15" s="461">
        <f t="shared" ref="BU15:BU21" si="35">G15*BK15</f>
        <v>0</v>
      </c>
      <c r="BV15" s="461">
        <f t="shared" ref="BV15:BV21" si="36">BT15-BU15</f>
        <v>0</v>
      </c>
      <c r="BW15" s="37"/>
      <c r="BX15" s="461">
        <f t="shared" ref="BX15:BX21" si="37">AJ15-AW15</f>
        <v>0</v>
      </c>
      <c r="BY15" s="461">
        <f t="shared" ref="BY15:BY21" si="38">H15*BK15</f>
        <v>0</v>
      </c>
      <c r="BZ15" s="461">
        <f t="shared" ref="BZ15:BZ21" si="39">BX15-BY15</f>
        <v>0</v>
      </c>
      <c r="CA15" s="37"/>
      <c r="CB15" s="461">
        <f t="shared" ref="CB15:CB21" si="40">SUM(AK15-AX15)</f>
        <v>0</v>
      </c>
      <c r="CC15" s="461">
        <f t="shared" ref="CC15:CC21" si="41">I15*BK15</f>
        <v>0</v>
      </c>
      <c r="CD15" s="461">
        <f t="shared" ref="CD15:CD21" si="42">CB15-CC15</f>
        <v>0</v>
      </c>
      <c r="CE15" s="37"/>
      <c r="CF15" s="461">
        <f t="shared" ref="CF15:CF21" si="43">AL15-AY15</f>
        <v>0</v>
      </c>
      <c r="CG15" s="461">
        <f t="shared" ref="CG15:CG21" si="44">J15*BK15</f>
        <v>0</v>
      </c>
      <c r="CH15" s="461">
        <f t="shared" ref="CH15:CH21" si="45">CF15-CG15</f>
        <v>0</v>
      </c>
      <c r="CI15" s="37"/>
      <c r="CJ15" s="461">
        <f t="shared" ref="CJ15:CJ21" si="46">AM15-AZ15</f>
        <v>0</v>
      </c>
      <c r="CK15" s="461">
        <f t="shared" ref="CK15:CK21" si="47">K15*BK15</f>
        <v>0</v>
      </c>
      <c r="CL15" s="461">
        <f t="shared" ref="CL15:CL21" si="48">CJ15-CK15</f>
        <v>0</v>
      </c>
      <c r="CM15" s="37"/>
      <c r="CN15" s="461">
        <f t="shared" ref="CN15:CN21" si="49">AN15-BA15</f>
        <v>0</v>
      </c>
      <c r="CO15" s="461">
        <f t="shared" ref="CO15:CO21" si="50">L15*BK15</f>
        <v>0</v>
      </c>
      <c r="CP15" s="461">
        <f t="shared" ref="CP15:CP21" si="51">CN15-CO15</f>
        <v>0</v>
      </c>
      <c r="CQ15" s="23"/>
      <c r="CR15" s="461">
        <f t="shared" ref="CR15:CR22" si="52">AO15-BB15</f>
        <v>0</v>
      </c>
      <c r="CS15" s="461">
        <f t="shared" ref="CS15:CS22" si="53">M15*BK15</f>
        <v>0</v>
      </c>
      <c r="CT15" s="461">
        <f t="shared" ref="CT15:CT22" si="54">CR15-CS15</f>
        <v>0</v>
      </c>
      <c r="CU15" s="37"/>
      <c r="CV15" s="461">
        <f t="shared" ref="CV15:CV22" si="55">AP15-BC15</f>
        <v>0</v>
      </c>
      <c r="CW15" s="461">
        <f t="shared" ref="CW15:CW22" si="56">N15*BK15</f>
        <v>0</v>
      </c>
      <c r="CX15" s="461">
        <f t="shared" ref="CX15:CX22" si="57">CV15-CW15</f>
        <v>0</v>
      </c>
      <c r="CY15" s="37"/>
      <c r="CZ15" s="461">
        <f t="shared" ref="CZ15:CZ22" si="58">AQ15-BD15</f>
        <v>0</v>
      </c>
      <c r="DA15" s="461">
        <f t="shared" ref="DA15:DA22" si="59">O15*BK15</f>
        <v>0</v>
      </c>
      <c r="DB15" s="461">
        <f t="shared" ref="DB15:DB22" si="60">CZ15-DA15</f>
        <v>0</v>
      </c>
      <c r="DC15" s="37"/>
      <c r="DD15" s="461">
        <f t="shared" ref="DD15:DD22" si="61">AR15-BE15</f>
        <v>0</v>
      </c>
      <c r="DE15" s="461">
        <f t="shared" ref="DE15:DE22" si="62">P15*BK15</f>
        <v>0</v>
      </c>
      <c r="DF15" s="461">
        <f t="shared" ref="DF15:DF22" si="63">DD15-DE15</f>
        <v>0</v>
      </c>
      <c r="DG15" s="37"/>
      <c r="DH15" s="461">
        <f t="shared" ref="DH15:DH22" si="64">SUM(BL15+BP15+BT15+BX15+CB15+CF15+CJ15+CN15+CR15+CV15+CZ15+DD15)</f>
        <v>0</v>
      </c>
      <c r="DI15" s="461">
        <f t="shared" ref="DI15:DI22" si="65">SUM(BM15+BQ15+BU15+BY15+CC15+CG15+CK15+CO15+CS15+CW15+DA15+DE15)</f>
        <v>0</v>
      </c>
      <c r="DJ15" s="461">
        <f t="shared" ref="DJ15:DJ22" si="66">DH15-DI15</f>
        <v>0</v>
      </c>
    </row>
    <row r="16" spans="1:114" s="7" customFormat="1" ht="27.75" customHeight="1" x14ac:dyDescent="0.2">
      <c r="A16" s="42">
        <v>2</v>
      </c>
      <c r="B16" s="186" t="s">
        <v>171</v>
      </c>
      <c r="C16" s="29" t="s">
        <v>49</v>
      </c>
      <c r="D16" s="180">
        <v>50</v>
      </c>
      <c r="E16" s="18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1">
        <f>SUM(E16:P16)</f>
        <v>0</v>
      </c>
      <c r="R16" s="183" t="s">
        <v>172</v>
      </c>
      <c r="S16" s="655">
        <v>1500</v>
      </c>
      <c r="T16" s="84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69">
        <f t="shared" si="22"/>
        <v>0</v>
      </c>
      <c r="AG16" s="70">
        <f t="shared" si="23"/>
        <v>0</v>
      </c>
      <c r="AH16" s="70">
        <f t="shared" si="23"/>
        <v>0</v>
      </c>
      <c r="AI16" s="70">
        <f t="shared" si="23"/>
        <v>0</v>
      </c>
      <c r="AJ16" s="70">
        <f t="shared" si="24"/>
        <v>0</v>
      </c>
      <c r="AK16" s="70">
        <f t="shared" si="24"/>
        <v>0</v>
      </c>
      <c r="AL16" s="70">
        <f t="shared" si="24"/>
        <v>0</v>
      </c>
      <c r="AM16" s="70">
        <f t="shared" si="24"/>
        <v>0</v>
      </c>
      <c r="AN16" s="70">
        <f t="shared" si="24"/>
        <v>0</v>
      </c>
      <c r="AO16" s="70">
        <f t="shared" si="24"/>
        <v>0</v>
      </c>
      <c r="AP16" s="70">
        <f t="shared" si="24"/>
        <v>0</v>
      </c>
      <c r="AQ16" s="70">
        <f t="shared" si="24"/>
        <v>0</v>
      </c>
      <c r="AR16" s="70">
        <f t="shared" si="24"/>
        <v>0</v>
      </c>
      <c r="AS16" s="71">
        <f>SUM(AG16:AR16)</f>
        <v>0</v>
      </c>
      <c r="AT16" s="70">
        <f>SUM(AG16*4%)</f>
        <v>0</v>
      </c>
      <c r="AU16" s="70">
        <f t="shared" si="25"/>
        <v>0</v>
      </c>
      <c r="AV16" s="70">
        <f t="shared" si="25"/>
        <v>0</v>
      </c>
      <c r="AW16" s="70">
        <f t="shared" si="26"/>
        <v>0</v>
      </c>
      <c r="AX16" s="70">
        <f t="shared" si="26"/>
        <v>0</v>
      </c>
      <c r="AY16" s="70">
        <f t="shared" si="26"/>
        <v>0</v>
      </c>
      <c r="AZ16" s="70">
        <f t="shared" si="26"/>
        <v>0</v>
      </c>
      <c r="BA16" s="70">
        <f t="shared" si="26"/>
        <v>0</v>
      </c>
      <c r="BB16" s="70">
        <f t="shared" si="26"/>
        <v>0</v>
      </c>
      <c r="BC16" s="70">
        <f t="shared" si="26"/>
        <v>0</v>
      </c>
      <c r="BD16" s="70">
        <f t="shared" si="26"/>
        <v>0</v>
      </c>
      <c r="BE16" s="70">
        <f t="shared" si="26"/>
        <v>0</v>
      </c>
      <c r="BF16" s="72">
        <f t="shared" si="27"/>
        <v>0</v>
      </c>
      <c r="BG16" s="73">
        <f t="shared" ref="BG16:BG17" si="67">AF16-AS16</f>
        <v>0</v>
      </c>
      <c r="BH16" s="74">
        <f t="shared" ref="BH16:BH17" si="68">S16*D16</f>
        <v>75000</v>
      </c>
      <c r="BI16" s="75">
        <f t="shared" ref="BI16:BI17" si="69">BH16-AS16</f>
        <v>75000</v>
      </c>
      <c r="BJ16" s="152">
        <f>SUM(Q16/D16)</f>
        <v>0</v>
      </c>
      <c r="BK16" s="655">
        <v>1500</v>
      </c>
      <c r="BL16" s="461">
        <f t="shared" si="28"/>
        <v>0</v>
      </c>
      <c r="BM16" s="461">
        <f t="shared" si="29"/>
        <v>0</v>
      </c>
      <c r="BN16" s="461">
        <f t="shared" si="30"/>
        <v>0</v>
      </c>
      <c r="BO16" s="37"/>
      <c r="BP16" s="461">
        <f t="shared" si="31"/>
        <v>0</v>
      </c>
      <c r="BQ16" s="461">
        <f t="shared" si="32"/>
        <v>0</v>
      </c>
      <c r="BR16" s="461">
        <f t="shared" si="33"/>
        <v>0</v>
      </c>
      <c r="BS16" s="37"/>
      <c r="BT16" s="461">
        <f t="shared" si="34"/>
        <v>0</v>
      </c>
      <c r="BU16" s="461">
        <f t="shared" si="35"/>
        <v>0</v>
      </c>
      <c r="BV16" s="461">
        <f t="shared" si="36"/>
        <v>0</v>
      </c>
      <c r="BW16" s="37"/>
      <c r="BX16" s="461">
        <f t="shared" si="37"/>
        <v>0</v>
      </c>
      <c r="BY16" s="461">
        <f t="shared" si="38"/>
        <v>0</v>
      </c>
      <c r="BZ16" s="461">
        <f t="shared" si="39"/>
        <v>0</v>
      </c>
      <c r="CA16" s="37"/>
      <c r="CB16" s="461">
        <f t="shared" si="40"/>
        <v>0</v>
      </c>
      <c r="CC16" s="461">
        <f t="shared" si="41"/>
        <v>0</v>
      </c>
      <c r="CD16" s="461">
        <f t="shared" si="42"/>
        <v>0</v>
      </c>
      <c r="CE16" s="37"/>
      <c r="CF16" s="461">
        <f t="shared" si="43"/>
        <v>0</v>
      </c>
      <c r="CG16" s="461">
        <f t="shared" si="44"/>
        <v>0</v>
      </c>
      <c r="CH16" s="461">
        <f t="shared" si="45"/>
        <v>0</v>
      </c>
      <c r="CI16" s="37"/>
      <c r="CJ16" s="461">
        <f t="shared" si="46"/>
        <v>0</v>
      </c>
      <c r="CK16" s="461">
        <f t="shared" si="47"/>
        <v>0</v>
      </c>
      <c r="CL16" s="461">
        <f t="shared" si="48"/>
        <v>0</v>
      </c>
      <c r="CM16" s="37"/>
      <c r="CN16" s="461">
        <f t="shared" si="49"/>
        <v>0</v>
      </c>
      <c r="CO16" s="461">
        <f t="shared" si="50"/>
        <v>0</v>
      </c>
      <c r="CP16" s="461">
        <f t="shared" si="51"/>
        <v>0</v>
      </c>
      <c r="CQ16" s="23"/>
      <c r="CR16" s="461">
        <f t="shared" si="52"/>
        <v>0</v>
      </c>
      <c r="CS16" s="461">
        <f t="shared" si="53"/>
        <v>0</v>
      </c>
      <c r="CT16" s="461">
        <f t="shared" si="54"/>
        <v>0</v>
      </c>
      <c r="CU16" s="37"/>
      <c r="CV16" s="461">
        <f t="shared" si="55"/>
        <v>0</v>
      </c>
      <c r="CW16" s="461">
        <f t="shared" si="56"/>
        <v>0</v>
      </c>
      <c r="CX16" s="461">
        <f t="shared" si="57"/>
        <v>0</v>
      </c>
      <c r="CY16" s="37"/>
      <c r="CZ16" s="461">
        <f t="shared" si="58"/>
        <v>0</v>
      </c>
      <c r="DA16" s="461">
        <f t="shared" si="59"/>
        <v>0</v>
      </c>
      <c r="DB16" s="461">
        <f t="shared" si="60"/>
        <v>0</v>
      </c>
      <c r="DC16" s="37"/>
      <c r="DD16" s="461">
        <f t="shared" si="61"/>
        <v>0</v>
      </c>
      <c r="DE16" s="461">
        <f t="shared" si="62"/>
        <v>0</v>
      </c>
      <c r="DF16" s="461">
        <f t="shared" si="63"/>
        <v>0</v>
      </c>
      <c r="DG16" s="37"/>
      <c r="DH16" s="461">
        <f t="shared" si="64"/>
        <v>0</v>
      </c>
      <c r="DI16" s="461">
        <f t="shared" si="65"/>
        <v>0</v>
      </c>
      <c r="DJ16" s="461">
        <f t="shared" si="66"/>
        <v>0</v>
      </c>
    </row>
    <row r="17" spans="1:114" s="7" customFormat="1" ht="27.75" customHeight="1" x14ac:dyDescent="0.2">
      <c r="A17" s="42">
        <v>3</v>
      </c>
      <c r="B17" s="186" t="s">
        <v>289</v>
      </c>
      <c r="C17" s="29" t="s">
        <v>49</v>
      </c>
      <c r="D17" s="180">
        <v>50</v>
      </c>
      <c r="E17" s="18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1">
        <f>SUM(E17:P17)</f>
        <v>0</v>
      </c>
      <c r="R17" s="183" t="s">
        <v>172</v>
      </c>
      <c r="S17" s="655">
        <v>2500</v>
      </c>
      <c r="T17" s="84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69">
        <f t="shared" si="22"/>
        <v>0</v>
      </c>
      <c r="AG17" s="70">
        <f t="shared" si="23"/>
        <v>0</v>
      </c>
      <c r="AH17" s="70">
        <f t="shared" si="23"/>
        <v>0</v>
      </c>
      <c r="AI17" s="70">
        <f t="shared" si="23"/>
        <v>0</v>
      </c>
      <c r="AJ17" s="70">
        <f t="shared" si="24"/>
        <v>0</v>
      </c>
      <c r="AK17" s="70">
        <f t="shared" si="24"/>
        <v>0</v>
      </c>
      <c r="AL17" s="70">
        <f t="shared" si="24"/>
        <v>0</v>
      </c>
      <c r="AM17" s="70">
        <f t="shared" si="24"/>
        <v>0</v>
      </c>
      <c r="AN17" s="70">
        <f t="shared" si="24"/>
        <v>0</v>
      </c>
      <c r="AO17" s="70">
        <f t="shared" si="24"/>
        <v>0</v>
      </c>
      <c r="AP17" s="70">
        <f t="shared" si="24"/>
        <v>0</v>
      </c>
      <c r="AQ17" s="70">
        <f t="shared" si="24"/>
        <v>0</v>
      </c>
      <c r="AR17" s="70">
        <f t="shared" si="24"/>
        <v>0</v>
      </c>
      <c r="AS17" s="71">
        <f>SUM(AG17:AR17)</f>
        <v>0</v>
      </c>
      <c r="AT17" s="70"/>
      <c r="AU17" s="70">
        <f t="shared" si="25"/>
        <v>0</v>
      </c>
      <c r="AV17" s="70">
        <f t="shared" si="25"/>
        <v>0</v>
      </c>
      <c r="AW17" s="70">
        <f t="shared" si="26"/>
        <v>0</v>
      </c>
      <c r="AX17" s="70">
        <f t="shared" si="26"/>
        <v>0</v>
      </c>
      <c r="AY17" s="70">
        <f t="shared" si="26"/>
        <v>0</v>
      </c>
      <c r="AZ17" s="70">
        <f t="shared" si="26"/>
        <v>0</v>
      </c>
      <c r="BA17" s="70">
        <f t="shared" si="26"/>
        <v>0</v>
      </c>
      <c r="BB17" s="70">
        <f t="shared" si="26"/>
        <v>0</v>
      </c>
      <c r="BC17" s="70">
        <f t="shared" si="26"/>
        <v>0</v>
      </c>
      <c r="BD17" s="70">
        <f t="shared" si="26"/>
        <v>0</v>
      </c>
      <c r="BE17" s="70">
        <f t="shared" si="26"/>
        <v>0</v>
      </c>
      <c r="BF17" s="72">
        <f t="shared" si="27"/>
        <v>0</v>
      </c>
      <c r="BG17" s="73">
        <f t="shared" si="67"/>
        <v>0</v>
      </c>
      <c r="BH17" s="74">
        <f t="shared" si="68"/>
        <v>125000</v>
      </c>
      <c r="BI17" s="75">
        <f t="shared" si="69"/>
        <v>125000</v>
      </c>
      <c r="BJ17" s="152">
        <f>SUM(Q17/D17)</f>
        <v>0</v>
      </c>
      <c r="BK17" s="655">
        <v>2500</v>
      </c>
      <c r="BL17" s="461">
        <f t="shared" si="28"/>
        <v>0</v>
      </c>
      <c r="BM17" s="461">
        <f t="shared" si="29"/>
        <v>0</v>
      </c>
      <c r="BN17" s="461">
        <f t="shared" si="30"/>
        <v>0</v>
      </c>
      <c r="BO17" s="37"/>
      <c r="BP17" s="461">
        <f t="shared" si="31"/>
        <v>0</v>
      </c>
      <c r="BQ17" s="461">
        <f t="shared" si="32"/>
        <v>0</v>
      </c>
      <c r="BR17" s="461">
        <f t="shared" si="33"/>
        <v>0</v>
      </c>
      <c r="BS17" s="37"/>
      <c r="BT17" s="461">
        <f t="shared" si="34"/>
        <v>0</v>
      </c>
      <c r="BU17" s="461">
        <f t="shared" si="35"/>
        <v>0</v>
      </c>
      <c r="BV17" s="461">
        <f t="shared" si="36"/>
        <v>0</v>
      </c>
      <c r="BW17" s="37"/>
      <c r="BX17" s="461">
        <f t="shared" si="37"/>
        <v>0</v>
      </c>
      <c r="BY17" s="461">
        <f t="shared" si="38"/>
        <v>0</v>
      </c>
      <c r="BZ17" s="461">
        <f t="shared" si="39"/>
        <v>0</v>
      </c>
      <c r="CA17" s="37"/>
      <c r="CB17" s="461">
        <f t="shared" si="40"/>
        <v>0</v>
      </c>
      <c r="CC17" s="461">
        <f t="shared" si="41"/>
        <v>0</v>
      </c>
      <c r="CD17" s="461">
        <f t="shared" si="42"/>
        <v>0</v>
      </c>
      <c r="CE17" s="37"/>
      <c r="CF17" s="461">
        <f t="shared" si="43"/>
        <v>0</v>
      </c>
      <c r="CG17" s="461">
        <f t="shared" si="44"/>
        <v>0</v>
      </c>
      <c r="CH17" s="461">
        <f t="shared" si="45"/>
        <v>0</v>
      </c>
      <c r="CI17" s="37"/>
      <c r="CJ17" s="461">
        <f t="shared" si="46"/>
        <v>0</v>
      </c>
      <c r="CK17" s="461">
        <f t="shared" si="47"/>
        <v>0</v>
      </c>
      <c r="CL17" s="461">
        <f t="shared" si="48"/>
        <v>0</v>
      </c>
      <c r="CM17" s="37"/>
      <c r="CN17" s="461">
        <f t="shared" si="49"/>
        <v>0</v>
      </c>
      <c r="CO17" s="461">
        <f t="shared" si="50"/>
        <v>0</v>
      </c>
      <c r="CP17" s="461">
        <f t="shared" si="51"/>
        <v>0</v>
      </c>
      <c r="CQ17" s="27"/>
      <c r="CR17" s="461">
        <f t="shared" si="52"/>
        <v>0</v>
      </c>
      <c r="CS17" s="461">
        <f t="shared" si="53"/>
        <v>0</v>
      </c>
      <c r="CT17" s="461">
        <f t="shared" si="54"/>
        <v>0</v>
      </c>
      <c r="CU17" s="37"/>
      <c r="CV17" s="461">
        <f t="shared" si="55"/>
        <v>0</v>
      </c>
      <c r="CW17" s="461">
        <f t="shared" si="56"/>
        <v>0</v>
      </c>
      <c r="CX17" s="461">
        <f t="shared" si="57"/>
        <v>0</v>
      </c>
      <c r="CY17" s="37"/>
      <c r="CZ17" s="461">
        <f t="shared" si="58"/>
        <v>0</v>
      </c>
      <c r="DA17" s="461">
        <f t="shared" si="59"/>
        <v>0</v>
      </c>
      <c r="DB17" s="461">
        <f t="shared" si="60"/>
        <v>0</v>
      </c>
      <c r="DC17" s="37"/>
      <c r="DD17" s="461">
        <f t="shared" si="61"/>
        <v>0</v>
      </c>
      <c r="DE17" s="461">
        <f t="shared" si="62"/>
        <v>0</v>
      </c>
      <c r="DF17" s="461">
        <f t="shared" si="63"/>
        <v>0</v>
      </c>
      <c r="DG17" s="37"/>
      <c r="DH17" s="461">
        <f t="shared" si="64"/>
        <v>0</v>
      </c>
      <c r="DI17" s="461">
        <f t="shared" si="65"/>
        <v>0</v>
      </c>
      <c r="DJ17" s="461">
        <f t="shared" si="66"/>
        <v>0</v>
      </c>
    </row>
    <row r="18" spans="1:114" s="392" customFormat="1" ht="27.75" customHeight="1" x14ac:dyDescent="0.2">
      <c r="A18" s="377"/>
      <c r="B18" s="388" t="s">
        <v>191</v>
      </c>
      <c r="C18" s="378"/>
      <c r="D18" s="390"/>
      <c r="E18" s="379"/>
      <c r="F18" s="379"/>
      <c r="G18" s="379"/>
      <c r="H18" s="379"/>
      <c r="I18" s="379"/>
      <c r="J18" s="379"/>
      <c r="K18" s="379"/>
      <c r="L18" s="379"/>
      <c r="M18" s="379"/>
      <c r="N18" s="379"/>
      <c r="O18" s="379"/>
      <c r="P18" s="379"/>
      <c r="Q18" s="379"/>
      <c r="R18" s="389"/>
      <c r="S18" s="389"/>
      <c r="T18" s="389"/>
      <c r="U18" s="380"/>
      <c r="V18" s="380"/>
      <c r="W18" s="380"/>
      <c r="X18" s="380"/>
      <c r="Y18" s="380"/>
      <c r="Z18" s="380"/>
      <c r="AA18" s="380"/>
      <c r="AB18" s="380"/>
      <c r="AC18" s="380"/>
      <c r="AD18" s="380"/>
      <c r="AE18" s="380"/>
      <c r="AF18" s="378"/>
      <c r="AG18" s="379"/>
      <c r="AH18" s="379"/>
      <c r="AI18" s="379"/>
      <c r="AJ18" s="379"/>
      <c r="AK18" s="379"/>
      <c r="AL18" s="379"/>
      <c r="AM18" s="379"/>
      <c r="AN18" s="379"/>
      <c r="AO18" s="379"/>
      <c r="AP18" s="379"/>
      <c r="AQ18" s="379"/>
      <c r="AR18" s="379"/>
      <c r="AS18" s="379"/>
      <c r="AT18" s="381"/>
      <c r="AU18" s="381"/>
      <c r="AV18" s="381"/>
      <c r="AW18" s="381"/>
      <c r="AX18" s="381"/>
      <c r="AY18" s="381"/>
      <c r="AZ18" s="381"/>
      <c r="BA18" s="381"/>
      <c r="BB18" s="381"/>
      <c r="BC18" s="381"/>
      <c r="BD18" s="381"/>
      <c r="BE18" s="381"/>
      <c r="BF18" s="380"/>
      <c r="BG18" s="382"/>
      <c r="BH18" s="378"/>
      <c r="BI18" s="75"/>
      <c r="BJ18" s="38"/>
      <c r="BK18" s="389"/>
      <c r="BL18" s="461">
        <f t="shared" si="28"/>
        <v>0</v>
      </c>
      <c r="BM18" s="461">
        <f t="shared" si="29"/>
        <v>0</v>
      </c>
      <c r="BN18" s="461">
        <f t="shared" si="30"/>
        <v>0</v>
      </c>
      <c r="BO18" s="37"/>
      <c r="BP18" s="461">
        <f t="shared" si="31"/>
        <v>0</v>
      </c>
      <c r="BQ18" s="461">
        <f t="shared" si="32"/>
        <v>0</v>
      </c>
      <c r="BR18" s="461">
        <f t="shared" si="33"/>
        <v>0</v>
      </c>
      <c r="BS18" s="37"/>
      <c r="BT18" s="461">
        <f t="shared" si="34"/>
        <v>0</v>
      </c>
      <c r="BU18" s="461">
        <f t="shared" si="35"/>
        <v>0</v>
      </c>
      <c r="BV18" s="461">
        <f t="shared" si="36"/>
        <v>0</v>
      </c>
      <c r="BW18" s="37"/>
      <c r="BX18" s="461">
        <f t="shared" si="37"/>
        <v>0</v>
      </c>
      <c r="BY18" s="461">
        <f t="shared" si="38"/>
        <v>0</v>
      </c>
      <c r="BZ18" s="461">
        <f t="shared" si="39"/>
        <v>0</v>
      </c>
      <c r="CA18" s="37"/>
      <c r="CB18" s="461">
        <f t="shared" si="40"/>
        <v>0</v>
      </c>
      <c r="CC18" s="461">
        <f t="shared" si="41"/>
        <v>0</v>
      </c>
      <c r="CD18" s="461">
        <f t="shared" si="42"/>
        <v>0</v>
      </c>
      <c r="CE18" s="37"/>
      <c r="CF18" s="461">
        <f t="shared" si="43"/>
        <v>0</v>
      </c>
      <c r="CG18" s="461">
        <f t="shared" si="44"/>
        <v>0</v>
      </c>
      <c r="CH18" s="461">
        <f t="shared" si="45"/>
        <v>0</v>
      </c>
      <c r="CI18" s="37"/>
      <c r="CJ18" s="461">
        <f t="shared" si="46"/>
        <v>0</v>
      </c>
      <c r="CK18" s="461">
        <f t="shared" si="47"/>
        <v>0</v>
      </c>
      <c r="CL18" s="461">
        <f t="shared" si="48"/>
        <v>0</v>
      </c>
      <c r="CM18" s="37"/>
      <c r="CN18" s="461">
        <f t="shared" si="49"/>
        <v>0</v>
      </c>
      <c r="CO18" s="461">
        <f t="shared" si="50"/>
        <v>0</v>
      </c>
      <c r="CP18" s="461">
        <f t="shared" si="51"/>
        <v>0</v>
      </c>
      <c r="CQ18" s="383"/>
      <c r="CR18" s="461">
        <f t="shared" si="52"/>
        <v>0</v>
      </c>
      <c r="CS18" s="461">
        <f t="shared" si="53"/>
        <v>0</v>
      </c>
      <c r="CT18" s="461">
        <f t="shared" si="54"/>
        <v>0</v>
      </c>
      <c r="CU18" s="37"/>
      <c r="CV18" s="461">
        <f t="shared" si="55"/>
        <v>0</v>
      </c>
      <c r="CW18" s="461">
        <f t="shared" si="56"/>
        <v>0</v>
      </c>
      <c r="CX18" s="461">
        <f t="shared" si="57"/>
        <v>0</v>
      </c>
      <c r="CY18" s="37"/>
      <c r="CZ18" s="461">
        <f t="shared" si="58"/>
        <v>0</v>
      </c>
      <c r="DA18" s="461">
        <f t="shared" si="59"/>
        <v>0</v>
      </c>
      <c r="DB18" s="461">
        <f t="shared" si="60"/>
        <v>0</v>
      </c>
      <c r="DC18" s="37"/>
      <c r="DD18" s="461">
        <f t="shared" si="61"/>
        <v>0</v>
      </c>
      <c r="DE18" s="461">
        <f t="shared" si="62"/>
        <v>0</v>
      </c>
      <c r="DF18" s="461">
        <f t="shared" si="63"/>
        <v>0</v>
      </c>
      <c r="DG18" s="37"/>
      <c r="DH18" s="461">
        <f t="shared" si="64"/>
        <v>0</v>
      </c>
      <c r="DI18" s="461">
        <f t="shared" si="65"/>
        <v>0</v>
      </c>
      <c r="DJ18" s="461">
        <f t="shared" si="66"/>
        <v>0</v>
      </c>
    </row>
    <row r="19" spans="1:114" s="38" customFormat="1" ht="27.75" customHeight="1" x14ac:dyDescent="0.2">
      <c r="A19" s="28"/>
      <c r="B19" s="1029" t="s">
        <v>296</v>
      </c>
      <c r="C19" s="29" t="s">
        <v>49</v>
      </c>
      <c r="D19" s="1030">
        <v>40</v>
      </c>
      <c r="E19" s="384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1">
        <f>SUM(E19:P19)</f>
        <v>0</v>
      </c>
      <c r="R19" s="1031" t="s">
        <v>0</v>
      </c>
      <c r="S19" s="1032">
        <v>10300</v>
      </c>
      <c r="T19" s="385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86">
        <f t="shared" ref="AF19" si="70">SUM(Q19*S19)</f>
        <v>0</v>
      </c>
      <c r="AG19" s="461">
        <f t="shared" ref="AG19" si="71">T19*E19</f>
        <v>0</v>
      </c>
      <c r="AH19" s="461">
        <f t="shared" ref="AH19" si="72">U19*F19</f>
        <v>0</v>
      </c>
      <c r="AI19" s="461">
        <f t="shared" ref="AI19" si="73">V19*G19</f>
        <v>0</v>
      </c>
      <c r="AJ19" s="461">
        <f t="shared" ref="AJ19" si="74">W19*H19</f>
        <v>0</v>
      </c>
      <c r="AK19" s="461">
        <f t="shared" ref="AK19" si="75">X19*I19</f>
        <v>0</v>
      </c>
      <c r="AL19" s="461">
        <f t="shared" ref="AL19" si="76">Y19*J19</f>
        <v>0</v>
      </c>
      <c r="AM19" s="461">
        <f t="shared" ref="AM19" si="77">Z19*K19</f>
        <v>0</v>
      </c>
      <c r="AN19" s="461">
        <f t="shared" ref="AN19" si="78">AA19*L19</f>
        <v>0</v>
      </c>
      <c r="AO19" s="461">
        <f t="shared" ref="AO19" si="79">AB19*M19</f>
        <v>0</v>
      </c>
      <c r="AP19" s="461">
        <f t="shared" ref="AP19" si="80">AC19*N19</f>
        <v>0</v>
      </c>
      <c r="AQ19" s="461">
        <f t="shared" ref="AQ19" si="81">AD19*O19</f>
        <v>0</v>
      </c>
      <c r="AR19" s="461">
        <f t="shared" ref="AR19" si="82">AE19*P19</f>
        <v>0</v>
      </c>
      <c r="AS19" s="462">
        <f>SUM(AG19:AR19)</f>
        <v>0</v>
      </c>
      <c r="AT19" s="461">
        <f>SUM(AG19*4%)</f>
        <v>0</v>
      </c>
      <c r="AU19" s="461">
        <f t="shared" ref="AU19" si="83">SUM(AH19*14%)</f>
        <v>0</v>
      </c>
      <c r="AV19" s="461">
        <f t="shared" ref="AV19" si="84">SUM(AI19*14%)</f>
        <v>0</v>
      </c>
      <c r="AW19" s="461">
        <f t="shared" ref="AW19" si="85">SUM(AJ19*14%)</f>
        <v>0</v>
      </c>
      <c r="AX19" s="461">
        <f t="shared" ref="AX19" si="86">SUM(AK19*14%)</f>
        <v>0</v>
      </c>
      <c r="AY19" s="461">
        <f t="shared" ref="AY19" si="87">SUM(AL19*14%)</f>
        <v>0</v>
      </c>
      <c r="AZ19" s="461">
        <f t="shared" ref="AZ19" si="88">SUM(AM19*14%)</f>
        <v>0</v>
      </c>
      <c r="BA19" s="461">
        <f t="shared" ref="BA19" si="89">SUM(AN19*14%)</f>
        <v>0</v>
      </c>
      <c r="BB19" s="461">
        <f t="shared" ref="BB19" si="90">SUM(AO19*14%)</f>
        <v>0</v>
      </c>
      <c r="BC19" s="461">
        <f t="shared" ref="BC19" si="91">SUM(AP19*14%)</f>
        <v>0</v>
      </c>
      <c r="BD19" s="461">
        <f t="shared" ref="BD19" si="92">SUM(AQ19*14%)</f>
        <v>0</v>
      </c>
      <c r="BE19" s="461">
        <f t="shared" ref="BE19" si="93">SUM(AR19*14%)</f>
        <v>0</v>
      </c>
      <c r="BF19" s="73">
        <f t="shared" ref="BF19" si="94">SUM(AT19:BE19)</f>
        <v>0</v>
      </c>
      <c r="BG19" s="73">
        <f t="shared" ref="BG19:BG22" si="95">AF19-AS19</f>
        <v>0</v>
      </c>
      <c r="BH19" s="74">
        <f t="shared" ref="BH19:BH22" si="96">S19*D19</f>
        <v>412000</v>
      </c>
      <c r="BI19" s="75">
        <f t="shared" ref="BI19:BI22" si="97">BH19-AS19</f>
        <v>412000</v>
      </c>
      <c r="BJ19" s="387">
        <f>SUM(Q19/D19)</f>
        <v>0</v>
      </c>
      <c r="BK19" s="1032">
        <v>10300</v>
      </c>
      <c r="BL19" s="461">
        <f t="shared" si="28"/>
        <v>0</v>
      </c>
      <c r="BM19" s="461">
        <f t="shared" si="29"/>
        <v>0</v>
      </c>
      <c r="BN19" s="461">
        <f t="shared" si="30"/>
        <v>0</v>
      </c>
      <c r="BO19" s="37"/>
      <c r="BP19" s="461">
        <f t="shared" si="31"/>
        <v>0</v>
      </c>
      <c r="BQ19" s="461">
        <f t="shared" si="32"/>
        <v>0</v>
      </c>
      <c r="BR19" s="461">
        <f t="shared" si="33"/>
        <v>0</v>
      </c>
      <c r="BS19" s="37"/>
      <c r="BT19" s="461">
        <f t="shared" si="34"/>
        <v>0</v>
      </c>
      <c r="BU19" s="461">
        <f t="shared" si="35"/>
        <v>0</v>
      </c>
      <c r="BV19" s="461">
        <f t="shared" si="36"/>
        <v>0</v>
      </c>
      <c r="BW19" s="37"/>
      <c r="BX19" s="461">
        <f t="shared" si="37"/>
        <v>0</v>
      </c>
      <c r="BY19" s="461">
        <f t="shared" si="38"/>
        <v>0</v>
      </c>
      <c r="BZ19" s="461">
        <f t="shared" si="39"/>
        <v>0</v>
      </c>
      <c r="CA19" s="37"/>
      <c r="CB19" s="461">
        <f t="shared" si="40"/>
        <v>0</v>
      </c>
      <c r="CC19" s="461">
        <f t="shared" si="41"/>
        <v>0</v>
      </c>
      <c r="CD19" s="461">
        <f t="shared" si="42"/>
        <v>0</v>
      </c>
      <c r="CE19" s="37"/>
      <c r="CF19" s="461">
        <f t="shared" si="43"/>
        <v>0</v>
      </c>
      <c r="CG19" s="461">
        <f t="shared" si="44"/>
        <v>0</v>
      </c>
      <c r="CH19" s="461">
        <f t="shared" si="45"/>
        <v>0</v>
      </c>
      <c r="CI19" s="37"/>
      <c r="CJ19" s="461">
        <f t="shared" si="46"/>
        <v>0</v>
      </c>
      <c r="CK19" s="461">
        <f t="shared" si="47"/>
        <v>0</v>
      </c>
      <c r="CL19" s="461">
        <f t="shared" si="48"/>
        <v>0</v>
      </c>
      <c r="CM19" s="37"/>
      <c r="CN19" s="461">
        <f t="shared" si="49"/>
        <v>0</v>
      </c>
      <c r="CO19" s="461">
        <f t="shared" si="50"/>
        <v>0</v>
      </c>
      <c r="CP19" s="461">
        <f t="shared" si="51"/>
        <v>0</v>
      </c>
      <c r="CQ19" s="43"/>
      <c r="CR19" s="461">
        <f t="shared" si="52"/>
        <v>0</v>
      </c>
      <c r="CS19" s="461">
        <f t="shared" si="53"/>
        <v>0</v>
      </c>
      <c r="CT19" s="461">
        <f t="shared" si="54"/>
        <v>0</v>
      </c>
      <c r="CU19" s="37"/>
      <c r="CV19" s="461">
        <f t="shared" si="55"/>
        <v>0</v>
      </c>
      <c r="CW19" s="461">
        <f t="shared" si="56"/>
        <v>0</v>
      </c>
      <c r="CX19" s="461">
        <f t="shared" si="57"/>
        <v>0</v>
      </c>
      <c r="CY19" s="37"/>
      <c r="CZ19" s="461">
        <f t="shared" si="58"/>
        <v>0</v>
      </c>
      <c r="DA19" s="461">
        <f t="shared" si="59"/>
        <v>0</v>
      </c>
      <c r="DB19" s="461">
        <f t="shared" si="60"/>
        <v>0</v>
      </c>
      <c r="DC19" s="37"/>
      <c r="DD19" s="461">
        <f t="shared" si="61"/>
        <v>0</v>
      </c>
      <c r="DE19" s="461">
        <f t="shared" si="62"/>
        <v>0</v>
      </c>
      <c r="DF19" s="461">
        <f t="shared" si="63"/>
        <v>0</v>
      </c>
      <c r="DG19" s="37"/>
      <c r="DH19" s="461">
        <f t="shared" si="64"/>
        <v>0</v>
      </c>
      <c r="DI19" s="461">
        <f t="shared" si="65"/>
        <v>0</v>
      </c>
      <c r="DJ19" s="461">
        <f t="shared" si="66"/>
        <v>0</v>
      </c>
    </row>
    <row r="20" spans="1:114" s="38" customFormat="1" ht="27.75" customHeight="1" x14ac:dyDescent="0.2">
      <c r="A20" s="28"/>
      <c r="B20" s="1033" t="s">
        <v>297</v>
      </c>
      <c r="C20" s="29" t="s">
        <v>49</v>
      </c>
      <c r="D20" s="384">
        <v>50</v>
      </c>
      <c r="E20" s="384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1">
        <f t="shared" ref="Q20" si="98">SUM(E20:P20)</f>
        <v>0</v>
      </c>
      <c r="R20" s="658" t="s">
        <v>172</v>
      </c>
      <c r="S20" s="659">
        <v>1000</v>
      </c>
      <c r="T20" s="385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86">
        <f t="shared" ref="AF20" si="99">SUM(Q20*S20)</f>
        <v>0</v>
      </c>
      <c r="AG20" s="461">
        <f t="shared" ref="AG20" si="100">T20*E20</f>
        <v>0</v>
      </c>
      <c r="AH20" s="461">
        <f t="shared" ref="AH20" si="101">U20*F20</f>
        <v>0</v>
      </c>
      <c r="AI20" s="461">
        <f t="shared" ref="AI20" si="102">V20*G20</f>
        <v>0</v>
      </c>
      <c r="AJ20" s="461">
        <f t="shared" ref="AJ20" si="103">W20*H20</f>
        <v>0</v>
      </c>
      <c r="AK20" s="461">
        <f t="shared" ref="AK20" si="104">X20*I20</f>
        <v>0</v>
      </c>
      <c r="AL20" s="461">
        <f t="shared" ref="AL20" si="105">Y20*J20</f>
        <v>0</v>
      </c>
      <c r="AM20" s="461">
        <f t="shared" ref="AM20" si="106">Z20*K20</f>
        <v>0</v>
      </c>
      <c r="AN20" s="461">
        <f t="shared" ref="AN20" si="107">AA20*L20</f>
        <v>0</v>
      </c>
      <c r="AO20" s="461">
        <f t="shared" ref="AO20" si="108">AB20*M20</f>
        <v>0</v>
      </c>
      <c r="AP20" s="461">
        <f t="shared" ref="AP20" si="109">AC20*N20</f>
        <v>0</v>
      </c>
      <c r="AQ20" s="461">
        <f t="shared" ref="AQ20" si="110">AD20*O20</f>
        <v>0</v>
      </c>
      <c r="AR20" s="461">
        <f t="shared" ref="AR20" si="111">AE20*P20</f>
        <v>0</v>
      </c>
      <c r="AS20" s="462">
        <f t="shared" ref="AS20" si="112">SUM(AG20:AR20)</f>
        <v>0</v>
      </c>
      <c r="AT20" s="461"/>
      <c r="AU20" s="461">
        <f t="shared" ref="AU20" si="113">SUM(AH20*14%)</f>
        <v>0</v>
      </c>
      <c r="AV20" s="461">
        <f t="shared" ref="AV20" si="114">SUM(AI20*14%)</f>
        <v>0</v>
      </c>
      <c r="AW20" s="461">
        <f t="shared" ref="AW20" si="115">SUM(AJ20*14%)</f>
        <v>0</v>
      </c>
      <c r="AX20" s="461">
        <f t="shared" ref="AX20" si="116">SUM(AK20*14%)</f>
        <v>0</v>
      </c>
      <c r="AY20" s="461">
        <f t="shared" ref="AY20" si="117">SUM(AL20*14%)</f>
        <v>0</v>
      </c>
      <c r="AZ20" s="461">
        <f t="shared" ref="AZ20" si="118">SUM(AM20*14%)</f>
        <v>0</v>
      </c>
      <c r="BA20" s="461">
        <f t="shared" ref="BA20" si="119">SUM(AN20*14%)</f>
        <v>0</v>
      </c>
      <c r="BB20" s="461">
        <f t="shared" ref="BB20" si="120">SUM(AO20*14%)</f>
        <v>0</v>
      </c>
      <c r="BC20" s="461">
        <f t="shared" ref="BC20" si="121">SUM(AP20*14%)</f>
        <v>0</v>
      </c>
      <c r="BD20" s="461">
        <f t="shared" ref="BD20" si="122">SUM(AQ20*14%)</f>
        <v>0</v>
      </c>
      <c r="BE20" s="461">
        <f t="shared" ref="BE20" si="123">SUM(AR20*14%)</f>
        <v>0</v>
      </c>
      <c r="BF20" s="73">
        <f t="shared" ref="BF20" si="124">SUM(AT20:BE20)</f>
        <v>0</v>
      </c>
      <c r="BG20" s="73">
        <f t="shared" si="95"/>
        <v>0</v>
      </c>
      <c r="BH20" s="74">
        <f t="shared" si="96"/>
        <v>50000</v>
      </c>
      <c r="BI20" s="75">
        <f t="shared" si="97"/>
        <v>50000</v>
      </c>
      <c r="BJ20" s="387">
        <f t="shared" ref="BJ20" si="125">SUM(Q20/D20)</f>
        <v>0</v>
      </c>
      <c r="BK20" s="659">
        <v>1000</v>
      </c>
      <c r="BL20" s="461">
        <f t="shared" si="28"/>
        <v>0</v>
      </c>
      <c r="BM20" s="461">
        <f t="shared" si="29"/>
        <v>0</v>
      </c>
      <c r="BN20" s="461">
        <f t="shared" si="30"/>
        <v>0</v>
      </c>
      <c r="BO20" s="37"/>
      <c r="BP20" s="461">
        <f t="shared" si="31"/>
        <v>0</v>
      </c>
      <c r="BQ20" s="461">
        <f t="shared" si="32"/>
        <v>0</v>
      </c>
      <c r="BR20" s="461">
        <f t="shared" si="33"/>
        <v>0</v>
      </c>
      <c r="BS20" s="37"/>
      <c r="BT20" s="461">
        <f t="shared" si="34"/>
        <v>0</v>
      </c>
      <c r="BU20" s="461">
        <f t="shared" si="35"/>
        <v>0</v>
      </c>
      <c r="BV20" s="461">
        <f t="shared" si="36"/>
        <v>0</v>
      </c>
      <c r="BW20" s="37"/>
      <c r="BX20" s="461">
        <f t="shared" si="37"/>
        <v>0</v>
      </c>
      <c r="BY20" s="461">
        <f t="shared" si="38"/>
        <v>0</v>
      </c>
      <c r="BZ20" s="461">
        <f t="shared" si="39"/>
        <v>0</v>
      </c>
      <c r="CA20" s="37"/>
      <c r="CB20" s="461">
        <f t="shared" si="40"/>
        <v>0</v>
      </c>
      <c r="CC20" s="461">
        <f t="shared" si="41"/>
        <v>0</v>
      </c>
      <c r="CD20" s="461">
        <f t="shared" si="42"/>
        <v>0</v>
      </c>
      <c r="CE20" s="37"/>
      <c r="CF20" s="461">
        <f t="shared" si="43"/>
        <v>0</v>
      </c>
      <c r="CG20" s="461">
        <f t="shared" si="44"/>
        <v>0</v>
      </c>
      <c r="CH20" s="461">
        <f t="shared" si="45"/>
        <v>0</v>
      </c>
      <c r="CI20" s="37"/>
      <c r="CJ20" s="461">
        <f t="shared" si="46"/>
        <v>0</v>
      </c>
      <c r="CK20" s="461">
        <f t="shared" si="47"/>
        <v>0</v>
      </c>
      <c r="CL20" s="461">
        <f t="shared" si="48"/>
        <v>0</v>
      </c>
      <c r="CM20" s="37"/>
      <c r="CN20" s="461">
        <f t="shared" si="49"/>
        <v>0</v>
      </c>
      <c r="CO20" s="461">
        <f t="shared" si="50"/>
        <v>0</v>
      </c>
      <c r="CP20" s="461">
        <f t="shared" si="51"/>
        <v>0</v>
      </c>
      <c r="CQ20" s="43"/>
      <c r="CR20" s="461">
        <f t="shared" si="52"/>
        <v>0</v>
      </c>
      <c r="CS20" s="461">
        <f t="shared" si="53"/>
        <v>0</v>
      </c>
      <c r="CT20" s="461">
        <f t="shared" si="54"/>
        <v>0</v>
      </c>
      <c r="CU20" s="37"/>
      <c r="CV20" s="461">
        <f t="shared" si="55"/>
        <v>0</v>
      </c>
      <c r="CW20" s="461">
        <f t="shared" si="56"/>
        <v>0</v>
      </c>
      <c r="CX20" s="461">
        <f t="shared" si="57"/>
        <v>0</v>
      </c>
      <c r="CY20" s="37"/>
      <c r="CZ20" s="461">
        <f t="shared" si="58"/>
        <v>0</v>
      </c>
      <c r="DA20" s="461">
        <f t="shared" si="59"/>
        <v>0</v>
      </c>
      <c r="DB20" s="461">
        <f t="shared" si="60"/>
        <v>0</v>
      </c>
      <c r="DC20" s="37"/>
      <c r="DD20" s="461">
        <f t="shared" si="61"/>
        <v>0</v>
      </c>
      <c r="DE20" s="461">
        <f t="shared" si="62"/>
        <v>0</v>
      </c>
      <c r="DF20" s="461">
        <f t="shared" si="63"/>
        <v>0</v>
      </c>
      <c r="DG20" s="37"/>
      <c r="DH20" s="461">
        <f t="shared" si="64"/>
        <v>0</v>
      </c>
      <c r="DI20" s="461">
        <f t="shared" si="65"/>
        <v>0</v>
      </c>
      <c r="DJ20" s="461">
        <f t="shared" si="66"/>
        <v>0</v>
      </c>
    </row>
    <row r="21" spans="1:114" s="392" customFormat="1" ht="27.75" customHeight="1" x14ac:dyDescent="0.2">
      <c r="A21" s="377"/>
      <c r="B21" s="388" t="s">
        <v>192</v>
      </c>
      <c r="C21" s="29" t="s">
        <v>49</v>
      </c>
      <c r="D21" s="1034"/>
      <c r="E21" s="379"/>
      <c r="F21" s="379"/>
      <c r="G21" s="379"/>
      <c r="H21" s="379"/>
      <c r="I21" s="379"/>
      <c r="J21" s="379"/>
      <c r="K21" s="379"/>
      <c r="L21" s="379"/>
      <c r="M21" s="379"/>
      <c r="N21" s="379"/>
      <c r="O21" s="379"/>
      <c r="P21" s="379"/>
      <c r="Q21" s="379"/>
      <c r="R21" s="389"/>
      <c r="S21" s="389"/>
      <c r="T21" s="389"/>
      <c r="U21" s="380"/>
      <c r="V21" s="380"/>
      <c r="W21" s="380"/>
      <c r="X21" s="380"/>
      <c r="Y21" s="380"/>
      <c r="Z21" s="380"/>
      <c r="AA21" s="380"/>
      <c r="AB21" s="380"/>
      <c r="AC21" s="380"/>
      <c r="AD21" s="380"/>
      <c r="AE21" s="380"/>
      <c r="AF21" s="378"/>
      <c r="AG21" s="379"/>
      <c r="AH21" s="379"/>
      <c r="AI21" s="379"/>
      <c r="AJ21" s="379"/>
      <c r="AK21" s="379"/>
      <c r="AL21" s="379"/>
      <c r="AM21" s="379"/>
      <c r="AN21" s="379"/>
      <c r="AO21" s="379"/>
      <c r="AP21" s="379"/>
      <c r="AQ21" s="379"/>
      <c r="AR21" s="379"/>
      <c r="AS21" s="379"/>
      <c r="AT21" s="381"/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  <c r="BE21" s="381"/>
      <c r="BF21" s="380"/>
      <c r="BG21" s="73">
        <f t="shared" si="95"/>
        <v>0</v>
      </c>
      <c r="BH21" s="74">
        <f t="shared" si="96"/>
        <v>0</v>
      </c>
      <c r="BI21" s="75">
        <f t="shared" si="97"/>
        <v>0</v>
      </c>
      <c r="BJ21" s="38"/>
      <c r="BK21" s="389"/>
      <c r="BL21" s="461">
        <f t="shared" si="28"/>
        <v>0</v>
      </c>
      <c r="BM21" s="461">
        <f t="shared" si="29"/>
        <v>0</v>
      </c>
      <c r="BN21" s="461">
        <f t="shared" si="30"/>
        <v>0</v>
      </c>
      <c r="BO21" s="37"/>
      <c r="BP21" s="461">
        <f t="shared" si="31"/>
        <v>0</v>
      </c>
      <c r="BQ21" s="461">
        <f t="shared" si="32"/>
        <v>0</v>
      </c>
      <c r="BR21" s="461">
        <f t="shared" si="33"/>
        <v>0</v>
      </c>
      <c r="BS21" s="37"/>
      <c r="BT21" s="461">
        <f t="shared" si="34"/>
        <v>0</v>
      </c>
      <c r="BU21" s="461">
        <f t="shared" si="35"/>
        <v>0</v>
      </c>
      <c r="BV21" s="461">
        <f t="shared" si="36"/>
        <v>0</v>
      </c>
      <c r="BW21" s="37"/>
      <c r="BX21" s="461">
        <f t="shared" si="37"/>
        <v>0</v>
      </c>
      <c r="BY21" s="461">
        <f t="shared" si="38"/>
        <v>0</v>
      </c>
      <c r="BZ21" s="461">
        <f t="shared" si="39"/>
        <v>0</v>
      </c>
      <c r="CA21" s="37"/>
      <c r="CB21" s="461">
        <f t="shared" si="40"/>
        <v>0</v>
      </c>
      <c r="CC21" s="461">
        <f t="shared" si="41"/>
        <v>0</v>
      </c>
      <c r="CD21" s="461">
        <f t="shared" si="42"/>
        <v>0</v>
      </c>
      <c r="CE21" s="37"/>
      <c r="CF21" s="461">
        <f t="shared" si="43"/>
        <v>0</v>
      </c>
      <c r="CG21" s="461">
        <f t="shared" si="44"/>
        <v>0</v>
      </c>
      <c r="CH21" s="461">
        <f t="shared" si="45"/>
        <v>0</v>
      </c>
      <c r="CI21" s="37"/>
      <c r="CJ21" s="461">
        <f t="shared" si="46"/>
        <v>0</v>
      </c>
      <c r="CK21" s="461">
        <f t="shared" si="47"/>
        <v>0</v>
      </c>
      <c r="CL21" s="461">
        <f t="shared" si="48"/>
        <v>0</v>
      </c>
      <c r="CM21" s="37"/>
      <c r="CN21" s="461">
        <f t="shared" si="49"/>
        <v>0</v>
      </c>
      <c r="CO21" s="461">
        <f t="shared" si="50"/>
        <v>0</v>
      </c>
      <c r="CP21" s="461">
        <f t="shared" si="51"/>
        <v>0</v>
      </c>
      <c r="CQ21" s="43"/>
      <c r="CR21" s="461">
        <f t="shared" si="52"/>
        <v>0</v>
      </c>
      <c r="CS21" s="461">
        <f t="shared" si="53"/>
        <v>0</v>
      </c>
      <c r="CT21" s="461">
        <f t="shared" si="54"/>
        <v>0</v>
      </c>
      <c r="CU21" s="37"/>
      <c r="CV21" s="461">
        <f t="shared" si="55"/>
        <v>0</v>
      </c>
      <c r="CW21" s="461">
        <f t="shared" si="56"/>
        <v>0</v>
      </c>
      <c r="CX21" s="461">
        <f t="shared" si="57"/>
        <v>0</v>
      </c>
      <c r="CY21" s="37"/>
      <c r="CZ21" s="461">
        <f t="shared" si="58"/>
        <v>0</v>
      </c>
      <c r="DA21" s="461">
        <f t="shared" si="59"/>
        <v>0</v>
      </c>
      <c r="DB21" s="461">
        <f t="shared" si="60"/>
        <v>0</v>
      </c>
      <c r="DC21" s="37"/>
      <c r="DD21" s="461">
        <f t="shared" si="61"/>
        <v>0</v>
      </c>
      <c r="DE21" s="461">
        <f t="shared" si="62"/>
        <v>0</v>
      </c>
      <c r="DF21" s="461">
        <f t="shared" si="63"/>
        <v>0</v>
      </c>
      <c r="DG21" s="37"/>
      <c r="DH21" s="461">
        <f t="shared" si="64"/>
        <v>0</v>
      </c>
      <c r="DI21" s="461">
        <f t="shared" si="65"/>
        <v>0</v>
      </c>
      <c r="DJ21" s="461">
        <f t="shared" si="66"/>
        <v>0</v>
      </c>
    </row>
    <row r="22" spans="1:114" s="38" customFormat="1" ht="27.75" customHeight="1" thickBot="1" x14ac:dyDescent="0.25">
      <c r="A22" s="28"/>
      <c r="B22" s="1029" t="s">
        <v>377</v>
      </c>
      <c r="C22" s="29" t="s">
        <v>49</v>
      </c>
      <c r="D22" s="1030">
        <v>40</v>
      </c>
      <c r="E22" s="384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1">
        <f>SUM(E22:P22)</f>
        <v>0</v>
      </c>
      <c r="R22" s="1031" t="s">
        <v>0</v>
      </c>
      <c r="S22" s="1032">
        <v>10300</v>
      </c>
      <c r="T22" s="385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86">
        <f t="shared" ref="AF22" si="126">SUM(Q22*S22)</f>
        <v>0</v>
      </c>
      <c r="AG22" s="461">
        <f t="shared" ref="AG22" si="127">T22*E22</f>
        <v>0</v>
      </c>
      <c r="AH22" s="461">
        <f t="shared" ref="AH22" si="128">U22*F22</f>
        <v>0</v>
      </c>
      <c r="AI22" s="461">
        <f t="shared" ref="AI22" si="129">V22*G22</f>
        <v>0</v>
      </c>
      <c r="AJ22" s="461">
        <f t="shared" ref="AJ22" si="130">W22*H22</f>
        <v>0</v>
      </c>
      <c r="AK22" s="461">
        <f t="shared" ref="AK22" si="131">X22*I22</f>
        <v>0</v>
      </c>
      <c r="AL22" s="461">
        <f t="shared" ref="AL22" si="132">Y22*J22</f>
        <v>0</v>
      </c>
      <c r="AM22" s="461">
        <f t="shared" ref="AM22" si="133">Z22*K22</f>
        <v>0</v>
      </c>
      <c r="AN22" s="461">
        <f t="shared" ref="AN22" si="134">AA22*L22</f>
        <v>0</v>
      </c>
      <c r="AO22" s="461">
        <f t="shared" ref="AO22" si="135">AB22*M22</f>
        <v>0</v>
      </c>
      <c r="AP22" s="461">
        <f t="shared" ref="AP22" si="136">AC22*N22</f>
        <v>0</v>
      </c>
      <c r="AQ22" s="461">
        <f t="shared" ref="AQ22" si="137">AD22*O22</f>
        <v>0</v>
      </c>
      <c r="AR22" s="461">
        <f t="shared" ref="AR22" si="138">AE22*P22</f>
        <v>0</v>
      </c>
      <c r="AS22" s="462">
        <f>SUM(AG22:AR22)</f>
        <v>0</v>
      </c>
      <c r="AT22" s="461">
        <f>SUM(AG22*4%)</f>
        <v>0</v>
      </c>
      <c r="AU22" s="461">
        <f t="shared" ref="AU22" si="139">SUM(AH22*14%)</f>
        <v>0</v>
      </c>
      <c r="AV22" s="461">
        <f t="shared" ref="AV22" si="140">SUM(AI22*14%)</f>
        <v>0</v>
      </c>
      <c r="AW22" s="461">
        <f t="shared" ref="AW22" si="141">SUM(AJ22*14%)</f>
        <v>0</v>
      </c>
      <c r="AX22" s="461">
        <f t="shared" ref="AX22" si="142">SUM(AK22*14%)</f>
        <v>0</v>
      </c>
      <c r="AY22" s="461">
        <f t="shared" ref="AY22" si="143">SUM(AL22*14%)</f>
        <v>0</v>
      </c>
      <c r="AZ22" s="461">
        <f t="shared" ref="AZ22" si="144">SUM(AM22*14%)</f>
        <v>0</v>
      </c>
      <c r="BA22" s="461">
        <f t="shared" ref="BA22" si="145">SUM(AN22*14%)</f>
        <v>0</v>
      </c>
      <c r="BB22" s="461">
        <f t="shared" ref="BB22" si="146">SUM(AO22*14%)</f>
        <v>0</v>
      </c>
      <c r="BC22" s="461">
        <f t="shared" ref="BC22" si="147">SUM(AP22*14%)</f>
        <v>0</v>
      </c>
      <c r="BD22" s="461">
        <f t="shared" ref="BD22" si="148">SUM(AQ22*14%)</f>
        <v>0</v>
      </c>
      <c r="BE22" s="461">
        <f t="shared" ref="BE22" si="149">SUM(AR22*14%)</f>
        <v>0</v>
      </c>
      <c r="BF22" s="73">
        <f t="shared" ref="BF22" si="150">SUM(AT22:BE22)</f>
        <v>0</v>
      </c>
      <c r="BG22" s="73">
        <f t="shared" si="95"/>
        <v>0</v>
      </c>
      <c r="BH22" s="74">
        <f t="shared" si="96"/>
        <v>412000</v>
      </c>
      <c r="BI22" s="75">
        <f t="shared" si="97"/>
        <v>412000</v>
      </c>
      <c r="BJ22" s="387">
        <f>SUM(Q22/D22)</f>
        <v>0</v>
      </c>
      <c r="BK22" s="1032">
        <v>10300</v>
      </c>
      <c r="BL22" s="461">
        <f>AG22-AT22</f>
        <v>0</v>
      </c>
      <c r="BM22" s="461">
        <f>E22*BK22</f>
        <v>0</v>
      </c>
      <c r="BN22" s="461">
        <f>BL22-BM22</f>
        <v>0</v>
      </c>
      <c r="BO22" s="37"/>
      <c r="BP22" s="461">
        <f>AH22-AU22</f>
        <v>0</v>
      </c>
      <c r="BQ22" s="461">
        <f>F22*BK22</f>
        <v>0</v>
      </c>
      <c r="BR22" s="461">
        <f>BP22-BQ22</f>
        <v>0</v>
      </c>
      <c r="BS22" s="37"/>
      <c r="BT22" s="461">
        <f>AI22-AV22</f>
        <v>0</v>
      </c>
      <c r="BU22" s="461">
        <f>G22*BK22</f>
        <v>0</v>
      </c>
      <c r="BV22" s="461">
        <f>BT22-BU22</f>
        <v>0</v>
      </c>
      <c r="BW22" s="37"/>
      <c r="BX22" s="461">
        <f>AJ22-AW22</f>
        <v>0</v>
      </c>
      <c r="BY22" s="461">
        <f>H22*BK22</f>
        <v>0</v>
      </c>
      <c r="BZ22" s="461">
        <f>BX22-BY22</f>
        <v>0</v>
      </c>
      <c r="CA22" s="37"/>
      <c r="CB22" s="461">
        <f>SUM(AK22-AX22)</f>
        <v>0</v>
      </c>
      <c r="CC22" s="461">
        <f>I22*BK22</f>
        <v>0</v>
      </c>
      <c r="CD22" s="461">
        <f>CB22-CC22</f>
        <v>0</v>
      </c>
      <c r="CE22" s="37"/>
      <c r="CF22" s="461">
        <f>AL22-AY22</f>
        <v>0</v>
      </c>
      <c r="CG22" s="461">
        <f>J22*BK22</f>
        <v>0</v>
      </c>
      <c r="CH22" s="461">
        <f>CF22-CG22</f>
        <v>0</v>
      </c>
      <c r="CI22" s="37"/>
      <c r="CJ22" s="461">
        <f>AM22-AZ22</f>
        <v>0</v>
      </c>
      <c r="CK22" s="461">
        <f>K22*BK22</f>
        <v>0</v>
      </c>
      <c r="CL22" s="461">
        <f>CJ22-CK22</f>
        <v>0</v>
      </c>
      <c r="CM22" s="37"/>
      <c r="CN22" s="461">
        <f>AN22-BA22</f>
        <v>0</v>
      </c>
      <c r="CO22" s="461">
        <f>L22*BK22</f>
        <v>0</v>
      </c>
      <c r="CP22" s="461">
        <f>CN22-CO22</f>
        <v>0</v>
      </c>
      <c r="CQ22" s="391"/>
      <c r="CR22" s="461">
        <f t="shared" si="52"/>
        <v>0</v>
      </c>
      <c r="CS22" s="461">
        <f t="shared" si="53"/>
        <v>0</v>
      </c>
      <c r="CT22" s="461">
        <f t="shared" si="54"/>
        <v>0</v>
      </c>
      <c r="CU22" s="37"/>
      <c r="CV22" s="461">
        <f t="shared" si="55"/>
        <v>0</v>
      </c>
      <c r="CW22" s="461">
        <f t="shared" si="56"/>
        <v>0</v>
      </c>
      <c r="CX22" s="461">
        <f t="shared" si="57"/>
        <v>0</v>
      </c>
      <c r="CY22" s="37"/>
      <c r="CZ22" s="461">
        <f t="shared" si="58"/>
        <v>0</v>
      </c>
      <c r="DA22" s="461">
        <f t="shared" si="59"/>
        <v>0</v>
      </c>
      <c r="DB22" s="461">
        <f t="shared" si="60"/>
        <v>0</v>
      </c>
      <c r="DC22" s="37"/>
      <c r="DD22" s="461">
        <f t="shared" si="61"/>
        <v>0</v>
      </c>
      <c r="DE22" s="461">
        <f t="shared" si="62"/>
        <v>0</v>
      </c>
      <c r="DF22" s="461">
        <f t="shared" si="63"/>
        <v>0</v>
      </c>
      <c r="DG22" s="37"/>
      <c r="DH22" s="461">
        <f t="shared" si="64"/>
        <v>0</v>
      </c>
      <c r="DI22" s="461">
        <f t="shared" si="65"/>
        <v>0</v>
      </c>
      <c r="DJ22" s="461">
        <f t="shared" si="66"/>
        <v>0</v>
      </c>
    </row>
    <row r="23" spans="1:114" s="39" customFormat="1" ht="27.75" customHeight="1" thickBot="1" x14ac:dyDescent="0.25">
      <c r="A23" s="45">
        <v>2</v>
      </c>
      <c r="B23" s="45" t="s">
        <v>4</v>
      </c>
      <c r="C23" s="45"/>
      <c r="D23" s="46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8"/>
      <c r="R23" s="77"/>
      <c r="S23" s="46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78">
        <f t="shared" ref="AF23:BF23" si="151">SUM(AF18:AF22)</f>
        <v>0</v>
      </c>
      <c r="AG23" s="78">
        <f t="shared" si="151"/>
        <v>0</v>
      </c>
      <c r="AH23" s="78">
        <f t="shared" si="151"/>
        <v>0</v>
      </c>
      <c r="AI23" s="78">
        <f t="shared" si="151"/>
        <v>0</v>
      </c>
      <c r="AJ23" s="78">
        <f t="shared" si="151"/>
        <v>0</v>
      </c>
      <c r="AK23" s="78">
        <f t="shared" si="151"/>
        <v>0</v>
      </c>
      <c r="AL23" s="78">
        <f t="shared" si="151"/>
        <v>0</v>
      </c>
      <c r="AM23" s="78">
        <f t="shared" si="151"/>
        <v>0</v>
      </c>
      <c r="AN23" s="78">
        <f t="shared" si="151"/>
        <v>0</v>
      </c>
      <c r="AO23" s="78">
        <f t="shared" si="151"/>
        <v>0</v>
      </c>
      <c r="AP23" s="78">
        <f t="shared" si="151"/>
        <v>0</v>
      </c>
      <c r="AQ23" s="78">
        <f t="shared" si="151"/>
        <v>0</v>
      </c>
      <c r="AR23" s="78">
        <f t="shared" si="151"/>
        <v>0</v>
      </c>
      <c r="AS23" s="78">
        <f t="shared" si="151"/>
        <v>0</v>
      </c>
      <c r="AT23" s="78">
        <f t="shared" si="151"/>
        <v>0</v>
      </c>
      <c r="AU23" s="78">
        <f t="shared" si="151"/>
        <v>0</v>
      </c>
      <c r="AV23" s="78">
        <f t="shared" si="151"/>
        <v>0</v>
      </c>
      <c r="AW23" s="78">
        <f t="shared" si="151"/>
        <v>0</v>
      </c>
      <c r="AX23" s="78">
        <f t="shared" si="151"/>
        <v>0</v>
      </c>
      <c r="AY23" s="78">
        <f t="shared" si="151"/>
        <v>0</v>
      </c>
      <c r="AZ23" s="78">
        <f t="shared" si="151"/>
        <v>0</v>
      </c>
      <c r="BA23" s="78">
        <f t="shared" si="151"/>
        <v>0</v>
      </c>
      <c r="BB23" s="78">
        <f t="shared" si="151"/>
        <v>0</v>
      </c>
      <c r="BC23" s="78">
        <f t="shared" si="151"/>
        <v>0</v>
      </c>
      <c r="BD23" s="78">
        <f t="shared" si="151"/>
        <v>0</v>
      </c>
      <c r="BE23" s="78">
        <f t="shared" si="151"/>
        <v>0</v>
      </c>
      <c r="BF23" s="78">
        <f t="shared" si="151"/>
        <v>0</v>
      </c>
      <c r="BG23" s="79">
        <f>SUM(BG19:BG22)</f>
        <v>0</v>
      </c>
      <c r="BH23" s="79">
        <f>SUM(BH15:BH22)</f>
        <v>1188000</v>
      </c>
      <c r="BI23" s="79">
        <f>SUM(BI15:BI22)</f>
        <v>1188000</v>
      </c>
      <c r="BJ23" s="153">
        <f>SUM(BJ15:BJ22)/7</f>
        <v>0</v>
      </c>
      <c r="BK23" s="162"/>
      <c r="BL23" s="918">
        <f>SUM(BL14:BL22)</f>
        <v>0</v>
      </c>
      <c r="BM23" s="918">
        <f t="shared" ref="BM23:BN23" si="152">SUM(BM14:BM22)</f>
        <v>0</v>
      </c>
      <c r="BN23" s="918">
        <f t="shared" si="152"/>
        <v>0</v>
      </c>
      <c r="BO23" s="50"/>
      <c r="BP23" s="918">
        <f>SUM(BP14:BP22)</f>
        <v>0</v>
      </c>
      <c r="BQ23" s="918">
        <f t="shared" ref="BQ23" si="153">SUM(BQ14:BQ22)</f>
        <v>0</v>
      </c>
      <c r="BR23" s="918">
        <f t="shared" ref="BR23" si="154">SUM(BR14:BR22)</f>
        <v>0</v>
      </c>
      <c r="BS23" s="50"/>
      <c r="BT23" s="918">
        <f>SUM(BT14:BT22)</f>
        <v>0</v>
      </c>
      <c r="BU23" s="918">
        <f t="shared" ref="BU23" si="155">SUM(BU14:BU22)</f>
        <v>0</v>
      </c>
      <c r="BV23" s="918">
        <f t="shared" ref="BV23" si="156">SUM(BV14:BV22)</f>
        <v>0</v>
      </c>
      <c r="BW23" s="50"/>
      <c r="BX23" s="918">
        <f>SUM(BX14:BX22)</f>
        <v>0</v>
      </c>
      <c r="BY23" s="918">
        <f t="shared" ref="BY23" si="157">SUM(BY14:BY22)</f>
        <v>0</v>
      </c>
      <c r="BZ23" s="918">
        <f t="shared" ref="BZ23" si="158">SUM(BZ14:BZ22)</f>
        <v>0</v>
      </c>
      <c r="CA23" s="50"/>
      <c r="CB23" s="918">
        <f>SUM(CB14:CB22)</f>
        <v>0</v>
      </c>
      <c r="CC23" s="918">
        <f t="shared" ref="CC23" si="159">SUM(CC14:CC22)</f>
        <v>0</v>
      </c>
      <c r="CD23" s="918">
        <f t="shared" ref="CD23" si="160">SUM(CD14:CD22)</f>
        <v>0</v>
      </c>
      <c r="CE23" s="50"/>
      <c r="CF23" s="918">
        <f>SUM(CF14:CF22)</f>
        <v>0</v>
      </c>
      <c r="CG23" s="918">
        <f t="shared" ref="CG23" si="161">SUM(CG14:CG22)</f>
        <v>0</v>
      </c>
      <c r="CH23" s="918">
        <f t="shared" ref="CH23" si="162">SUM(CH14:CH22)</f>
        <v>0</v>
      </c>
      <c r="CI23" s="50"/>
      <c r="CJ23" s="918">
        <f>SUM(CJ14:CJ22)</f>
        <v>0</v>
      </c>
      <c r="CK23" s="918">
        <f t="shared" ref="CK23" si="163">SUM(CK14:CK22)</f>
        <v>0</v>
      </c>
      <c r="CL23" s="918">
        <f t="shared" ref="CL23" si="164">SUM(CL14:CL22)</f>
        <v>0</v>
      </c>
      <c r="CM23" s="50"/>
      <c r="CN23" s="918">
        <f>SUM(CN14:CN22)</f>
        <v>0</v>
      </c>
      <c r="CO23" s="918">
        <f t="shared" ref="CO23" si="165">SUM(CO14:CO22)</f>
        <v>0</v>
      </c>
      <c r="CP23" s="918">
        <f t="shared" ref="CP23" si="166">SUM(CP14:CP22)</f>
        <v>0</v>
      </c>
      <c r="CQ23" s="50"/>
      <c r="CR23" s="918">
        <f>SUM(CR14:CR22)</f>
        <v>0</v>
      </c>
      <c r="CS23" s="918">
        <f t="shared" ref="CS23" si="167">SUM(CS14:CS22)</f>
        <v>0</v>
      </c>
      <c r="CT23" s="918">
        <f t="shared" ref="CT23" si="168">SUM(CT14:CT22)</f>
        <v>0</v>
      </c>
      <c r="CU23" s="50"/>
      <c r="CV23" s="918">
        <f>SUM(CV14:CV22)</f>
        <v>0</v>
      </c>
      <c r="CW23" s="918">
        <f t="shared" ref="CW23" si="169">SUM(CW14:CW22)</f>
        <v>0</v>
      </c>
      <c r="CX23" s="918">
        <f t="shared" ref="CX23" si="170">SUM(CX14:CX22)</f>
        <v>0</v>
      </c>
      <c r="CY23" s="50"/>
      <c r="CZ23" s="918">
        <f>SUM(CZ14:CZ22)</f>
        <v>0</v>
      </c>
      <c r="DA23" s="918">
        <f t="shared" ref="DA23" si="171">SUM(DA14:DA22)</f>
        <v>0</v>
      </c>
      <c r="DB23" s="918">
        <f t="shared" ref="DB23" si="172">SUM(DB14:DB22)</f>
        <v>0</v>
      </c>
      <c r="DC23" s="50"/>
      <c r="DD23" s="918">
        <f>SUM(DD14:DD22)</f>
        <v>0</v>
      </c>
      <c r="DE23" s="918">
        <f t="shared" ref="DE23" si="173">SUM(DE14:DE22)</f>
        <v>0</v>
      </c>
      <c r="DF23" s="918">
        <f t="shared" ref="DF23" si="174">SUM(DF14:DF22)</f>
        <v>0</v>
      </c>
      <c r="DG23" s="50"/>
      <c r="DH23" s="918">
        <f>SUM(DH14:DH22)</f>
        <v>0</v>
      </c>
      <c r="DI23" s="918">
        <f t="shared" ref="DI23" si="175">SUM(DI14:DI22)</f>
        <v>0</v>
      </c>
      <c r="DJ23" s="918">
        <f t="shared" ref="DJ23" si="176">SUM(DJ14:DJ22)</f>
        <v>0</v>
      </c>
    </row>
    <row r="24" spans="1:114" s="20" customFormat="1" ht="27.75" customHeight="1" x14ac:dyDescent="0.2">
      <c r="A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AE24" s="41"/>
      <c r="AS24" s="52"/>
      <c r="BF24" s="53">
        <f>SUM(AS23+BF23)</f>
        <v>0</v>
      </c>
      <c r="BG24" s="54">
        <f>AF23-AS23</f>
        <v>0</v>
      </c>
      <c r="BH24" s="55">
        <f>SUM(BI23+AS23)</f>
        <v>1188000</v>
      </c>
      <c r="BI24" s="56">
        <f>SUM(BG23)</f>
        <v>0</v>
      </c>
      <c r="BJ24" s="41" t="s">
        <v>35</v>
      </c>
      <c r="BK24" s="162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8"/>
      <c r="CA24" s="37"/>
      <c r="CB24" s="38"/>
      <c r="CC24" s="38"/>
      <c r="CD24" s="38"/>
      <c r="CE24" s="37"/>
      <c r="CF24" s="38"/>
      <c r="CG24" s="38"/>
      <c r="CH24" s="38"/>
      <c r="CI24" s="37"/>
      <c r="CJ24" s="38"/>
      <c r="CK24" s="38"/>
      <c r="CL24" s="38"/>
      <c r="CM24" s="37"/>
      <c r="CN24" s="38"/>
      <c r="CO24" s="38"/>
      <c r="CP24" s="38"/>
      <c r="CQ24" s="37"/>
      <c r="CR24" s="38"/>
      <c r="CS24" s="38"/>
      <c r="CT24" s="38"/>
      <c r="CU24" s="37"/>
      <c r="CV24" s="38"/>
      <c r="CW24" s="38"/>
      <c r="CX24" s="38"/>
      <c r="CY24" s="37"/>
      <c r="CZ24" s="38"/>
      <c r="DA24" s="38"/>
      <c r="DB24" s="38"/>
      <c r="DC24" s="37"/>
      <c r="DD24" s="38"/>
      <c r="DE24" s="38"/>
      <c r="DF24" s="38"/>
      <c r="DG24" s="37"/>
      <c r="DH24" s="38"/>
      <c r="DI24" s="38"/>
      <c r="DJ24" s="38"/>
    </row>
    <row r="25" spans="1:114" s="20" customFormat="1" ht="27.75" customHeight="1" x14ac:dyDescent="0.2">
      <c r="A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AE25" s="41"/>
      <c r="AS25" s="41"/>
      <c r="AT25" s="118">
        <f>SUM(AG23+AT23)</f>
        <v>0</v>
      </c>
      <c r="AU25" s="118">
        <f t="shared" ref="AU25" si="177">SUM(AH23+AU23)</f>
        <v>0</v>
      </c>
      <c r="AV25" s="118">
        <f t="shared" ref="AV25" si="178">SUM(AI23+AV23)</f>
        <v>0</v>
      </c>
      <c r="AW25" s="118">
        <f t="shared" ref="AW25" si="179">SUM(AJ23+AW23)</f>
        <v>0</v>
      </c>
      <c r="AX25" s="118">
        <f t="shared" ref="AX25" si="180">SUM(AK23+AX23)</f>
        <v>0</v>
      </c>
      <c r="AY25" s="118">
        <f t="shared" ref="AY25" si="181">SUM(AL23+AY23)</f>
        <v>0</v>
      </c>
      <c r="AZ25" s="118">
        <f t="shared" ref="AZ25" si="182">SUM(AM23+AZ23)</f>
        <v>0</v>
      </c>
      <c r="BA25" s="118">
        <f t="shared" ref="BA25" si="183">SUM(AN23+BA23)</f>
        <v>0</v>
      </c>
      <c r="BB25" s="118">
        <f t="shared" ref="BB25" si="184">SUM(AO23+BB23)</f>
        <v>0</v>
      </c>
      <c r="BC25" s="118">
        <f t="shared" ref="BC25" si="185">SUM(AP23+BC23)</f>
        <v>0</v>
      </c>
      <c r="BD25" s="118">
        <f t="shared" ref="BD25" si="186">SUM(AQ23+BD23)</f>
        <v>0</v>
      </c>
      <c r="BE25" s="118">
        <f t="shared" ref="BE25" si="187">SUM(AR23+BE23)</f>
        <v>0</v>
      </c>
      <c r="BF25" s="118">
        <f>SUM(AT25:BE25)</f>
        <v>0</v>
      </c>
      <c r="BG25" s="41"/>
      <c r="BH25" s="57"/>
      <c r="BI25" s="58">
        <f>SUM(BI23-BI24)</f>
        <v>1188000</v>
      </c>
      <c r="BJ25" s="41" t="s">
        <v>34</v>
      </c>
      <c r="BK25" s="162"/>
      <c r="BL25" s="391"/>
      <c r="BM25" s="391"/>
      <c r="BN25" s="391"/>
      <c r="BO25" s="391"/>
      <c r="BP25" s="391"/>
      <c r="BQ25" s="391"/>
      <c r="BR25" s="391"/>
      <c r="BS25" s="391"/>
      <c r="BT25" s="391"/>
      <c r="BU25" s="391"/>
      <c r="BV25" s="391"/>
      <c r="BW25" s="391"/>
      <c r="BX25" s="391"/>
      <c r="BY25" s="391"/>
      <c r="BZ25" s="392"/>
      <c r="CA25" s="391"/>
      <c r="CB25" s="392"/>
      <c r="CC25" s="392"/>
      <c r="CD25" s="392"/>
      <c r="CE25" s="391"/>
      <c r="CF25" s="392"/>
      <c r="CG25" s="392"/>
      <c r="CH25" s="392"/>
      <c r="CI25" s="391"/>
      <c r="CJ25" s="392"/>
      <c r="CK25" s="392"/>
      <c r="CL25" s="392"/>
      <c r="CM25" s="391"/>
      <c r="CN25" s="392"/>
      <c r="CO25" s="392"/>
      <c r="CP25" s="392"/>
      <c r="CQ25" s="391"/>
      <c r="CR25" s="392"/>
      <c r="CS25" s="392"/>
      <c r="CT25" s="392"/>
      <c r="CU25" s="391"/>
      <c r="CV25" s="392"/>
      <c r="CW25" s="392"/>
      <c r="CX25" s="392"/>
      <c r="CY25" s="391"/>
      <c r="CZ25" s="392"/>
      <c r="DA25" s="392"/>
      <c r="DB25" s="392"/>
      <c r="DC25" s="391"/>
      <c r="DD25" s="392"/>
      <c r="DE25" s="392"/>
      <c r="DF25" s="392"/>
      <c r="DG25" s="391"/>
      <c r="DH25" s="392"/>
      <c r="DI25" s="392"/>
      <c r="DJ25" s="392"/>
    </row>
    <row r="26" spans="1:114" s="20" customFormat="1" ht="27.75" customHeight="1" x14ac:dyDescent="0.2">
      <c r="A26" s="1168" t="s">
        <v>8</v>
      </c>
      <c r="B26" s="1169"/>
      <c r="C26" s="119" t="s">
        <v>174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  <c r="AE26" s="132"/>
      <c r="AF26" s="23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3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3"/>
      <c r="BG26" s="133"/>
      <c r="BH26" s="130"/>
      <c r="BI26" s="134"/>
      <c r="BJ26" s="23"/>
      <c r="BK26" s="162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8"/>
      <c r="CA26" s="37"/>
      <c r="CB26" s="38"/>
      <c r="CC26" s="38"/>
      <c r="CD26" s="38"/>
      <c r="CE26" s="37"/>
      <c r="CF26" s="38"/>
      <c r="CG26" s="38"/>
      <c r="CH26" s="38"/>
      <c r="CI26" s="37"/>
      <c r="CJ26" s="38"/>
      <c r="CK26" s="38"/>
      <c r="CL26" s="38"/>
      <c r="CM26" s="37"/>
      <c r="CN26" s="38"/>
      <c r="CO26" s="38"/>
      <c r="CP26" s="38"/>
      <c r="CQ26" s="37"/>
      <c r="CR26" s="38"/>
      <c r="CS26" s="38"/>
      <c r="CT26" s="38"/>
      <c r="CU26" s="37"/>
      <c r="CV26" s="38"/>
      <c r="CW26" s="38"/>
      <c r="CX26" s="38"/>
      <c r="CY26" s="37"/>
      <c r="CZ26" s="38"/>
      <c r="DA26" s="38"/>
      <c r="DB26" s="38"/>
      <c r="DC26" s="37"/>
      <c r="DD26" s="38"/>
      <c r="DE26" s="38"/>
      <c r="DF26" s="38"/>
      <c r="DG26" s="37"/>
      <c r="DH26" s="38"/>
      <c r="DI26" s="38"/>
      <c r="DJ26" s="38"/>
    </row>
    <row r="27" spans="1:114" s="8" customFormat="1" ht="27.75" customHeight="1" x14ac:dyDescent="0.2">
      <c r="A27" s="1170" t="s">
        <v>9</v>
      </c>
      <c r="B27" s="1150" t="s">
        <v>10</v>
      </c>
      <c r="C27" s="1150" t="s">
        <v>21</v>
      </c>
      <c r="D27" s="1173" t="s">
        <v>11</v>
      </c>
      <c r="E27" s="1173"/>
      <c r="F27" s="1173"/>
      <c r="G27" s="1173"/>
      <c r="H27" s="1173"/>
      <c r="I27" s="1173"/>
      <c r="J27" s="1173"/>
      <c r="K27" s="1173"/>
      <c r="L27" s="1173"/>
      <c r="M27" s="1173"/>
      <c r="N27" s="1173"/>
      <c r="O27" s="1173"/>
      <c r="P27" s="1173"/>
      <c r="Q27" s="1173"/>
      <c r="R27" s="1150" t="s">
        <v>19</v>
      </c>
      <c r="S27" s="1174" t="s">
        <v>16</v>
      </c>
      <c r="T27" s="1175"/>
      <c r="U27" s="1175"/>
      <c r="V27" s="1175"/>
      <c r="W27" s="1175"/>
      <c r="X27" s="1175"/>
      <c r="Y27" s="1175"/>
      <c r="Z27" s="1175"/>
      <c r="AA27" s="1175"/>
      <c r="AB27" s="1175"/>
      <c r="AC27" s="1175"/>
      <c r="AD27" s="1175"/>
      <c r="AE27" s="1176"/>
      <c r="AF27" s="1161" t="s">
        <v>6</v>
      </c>
      <c r="AG27" s="1161"/>
      <c r="AH27" s="1161"/>
      <c r="AI27" s="1161"/>
      <c r="AJ27" s="1161"/>
      <c r="AK27" s="1161"/>
      <c r="AL27" s="1161"/>
      <c r="AM27" s="1161"/>
      <c r="AN27" s="1161"/>
      <c r="AO27" s="1161"/>
      <c r="AP27" s="1161"/>
      <c r="AQ27" s="1161"/>
      <c r="AR27" s="1161"/>
      <c r="AS27" s="1161"/>
      <c r="AT27" s="1162" t="s">
        <v>38</v>
      </c>
      <c r="AU27" s="1163"/>
      <c r="AV27" s="1163"/>
      <c r="AW27" s="1163"/>
      <c r="AX27" s="1163"/>
      <c r="AY27" s="1163"/>
      <c r="AZ27" s="1163"/>
      <c r="BA27" s="1163"/>
      <c r="BB27" s="1163"/>
      <c r="BC27" s="1163"/>
      <c r="BD27" s="1163"/>
      <c r="BE27" s="1163"/>
      <c r="BF27" s="1164"/>
      <c r="BG27" s="1150" t="s">
        <v>35</v>
      </c>
      <c r="BH27" s="1150" t="s">
        <v>208</v>
      </c>
      <c r="BI27" s="1153" t="s">
        <v>36</v>
      </c>
      <c r="BJ27" s="130"/>
      <c r="BK27" s="130"/>
      <c r="BL27" s="1149" t="s">
        <v>51</v>
      </c>
      <c r="BM27" s="1149"/>
      <c r="BN27" s="1149"/>
      <c r="BO27" s="23"/>
      <c r="BP27" s="1149" t="s">
        <v>52</v>
      </c>
      <c r="BQ27" s="1149"/>
      <c r="BR27" s="1149"/>
      <c r="BS27" s="23"/>
      <c r="BT27" s="1149" t="s">
        <v>56</v>
      </c>
      <c r="BU27" s="1149"/>
      <c r="BV27" s="1149"/>
      <c r="BW27" s="23"/>
      <c r="BX27" s="1149" t="s">
        <v>59</v>
      </c>
      <c r="BY27" s="1149"/>
      <c r="BZ27" s="1149"/>
      <c r="CA27" s="23"/>
      <c r="CB27" s="1149" t="s">
        <v>60</v>
      </c>
      <c r="CC27" s="1149"/>
      <c r="CD27" s="1149"/>
      <c r="CE27" s="23"/>
      <c r="CF27" s="1149" t="s">
        <v>61</v>
      </c>
      <c r="CG27" s="1149"/>
      <c r="CH27" s="1149"/>
      <c r="CI27" s="23"/>
      <c r="CJ27" s="1149" t="s">
        <v>204</v>
      </c>
      <c r="CK27" s="1149"/>
      <c r="CL27" s="1149"/>
      <c r="CM27" s="23"/>
      <c r="CN27" s="1149" t="s">
        <v>584</v>
      </c>
      <c r="CO27" s="1149"/>
      <c r="CP27" s="1149"/>
      <c r="CQ27" s="23"/>
      <c r="CR27" s="1149" t="s">
        <v>585</v>
      </c>
      <c r="CS27" s="1149"/>
      <c r="CT27" s="1149"/>
      <c r="CU27" s="23"/>
      <c r="CV27" s="1149" t="s">
        <v>586</v>
      </c>
      <c r="CW27" s="1149"/>
      <c r="CX27" s="1149"/>
      <c r="CY27" s="23"/>
      <c r="CZ27" s="1149" t="s">
        <v>587</v>
      </c>
      <c r="DA27" s="1149"/>
      <c r="DB27" s="1149"/>
      <c r="DC27" s="23"/>
      <c r="DD27" s="1149" t="s">
        <v>588</v>
      </c>
      <c r="DE27" s="1149"/>
      <c r="DF27" s="1149"/>
      <c r="DG27" s="23"/>
      <c r="DH27" s="1149" t="s">
        <v>12</v>
      </c>
      <c r="DI27" s="1149"/>
      <c r="DJ27" s="1149"/>
    </row>
    <row r="28" spans="1:114" s="8" customFormat="1" ht="27.75" customHeight="1" x14ac:dyDescent="0.2">
      <c r="A28" s="1171"/>
      <c r="B28" s="1151"/>
      <c r="C28" s="1151"/>
      <c r="D28" s="1156" t="s">
        <v>17</v>
      </c>
      <c r="E28" s="1158" t="s">
        <v>18</v>
      </c>
      <c r="F28" s="1159"/>
      <c r="G28" s="1159"/>
      <c r="H28" s="1159"/>
      <c r="I28" s="1159"/>
      <c r="J28" s="1159"/>
      <c r="K28" s="1159"/>
      <c r="L28" s="1159"/>
      <c r="M28" s="1159"/>
      <c r="N28" s="1159"/>
      <c r="O28" s="1159"/>
      <c r="P28" s="1159"/>
      <c r="Q28" s="1159"/>
      <c r="R28" s="1151"/>
      <c r="S28" s="1156" t="s">
        <v>17</v>
      </c>
      <c r="T28" s="1158" t="s">
        <v>18</v>
      </c>
      <c r="U28" s="1159"/>
      <c r="V28" s="1159"/>
      <c r="W28" s="1159"/>
      <c r="X28" s="1159"/>
      <c r="Y28" s="1159"/>
      <c r="Z28" s="1159"/>
      <c r="AA28" s="1159"/>
      <c r="AB28" s="1159"/>
      <c r="AC28" s="1159"/>
      <c r="AD28" s="1159"/>
      <c r="AE28" s="1160"/>
      <c r="AF28" s="1156" t="s">
        <v>17</v>
      </c>
      <c r="AG28" s="1158" t="s">
        <v>18</v>
      </c>
      <c r="AH28" s="1159"/>
      <c r="AI28" s="1159"/>
      <c r="AJ28" s="1159"/>
      <c r="AK28" s="1159"/>
      <c r="AL28" s="1159"/>
      <c r="AM28" s="1159"/>
      <c r="AN28" s="1159"/>
      <c r="AO28" s="1159"/>
      <c r="AP28" s="1159"/>
      <c r="AQ28" s="1159"/>
      <c r="AR28" s="1159"/>
      <c r="AS28" s="1160"/>
      <c r="AT28" s="1165"/>
      <c r="AU28" s="1166"/>
      <c r="AV28" s="1166"/>
      <c r="AW28" s="1166"/>
      <c r="AX28" s="1166"/>
      <c r="AY28" s="1166"/>
      <c r="AZ28" s="1166"/>
      <c r="BA28" s="1166"/>
      <c r="BB28" s="1166"/>
      <c r="BC28" s="1166"/>
      <c r="BD28" s="1166"/>
      <c r="BE28" s="1166"/>
      <c r="BF28" s="1167"/>
      <c r="BG28" s="1151"/>
      <c r="BH28" s="1151"/>
      <c r="BI28" s="1154"/>
      <c r="BJ28" s="130"/>
      <c r="BK28" s="130"/>
      <c r="BL28" s="920">
        <v>1</v>
      </c>
      <c r="BM28" s="920">
        <v>2</v>
      </c>
      <c r="BN28" s="920"/>
      <c r="BO28" s="23"/>
      <c r="BP28" s="920">
        <v>1</v>
      </c>
      <c r="BQ28" s="920">
        <v>2</v>
      </c>
      <c r="BR28" s="920"/>
      <c r="BS28" s="23"/>
      <c r="BT28" s="920">
        <v>1</v>
      </c>
      <c r="BU28" s="920">
        <v>2</v>
      </c>
      <c r="BV28" s="920"/>
      <c r="BW28" s="23"/>
      <c r="BX28" s="920">
        <v>1</v>
      </c>
      <c r="BY28" s="920">
        <v>2</v>
      </c>
      <c r="BZ28" s="920"/>
      <c r="CA28" s="23"/>
      <c r="CB28" s="920">
        <v>1</v>
      </c>
      <c r="CC28" s="920">
        <v>2</v>
      </c>
      <c r="CD28" s="920"/>
      <c r="CE28" s="23"/>
      <c r="CF28" s="920">
        <v>1</v>
      </c>
      <c r="CG28" s="920">
        <v>2</v>
      </c>
      <c r="CH28" s="920"/>
      <c r="CI28" s="23"/>
      <c r="CJ28" s="920">
        <v>1</v>
      </c>
      <c r="CK28" s="920">
        <v>2</v>
      </c>
      <c r="CL28" s="920"/>
      <c r="CM28" s="23"/>
      <c r="CN28" s="920">
        <v>1</v>
      </c>
      <c r="CO28" s="920">
        <v>2</v>
      </c>
      <c r="CP28" s="920"/>
      <c r="CQ28" s="23"/>
      <c r="CR28" s="920">
        <v>1</v>
      </c>
      <c r="CS28" s="920">
        <v>2</v>
      </c>
      <c r="CT28" s="920"/>
      <c r="CU28" s="23"/>
      <c r="CV28" s="920">
        <v>1</v>
      </c>
      <c r="CW28" s="920">
        <v>2</v>
      </c>
      <c r="CX28" s="920"/>
      <c r="CY28" s="23"/>
      <c r="CZ28" s="920">
        <v>1</v>
      </c>
      <c r="DA28" s="920">
        <v>2</v>
      </c>
      <c r="DB28" s="920"/>
      <c r="DC28" s="23"/>
      <c r="DD28" s="920">
        <v>1</v>
      </c>
      <c r="DE28" s="920">
        <v>2</v>
      </c>
      <c r="DF28" s="920"/>
      <c r="DG28" s="23"/>
      <c r="DH28" s="920">
        <v>1</v>
      </c>
      <c r="DI28" s="920">
        <v>2</v>
      </c>
      <c r="DJ28" s="920"/>
    </row>
    <row r="29" spans="1:114" s="6" customFormat="1" ht="27.75" customHeight="1" x14ac:dyDescent="0.2">
      <c r="A29" s="1172"/>
      <c r="B29" s="1152"/>
      <c r="C29" s="1152"/>
      <c r="D29" s="1157"/>
      <c r="E29" s="397">
        <v>1</v>
      </c>
      <c r="F29" s="26">
        <v>2</v>
      </c>
      <c r="G29" s="26">
        <v>3</v>
      </c>
      <c r="H29" s="26">
        <v>4</v>
      </c>
      <c r="I29" s="26">
        <v>5</v>
      </c>
      <c r="J29" s="26">
        <v>6</v>
      </c>
      <c r="K29" s="26">
        <v>7</v>
      </c>
      <c r="L29" s="26">
        <v>8</v>
      </c>
      <c r="M29" s="26">
        <v>9</v>
      </c>
      <c r="N29" s="26">
        <v>10</v>
      </c>
      <c r="O29" s="26">
        <v>11</v>
      </c>
      <c r="P29" s="26">
        <v>12</v>
      </c>
      <c r="Q29" s="26" t="s">
        <v>20</v>
      </c>
      <c r="R29" s="1152"/>
      <c r="S29" s="1157"/>
      <c r="T29" s="26">
        <v>1</v>
      </c>
      <c r="U29" s="26">
        <v>2</v>
      </c>
      <c r="V29" s="26">
        <v>3</v>
      </c>
      <c r="W29" s="26">
        <v>4</v>
      </c>
      <c r="X29" s="26">
        <v>5</v>
      </c>
      <c r="Y29" s="26">
        <v>6</v>
      </c>
      <c r="Z29" s="26">
        <v>7</v>
      </c>
      <c r="AA29" s="26">
        <v>8</v>
      </c>
      <c r="AB29" s="26">
        <v>9</v>
      </c>
      <c r="AC29" s="26">
        <v>10</v>
      </c>
      <c r="AD29" s="26">
        <v>11</v>
      </c>
      <c r="AE29" s="26">
        <v>12</v>
      </c>
      <c r="AF29" s="1157"/>
      <c r="AG29" s="26">
        <v>1</v>
      </c>
      <c r="AH29" s="26">
        <v>2</v>
      </c>
      <c r="AI29" s="26">
        <v>3</v>
      </c>
      <c r="AJ29" s="26">
        <v>4</v>
      </c>
      <c r="AK29" s="26">
        <v>5</v>
      </c>
      <c r="AL29" s="26">
        <v>6</v>
      </c>
      <c r="AM29" s="26">
        <v>7</v>
      </c>
      <c r="AN29" s="26">
        <v>8</v>
      </c>
      <c r="AO29" s="26">
        <v>9</v>
      </c>
      <c r="AP29" s="26">
        <v>10</v>
      </c>
      <c r="AQ29" s="26">
        <v>11</v>
      </c>
      <c r="AR29" s="26">
        <v>12</v>
      </c>
      <c r="AS29" s="26" t="s">
        <v>12</v>
      </c>
      <c r="AT29" s="393">
        <v>1</v>
      </c>
      <c r="AU29" s="393">
        <v>2</v>
      </c>
      <c r="AV29" s="393">
        <v>3</v>
      </c>
      <c r="AW29" s="393">
        <v>4</v>
      </c>
      <c r="AX29" s="393">
        <v>5</v>
      </c>
      <c r="AY29" s="393">
        <v>6</v>
      </c>
      <c r="AZ29" s="393">
        <v>7</v>
      </c>
      <c r="BA29" s="393">
        <v>8</v>
      </c>
      <c r="BB29" s="393">
        <v>9</v>
      </c>
      <c r="BC29" s="393">
        <v>10</v>
      </c>
      <c r="BD29" s="393">
        <v>11</v>
      </c>
      <c r="BE29" s="393">
        <v>12</v>
      </c>
      <c r="BF29" s="26" t="s">
        <v>12</v>
      </c>
      <c r="BG29" s="1152"/>
      <c r="BH29" s="1152"/>
      <c r="BI29" s="1155"/>
      <c r="BJ29" s="7"/>
      <c r="BK29" s="7"/>
      <c r="BL29" s="164" t="s">
        <v>581</v>
      </c>
      <c r="BM29" s="164" t="s">
        <v>582</v>
      </c>
      <c r="BN29" s="919" t="s">
        <v>583</v>
      </c>
      <c r="BO29" s="27"/>
      <c r="BP29" s="164" t="s">
        <v>581</v>
      </c>
      <c r="BQ29" s="164" t="s">
        <v>582</v>
      </c>
      <c r="BR29" s="919" t="s">
        <v>583</v>
      </c>
      <c r="BS29" s="27"/>
      <c r="BT29" s="164" t="s">
        <v>581</v>
      </c>
      <c r="BU29" s="164" t="s">
        <v>582</v>
      </c>
      <c r="BV29" s="919" t="s">
        <v>583</v>
      </c>
      <c r="BW29" s="27"/>
      <c r="BX29" s="164" t="s">
        <v>581</v>
      </c>
      <c r="BY29" s="164" t="s">
        <v>582</v>
      </c>
      <c r="BZ29" s="919" t="s">
        <v>583</v>
      </c>
      <c r="CA29" s="27"/>
      <c r="CB29" s="164" t="s">
        <v>581</v>
      </c>
      <c r="CC29" s="164" t="s">
        <v>582</v>
      </c>
      <c r="CD29" s="919" t="s">
        <v>583</v>
      </c>
      <c r="CE29" s="27"/>
      <c r="CF29" s="164" t="s">
        <v>581</v>
      </c>
      <c r="CG29" s="164" t="s">
        <v>582</v>
      </c>
      <c r="CH29" s="919" t="s">
        <v>583</v>
      </c>
      <c r="CI29" s="27"/>
      <c r="CJ29" s="164" t="s">
        <v>581</v>
      </c>
      <c r="CK29" s="164" t="s">
        <v>582</v>
      </c>
      <c r="CL29" s="919" t="s">
        <v>583</v>
      </c>
      <c r="CM29" s="27"/>
      <c r="CN29" s="164" t="s">
        <v>581</v>
      </c>
      <c r="CO29" s="164" t="s">
        <v>582</v>
      </c>
      <c r="CP29" s="919" t="s">
        <v>583</v>
      </c>
      <c r="CQ29" s="27"/>
      <c r="CR29" s="164" t="s">
        <v>581</v>
      </c>
      <c r="CS29" s="164" t="s">
        <v>582</v>
      </c>
      <c r="CT29" s="919" t="s">
        <v>583</v>
      </c>
      <c r="CU29" s="27"/>
      <c r="CV29" s="164" t="s">
        <v>581</v>
      </c>
      <c r="CW29" s="164" t="s">
        <v>582</v>
      </c>
      <c r="CX29" s="919" t="s">
        <v>583</v>
      </c>
      <c r="CY29" s="27"/>
      <c r="CZ29" s="164" t="s">
        <v>581</v>
      </c>
      <c r="DA29" s="164" t="s">
        <v>582</v>
      </c>
      <c r="DB29" s="919" t="s">
        <v>583</v>
      </c>
      <c r="DC29" s="27"/>
      <c r="DD29" s="164" t="s">
        <v>581</v>
      </c>
      <c r="DE29" s="164" t="s">
        <v>582</v>
      </c>
      <c r="DF29" s="919" t="s">
        <v>583</v>
      </c>
      <c r="DG29" s="27"/>
      <c r="DH29" s="164" t="s">
        <v>581</v>
      </c>
      <c r="DI29" s="164" t="s">
        <v>582</v>
      </c>
      <c r="DJ29" s="919" t="s">
        <v>583</v>
      </c>
    </row>
    <row r="30" spans="1:114" s="7" customFormat="1" ht="27.75" customHeight="1" thickBot="1" x14ac:dyDescent="0.25">
      <c r="A30" s="42"/>
      <c r="B30" s="186" t="s">
        <v>299</v>
      </c>
      <c r="C30" s="29" t="s">
        <v>49</v>
      </c>
      <c r="D30" s="184">
        <v>4</v>
      </c>
      <c r="E30" s="82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1">
        <f>SUM(E30:P30)</f>
        <v>0</v>
      </c>
      <c r="R30" s="188" t="s">
        <v>175</v>
      </c>
      <c r="S30" s="187">
        <v>500000</v>
      </c>
      <c r="T30" s="84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69">
        <f t="shared" ref="AF30" si="188">SUM(Q30*S30)</f>
        <v>0</v>
      </c>
      <c r="AG30" s="70">
        <f t="shared" ref="AG30:AI30" si="189">T30*E30</f>
        <v>0</v>
      </c>
      <c r="AH30" s="70">
        <f t="shared" si="189"/>
        <v>0</v>
      </c>
      <c r="AI30" s="70">
        <f t="shared" si="189"/>
        <v>0</v>
      </c>
      <c r="AJ30" s="70">
        <f t="shared" ref="AJ30:AR30" si="190">W30*H30</f>
        <v>0</v>
      </c>
      <c r="AK30" s="70">
        <f t="shared" si="190"/>
        <v>0</v>
      </c>
      <c r="AL30" s="70">
        <f t="shared" si="190"/>
        <v>0</v>
      </c>
      <c r="AM30" s="70">
        <f t="shared" si="190"/>
        <v>0</v>
      </c>
      <c r="AN30" s="70">
        <f t="shared" si="190"/>
        <v>0</v>
      </c>
      <c r="AO30" s="70">
        <f t="shared" si="190"/>
        <v>0</v>
      </c>
      <c r="AP30" s="70">
        <f t="shared" si="190"/>
        <v>0</v>
      </c>
      <c r="AQ30" s="70">
        <f t="shared" si="190"/>
        <v>0</v>
      </c>
      <c r="AR30" s="70">
        <f t="shared" si="190"/>
        <v>0</v>
      </c>
      <c r="AS30" s="71">
        <f>SUM(AG30:AR30)</f>
        <v>0</v>
      </c>
      <c r="AT30" s="70"/>
      <c r="AU30" s="70">
        <f>SUM(AH30*14%)</f>
        <v>0</v>
      </c>
      <c r="AV30" s="70">
        <f>SUM(AI30*14%)</f>
        <v>0</v>
      </c>
      <c r="AW30" s="70">
        <f t="shared" ref="AW30:BE30" si="191">SUM(AJ30*14%)</f>
        <v>0</v>
      </c>
      <c r="AX30" s="70">
        <f t="shared" si="191"/>
        <v>0</v>
      </c>
      <c r="AY30" s="70">
        <f t="shared" si="191"/>
        <v>0</v>
      </c>
      <c r="AZ30" s="70">
        <f t="shared" si="191"/>
        <v>0</v>
      </c>
      <c r="BA30" s="70">
        <f t="shared" si="191"/>
        <v>0</v>
      </c>
      <c r="BB30" s="70">
        <f t="shared" si="191"/>
        <v>0</v>
      </c>
      <c r="BC30" s="70">
        <f t="shared" si="191"/>
        <v>0</v>
      </c>
      <c r="BD30" s="70">
        <f t="shared" si="191"/>
        <v>0</v>
      </c>
      <c r="BE30" s="70">
        <f t="shared" si="191"/>
        <v>0</v>
      </c>
      <c r="BF30" s="72">
        <f t="shared" ref="BF30" si="192">SUM(AT30:BE30)</f>
        <v>0</v>
      </c>
      <c r="BG30" s="73">
        <f>AF30-AS30</f>
        <v>0</v>
      </c>
      <c r="BH30" s="74">
        <f>S30*D30</f>
        <v>2000000</v>
      </c>
      <c r="BI30" s="75">
        <f>BH30-AS30</f>
        <v>2000000</v>
      </c>
      <c r="BJ30" s="152">
        <f>SUM(Q30/D30)</f>
        <v>0</v>
      </c>
      <c r="BK30" s="187">
        <v>500000</v>
      </c>
      <c r="BL30" s="461">
        <f>AG30-AT30</f>
        <v>0</v>
      </c>
      <c r="BM30" s="461">
        <f>E30*BK30</f>
        <v>0</v>
      </c>
      <c r="BN30" s="461">
        <f>BL30-BM30</f>
        <v>0</v>
      </c>
      <c r="BO30" s="37"/>
      <c r="BP30" s="461">
        <f>AH30-AU30</f>
        <v>0</v>
      </c>
      <c r="BQ30" s="461">
        <f>F30*BK30</f>
        <v>0</v>
      </c>
      <c r="BR30" s="461">
        <f>BP30-BQ30</f>
        <v>0</v>
      </c>
      <c r="BS30" s="37"/>
      <c r="BT30" s="461">
        <f>AI30-AV30</f>
        <v>0</v>
      </c>
      <c r="BU30" s="461">
        <f>G30*BK30</f>
        <v>0</v>
      </c>
      <c r="BV30" s="461">
        <f>BT30-BU30</f>
        <v>0</v>
      </c>
      <c r="BW30" s="37"/>
      <c r="BX30" s="461">
        <f>AJ30-AW30</f>
        <v>0</v>
      </c>
      <c r="BY30" s="461">
        <f>H30*BK30</f>
        <v>0</v>
      </c>
      <c r="BZ30" s="461">
        <f>BX30-BY30</f>
        <v>0</v>
      </c>
      <c r="CA30" s="37"/>
      <c r="CB30" s="461">
        <f>SUM(AK30-AX30)</f>
        <v>0</v>
      </c>
      <c r="CC30" s="461">
        <f>I30*BK30</f>
        <v>0</v>
      </c>
      <c r="CD30" s="461">
        <f>CB30-CC30</f>
        <v>0</v>
      </c>
      <c r="CE30" s="37"/>
      <c r="CF30" s="461">
        <f>AL30-AY30</f>
        <v>0</v>
      </c>
      <c r="CG30" s="461">
        <f>J30*BK30</f>
        <v>0</v>
      </c>
      <c r="CH30" s="461">
        <f>CF30-CG30</f>
        <v>0</v>
      </c>
      <c r="CI30" s="37"/>
      <c r="CJ30" s="461">
        <f>AM30-AZ30</f>
        <v>0</v>
      </c>
      <c r="CK30" s="461">
        <f>K30*BK30</f>
        <v>0</v>
      </c>
      <c r="CL30" s="461">
        <f>CJ30-CK30</f>
        <v>0</v>
      </c>
      <c r="CM30" s="37"/>
      <c r="CN30" s="461">
        <f>AN30-BA30</f>
        <v>0</v>
      </c>
      <c r="CO30" s="461">
        <f>L30*BK30</f>
        <v>0</v>
      </c>
      <c r="CP30" s="461">
        <f>CN30-CO30</f>
        <v>0</v>
      </c>
      <c r="CQ30" s="37"/>
      <c r="CR30" s="461">
        <f>AO30-BB30</f>
        <v>0</v>
      </c>
      <c r="CS30" s="461">
        <f>M30*BK30</f>
        <v>0</v>
      </c>
      <c r="CT30" s="461">
        <f>CR30-CS30</f>
        <v>0</v>
      </c>
      <c r="CU30" s="37"/>
      <c r="CV30" s="461">
        <f>AP30-BC30</f>
        <v>0</v>
      </c>
      <c r="CW30" s="461">
        <f>N30*BK30</f>
        <v>0</v>
      </c>
      <c r="CX30" s="461">
        <f>CV30-CW30</f>
        <v>0</v>
      </c>
      <c r="CY30" s="37"/>
      <c r="CZ30" s="461">
        <f>AQ30-BD30</f>
        <v>0</v>
      </c>
      <c r="DA30" s="461">
        <f>O30*BK30</f>
        <v>0</v>
      </c>
      <c r="DB30" s="461">
        <f>CZ30-DA30</f>
        <v>0</v>
      </c>
      <c r="DC30" s="37"/>
      <c r="DD30" s="461">
        <f>AR30-BE30</f>
        <v>0</v>
      </c>
      <c r="DE30" s="461">
        <f>P30*BK30</f>
        <v>0</v>
      </c>
      <c r="DF30" s="461">
        <f>DD30-DE30</f>
        <v>0</v>
      </c>
      <c r="DG30" s="37"/>
      <c r="DH30" s="461">
        <f t="shared" ref="DH30" si="193">SUM(BL30+BP30+BT30+BX30+CB30+CF30+CJ30+CN30+CR30+CV30+CZ30+DD30)</f>
        <v>0</v>
      </c>
      <c r="DI30" s="461">
        <f t="shared" ref="DI30" si="194">SUM(BM30+BQ30+BU30+BY30+CC30+CG30+CK30+CO30+CS30+CW30+DA30+DE30)</f>
        <v>0</v>
      </c>
      <c r="DJ30" s="461">
        <f>DH30-DI30</f>
        <v>0</v>
      </c>
    </row>
    <row r="31" spans="1:114" s="39" customFormat="1" ht="27.75" customHeight="1" thickBot="1" x14ac:dyDescent="0.25">
      <c r="A31" s="45">
        <v>3</v>
      </c>
      <c r="B31" s="45" t="s">
        <v>4</v>
      </c>
      <c r="C31" s="45"/>
      <c r="D31" s="46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8"/>
      <c r="R31" s="77"/>
      <c r="S31" s="46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78">
        <f t="shared" ref="AF31:BF31" si="195">SUM(AF30:AF30)</f>
        <v>0</v>
      </c>
      <c r="AG31" s="78">
        <f t="shared" si="195"/>
        <v>0</v>
      </c>
      <c r="AH31" s="78">
        <f t="shared" si="195"/>
        <v>0</v>
      </c>
      <c r="AI31" s="78">
        <f t="shared" si="195"/>
        <v>0</v>
      </c>
      <c r="AJ31" s="78">
        <f t="shared" si="195"/>
        <v>0</v>
      </c>
      <c r="AK31" s="78">
        <f t="shared" si="195"/>
        <v>0</v>
      </c>
      <c r="AL31" s="78">
        <f t="shared" si="195"/>
        <v>0</v>
      </c>
      <c r="AM31" s="78">
        <f t="shared" si="195"/>
        <v>0</v>
      </c>
      <c r="AN31" s="78">
        <f t="shared" si="195"/>
        <v>0</v>
      </c>
      <c r="AO31" s="78">
        <f t="shared" si="195"/>
        <v>0</v>
      </c>
      <c r="AP31" s="78">
        <f t="shared" si="195"/>
        <v>0</v>
      </c>
      <c r="AQ31" s="78">
        <f t="shared" si="195"/>
        <v>0</v>
      </c>
      <c r="AR31" s="78">
        <f t="shared" si="195"/>
        <v>0</v>
      </c>
      <c r="AS31" s="78">
        <f t="shared" si="195"/>
        <v>0</v>
      </c>
      <c r="AT31" s="78">
        <f t="shared" si="195"/>
        <v>0</v>
      </c>
      <c r="AU31" s="78">
        <f t="shared" si="195"/>
        <v>0</v>
      </c>
      <c r="AV31" s="78">
        <f t="shared" si="195"/>
        <v>0</v>
      </c>
      <c r="AW31" s="78">
        <f t="shared" si="195"/>
        <v>0</v>
      </c>
      <c r="AX31" s="78">
        <f t="shared" si="195"/>
        <v>0</v>
      </c>
      <c r="AY31" s="78">
        <f t="shared" si="195"/>
        <v>0</v>
      </c>
      <c r="AZ31" s="78">
        <f t="shared" si="195"/>
        <v>0</v>
      </c>
      <c r="BA31" s="78">
        <f t="shared" si="195"/>
        <v>0</v>
      </c>
      <c r="BB31" s="78">
        <f t="shared" si="195"/>
        <v>0</v>
      </c>
      <c r="BC31" s="78">
        <f t="shared" si="195"/>
        <v>0</v>
      </c>
      <c r="BD31" s="78">
        <f t="shared" si="195"/>
        <v>0</v>
      </c>
      <c r="BE31" s="78">
        <f t="shared" si="195"/>
        <v>0</v>
      </c>
      <c r="BF31" s="78">
        <f t="shared" si="195"/>
        <v>0</v>
      </c>
      <c r="BG31" s="79">
        <f>SUM(BG30)</f>
        <v>0</v>
      </c>
      <c r="BH31" s="79">
        <f t="shared" ref="BH31:BI31" si="196">SUM(BH30)</f>
        <v>2000000</v>
      </c>
      <c r="BI31" s="79">
        <f t="shared" si="196"/>
        <v>2000000</v>
      </c>
      <c r="BJ31" s="153">
        <f>SUM(BJ30)</f>
        <v>0</v>
      </c>
      <c r="BK31" s="875"/>
      <c r="BL31" s="918">
        <f>SUM(BL30)</f>
        <v>0</v>
      </c>
      <c r="BM31" s="918">
        <f t="shared" ref="BM31" si="197">SUM(BM30)</f>
        <v>0</v>
      </c>
      <c r="BN31" s="918">
        <f t="shared" ref="BN31" si="198">SUM(BN30)</f>
        <v>0</v>
      </c>
      <c r="BO31" s="50"/>
      <c r="BP31" s="918">
        <f>SUM(BP30)</f>
        <v>0</v>
      </c>
      <c r="BQ31" s="918">
        <f t="shared" ref="BQ31" si="199">SUM(BQ30)</f>
        <v>0</v>
      </c>
      <c r="BR31" s="918">
        <f t="shared" ref="BR31" si="200">SUM(BR30)</f>
        <v>0</v>
      </c>
      <c r="BS31" s="50"/>
      <c r="BT31" s="918">
        <f>SUM(BT30)</f>
        <v>0</v>
      </c>
      <c r="BU31" s="918">
        <f t="shared" ref="BU31" si="201">SUM(BU30)</f>
        <v>0</v>
      </c>
      <c r="BV31" s="918">
        <f t="shared" ref="BV31" si="202">SUM(BV30)</f>
        <v>0</v>
      </c>
      <c r="BW31" s="50"/>
      <c r="BX31" s="918">
        <f>SUM(BX30)</f>
        <v>0</v>
      </c>
      <c r="BY31" s="918">
        <f t="shared" ref="BY31" si="203">SUM(BY30)</f>
        <v>0</v>
      </c>
      <c r="BZ31" s="918">
        <f t="shared" ref="BZ31" si="204">SUM(BZ30)</f>
        <v>0</v>
      </c>
      <c r="CA31" s="50"/>
      <c r="CB31" s="918">
        <f>SUM(CB30)</f>
        <v>0</v>
      </c>
      <c r="CC31" s="918">
        <f t="shared" ref="CC31" si="205">SUM(CC30)</f>
        <v>0</v>
      </c>
      <c r="CD31" s="918">
        <f t="shared" ref="CD31" si="206">SUM(CD30)</f>
        <v>0</v>
      </c>
      <c r="CE31" s="50"/>
      <c r="CF31" s="918">
        <f>SUM(CF30)</f>
        <v>0</v>
      </c>
      <c r="CG31" s="918">
        <f t="shared" ref="CG31" si="207">SUM(CG30)</f>
        <v>0</v>
      </c>
      <c r="CH31" s="918">
        <f t="shared" ref="CH31" si="208">SUM(CH30)</f>
        <v>0</v>
      </c>
      <c r="CI31" s="50"/>
      <c r="CJ31" s="918">
        <f>SUM(CJ30)</f>
        <v>0</v>
      </c>
      <c r="CK31" s="918">
        <f t="shared" ref="CK31" si="209">SUM(CK30)</f>
        <v>0</v>
      </c>
      <c r="CL31" s="918">
        <f t="shared" ref="CL31" si="210">SUM(CL30)</f>
        <v>0</v>
      </c>
      <c r="CM31" s="50"/>
      <c r="CN31" s="918">
        <f>SUM(CN30)</f>
        <v>0</v>
      </c>
      <c r="CO31" s="918">
        <f t="shared" ref="CO31" si="211">SUM(CO30)</f>
        <v>0</v>
      </c>
      <c r="CP31" s="918">
        <f t="shared" ref="CP31" si="212">SUM(CP30)</f>
        <v>0</v>
      </c>
      <c r="CQ31" s="50"/>
      <c r="CR31" s="918">
        <f>SUM(CR30)</f>
        <v>0</v>
      </c>
      <c r="CS31" s="918">
        <f t="shared" ref="CS31" si="213">SUM(CS30)</f>
        <v>0</v>
      </c>
      <c r="CT31" s="918">
        <f t="shared" ref="CT31" si="214">SUM(CT30)</f>
        <v>0</v>
      </c>
      <c r="CU31" s="50"/>
      <c r="CV31" s="918">
        <f>SUM(CV30)</f>
        <v>0</v>
      </c>
      <c r="CW31" s="918">
        <f t="shared" ref="CW31" si="215">SUM(CW30)</f>
        <v>0</v>
      </c>
      <c r="CX31" s="918">
        <f t="shared" ref="CX31" si="216">SUM(CX30)</f>
        <v>0</v>
      </c>
      <c r="CY31" s="50"/>
      <c r="CZ31" s="918">
        <f>SUM(CZ30)</f>
        <v>0</v>
      </c>
      <c r="DA31" s="918">
        <f t="shared" ref="DA31" si="217">SUM(DA30)</f>
        <v>0</v>
      </c>
      <c r="DB31" s="918">
        <f t="shared" ref="DB31" si="218">SUM(DB30)</f>
        <v>0</v>
      </c>
      <c r="DC31" s="50"/>
      <c r="DD31" s="918">
        <f>SUM(DD30)</f>
        <v>0</v>
      </c>
      <c r="DE31" s="918">
        <f t="shared" ref="DE31" si="219">SUM(DE30)</f>
        <v>0</v>
      </c>
      <c r="DF31" s="918">
        <f t="shared" ref="DF31" si="220">SUM(DF30)</f>
        <v>0</v>
      </c>
      <c r="DG31" s="50"/>
      <c r="DH31" s="918">
        <f>SUM(DH30)</f>
        <v>0</v>
      </c>
      <c r="DI31" s="918">
        <f t="shared" ref="DI31" si="221">SUM(DI30)</f>
        <v>0</v>
      </c>
      <c r="DJ31" s="918">
        <f t="shared" ref="DJ31" si="222">SUM(DJ30)</f>
        <v>0</v>
      </c>
    </row>
    <row r="32" spans="1:114" s="20" customFormat="1" ht="27.75" customHeight="1" x14ac:dyDescent="0.2">
      <c r="A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AE32" s="41"/>
      <c r="AS32" s="52"/>
      <c r="BF32" s="53">
        <f>SUM(AS31+BF31)</f>
        <v>0</v>
      </c>
      <c r="BG32" s="54">
        <f>AF31-AS31</f>
        <v>0</v>
      </c>
      <c r="BH32" s="55">
        <f>SUM(BI31+AS31)</f>
        <v>2000000</v>
      </c>
      <c r="BI32" s="56">
        <f>SUM(BG31)</f>
        <v>0</v>
      </c>
      <c r="BJ32" s="154" t="s">
        <v>35</v>
      </c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5"/>
      <c r="BY32" s="25"/>
      <c r="BZ32" s="8"/>
      <c r="CA32" s="23"/>
      <c r="CB32" s="8"/>
      <c r="CC32" s="8"/>
      <c r="CD32" s="8"/>
      <c r="CE32" s="23"/>
      <c r="CF32" s="8"/>
      <c r="CG32" s="8"/>
      <c r="CH32" s="8"/>
      <c r="CI32" s="23"/>
      <c r="CJ32" s="8"/>
      <c r="CK32" s="8"/>
      <c r="CL32" s="8"/>
      <c r="CM32" s="23"/>
      <c r="CN32" s="8"/>
      <c r="CO32" s="8"/>
      <c r="CP32" s="8"/>
      <c r="CQ32" s="23"/>
      <c r="CR32" s="8"/>
      <c r="CS32" s="8"/>
      <c r="CT32" s="8"/>
      <c r="CU32" s="23"/>
      <c r="CV32" s="8"/>
      <c r="CW32" s="8"/>
      <c r="CX32" s="8"/>
      <c r="CY32" s="23"/>
      <c r="CZ32" s="8"/>
      <c r="DA32" s="8"/>
      <c r="DB32" s="8"/>
      <c r="DC32" s="23"/>
      <c r="DD32" s="8"/>
      <c r="DE32" s="8"/>
      <c r="DF32" s="8"/>
      <c r="DG32" s="23"/>
      <c r="DH32" s="8"/>
      <c r="DI32" s="8"/>
      <c r="DJ32" s="8"/>
    </row>
    <row r="33" spans="1:114" s="20" customFormat="1" ht="27.75" customHeight="1" x14ac:dyDescent="0.2">
      <c r="A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AE33" s="41"/>
      <c r="AS33" s="41"/>
      <c r="AT33" s="118">
        <f>SUM(AG31+AT31)</f>
        <v>0</v>
      </c>
      <c r="AU33" s="118">
        <f t="shared" ref="AU33" si="223">SUM(AH31+AU31)</f>
        <v>0</v>
      </c>
      <c r="AV33" s="118">
        <f t="shared" ref="AV33" si="224">SUM(AI31+AV31)</f>
        <v>0</v>
      </c>
      <c r="AW33" s="118">
        <f t="shared" ref="AW33" si="225">SUM(AJ31+AW31)</f>
        <v>0</v>
      </c>
      <c r="AX33" s="118">
        <f t="shared" ref="AX33" si="226">SUM(AK31+AX31)</f>
        <v>0</v>
      </c>
      <c r="AY33" s="118">
        <f t="shared" ref="AY33" si="227">SUM(AL31+AY31)</f>
        <v>0</v>
      </c>
      <c r="AZ33" s="118">
        <f t="shared" ref="AZ33" si="228">SUM(AM31+AZ31)</f>
        <v>0</v>
      </c>
      <c r="BA33" s="118">
        <f t="shared" ref="BA33" si="229">SUM(AN31+BA31)</f>
        <v>0</v>
      </c>
      <c r="BB33" s="118">
        <f t="shared" ref="BB33" si="230">SUM(AO31+BB31)</f>
        <v>0</v>
      </c>
      <c r="BC33" s="118">
        <f t="shared" ref="BC33" si="231">SUM(AP31+BC31)</f>
        <v>0</v>
      </c>
      <c r="BD33" s="118">
        <f t="shared" ref="BD33" si="232">SUM(AQ31+BD31)</f>
        <v>0</v>
      </c>
      <c r="BE33" s="118">
        <f t="shared" ref="BE33" si="233">SUM(AR31+BE31)</f>
        <v>0</v>
      </c>
      <c r="BF33" s="118">
        <f>SUM(AT33:BE33)</f>
        <v>0</v>
      </c>
      <c r="BG33" s="41"/>
      <c r="BH33" s="57"/>
      <c r="BI33" s="58">
        <f>SUM(BI31-BI32)</f>
        <v>2000000</v>
      </c>
      <c r="BJ33" s="154" t="s">
        <v>34</v>
      </c>
      <c r="BK33" s="27"/>
      <c r="BL33" s="23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6"/>
      <c r="CA33" s="27"/>
      <c r="CB33" s="6"/>
      <c r="CC33" s="6"/>
      <c r="CD33" s="6"/>
      <c r="CE33" s="27"/>
      <c r="CF33" s="6"/>
      <c r="CG33" s="6"/>
      <c r="CH33" s="6"/>
      <c r="CI33" s="27"/>
      <c r="CJ33" s="6"/>
      <c r="CK33" s="6"/>
      <c r="CL33" s="6"/>
      <c r="CM33" s="27"/>
      <c r="CN33" s="6"/>
      <c r="CO33" s="6"/>
      <c r="CP33" s="6"/>
      <c r="CQ33" s="27"/>
      <c r="CR33" s="6"/>
      <c r="CS33" s="6"/>
      <c r="CT33" s="6"/>
      <c r="CU33" s="27"/>
      <c r="CV33" s="6"/>
      <c r="CW33" s="6"/>
      <c r="CX33" s="6"/>
      <c r="CY33" s="27"/>
      <c r="CZ33" s="6"/>
      <c r="DA33" s="6"/>
      <c r="DB33" s="6"/>
      <c r="DC33" s="27"/>
      <c r="DD33" s="6"/>
      <c r="DE33" s="6"/>
      <c r="DF33" s="6"/>
      <c r="DG33" s="27"/>
      <c r="DH33" s="6"/>
      <c r="DI33" s="6"/>
      <c r="DJ33" s="6"/>
    </row>
    <row r="34" spans="1:114" s="20" customFormat="1" ht="27.75" customHeight="1" x14ac:dyDescent="0.2">
      <c r="A34" s="1168" t="s">
        <v>8</v>
      </c>
      <c r="B34" s="1169"/>
      <c r="C34" s="119" t="s">
        <v>176</v>
      </c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2"/>
      <c r="AF34" s="23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3"/>
      <c r="AT34" s="276"/>
      <c r="AU34" s="276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3"/>
      <c r="BG34" s="133"/>
      <c r="BH34" s="130"/>
      <c r="BI34" s="134"/>
      <c r="BJ34" s="23"/>
      <c r="BK34" s="162"/>
      <c r="BL34" s="2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7"/>
      <c r="CA34" s="43"/>
      <c r="CB34" s="7"/>
      <c r="CC34" s="7"/>
      <c r="CD34" s="7"/>
      <c r="CE34" s="43"/>
      <c r="CF34" s="7"/>
      <c r="CG34" s="7"/>
      <c r="CH34" s="7"/>
      <c r="CI34" s="43"/>
      <c r="CJ34" s="7"/>
      <c r="CK34" s="7"/>
      <c r="CL34" s="7"/>
      <c r="CM34" s="43"/>
      <c r="CN34" s="7"/>
      <c r="CO34" s="7"/>
      <c r="CP34" s="7"/>
      <c r="CQ34" s="43"/>
      <c r="CR34" s="7"/>
      <c r="CS34" s="7"/>
      <c r="CT34" s="7"/>
      <c r="CU34" s="43"/>
      <c r="CV34" s="7"/>
      <c r="CW34" s="7"/>
      <c r="CX34" s="7"/>
      <c r="CY34" s="43"/>
      <c r="CZ34" s="7"/>
      <c r="DA34" s="7"/>
      <c r="DB34" s="7"/>
      <c r="DC34" s="43"/>
      <c r="DD34" s="7"/>
      <c r="DE34" s="7"/>
      <c r="DF34" s="7"/>
      <c r="DG34" s="43"/>
      <c r="DH34" s="7"/>
      <c r="DI34" s="7"/>
      <c r="DJ34" s="7"/>
    </row>
    <row r="35" spans="1:114" s="8" customFormat="1" ht="27.75" customHeight="1" x14ac:dyDescent="0.2">
      <c r="A35" s="1170" t="s">
        <v>9</v>
      </c>
      <c r="B35" s="1150" t="s">
        <v>10</v>
      </c>
      <c r="C35" s="1150" t="s">
        <v>21</v>
      </c>
      <c r="D35" s="1173" t="s">
        <v>11</v>
      </c>
      <c r="E35" s="1173"/>
      <c r="F35" s="1173"/>
      <c r="G35" s="1173"/>
      <c r="H35" s="1173"/>
      <c r="I35" s="1173"/>
      <c r="J35" s="1173"/>
      <c r="K35" s="1173"/>
      <c r="L35" s="1173"/>
      <c r="M35" s="1173"/>
      <c r="N35" s="1173"/>
      <c r="O35" s="1173"/>
      <c r="P35" s="1173"/>
      <c r="Q35" s="1173"/>
      <c r="R35" s="1150" t="s">
        <v>19</v>
      </c>
      <c r="S35" s="1174" t="s">
        <v>16</v>
      </c>
      <c r="T35" s="1175"/>
      <c r="U35" s="1175"/>
      <c r="V35" s="1175"/>
      <c r="W35" s="1175"/>
      <c r="X35" s="1175"/>
      <c r="Y35" s="1175"/>
      <c r="Z35" s="1175"/>
      <c r="AA35" s="1175"/>
      <c r="AB35" s="1175"/>
      <c r="AC35" s="1175"/>
      <c r="AD35" s="1175"/>
      <c r="AE35" s="1176"/>
      <c r="AF35" s="1161" t="s">
        <v>6</v>
      </c>
      <c r="AG35" s="1161"/>
      <c r="AH35" s="1161"/>
      <c r="AI35" s="1161"/>
      <c r="AJ35" s="1161"/>
      <c r="AK35" s="1161"/>
      <c r="AL35" s="1161"/>
      <c r="AM35" s="1161"/>
      <c r="AN35" s="1161"/>
      <c r="AO35" s="1161"/>
      <c r="AP35" s="1161"/>
      <c r="AQ35" s="1161"/>
      <c r="AR35" s="1161"/>
      <c r="AS35" s="1161"/>
      <c r="AT35" s="1162" t="s">
        <v>38</v>
      </c>
      <c r="AU35" s="1163"/>
      <c r="AV35" s="1163"/>
      <c r="AW35" s="1163"/>
      <c r="AX35" s="1163"/>
      <c r="AY35" s="1163"/>
      <c r="AZ35" s="1163"/>
      <c r="BA35" s="1163"/>
      <c r="BB35" s="1163"/>
      <c r="BC35" s="1163"/>
      <c r="BD35" s="1163"/>
      <c r="BE35" s="1163"/>
      <c r="BF35" s="1164"/>
      <c r="BG35" s="1150" t="s">
        <v>35</v>
      </c>
      <c r="BH35" s="1150" t="s">
        <v>208</v>
      </c>
      <c r="BI35" s="1153" t="s">
        <v>36</v>
      </c>
      <c r="BJ35" s="130"/>
      <c r="BK35" s="130"/>
      <c r="BL35" s="1149" t="s">
        <v>51</v>
      </c>
      <c r="BM35" s="1149"/>
      <c r="BN35" s="1149"/>
      <c r="BO35" s="23"/>
      <c r="BP35" s="1149" t="s">
        <v>52</v>
      </c>
      <c r="BQ35" s="1149"/>
      <c r="BR35" s="1149"/>
      <c r="BS35" s="23"/>
      <c r="BT35" s="1149" t="s">
        <v>56</v>
      </c>
      <c r="BU35" s="1149"/>
      <c r="BV35" s="1149"/>
      <c r="BW35" s="23"/>
      <c r="BX35" s="1149" t="s">
        <v>59</v>
      </c>
      <c r="BY35" s="1149"/>
      <c r="BZ35" s="1149"/>
      <c r="CA35" s="23"/>
      <c r="CB35" s="1149" t="s">
        <v>60</v>
      </c>
      <c r="CC35" s="1149"/>
      <c r="CD35" s="1149"/>
      <c r="CE35" s="23"/>
      <c r="CF35" s="1149" t="s">
        <v>61</v>
      </c>
      <c r="CG35" s="1149"/>
      <c r="CH35" s="1149"/>
      <c r="CI35" s="23"/>
      <c r="CJ35" s="1149" t="s">
        <v>204</v>
      </c>
      <c r="CK35" s="1149"/>
      <c r="CL35" s="1149"/>
      <c r="CM35" s="23"/>
      <c r="CN35" s="1149" t="s">
        <v>584</v>
      </c>
      <c r="CO35" s="1149"/>
      <c r="CP35" s="1149"/>
      <c r="CQ35" s="23"/>
      <c r="CR35" s="1149" t="s">
        <v>585</v>
      </c>
      <c r="CS35" s="1149"/>
      <c r="CT35" s="1149"/>
      <c r="CU35" s="23"/>
      <c r="CV35" s="1149" t="s">
        <v>586</v>
      </c>
      <c r="CW35" s="1149"/>
      <c r="CX35" s="1149"/>
      <c r="CY35" s="23"/>
      <c r="CZ35" s="1149" t="s">
        <v>587</v>
      </c>
      <c r="DA35" s="1149"/>
      <c r="DB35" s="1149"/>
      <c r="DC35" s="23"/>
      <c r="DD35" s="1149" t="s">
        <v>588</v>
      </c>
      <c r="DE35" s="1149"/>
      <c r="DF35" s="1149"/>
      <c r="DG35" s="23"/>
      <c r="DH35" s="1149" t="s">
        <v>12</v>
      </c>
      <c r="DI35" s="1149"/>
      <c r="DJ35" s="1149"/>
    </row>
    <row r="36" spans="1:114" s="8" customFormat="1" ht="27.75" customHeight="1" x14ac:dyDescent="0.2">
      <c r="A36" s="1171"/>
      <c r="B36" s="1151"/>
      <c r="C36" s="1151"/>
      <c r="D36" s="1156" t="s">
        <v>17</v>
      </c>
      <c r="E36" s="1158" t="s">
        <v>18</v>
      </c>
      <c r="F36" s="1159"/>
      <c r="G36" s="1159"/>
      <c r="H36" s="1159"/>
      <c r="I36" s="1159"/>
      <c r="J36" s="1159"/>
      <c r="K36" s="1159"/>
      <c r="L36" s="1159"/>
      <c r="M36" s="1159"/>
      <c r="N36" s="1159"/>
      <c r="O36" s="1159"/>
      <c r="P36" s="1159"/>
      <c r="Q36" s="1159"/>
      <c r="R36" s="1151"/>
      <c r="S36" s="1156" t="s">
        <v>17</v>
      </c>
      <c r="T36" s="1158" t="s">
        <v>18</v>
      </c>
      <c r="U36" s="1159"/>
      <c r="V36" s="1159"/>
      <c r="W36" s="1159"/>
      <c r="X36" s="1159"/>
      <c r="Y36" s="1159"/>
      <c r="Z36" s="1159"/>
      <c r="AA36" s="1159"/>
      <c r="AB36" s="1159"/>
      <c r="AC36" s="1159"/>
      <c r="AD36" s="1159"/>
      <c r="AE36" s="1160"/>
      <c r="AF36" s="1156" t="s">
        <v>17</v>
      </c>
      <c r="AG36" s="1158" t="s">
        <v>18</v>
      </c>
      <c r="AH36" s="1159"/>
      <c r="AI36" s="1159"/>
      <c r="AJ36" s="1159"/>
      <c r="AK36" s="1159"/>
      <c r="AL36" s="1159"/>
      <c r="AM36" s="1159"/>
      <c r="AN36" s="1159"/>
      <c r="AO36" s="1159"/>
      <c r="AP36" s="1159"/>
      <c r="AQ36" s="1159"/>
      <c r="AR36" s="1159"/>
      <c r="AS36" s="1160"/>
      <c r="AT36" s="1165"/>
      <c r="AU36" s="1166"/>
      <c r="AV36" s="1166"/>
      <c r="AW36" s="1166"/>
      <c r="AX36" s="1166"/>
      <c r="AY36" s="1166"/>
      <c r="AZ36" s="1166"/>
      <c r="BA36" s="1166"/>
      <c r="BB36" s="1166"/>
      <c r="BC36" s="1166"/>
      <c r="BD36" s="1166"/>
      <c r="BE36" s="1166"/>
      <c r="BF36" s="1167"/>
      <c r="BG36" s="1151"/>
      <c r="BH36" s="1151"/>
      <c r="BI36" s="1154"/>
      <c r="BJ36" s="130"/>
      <c r="BK36" s="130"/>
      <c r="BL36" s="920">
        <v>1</v>
      </c>
      <c r="BM36" s="920">
        <v>2</v>
      </c>
      <c r="BN36" s="920"/>
      <c r="BO36" s="23"/>
      <c r="BP36" s="920">
        <v>1</v>
      </c>
      <c r="BQ36" s="920">
        <v>2</v>
      </c>
      <c r="BR36" s="920"/>
      <c r="BS36" s="23"/>
      <c r="BT36" s="920">
        <v>1</v>
      </c>
      <c r="BU36" s="920">
        <v>2</v>
      </c>
      <c r="BV36" s="920"/>
      <c r="BW36" s="23"/>
      <c r="BX36" s="920">
        <v>1</v>
      </c>
      <c r="BY36" s="920">
        <v>2</v>
      </c>
      <c r="BZ36" s="920"/>
      <c r="CA36" s="23"/>
      <c r="CB36" s="920">
        <v>1</v>
      </c>
      <c r="CC36" s="920">
        <v>2</v>
      </c>
      <c r="CD36" s="920"/>
      <c r="CE36" s="23"/>
      <c r="CF36" s="920">
        <v>1</v>
      </c>
      <c r="CG36" s="920">
        <v>2</v>
      </c>
      <c r="CH36" s="920"/>
      <c r="CI36" s="23"/>
      <c r="CJ36" s="920">
        <v>1</v>
      </c>
      <c r="CK36" s="920">
        <v>2</v>
      </c>
      <c r="CL36" s="920"/>
      <c r="CM36" s="23"/>
      <c r="CN36" s="920">
        <v>1</v>
      </c>
      <c r="CO36" s="920">
        <v>2</v>
      </c>
      <c r="CP36" s="920"/>
      <c r="CQ36" s="23"/>
      <c r="CR36" s="920">
        <v>1</v>
      </c>
      <c r="CS36" s="920">
        <v>2</v>
      </c>
      <c r="CT36" s="920"/>
      <c r="CU36" s="23"/>
      <c r="CV36" s="920">
        <v>1</v>
      </c>
      <c r="CW36" s="920">
        <v>2</v>
      </c>
      <c r="CX36" s="920"/>
      <c r="CY36" s="23"/>
      <c r="CZ36" s="920">
        <v>1</v>
      </c>
      <c r="DA36" s="920">
        <v>2</v>
      </c>
      <c r="DB36" s="920"/>
      <c r="DC36" s="23"/>
      <c r="DD36" s="920">
        <v>1</v>
      </c>
      <c r="DE36" s="920">
        <v>2</v>
      </c>
      <c r="DF36" s="920"/>
      <c r="DG36" s="23"/>
      <c r="DH36" s="920">
        <v>1</v>
      </c>
      <c r="DI36" s="920">
        <v>2</v>
      </c>
      <c r="DJ36" s="920"/>
    </row>
    <row r="37" spans="1:114" s="6" customFormat="1" ht="27.75" customHeight="1" x14ac:dyDescent="0.2">
      <c r="A37" s="1172"/>
      <c r="B37" s="1152"/>
      <c r="C37" s="1152"/>
      <c r="D37" s="1157"/>
      <c r="E37" s="26">
        <v>1</v>
      </c>
      <c r="F37" s="26">
        <v>2</v>
      </c>
      <c r="G37" s="26">
        <v>3</v>
      </c>
      <c r="H37" s="26">
        <v>4</v>
      </c>
      <c r="I37" s="26">
        <v>5</v>
      </c>
      <c r="J37" s="26">
        <v>6</v>
      </c>
      <c r="K37" s="26">
        <v>7</v>
      </c>
      <c r="L37" s="26">
        <v>8</v>
      </c>
      <c r="M37" s="26">
        <v>9</v>
      </c>
      <c r="N37" s="26">
        <v>10</v>
      </c>
      <c r="O37" s="26">
        <v>11</v>
      </c>
      <c r="P37" s="26">
        <v>12</v>
      </c>
      <c r="Q37" s="26" t="s">
        <v>20</v>
      </c>
      <c r="R37" s="1152"/>
      <c r="S37" s="1157"/>
      <c r="T37" s="26">
        <v>1</v>
      </c>
      <c r="U37" s="26">
        <v>2</v>
      </c>
      <c r="V37" s="26">
        <v>3</v>
      </c>
      <c r="W37" s="26">
        <v>4</v>
      </c>
      <c r="X37" s="26">
        <v>5</v>
      </c>
      <c r="Y37" s="26">
        <v>6</v>
      </c>
      <c r="Z37" s="26">
        <v>7</v>
      </c>
      <c r="AA37" s="26">
        <v>8</v>
      </c>
      <c r="AB37" s="26">
        <v>9</v>
      </c>
      <c r="AC37" s="26">
        <v>10</v>
      </c>
      <c r="AD37" s="26">
        <v>11</v>
      </c>
      <c r="AE37" s="26">
        <v>12</v>
      </c>
      <c r="AF37" s="1157"/>
      <c r="AG37" s="26">
        <v>1</v>
      </c>
      <c r="AH37" s="26">
        <v>2</v>
      </c>
      <c r="AI37" s="26">
        <v>3</v>
      </c>
      <c r="AJ37" s="26">
        <v>4</v>
      </c>
      <c r="AK37" s="26">
        <v>5</v>
      </c>
      <c r="AL37" s="26">
        <v>6</v>
      </c>
      <c r="AM37" s="26">
        <v>7</v>
      </c>
      <c r="AN37" s="26">
        <v>8</v>
      </c>
      <c r="AO37" s="26">
        <v>9</v>
      </c>
      <c r="AP37" s="26">
        <v>10</v>
      </c>
      <c r="AQ37" s="26">
        <v>11</v>
      </c>
      <c r="AR37" s="26">
        <v>12</v>
      </c>
      <c r="AS37" s="26" t="s">
        <v>12</v>
      </c>
      <c r="AT37" s="164">
        <v>1</v>
      </c>
      <c r="AU37" s="164">
        <v>2</v>
      </c>
      <c r="AV37" s="164">
        <v>3</v>
      </c>
      <c r="AW37" s="164">
        <v>4</v>
      </c>
      <c r="AX37" s="164">
        <v>5</v>
      </c>
      <c r="AY37" s="164">
        <v>6</v>
      </c>
      <c r="AZ37" s="164">
        <v>7</v>
      </c>
      <c r="BA37" s="164">
        <v>8</v>
      </c>
      <c r="BB37" s="164">
        <v>9</v>
      </c>
      <c r="BC37" s="164">
        <v>10</v>
      </c>
      <c r="BD37" s="164">
        <v>11</v>
      </c>
      <c r="BE37" s="164">
        <v>12</v>
      </c>
      <c r="BF37" s="26" t="s">
        <v>12</v>
      </c>
      <c r="BG37" s="1152"/>
      <c r="BH37" s="1152"/>
      <c r="BI37" s="1155"/>
      <c r="BJ37" s="7"/>
      <c r="BK37" s="7"/>
      <c r="BL37" s="164" t="s">
        <v>581</v>
      </c>
      <c r="BM37" s="164" t="s">
        <v>582</v>
      </c>
      <c r="BN37" s="919" t="s">
        <v>583</v>
      </c>
      <c r="BO37" s="27"/>
      <c r="BP37" s="164" t="s">
        <v>581</v>
      </c>
      <c r="BQ37" s="164" t="s">
        <v>582</v>
      </c>
      <c r="BR37" s="919" t="s">
        <v>583</v>
      </c>
      <c r="BS37" s="27"/>
      <c r="BT37" s="164" t="s">
        <v>581</v>
      </c>
      <c r="BU37" s="164" t="s">
        <v>582</v>
      </c>
      <c r="BV37" s="919" t="s">
        <v>583</v>
      </c>
      <c r="BW37" s="27"/>
      <c r="BX37" s="164" t="s">
        <v>581</v>
      </c>
      <c r="BY37" s="164" t="s">
        <v>582</v>
      </c>
      <c r="BZ37" s="919" t="s">
        <v>583</v>
      </c>
      <c r="CA37" s="27"/>
      <c r="CB37" s="164" t="s">
        <v>581</v>
      </c>
      <c r="CC37" s="164" t="s">
        <v>582</v>
      </c>
      <c r="CD37" s="919" t="s">
        <v>583</v>
      </c>
      <c r="CE37" s="27"/>
      <c r="CF37" s="164" t="s">
        <v>581</v>
      </c>
      <c r="CG37" s="164" t="s">
        <v>582</v>
      </c>
      <c r="CH37" s="919" t="s">
        <v>583</v>
      </c>
      <c r="CI37" s="27"/>
      <c r="CJ37" s="164" t="s">
        <v>581</v>
      </c>
      <c r="CK37" s="164" t="s">
        <v>582</v>
      </c>
      <c r="CL37" s="919" t="s">
        <v>583</v>
      </c>
      <c r="CM37" s="27"/>
      <c r="CN37" s="164" t="s">
        <v>581</v>
      </c>
      <c r="CO37" s="164" t="s">
        <v>582</v>
      </c>
      <c r="CP37" s="919" t="s">
        <v>583</v>
      </c>
      <c r="CQ37" s="27"/>
      <c r="CR37" s="164" t="s">
        <v>581</v>
      </c>
      <c r="CS37" s="164" t="s">
        <v>582</v>
      </c>
      <c r="CT37" s="919" t="s">
        <v>583</v>
      </c>
      <c r="CU37" s="27"/>
      <c r="CV37" s="164" t="s">
        <v>581</v>
      </c>
      <c r="CW37" s="164" t="s">
        <v>582</v>
      </c>
      <c r="CX37" s="919" t="s">
        <v>583</v>
      </c>
      <c r="CY37" s="27"/>
      <c r="CZ37" s="164" t="s">
        <v>581</v>
      </c>
      <c r="DA37" s="164" t="s">
        <v>582</v>
      </c>
      <c r="DB37" s="919" t="s">
        <v>583</v>
      </c>
      <c r="DC37" s="27"/>
      <c r="DD37" s="164" t="s">
        <v>581</v>
      </c>
      <c r="DE37" s="164" t="s">
        <v>582</v>
      </c>
      <c r="DF37" s="919" t="s">
        <v>583</v>
      </c>
      <c r="DG37" s="27"/>
      <c r="DH37" s="164" t="s">
        <v>581</v>
      </c>
      <c r="DI37" s="164" t="s">
        <v>582</v>
      </c>
      <c r="DJ37" s="919" t="s">
        <v>583</v>
      </c>
    </row>
    <row r="38" spans="1:114" s="7" customFormat="1" ht="27.75" customHeight="1" x14ac:dyDescent="0.2">
      <c r="A38" s="42"/>
      <c r="B38" s="185" t="s">
        <v>533</v>
      </c>
      <c r="C38" s="29"/>
      <c r="D38" s="660"/>
      <c r="E38" s="82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1"/>
      <c r="R38" s="188"/>
      <c r="S38" s="187"/>
      <c r="T38" s="84"/>
      <c r="U38" s="84"/>
      <c r="V38" s="84"/>
      <c r="W38" s="84"/>
      <c r="X38" s="33"/>
      <c r="Y38" s="33"/>
      <c r="Z38" s="33"/>
      <c r="AA38" s="33"/>
      <c r="AB38" s="33"/>
      <c r="AC38" s="33"/>
      <c r="AD38" s="33"/>
      <c r="AE38" s="33"/>
      <c r="AF38" s="69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1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2"/>
      <c r="BG38" s="73"/>
      <c r="BH38" s="74"/>
      <c r="BI38" s="75"/>
      <c r="BJ38" s="152"/>
      <c r="BK38" s="461"/>
      <c r="BL38" s="461"/>
      <c r="BM38" s="461"/>
      <c r="BN38" s="461"/>
      <c r="BO38" s="37"/>
      <c r="BP38" s="461"/>
      <c r="BQ38" s="461"/>
      <c r="BR38" s="461"/>
      <c r="BS38" s="37"/>
      <c r="BT38" s="461"/>
      <c r="BU38" s="461"/>
      <c r="BV38" s="461"/>
      <c r="BW38" s="37"/>
      <c r="BX38" s="461"/>
      <c r="BY38" s="461"/>
      <c r="BZ38" s="461"/>
      <c r="CA38" s="37"/>
      <c r="CB38" s="461"/>
      <c r="CC38" s="461"/>
      <c r="CD38" s="461"/>
      <c r="CE38" s="37"/>
      <c r="CF38" s="461"/>
      <c r="CG38" s="461"/>
      <c r="CH38" s="461"/>
      <c r="CI38" s="37"/>
      <c r="CJ38" s="461"/>
      <c r="CK38" s="461"/>
      <c r="CL38" s="461"/>
      <c r="CM38" s="37"/>
      <c r="CN38" s="461"/>
      <c r="CO38" s="461"/>
      <c r="CP38" s="461"/>
      <c r="CQ38" s="37"/>
      <c r="CR38" s="461"/>
      <c r="CS38" s="461"/>
      <c r="CT38" s="461"/>
      <c r="CU38" s="37"/>
      <c r="CV38" s="461"/>
      <c r="CW38" s="461"/>
      <c r="CX38" s="461"/>
      <c r="CY38" s="37"/>
      <c r="CZ38" s="461"/>
      <c r="DA38" s="461"/>
      <c r="DB38" s="461"/>
      <c r="DC38" s="37"/>
      <c r="DD38" s="461"/>
      <c r="DE38" s="461"/>
      <c r="DF38" s="461"/>
      <c r="DG38" s="37"/>
      <c r="DH38" s="461"/>
      <c r="DI38" s="461"/>
      <c r="DJ38" s="461"/>
    </row>
    <row r="39" spans="1:114" s="7" customFormat="1" ht="27.75" customHeight="1" thickBot="1" x14ac:dyDescent="0.25">
      <c r="A39" s="1022"/>
      <c r="B39" s="1023" t="s">
        <v>378</v>
      </c>
      <c r="C39" s="466" t="s">
        <v>49</v>
      </c>
      <c r="D39" s="1024">
        <v>420</v>
      </c>
      <c r="E39" s="1025">
        <v>42</v>
      </c>
      <c r="F39" s="1025"/>
      <c r="G39" s="1025"/>
      <c r="H39" s="453"/>
      <c r="I39" s="453"/>
      <c r="J39" s="453"/>
      <c r="K39" s="453"/>
      <c r="L39" s="453"/>
      <c r="M39" s="453"/>
      <c r="N39" s="453"/>
      <c r="O39" s="453"/>
      <c r="P39" s="453"/>
      <c r="Q39" s="454">
        <f>SUM(E39:P39)</f>
        <v>42</v>
      </c>
      <c r="R39" s="1026" t="s">
        <v>28</v>
      </c>
      <c r="S39" s="1027">
        <v>10300</v>
      </c>
      <c r="T39" s="846">
        <v>10300</v>
      </c>
      <c r="U39" s="846"/>
      <c r="V39" s="846"/>
      <c r="W39" s="846"/>
      <c r="X39" s="1028"/>
      <c r="Y39" s="1028"/>
      <c r="Z39" s="1028"/>
      <c r="AA39" s="1028"/>
      <c r="AB39" s="1028"/>
      <c r="AC39" s="1028"/>
      <c r="AD39" s="1028"/>
      <c r="AE39" s="1028"/>
      <c r="AF39" s="847">
        <f t="shared" ref="AF39" si="234">SUM(Q39*S39)</f>
        <v>432600</v>
      </c>
      <c r="AG39" s="469">
        <f>T39*E39</f>
        <v>432600</v>
      </c>
      <c r="AH39" s="469">
        <f>U39*F39</f>
        <v>0</v>
      </c>
      <c r="AI39" s="469">
        <f>V39*G39</f>
        <v>0</v>
      </c>
      <c r="AJ39" s="469">
        <f t="shared" ref="AJ39:AR39" si="235">W39*H39</f>
        <v>0</v>
      </c>
      <c r="AK39" s="469">
        <f t="shared" si="235"/>
        <v>0</v>
      </c>
      <c r="AL39" s="469">
        <f t="shared" si="235"/>
        <v>0</v>
      </c>
      <c r="AM39" s="469">
        <f t="shared" si="235"/>
        <v>0</v>
      </c>
      <c r="AN39" s="469">
        <f t="shared" si="235"/>
        <v>0</v>
      </c>
      <c r="AO39" s="469">
        <f t="shared" si="235"/>
        <v>0</v>
      </c>
      <c r="AP39" s="469">
        <f t="shared" si="235"/>
        <v>0</v>
      </c>
      <c r="AQ39" s="469">
        <f t="shared" si="235"/>
        <v>0</v>
      </c>
      <c r="AR39" s="469">
        <f t="shared" si="235"/>
        <v>0</v>
      </c>
      <c r="AS39" s="470">
        <f>SUM(AG39:AR39)</f>
        <v>432600</v>
      </c>
      <c r="AT39" s="469">
        <f>SUM(AG39*12%)</f>
        <v>51912</v>
      </c>
      <c r="AU39" s="469">
        <f t="shared" ref="AU39:AY39" si="236">SUM(AH39*4%)</f>
        <v>0</v>
      </c>
      <c r="AV39" s="469">
        <f t="shared" si="236"/>
        <v>0</v>
      </c>
      <c r="AW39" s="469">
        <f t="shared" si="236"/>
        <v>0</v>
      </c>
      <c r="AX39" s="469">
        <f t="shared" si="236"/>
        <v>0</v>
      </c>
      <c r="AY39" s="469">
        <f t="shared" si="236"/>
        <v>0</v>
      </c>
      <c r="AZ39" s="469">
        <f t="shared" ref="AZ39:BE39" si="237">SUM(AM39*14%)</f>
        <v>0</v>
      </c>
      <c r="BA39" s="469">
        <f t="shared" si="237"/>
        <v>0</v>
      </c>
      <c r="BB39" s="469">
        <f t="shared" si="237"/>
        <v>0</v>
      </c>
      <c r="BC39" s="469">
        <f t="shared" si="237"/>
        <v>0</v>
      </c>
      <c r="BD39" s="469">
        <f t="shared" si="237"/>
        <v>0</v>
      </c>
      <c r="BE39" s="469">
        <f t="shared" si="237"/>
        <v>0</v>
      </c>
      <c r="BF39" s="844">
        <f t="shared" ref="BF39" si="238">SUM(AT39:BE39)</f>
        <v>51912</v>
      </c>
      <c r="BG39" s="844">
        <f>AF39-AS39</f>
        <v>0</v>
      </c>
      <c r="BH39" s="845">
        <f>S39*D39</f>
        <v>4326000</v>
      </c>
      <c r="BI39" s="850">
        <f>BH39-AS39</f>
        <v>3893400</v>
      </c>
      <c r="BJ39" s="152">
        <f>SUM(Q39/D39)</f>
        <v>0.1</v>
      </c>
      <c r="BK39" s="1027">
        <v>9000</v>
      </c>
      <c r="BL39" s="461">
        <f>AG39-AT39</f>
        <v>380688</v>
      </c>
      <c r="BM39" s="461">
        <f>E39*BK39</f>
        <v>378000</v>
      </c>
      <c r="BN39" s="461">
        <f>BL39-BM39</f>
        <v>2688</v>
      </c>
      <c r="BO39" s="37"/>
      <c r="BP39" s="461">
        <f>AH39-AU39</f>
        <v>0</v>
      </c>
      <c r="BQ39" s="461">
        <f>F39*BK39</f>
        <v>0</v>
      </c>
      <c r="BR39" s="461">
        <f>BP39-BQ39</f>
        <v>0</v>
      </c>
      <c r="BS39" s="37"/>
      <c r="BT39" s="461">
        <f>AI39-AV39</f>
        <v>0</v>
      </c>
      <c r="BU39" s="461">
        <f>G39*BK39</f>
        <v>0</v>
      </c>
      <c r="BV39" s="461">
        <f>BT39-BU39</f>
        <v>0</v>
      </c>
      <c r="BW39" s="37"/>
      <c r="BX39" s="461">
        <f>AJ39-AW39</f>
        <v>0</v>
      </c>
      <c r="BY39" s="461">
        <f>H39*BK39</f>
        <v>0</v>
      </c>
      <c r="BZ39" s="461">
        <f>BX39-BY39</f>
        <v>0</v>
      </c>
      <c r="CA39" s="37"/>
      <c r="CB39" s="461">
        <f>SUM(AK39-AX39)</f>
        <v>0</v>
      </c>
      <c r="CC39" s="461">
        <f>I39*BK39</f>
        <v>0</v>
      </c>
      <c r="CD39" s="461">
        <f>CB39-CC39</f>
        <v>0</v>
      </c>
      <c r="CE39" s="37"/>
      <c r="CF39" s="461">
        <f>AL39-AY39</f>
        <v>0</v>
      </c>
      <c r="CG39" s="461">
        <f>J39*BK39</f>
        <v>0</v>
      </c>
      <c r="CH39" s="461">
        <f>CF39-CG39</f>
        <v>0</v>
      </c>
      <c r="CI39" s="37"/>
      <c r="CJ39" s="461">
        <f>AM39-AZ39</f>
        <v>0</v>
      </c>
      <c r="CK39" s="461">
        <f>K39*BK39</f>
        <v>0</v>
      </c>
      <c r="CL39" s="461">
        <f>CJ39-CK39</f>
        <v>0</v>
      </c>
      <c r="CM39" s="37"/>
      <c r="CN39" s="461">
        <f>AN39-BA39</f>
        <v>0</v>
      </c>
      <c r="CO39" s="461">
        <f>L39*BK39</f>
        <v>0</v>
      </c>
      <c r="CP39" s="461">
        <f>CN39-CO39</f>
        <v>0</v>
      </c>
      <c r="CQ39" s="37"/>
      <c r="CR39" s="461">
        <f>AO39-BB39</f>
        <v>0</v>
      </c>
      <c r="CS39" s="461">
        <f>M39*BK39</f>
        <v>0</v>
      </c>
      <c r="CT39" s="461">
        <f>CR39-CS39</f>
        <v>0</v>
      </c>
      <c r="CU39" s="37"/>
      <c r="CV39" s="461">
        <f>AP39-BC39</f>
        <v>0</v>
      </c>
      <c r="CW39" s="461">
        <f>N39*BK39</f>
        <v>0</v>
      </c>
      <c r="CX39" s="461">
        <f>CV39-CW39</f>
        <v>0</v>
      </c>
      <c r="CY39" s="37"/>
      <c r="CZ39" s="461">
        <f>AQ39-BD39</f>
        <v>0</v>
      </c>
      <c r="DA39" s="461">
        <f>O39*BK39</f>
        <v>0</v>
      </c>
      <c r="DB39" s="461">
        <f>CZ39-DA39</f>
        <v>0</v>
      </c>
      <c r="DC39" s="37"/>
      <c r="DD39" s="461">
        <f>AR39-BE39</f>
        <v>0</v>
      </c>
      <c r="DE39" s="461">
        <f>P39*BK39</f>
        <v>0</v>
      </c>
      <c r="DF39" s="461">
        <f>DD39-DE39</f>
        <v>0</v>
      </c>
      <c r="DG39" s="37"/>
      <c r="DH39" s="461">
        <f t="shared" ref="DH39" si="239">SUM(BL39+BP39+BT39+BX39+CB39+CF39+CJ39+CN39+CR39+CV39+CZ39+DD39)</f>
        <v>380688</v>
      </c>
      <c r="DI39" s="461">
        <f t="shared" ref="DI39" si="240">SUM(BM39+BQ39+BU39+BY39+CC39+CG39+CK39+CO39+CS39+CW39+DA39+DE39)</f>
        <v>378000</v>
      </c>
      <c r="DJ39" s="461">
        <f>DH39-DI39</f>
        <v>2688</v>
      </c>
    </row>
    <row r="40" spans="1:114" s="39" customFormat="1" ht="27.75" customHeight="1" thickBot="1" x14ac:dyDescent="0.25">
      <c r="A40" s="45">
        <v>4</v>
      </c>
      <c r="B40" s="45" t="s">
        <v>4</v>
      </c>
      <c r="C40" s="45"/>
      <c r="D40" s="46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8"/>
      <c r="R40" s="77"/>
      <c r="S40" s="46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78">
        <f>SUM(AF39)</f>
        <v>432600</v>
      </c>
      <c r="AG40" s="1138">
        <f>SUM(AG39)</f>
        <v>432600</v>
      </c>
      <c r="AH40" s="78">
        <f t="shared" ref="AH40:AV40" si="241">SUM(AH27:AH27)</f>
        <v>0</v>
      </c>
      <c r="AI40" s="78">
        <f t="shared" si="241"/>
        <v>0</v>
      </c>
      <c r="AJ40" s="78">
        <f t="shared" ref="AJ40:AR40" si="242">SUM(AJ27:AJ27)</f>
        <v>0</v>
      </c>
      <c r="AK40" s="78">
        <f t="shared" si="242"/>
        <v>0</v>
      </c>
      <c r="AL40" s="78">
        <f t="shared" si="242"/>
        <v>0</v>
      </c>
      <c r="AM40" s="78">
        <f t="shared" si="242"/>
        <v>0</v>
      </c>
      <c r="AN40" s="78">
        <f t="shared" si="242"/>
        <v>0</v>
      </c>
      <c r="AO40" s="78">
        <f t="shared" si="242"/>
        <v>0</v>
      </c>
      <c r="AP40" s="78">
        <f t="shared" si="242"/>
        <v>0</v>
      </c>
      <c r="AQ40" s="78">
        <f t="shared" si="242"/>
        <v>0</v>
      </c>
      <c r="AR40" s="78">
        <f t="shared" si="242"/>
        <v>0</v>
      </c>
      <c r="AS40" s="78">
        <f>SUM(AS39)</f>
        <v>432600</v>
      </c>
      <c r="AT40" s="1138">
        <f>SUM(AT39)</f>
        <v>51912</v>
      </c>
      <c r="AU40" s="78">
        <f t="shared" si="241"/>
        <v>0</v>
      </c>
      <c r="AV40" s="78">
        <f t="shared" si="241"/>
        <v>0</v>
      </c>
      <c r="AW40" s="78">
        <f t="shared" ref="AW40:BE40" si="243">SUM(AW27:AW27)</f>
        <v>0</v>
      </c>
      <c r="AX40" s="78">
        <f t="shared" si="243"/>
        <v>0</v>
      </c>
      <c r="AY40" s="78">
        <f t="shared" si="243"/>
        <v>0</v>
      </c>
      <c r="AZ40" s="78">
        <f t="shared" si="243"/>
        <v>0</v>
      </c>
      <c r="BA40" s="78">
        <f t="shared" si="243"/>
        <v>0</v>
      </c>
      <c r="BB40" s="78">
        <f t="shared" si="243"/>
        <v>0</v>
      </c>
      <c r="BC40" s="78">
        <f t="shared" si="243"/>
        <v>0</v>
      </c>
      <c r="BD40" s="78">
        <f t="shared" si="243"/>
        <v>0</v>
      </c>
      <c r="BE40" s="78">
        <f t="shared" si="243"/>
        <v>0</v>
      </c>
      <c r="BF40" s="78">
        <f>SUM(BF39)</f>
        <v>51912</v>
      </c>
      <c r="BG40" s="79">
        <f>SUM(BG27)</f>
        <v>0</v>
      </c>
      <c r="BH40" s="79">
        <f>SUM(BH38:BH39)</f>
        <v>4326000</v>
      </c>
      <c r="BI40" s="79">
        <f>SUM(BI39)</f>
        <v>3893400</v>
      </c>
      <c r="BJ40" s="153">
        <f>SUM(BJ27)</f>
        <v>0</v>
      </c>
      <c r="BK40" s="23"/>
      <c r="BL40" s="918">
        <f>SUM(BL39)</f>
        <v>380688</v>
      </c>
      <c r="BM40" s="918">
        <f>SUM(BM39)</f>
        <v>378000</v>
      </c>
      <c r="BN40" s="918">
        <f>SUM(BN39)</f>
        <v>2688</v>
      </c>
      <c r="BO40" s="50"/>
      <c r="BP40" s="918">
        <f>SUM(BP39)</f>
        <v>0</v>
      </c>
      <c r="BQ40" s="918">
        <f t="shared" ref="BQ40" si="244">SUM(BQ39)</f>
        <v>0</v>
      </c>
      <c r="BR40" s="918">
        <f t="shared" ref="BR40" si="245">SUM(BR39)</f>
        <v>0</v>
      </c>
      <c r="BS40" s="50"/>
      <c r="BT40" s="918">
        <f>SUM(BT39)</f>
        <v>0</v>
      </c>
      <c r="BU40" s="918">
        <f t="shared" ref="BU40" si="246">SUM(BU39)</f>
        <v>0</v>
      </c>
      <c r="BV40" s="918">
        <f t="shared" ref="BV40" si="247">SUM(BV39)</f>
        <v>0</v>
      </c>
      <c r="BW40" s="50"/>
      <c r="BX40" s="918">
        <f>SUM(BX39)</f>
        <v>0</v>
      </c>
      <c r="BY40" s="918">
        <f t="shared" ref="BY40" si="248">SUM(BY39)</f>
        <v>0</v>
      </c>
      <c r="BZ40" s="918">
        <f t="shared" ref="BZ40" si="249">SUM(BZ39)</f>
        <v>0</v>
      </c>
      <c r="CA40" s="50"/>
      <c r="CB40" s="918">
        <f>SUM(CB39)</f>
        <v>0</v>
      </c>
      <c r="CC40" s="918">
        <f t="shared" ref="CC40" si="250">SUM(CC39)</f>
        <v>0</v>
      </c>
      <c r="CD40" s="918">
        <f t="shared" ref="CD40" si="251">SUM(CD39)</f>
        <v>0</v>
      </c>
      <c r="CE40" s="50"/>
      <c r="CF40" s="918">
        <f>SUM(CF39)</f>
        <v>0</v>
      </c>
      <c r="CG40" s="918">
        <f t="shared" ref="CG40" si="252">SUM(CG39)</f>
        <v>0</v>
      </c>
      <c r="CH40" s="918">
        <f t="shared" ref="CH40" si="253">SUM(CH39)</f>
        <v>0</v>
      </c>
      <c r="CI40" s="50"/>
      <c r="CJ40" s="918">
        <f>SUM(CJ39)</f>
        <v>0</v>
      </c>
      <c r="CK40" s="918">
        <f t="shared" ref="CK40" si="254">SUM(CK39)</f>
        <v>0</v>
      </c>
      <c r="CL40" s="918">
        <f t="shared" ref="CL40" si="255">SUM(CL39)</f>
        <v>0</v>
      </c>
      <c r="CM40" s="50"/>
      <c r="CN40" s="918">
        <f>SUM(CN39)</f>
        <v>0</v>
      </c>
      <c r="CO40" s="918">
        <f t="shared" ref="CO40" si="256">SUM(CO39)</f>
        <v>0</v>
      </c>
      <c r="CP40" s="918">
        <f t="shared" ref="CP40" si="257">SUM(CP39)</f>
        <v>0</v>
      </c>
      <c r="CQ40" s="50"/>
      <c r="CR40" s="918">
        <f>SUM(CR39)</f>
        <v>0</v>
      </c>
      <c r="CS40" s="918">
        <f t="shared" ref="CS40" si="258">SUM(CS39)</f>
        <v>0</v>
      </c>
      <c r="CT40" s="918">
        <f t="shared" ref="CT40" si="259">SUM(CT39)</f>
        <v>0</v>
      </c>
      <c r="CU40" s="50"/>
      <c r="CV40" s="918">
        <f>SUM(CV39)</f>
        <v>0</v>
      </c>
      <c r="CW40" s="918">
        <f t="shared" ref="CW40" si="260">SUM(CW39)</f>
        <v>0</v>
      </c>
      <c r="CX40" s="918">
        <f t="shared" ref="CX40" si="261">SUM(CX39)</f>
        <v>0</v>
      </c>
      <c r="CY40" s="50"/>
      <c r="CZ40" s="918">
        <f>SUM(CZ39)</f>
        <v>0</v>
      </c>
      <c r="DA40" s="918">
        <f t="shared" ref="DA40" si="262">SUM(DA39)</f>
        <v>0</v>
      </c>
      <c r="DB40" s="918">
        <f t="shared" ref="DB40" si="263">SUM(DB39)</f>
        <v>0</v>
      </c>
      <c r="DC40" s="50"/>
      <c r="DD40" s="918">
        <f>SUM(DD39)</f>
        <v>0</v>
      </c>
      <c r="DE40" s="918">
        <f t="shared" ref="DE40" si="264">SUM(DE39)</f>
        <v>0</v>
      </c>
      <c r="DF40" s="918">
        <f t="shared" ref="DF40" si="265">SUM(DF39)</f>
        <v>0</v>
      </c>
      <c r="DG40" s="50"/>
      <c r="DH40" s="918">
        <f>SUM(DH39)</f>
        <v>380688</v>
      </c>
      <c r="DI40" s="918">
        <f t="shared" ref="DI40" si="266">SUM(DI39)</f>
        <v>378000</v>
      </c>
      <c r="DJ40" s="918">
        <f t="shared" ref="DJ40" si="267">SUM(DJ39)</f>
        <v>2688</v>
      </c>
    </row>
    <row r="41" spans="1:114" s="864" customFormat="1" ht="27.75" customHeight="1" x14ac:dyDescent="0.2">
      <c r="A41" s="851"/>
      <c r="B41" s="852"/>
      <c r="C41" s="853"/>
      <c r="D41" s="852"/>
      <c r="E41" s="854"/>
      <c r="F41" s="855"/>
      <c r="G41" s="855"/>
      <c r="H41" s="855"/>
      <c r="I41" s="855"/>
      <c r="J41" s="855"/>
      <c r="K41" s="855"/>
      <c r="L41" s="855"/>
      <c r="M41" s="855"/>
      <c r="N41" s="855"/>
      <c r="O41" s="855"/>
      <c r="P41" s="855"/>
      <c r="Q41" s="856"/>
      <c r="R41" s="857"/>
      <c r="S41" s="858"/>
      <c r="T41" s="859"/>
      <c r="U41" s="859"/>
      <c r="V41" s="859"/>
      <c r="W41" s="859"/>
      <c r="X41" s="860"/>
      <c r="Y41" s="860"/>
      <c r="Z41" s="860"/>
      <c r="AA41" s="860"/>
      <c r="AB41" s="860"/>
      <c r="AC41" s="860"/>
      <c r="AD41" s="860"/>
      <c r="AE41" s="860"/>
      <c r="AF41" s="861"/>
      <c r="AG41" s="862"/>
      <c r="AH41" s="862"/>
      <c r="AI41" s="862"/>
      <c r="AJ41" s="862"/>
      <c r="AK41" s="862"/>
      <c r="AL41" s="862"/>
      <c r="AM41" s="862"/>
      <c r="AN41" s="862"/>
      <c r="AO41" s="862"/>
      <c r="AP41" s="862"/>
      <c r="AQ41" s="862"/>
      <c r="AR41" s="862"/>
      <c r="AS41" s="863"/>
      <c r="AT41" s="862"/>
      <c r="AU41" s="862"/>
      <c r="AV41" s="862"/>
      <c r="AW41" s="862"/>
      <c r="AX41" s="862"/>
      <c r="AY41" s="862"/>
      <c r="AZ41" s="862"/>
      <c r="BA41" s="862"/>
      <c r="BB41" s="862"/>
      <c r="BC41" s="862"/>
      <c r="BD41" s="862"/>
      <c r="BE41" s="862"/>
      <c r="BF41" s="863"/>
      <c r="BG41" s="54">
        <f>AF40-AS40</f>
        <v>0</v>
      </c>
      <c r="BH41" s="55">
        <f>SUM(BI40+AS40)</f>
        <v>4326000</v>
      </c>
      <c r="BI41" s="56">
        <f>SUM(BG40)</f>
        <v>0</v>
      </c>
      <c r="BJ41" s="154" t="s">
        <v>35</v>
      </c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6"/>
      <c r="CA41" s="27"/>
      <c r="CB41" s="6"/>
      <c r="CC41" s="6"/>
      <c r="CD41" s="6"/>
      <c r="CE41" s="27"/>
      <c r="CF41" s="6"/>
      <c r="CG41" s="6"/>
      <c r="CH41" s="6"/>
      <c r="CI41" s="27"/>
      <c r="CJ41" s="6"/>
      <c r="CK41" s="6"/>
      <c r="CL41" s="6"/>
      <c r="CM41" s="27"/>
      <c r="CN41" s="6"/>
      <c r="CO41" s="6"/>
      <c r="CP41" s="6"/>
      <c r="CQ41" s="27"/>
      <c r="CR41" s="6"/>
      <c r="CS41" s="6"/>
      <c r="CT41" s="6"/>
      <c r="CU41" s="27"/>
      <c r="CV41" s="6"/>
      <c r="CW41" s="6"/>
      <c r="CX41" s="6"/>
      <c r="CY41" s="27"/>
      <c r="CZ41" s="6"/>
      <c r="DA41" s="6"/>
      <c r="DB41" s="6"/>
      <c r="DC41" s="27"/>
      <c r="DD41" s="6"/>
      <c r="DE41" s="6"/>
      <c r="DF41" s="6"/>
      <c r="DG41" s="27"/>
      <c r="DH41" s="6"/>
      <c r="DI41" s="6"/>
      <c r="DJ41" s="6"/>
    </row>
    <row r="42" spans="1:114" s="7" customFormat="1" ht="27.75" customHeight="1" x14ac:dyDescent="0.2">
      <c r="A42" s="865"/>
      <c r="B42" s="16"/>
      <c r="C42" s="866"/>
      <c r="D42" s="16"/>
      <c r="E42" s="841"/>
      <c r="F42" s="867"/>
      <c r="G42" s="867"/>
      <c r="H42" s="867"/>
      <c r="I42" s="867"/>
      <c r="J42" s="867"/>
      <c r="K42" s="867"/>
      <c r="L42" s="867"/>
      <c r="M42" s="867"/>
      <c r="N42" s="867"/>
      <c r="O42" s="867"/>
      <c r="P42" s="867"/>
      <c r="Q42" s="868"/>
      <c r="R42" s="17"/>
      <c r="S42" s="842"/>
      <c r="T42" s="843"/>
      <c r="U42" s="843"/>
      <c r="V42" s="843"/>
      <c r="W42" s="843"/>
      <c r="X42" s="62"/>
      <c r="Y42" s="62"/>
      <c r="Z42" s="62"/>
      <c r="AA42" s="62"/>
      <c r="AB42" s="62"/>
      <c r="AC42" s="62"/>
      <c r="AD42" s="62"/>
      <c r="AE42" s="62"/>
      <c r="AF42" s="869"/>
      <c r="AG42" s="870"/>
      <c r="AH42" s="870"/>
      <c r="AI42" s="870"/>
      <c r="AJ42" s="870"/>
      <c r="AK42" s="870"/>
      <c r="AL42" s="870"/>
      <c r="AM42" s="870"/>
      <c r="AN42" s="870"/>
      <c r="AO42" s="870"/>
      <c r="AP42" s="870"/>
      <c r="AQ42" s="870"/>
      <c r="AR42" s="870"/>
      <c r="AS42" s="871"/>
      <c r="AT42" s="870"/>
      <c r="AU42" s="870"/>
      <c r="AV42" s="870"/>
      <c r="AW42" s="870"/>
      <c r="AX42" s="870"/>
      <c r="AY42" s="870"/>
      <c r="AZ42" s="870"/>
      <c r="BA42" s="870"/>
      <c r="BB42" s="870"/>
      <c r="BC42" s="870"/>
      <c r="BD42" s="870"/>
      <c r="BE42" s="870"/>
      <c r="BF42" s="871"/>
      <c r="BG42" s="41"/>
      <c r="BH42" s="57"/>
      <c r="BI42" s="58">
        <f>SUM(BI40-BI41)</f>
        <v>3893400</v>
      </c>
      <c r="BJ42" s="154" t="s">
        <v>34</v>
      </c>
      <c r="BK42" s="162"/>
      <c r="BL42" s="37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CA42" s="43"/>
      <c r="CE42" s="43"/>
      <c r="CI42" s="43"/>
      <c r="CM42" s="43"/>
      <c r="CQ42" s="43"/>
      <c r="CU42" s="43"/>
      <c r="CY42" s="43"/>
      <c r="DC42" s="43"/>
      <c r="DG42" s="43"/>
    </row>
    <row r="43" spans="1:114" s="20" customFormat="1" ht="27.75" customHeight="1" x14ac:dyDescent="0.2">
      <c r="A43" s="1168" t="s">
        <v>8</v>
      </c>
      <c r="B43" s="1169"/>
      <c r="C43" s="119" t="s">
        <v>176</v>
      </c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2"/>
      <c r="AF43" s="23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3"/>
      <c r="AT43" s="276"/>
      <c r="AU43" s="276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3"/>
      <c r="BG43" s="133"/>
      <c r="BH43" s="130"/>
      <c r="BI43" s="134"/>
      <c r="BJ43" s="23"/>
      <c r="BK43" s="162"/>
      <c r="BL43" s="37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7"/>
      <c r="CA43" s="43"/>
      <c r="CB43" s="7"/>
      <c r="CC43" s="7"/>
      <c r="CD43" s="7"/>
      <c r="CE43" s="43"/>
      <c r="CF43" s="7"/>
      <c r="CG43" s="7"/>
      <c r="CH43" s="7"/>
      <c r="CI43" s="43"/>
      <c r="CJ43" s="7"/>
      <c r="CK43" s="7"/>
      <c r="CL43" s="7"/>
      <c r="CM43" s="43"/>
      <c r="CN43" s="7"/>
      <c r="CO43" s="7"/>
      <c r="CP43" s="7"/>
      <c r="CQ43" s="43"/>
      <c r="CR43" s="7"/>
      <c r="CS43" s="7"/>
      <c r="CT43" s="7"/>
      <c r="CU43" s="43"/>
      <c r="CV43" s="7"/>
      <c r="CW43" s="7"/>
      <c r="CX43" s="7"/>
      <c r="CY43" s="43"/>
      <c r="CZ43" s="7"/>
      <c r="DA43" s="7"/>
      <c r="DB43" s="7"/>
      <c r="DC43" s="43"/>
      <c r="DD43" s="7"/>
      <c r="DE43" s="7"/>
      <c r="DF43" s="7"/>
      <c r="DG43" s="43"/>
      <c r="DH43" s="7"/>
      <c r="DI43" s="7"/>
      <c r="DJ43" s="7"/>
    </row>
    <row r="44" spans="1:114" s="8" customFormat="1" ht="27.75" customHeight="1" x14ac:dyDescent="0.2">
      <c r="A44" s="1170" t="s">
        <v>9</v>
      </c>
      <c r="B44" s="1150" t="s">
        <v>10</v>
      </c>
      <c r="C44" s="1150" t="s">
        <v>21</v>
      </c>
      <c r="D44" s="1177" t="s">
        <v>11</v>
      </c>
      <c r="E44" s="1177"/>
      <c r="F44" s="1177"/>
      <c r="G44" s="1177"/>
      <c r="H44" s="1177"/>
      <c r="I44" s="1177"/>
      <c r="J44" s="1177"/>
      <c r="K44" s="1177"/>
      <c r="L44" s="1177"/>
      <c r="M44" s="1177"/>
      <c r="N44" s="1177"/>
      <c r="O44" s="1177"/>
      <c r="P44" s="1177"/>
      <c r="Q44" s="1177"/>
      <c r="R44" s="1150" t="s">
        <v>19</v>
      </c>
      <c r="S44" s="1178" t="s">
        <v>16</v>
      </c>
      <c r="T44" s="1179"/>
      <c r="U44" s="1179"/>
      <c r="V44" s="1179"/>
      <c r="W44" s="1179"/>
      <c r="X44" s="1179"/>
      <c r="Y44" s="1179"/>
      <c r="Z44" s="1179"/>
      <c r="AA44" s="1179"/>
      <c r="AB44" s="1179"/>
      <c r="AC44" s="1179"/>
      <c r="AD44" s="1179"/>
      <c r="AE44" s="1180"/>
      <c r="AF44" s="1181" t="s">
        <v>6</v>
      </c>
      <c r="AG44" s="1181"/>
      <c r="AH44" s="1181"/>
      <c r="AI44" s="1181"/>
      <c r="AJ44" s="1181"/>
      <c r="AK44" s="1181"/>
      <c r="AL44" s="1181"/>
      <c r="AM44" s="1181"/>
      <c r="AN44" s="1181"/>
      <c r="AO44" s="1181"/>
      <c r="AP44" s="1181"/>
      <c r="AQ44" s="1181"/>
      <c r="AR44" s="1181"/>
      <c r="AS44" s="1181"/>
      <c r="AT44" s="1162" t="s">
        <v>38</v>
      </c>
      <c r="AU44" s="1163"/>
      <c r="AV44" s="1163"/>
      <c r="AW44" s="1163"/>
      <c r="AX44" s="1163"/>
      <c r="AY44" s="1163"/>
      <c r="AZ44" s="1163"/>
      <c r="BA44" s="1163"/>
      <c r="BB44" s="1163"/>
      <c r="BC44" s="1163"/>
      <c r="BD44" s="1163"/>
      <c r="BE44" s="1163"/>
      <c r="BF44" s="1164"/>
      <c r="BG44" s="1150" t="s">
        <v>35</v>
      </c>
      <c r="BH44" s="1150" t="s">
        <v>208</v>
      </c>
      <c r="BI44" s="1153" t="s">
        <v>36</v>
      </c>
      <c r="BJ44" s="130"/>
      <c r="BK44" s="130"/>
      <c r="BL44" s="1149" t="s">
        <v>51</v>
      </c>
      <c r="BM44" s="1149"/>
      <c r="BN44" s="1149"/>
      <c r="BO44" s="23"/>
      <c r="BP44" s="1149" t="s">
        <v>52</v>
      </c>
      <c r="BQ44" s="1149"/>
      <c r="BR44" s="1149"/>
      <c r="BS44" s="23"/>
      <c r="BT44" s="1149" t="s">
        <v>56</v>
      </c>
      <c r="BU44" s="1149"/>
      <c r="BV44" s="1149"/>
      <c r="BW44" s="23"/>
      <c r="BX44" s="1149" t="s">
        <v>59</v>
      </c>
      <c r="BY44" s="1149"/>
      <c r="BZ44" s="1149"/>
      <c r="CA44" s="23"/>
      <c r="CB44" s="1149" t="s">
        <v>60</v>
      </c>
      <c r="CC44" s="1149"/>
      <c r="CD44" s="1149"/>
      <c r="CE44" s="23"/>
      <c r="CF44" s="1149" t="s">
        <v>61</v>
      </c>
      <c r="CG44" s="1149"/>
      <c r="CH44" s="1149"/>
      <c r="CI44" s="23"/>
      <c r="CJ44" s="1149" t="s">
        <v>204</v>
      </c>
      <c r="CK44" s="1149"/>
      <c r="CL44" s="1149"/>
      <c r="CM44" s="23"/>
      <c r="CN44" s="1149" t="s">
        <v>584</v>
      </c>
      <c r="CO44" s="1149"/>
      <c r="CP44" s="1149"/>
      <c r="CQ44" s="23"/>
      <c r="CR44" s="1149" t="s">
        <v>585</v>
      </c>
      <c r="CS44" s="1149"/>
      <c r="CT44" s="1149"/>
      <c r="CU44" s="23"/>
      <c r="CV44" s="1149" t="s">
        <v>586</v>
      </c>
      <c r="CW44" s="1149"/>
      <c r="CX44" s="1149"/>
      <c r="CY44" s="23"/>
      <c r="CZ44" s="1149" t="s">
        <v>587</v>
      </c>
      <c r="DA44" s="1149"/>
      <c r="DB44" s="1149"/>
      <c r="DC44" s="23"/>
      <c r="DD44" s="1149" t="s">
        <v>588</v>
      </c>
      <c r="DE44" s="1149"/>
      <c r="DF44" s="1149"/>
      <c r="DG44" s="23"/>
      <c r="DH44" s="1149" t="s">
        <v>12</v>
      </c>
      <c r="DI44" s="1149"/>
      <c r="DJ44" s="1149"/>
    </row>
    <row r="45" spans="1:114" s="8" customFormat="1" ht="27.75" customHeight="1" x14ac:dyDescent="0.2">
      <c r="A45" s="1171"/>
      <c r="B45" s="1151"/>
      <c r="C45" s="1151"/>
      <c r="D45" s="1156" t="s">
        <v>17</v>
      </c>
      <c r="E45" s="1158" t="s">
        <v>18</v>
      </c>
      <c r="F45" s="1159"/>
      <c r="G45" s="1159"/>
      <c r="H45" s="1159"/>
      <c r="I45" s="1159"/>
      <c r="J45" s="1159"/>
      <c r="K45" s="1159"/>
      <c r="L45" s="1159"/>
      <c r="M45" s="1159"/>
      <c r="N45" s="1159"/>
      <c r="O45" s="1159"/>
      <c r="P45" s="1159"/>
      <c r="Q45" s="1159"/>
      <c r="R45" s="1151"/>
      <c r="S45" s="1156" t="s">
        <v>17</v>
      </c>
      <c r="T45" s="1158" t="s">
        <v>18</v>
      </c>
      <c r="U45" s="1159"/>
      <c r="V45" s="1159"/>
      <c r="W45" s="1159"/>
      <c r="X45" s="1159"/>
      <c r="Y45" s="1159"/>
      <c r="Z45" s="1159"/>
      <c r="AA45" s="1159"/>
      <c r="AB45" s="1159"/>
      <c r="AC45" s="1159"/>
      <c r="AD45" s="1159"/>
      <c r="AE45" s="1160"/>
      <c r="AF45" s="1156" t="s">
        <v>17</v>
      </c>
      <c r="AG45" s="1158" t="s">
        <v>18</v>
      </c>
      <c r="AH45" s="1159"/>
      <c r="AI45" s="1159"/>
      <c r="AJ45" s="1159"/>
      <c r="AK45" s="1159"/>
      <c r="AL45" s="1159"/>
      <c r="AM45" s="1159"/>
      <c r="AN45" s="1159"/>
      <c r="AO45" s="1159"/>
      <c r="AP45" s="1159"/>
      <c r="AQ45" s="1159"/>
      <c r="AR45" s="1159"/>
      <c r="AS45" s="1160"/>
      <c r="AT45" s="1165"/>
      <c r="AU45" s="1166"/>
      <c r="AV45" s="1166"/>
      <c r="AW45" s="1166"/>
      <c r="AX45" s="1166"/>
      <c r="AY45" s="1166"/>
      <c r="AZ45" s="1166"/>
      <c r="BA45" s="1166"/>
      <c r="BB45" s="1166"/>
      <c r="BC45" s="1166"/>
      <c r="BD45" s="1166"/>
      <c r="BE45" s="1166"/>
      <c r="BF45" s="1167"/>
      <c r="BG45" s="1151"/>
      <c r="BH45" s="1151"/>
      <c r="BI45" s="1154"/>
      <c r="BJ45" s="130"/>
      <c r="BK45" s="130"/>
      <c r="BL45" s="920">
        <v>1</v>
      </c>
      <c r="BM45" s="920">
        <v>2</v>
      </c>
      <c r="BN45" s="920"/>
      <c r="BO45" s="23"/>
      <c r="BP45" s="920">
        <v>1</v>
      </c>
      <c r="BQ45" s="920">
        <v>2</v>
      </c>
      <c r="BR45" s="920"/>
      <c r="BS45" s="23"/>
      <c r="BT45" s="920">
        <v>1</v>
      </c>
      <c r="BU45" s="920">
        <v>2</v>
      </c>
      <c r="BV45" s="920"/>
      <c r="BW45" s="23"/>
      <c r="BX45" s="920">
        <v>1</v>
      </c>
      <c r="BY45" s="920">
        <v>2</v>
      </c>
      <c r="BZ45" s="920"/>
      <c r="CA45" s="23"/>
      <c r="CB45" s="920">
        <v>1</v>
      </c>
      <c r="CC45" s="920">
        <v>2</v>
      </c>
      <c r="CD45" s="920"/>
      <c r="CE45" s="23"/>
      <c r="CF45" s="920">
        <v>1</v>
      </c>
      <c r="CG45" s="920">
        <v>2</v>
      </c>
      <c r="CH45" s="920"/>
      <c r="CI45" s="23"/>
      <c r="CJ45" s="920">
        <v>1</v>
      </c>
      <c r="CK45" s="920">
        <v>2</v>
      </c>
      <c r="CL45" s="920"/>
      <c r="CM45" s="23"/>
      <c r="CN45" s="920">
        <v>1</v>
      </c>
      <c r="CO45" s="920">
        <v>2</v>
      </c>
      <c r="CP45" s="920"/>
      <c r="CQ45" s="23"/>
      <c r="CR45" s="920">
        <v>1</v>
      </c>
      <c r="CS45" s="920">
        <v>2</v>
      </c>
      <c r="CT45" s="920"/>
      <c r="CU45" s="23"/>
      <c r="CV45" s="920">
        <v>1</v>
      </c>
      <c r="CW45" s="920">
        <v>2</v>
      </c>
      <c r="CX45" s="920"/>
      <c r="CY45" s="23"/>
      <c r="CZ45" s="920">
        <v>1</v>
      </c>
      <c r="DA45" s="920">
        <v>2</v>
      </c>
      <c r="DB45" s="920"/>
      <c r="DC45" s="23"/>
      <c r="DD45" s="920">
        <v>1</v>
      </c>
      <c r="DE45" s="920">
        <v>2</v>
      </c>
      <c r="DF45" s="920"/>
      <c r="DG45" s="23"/>
      <c r="DH45" s="920">
        <v>1</v>
      </c>
      <c r="DI45" s="920">
        <v>2</v>
      </c>
      <c r="DJ45" s="920"/>
    </row>
    <row r="46" spans="1:114" s="6" customFormat="1" ht="27.75" customHeight="1" x14ac:dyDescent="0.2">
      <c r="A46" s="1172"/>
      <c r="B46" s="1152"/>
      <c r="C46" s="1152"/>
      <c r="D46" s="1157"/>
      <c r="E46" s="26">
        <v>1</v>
      </c>
      <c r="F46" s="26">
        <v>2</v>
      </c>
      <c r="G46" s="26">
        <v>3</v>
      </c>
      <c r="H46" s="26">
        <v>4</v>
      </c>
      <c r="I46" s="26">
        <v>5</v>
      </c>
      <c r="J46" s="26">
        <v>6</v>
      </c>
      <c r="K46" s="26">
        <v>7</v>
      </c>
      <c r="L46" s="26">
        <v>8</v>
      </c>
      <c r="M46" s="26">
        <v>9</v>
      </c>
      <c r="N46" s="26">
        <v>10</v>
      </c>
      <c r="O46" s="26">
        <v>11</v>
      </c>
      <c r="P46" s="26">
        <v>12</v>
      </c>
      <c r="Q46" s="26" t="s">
        <v>20</v>
      </c>
      <c r="R46" s="1152"/>
      <c r="S46" s="1157"/>
      <c r="T46" s="26">
        <v>1</v>
      </c>
      <c r="U46" s="26">
        <v>2</v>
      </c>
      <c r="V46" s="26">
        <v>3</v>
      </c>
      <c r="W46" s="26">
        <v>4</v>
      </c>
      <c r="X46" s="26">
        <v>5</v>
      </c>
      <c r="Y46" s="26">
        <v>6</v>
      </c>
      <c r="Z46" s="26">
        <v>7</v>
      </c>
      <c r="AA46" s="26">
        <v>8</v>
      </c>
      <c r="AB46" s="26">
        <v>9</v>
      </c>
      <c r="AC46" s="26">
        <v>10</v>
      </c>
      <c r="AD46" s="26">
        <v>11</v>
      </c>
      <c r="AE46" s="26">
        <v>12</v>
      </c>
      <c r="AF46" s="1157"/>
      <c r="AG46" s="26">
        <v>1</v>
      </c>
      <c r="AH46" s="26">
        <v>2</v>
      </c>
      <c r="AI46" s="26">
        <v>3</v>
      </c>
      <c r="AJ46" s="26">
        <v>4</v>
      </c>
      <c r="AK46" s="26">
        <v>5</v>
      </c>
      <c r="AL46" s="26">
        <v>6</v>
      </c>
      <c r="AM46" s="26">
        <v>7</v>
      </c>
      <c r="AN46" s="26">
        <v>8</v>
      </c>
      <c r="AO46" s="26">
        <v>9</v>
      </c>
      <c r="AP46" s="26">
        <v>10</v>
      </c>
      <c r="AQ46" s="26">
        <v>11</v>
      </c>
      <c r="AR46" s="26">
        <v>12</v>
      </c>
      <c r="AS46" s="26" t="s">
        <v>12</v>
      </c>
      <c r="AT46" s="164">
        <v>1</v>
      </c>
      <c r="AU46" s="164">
        <v>2</v>
      </c>
      <c r="AV46" s="164">
        <v>3</v>
      </c>
      <c r="AW46" s="164">
        <v>4</v>
      </c>
      <c r="AX46" s="164">
        <v>5</v>
      </c>
      <c r="AY46" s="164">
        <v>6</v>
      </c>
      <c r="AZ46" s="164">
        <v>7</v>
      </c>
      <c r="BA46" s="164">
        <v>8</v>
      </c>
      <c r="BB46" s="164">
        <v>9</v>
      </c>
      <c r="BC46" s="164">
        <v>10</v>
      </c>
      <c r="BD46" s="164">
        <v>11</v>
      </c>
      <c r="BE46" s="164">
        <v>12</v>
      </c>
      <c r="BF46" s="26" t="s">
        <v>12</v>
      </c>
      <c r="BG46" s="1152"/>
      <c r="BH46" s="1152"/>
      <c r="BI46" s="1155"/>
      <c r="BJ46" s="7"/>
      <c r="BK46" s="7"/>
      <c r="BL46" s="164" t="s">
        <v>581</v>
      </c>
      <c r="BM46" s="164" t="s">
        <v>582</v>
      </c>
      <c r="BN46" s="919" t="s">
        <v>583</v>
      </c>
      <c r="BO46" s="27"/>
      <c r="BP46" s="164" t="s">
        <v>581</v>
      </c>
      <c r="BQ46" s="164" t="s">
        <v>582</v>
      </c>
      <c r="BR46" s="919" t="s">
        <v>583</v>
      </c>
      <c r="BS46" s="27"/>
      <c r="BT46" s="164" t="s">
        <v>581</v>
      </c>
      <c r="BU46" s="164" t="s">
        <v>582</v>
      </c>
      <c r="BV46" s="919" t="s">
        <v>583</v>
      </c>
      <c r="BW46" s="27"/>
      <c r="BX46" s="164" t="s">
        <v>581</v>
      </c>
      <c r="BY46" s="164" t="s">
        <v>582</v>
      </c>
      <c r="BZ46" s="919" t="s">
        <v>583</v>
      </c>
      <c r="CA46" s="27"/>
      <c r="CB46" s="164" t="s">
        <v>581</v>
      </c>
      <c r="CC46" s="164" t="s">
        <v>582</v>
      </c>
      <c r="CD46" s="919" t="s">
        <v>583</v>
      </c>
      <c r="CE46" s="27"/>
      <c r="CF46" s="164" t="s">
        <v>581</v>
      </c>
      <c r="CG46" s="164" t="s">
        <v>582</v>
      </c>
      <c r="CH46" s="919" t="s">
        <v>583</v>
      </c>
      <c r="CI46" s="27"/>
      <c r="CJ46" s="164" t="s">
        <v>581</v>
      </c>
      <c r="CK46" s="164" t="s">
        <v>582</v>
      </c>
      <c r="CL46" s="919" t="s">
        <v>583</v>
      </c>
      <c r="CM46" s="27"/>
      <c r="CN46" s="164" t="s">
        <v>581</v>
      </c>
      <c r="CO46" s="164" t="s">
        <v>582</v>
      </c>
      <c r="CP46" s="919" t="s">
        <v>583</v>
      </c>
      <c r="CQ46" s="27"/>
      <c r="CR46" s="164" t="s">
        <v>581</v>
      </c>
      <c r="CS46" s="164" t="s">
        <v>582</v>
      </c>
      <c r="CT46" s="919" t="s">
        <v>583</v>
      </c>
      <c r="CU46" s="27"/>
      <c r="CV46" s="164" t="s">
        <v>581</v>
      </c>
      <c r="CW46" s="164" t="s">
        <v>582</v>
      </c>
      <c r="CX46" s="919" t="s">
        <v>583</v>
      </c>
      <c r="CY46" s="27"/>
      <c r="CZ46" s="164" t="s">
        <v>581</v>
      </c>
      <c r="DA46" s="164" t="s">
        <v>582</v>
      </c>
      <c r="DB46" s="919" t="s">
        <v>583</v>
      </c>
      <c r="DC46" s="27"/>
      <c r="DD46" s="164" t="s">
        <v>581</v>
      </c>
      <c r="DE46" s="164" t="s">
        <v>582</v>
      </c>
      <c r="DF46" s="919" t="s">
        <v>583</v>
      </c>
      <c r="DG46" s="27"/>
      <c r="DH46" s="164" t="s">
        <v>581</v>
      </c>
      <c r="DI46" s="164" t="s">
        <v>582</v>
      </c>
      <c r="DJ46" s="919" t="s">
        <v>583</v>
      </c>
    </row>
    <row r="47" spans="1:114" s="7" customFormat="1" ht="27.75" customHeight="1" x14ac:dyDescent="0.2">
      <c r="A47" s="42"/>
      <c r="B47" s="185" t="s">
        <v>534</v>
      </c>
      <c r="C47" s="29"/>
      <c r="D47" s="660"/>
      <c r="E47" s="82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1"/>
      <c r="R47" s="188"/>
      <c r="S47" s="187"/>
      <c r="T47" s="84"/>
      <c r="U47" s="84"/>
      <c r="V47" s="84"/>
      <c r="W47" s="84"/>
      <c r="X47" s="33"/>
      <c r="Y47" s="33"/>
      <c r="Z47" s="33"/>
      <c r="AA47" s="33"/>
      <c r="AB47" s="33"/>
      <c r="AC47" s="33"/>
      <c r="AD47" s="33"/>
      <c r="AE47" s="33"/>
      <c r="AF47" s="69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1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2"/>
      <c r="BG47" s="73"/>
      <c r="BH47" s="74"/>
      <c r="BI47" s="75"/>
      <c r="BJ47" s="152"/>
      <c r="BK47" s="461"/>
      <c r="BL47" s="461"/>
      <c r="BM47" s="461"/>
      <c r="BN47" s="461"/>
      <c r="BO47" s="37"/>
      <c r="BP47" s="461"/>
      <c r="BQ47" s="461"/>
      <c r="BR47" s="461"/>
      <c r="BS47" s="37"/>
      <c r="BT47" s="461"/>
      <c r="BU47" s="461"/>
      <c r="BV47" s="461"/>
      <c r="BW47" s="37"/>
      <c r="BX47" s="461"/>
      <c r="BY47" s="461"/>
      <c r="BZ47" s="461"/>
      <c r="CA47" s="37"/>
      <c r="CB47" s="461"/>
      <c r="CC47" s="461"/>
      <c r="CD47" s="461"/>
      <c r="CE47" s="37"/>
      <c r="CF47" s="461"/>
      <c r="CG47" s="461"/>
      <c r="CH47" s="461"/>
      <c r="CI47" s="37"/>
      <c r="CJ47" s="461"/>
      <c r="CK47" s="461"/>
      <c r="CL47" s="461"/>
      <c r="CM47" s="37"/>
      <c r="CN47" s="461"/>
      <c r="CO47" s="461"/>
      <c r="CP47" s="461"/>
      <c r="CQ47" s="37"/>
      <c r="CR47" s="461"/>
      <c r="CS47" s="461"/>
      <c r="CT47" s="461"/>
      <c r="CU47" s="37"/>
      <c r="CV47" s="461"/>
      <c r="CW47" s="461"/>
      <c r="CX47" s="461"/>
      <c r="CY47" s="37"/>
      <c r="CZ47" s="461"/>
      <c r="DA47" s="461"/>
      <c r="DB47" s="461"/>
      <c r="DC47" s="37"/>
      <c r="DD47" s="461"/>
      <c r="DE47" s="461"/>
      <c r="DF47" s="461"/>
      <c r="DG47" s="37"/>
      <c r="DH47" s="461"/>
      <c r="DI47" s="461"/>
      <c r="DJ47" s="461"/>
    </row>
    <row r="48" spans="1:114" s="7" customFormat="1" ht="27.75" customHeight="1" x14ac:dyDescent="0.2">
      <c r="A48" s="42"/>
      <c r="B48" s="185" t="s">
        <v>535</v>
      </c>
      <c r="C48" s="29" t="s">
        <v>442</v>
      </c>
      <c r="D48" s="660">
        <v>210</v>
      </c>
      <c r="E48" s="82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1">
        <f>SUM(E48:P48)</f>
        <v>0</v>
      </c>
      <c r="R48" s="188" t="s">
        <v>42</v>
      </c>
      <c r="S48" s="187">
        <v>10300</v>
      </c>
      <c r="T48" s="84"/>
      <c r="U48" s="84"/>
      <c r="V48" s="84"/>
      <c r="W48" s="84"/>
      <c r="X48" s="33"/>
      <c r="Y48" s="33"/>
      <c r="Z48" s="33"/>
      <c r="AA48" s="33"/>
      <c r="AB48" s="33"/>
      <c r="AC48" s="33"/>
      <c r="AD48" s="33"/>
      <c r="AE48" s="33"/>
      <c r="AF48" s="69">
        <f t="shared" ref="AF48" si="268">SUM(Q48*S48)</f>
        <v>0</v>
      </c>
      <c r="AG48" s="461">
        <f t="shared" ref="AG48:AI50" si="269">T48*E48</f>
        <v>0</v>
      </c>
      <c r="AH48" s="461">
        <f t="shared" si="269"/>
        <v>0</v>
      </c>
      <c r="AI48" s="461">
        <f t="shared" si="269"/>
        <v>0</v>
      </c>
      <c r="AJ48" s="461">
        <f t="shared" ref="AJ48" si="270">W48*H48</f>
        <v>0</v>
      </c>
      <c r="AK48" s="461">
        <f t="shared" ref="AK48" si="271">X48*I48</f>
        <v>0</v>
      </c>
      <c r="AL48" s="461">
        <f t="shared" ref="AL48" si="272">Y48*J48</f>
        <v>0</v>
      </c>
      <c r="AM48" s="461">
        <f t="shared" ref="AM48" si="273">Z48*K48</f>
        <v>0</v>
      </c>
      <c r="AN48" s="461">
        <f t="shared" ref="AN48" si="274">AA48*L48</f>
        <v>0</v>
      </c>
      <c r="AO48" s="461">
        <f t="shared" ref="AO48" si="275">AB48*M48</f>
        <v>0</v>
      </c>
      <c r="AP48" s="461">
        <f t="shared" ref="AP48" si="276">AC48*N48</f>
        <v>0</v>
      </c>
      <c r="AQ48" s="461">
        <f t="shared" ref="AQ48" si="277">AD48*O48</f>
        <v>0</v>
      </c>
      <c r="AR48" s="461">
        <f t="shared" ref="AR48" si="278">AE48*P48</f>
        <v>0</v>
      </c>
      <c r="AS48" s="462">
        <f>SUM(AG48:AR48)</f>
        <v>0</v>
      </c>
      <c r="AT48" s="461">
        <f t="shared" ref="AT48" si="279">SUM(AG48*4%)</f>
        <v>0</v>
      </c>
      <c r="AU48" s="461">
        <f t="shared" ref="AU48" si="280">SUM(AH48*4%)</f>
        <v>0</v>
      </c>
      <c r="AV48" s="461">
        <f t="shared" ref="AV48" si="281">SUM(AI48*4%)</f>
        <v>0</v>
      </c>
      <c r="AW48" s="461">
        <f t="shared" ref="AW48" si="282">SUM(AJ48*4%)</f>
        <v>0</v>
      </c>
      <c r="AX48" s="461">
        <f t="shared" ref="AX48" si="283">SUM(AK48*4%)</f>
        <v>0</v>
      </c>
      <c r="AY48" s="461">
        <f t="shared" ref="AY48" si="284">SUM(AL48*4%)</f>
        <v>0</v>
      </c>
      <c r="AZ48" s="461">
        <f t="shared" ref="AZ48" si="285">SUM(AM48*14%)</f>
        <v>0</v>
      </c>
      <c r="BA48" s="461">
        <f t="shared" ref="BA48" si="286">SUM(AN48*14%)</f>
        <v>0</v>
      </c>
      <c r="BB48" s="461">
        <f t="shared" ref="BB48" si="287">SUM(AO48*14%)</f>
        <v>0</v>
      </c>
      <c r="BC48" s="461">
        <f t="shared" ref="BC48" si="288">SUM(AP48*14%)</f>
        <v>0</v>
      </c>
      <c r="BD48" s="461">
        <f t="shared" ref="BD48" si="289">SUM(AQ48*14%)</f>
        <v>0</v>
      </c>
      <c r="BE48" s="461">
        <f t="shared" ref="BE48" si="290">SUM(AR48*14%)</f>
        <v>0</v>
      </c>
      <c r="BF48" s="73">
        <f t="shared" ref="BF48" si="291">SUM(AT48:BE48)</f>
        <v>0</v>
      </c>
      <c r="BG48" s="73">
        <f>AF48-AS48</f>
        <v>0</v>
      </c>
      <c r="BH48" s="74">
        <f>S48*D48</f>
        <v>2163000</v>
      </c>
      <c r="BI48" s="75">
        <f>BH48-AS48</f>
        <v>2163000</v>
      </c>
      <c r="BJ48" s="152">
        <f>SUM(Q48/D48)</f>
        <v>0</v>
      </c>
      <c r="BK48" s="187">
        <v>10300</v>
      </c>
      <c r="BL48" s="461">
        <f>AG48-AT48</f>
        <v>0</v>
      </c>
      <c r="BM48" s="461">
        <f>E48*BK48</f>
        <v>0</v>
      </c>
      <c r="BN48" s="461">
        <f>BL48-BM48</f>
        <v>0</v>
      </c>
      <c r="BO48" s="37"/>
      <c r="BP48" s="461">
        <f>AH48-AU48</f>
        <v>0</v>
      </c>
      <c r="BQ48" s="461">
        <f>F48*BK48</f>
        <v>0</v>
      </c>
      <c r="BR48" s="461">
        <f>BP48-BQ48</f>
        <v>0</v>
      </c>
      <c r="BS48" s="37"/>
      <c r="BT48" s="461">
        <f>AI48-AV48</f>
        <v>0</v>
      </c>
      <c r="BU48" s="461">
        <f>G48*BK48</f>
        <v>0</v>
      </c>
      <c r="BV48" s="461">
        <f>BT48-BU48</f>
        <v>0</v>
      </c>
      <c r="BW48" s="37"/>
      <c r="BX48" s="461">
        <f>AJ48-AW48</f>
        <v>0</v>
      </c>
      <c r="BY48" s="461">
        <f>H48*BK48</f>
        <v>0</v>
      </c>
      <c r="BZ48" s="461">
        <f>BX48-BY48</f>
        <v>0</v>
      </c>
      <c r="CA48" s="37"/>
      <c r="CB48" s="461">
        <f>SUM(AK48-AX48)</f>
        <v>0</v>
      </c>
      <c r="CC48" s="461">
        <f>I48*BK48</f>
        <v>0</v>
      </c>
      <c r="CD48" s="461">
        <f>CB48-CC48</f>
        <v>0</v>
      </c>
      <c r="CE48" s="37"/>
      <c r="CF48" s="461">
        <f>AL48-AY48</f>
        <v>0</v>
      </c>
      <c r="CG48" s="461">
        <f>J48*BK48</f>
        <v>0</v>
      </c>
      <c r="CH48" s="461">
        <f>CF48-CG48</f>
        <v>0</v>
      </c>
      <c r="CI48" s="37"/>
      <c r="CJ48" s="461">
        <f>AM48-AZ48</f>
        <v>0</v>
      </c>
      <c r="CK48" s="461">
        <f>K48*BK48</f>
        <v>0</v>
      </c>
      <c r="CL48" s="461">
        <f>CJ48-CK48</f>
        <v>0</v>
      </c>
      <c r="CM48" s="37"/>
      <c r="CN48" s="461">
        <f>AN48-BA48</f>
        <v>0</v>
      </c>
      <c r="CO48" s="461">
        <f>L48*BK48</f>
        <v>0</v>
      </c>
      <c r="CP48" s="461">
        <f>CN48-CO48</f>
        <v>0</v>
      </c>
      <c r="CQ48" s="37"/>
      <c r="CR48" s="461">
        <f>AO48-BB48</f>
        <v>0</v>
      </c>
      <c r="CS48" s="461">
        <f>M48*BK48</f>
        <v>0</v>
      </c>
      <c r="CT48" s="461">
        <f>CR48-CS48</f>
        <v>0</v>
      </c>
      <c r="CU48" s="37"/>
      <c r="CV48" s="461">
        <f>AP48-BC48</f>
        <v>0</v>
      </c>
      <c r="CW48" s="461">
        <f>N48*BK48</f>
        <v>0</v>
      </c>
      <c r="CX48" s="461">
        <f>CV48-CW48</f>
        <v>0</v>
      </c>
      <c r="CY48" s="37"/>
      <c r="CZ48" s="461">
        <f>AQ48-BD48</f>
        <v>0</v>
      </c>
      <c r="DA48" s="461">
        <f>O48*BK48</f>
        <v>0</v>
      </c>
      <c r="DB48" s="461">
        <f>CZ48-DA48</f>
        <v>0</v>
      </c>
      <c r="DC48" s="37"/>
      <c r="DD48" s="461">
        <f>AR48-BE48</f>
        <v>0</v>
      </c>
      <c r="DE48" s="461">
        <f>P48*BK48</f>
        <v>0</v>
      </c>
      <c r="DF48" s="461">
        <f>DD48-DE48</f>
        <v>0</v>
      </c>
      <c r="DG48" s="37"/>
      <c r="DH48" s="461">
        <f t="shared" ref="DH48" si="292">SUM(BL48+BP48+BT48+BX48+CB48+CF48+CJ48+CN48+CR48+CV48+CZ48+DD48)</f>
        <v>0</v>
      </c>
      <c r="DI48" s="461">
        <f t="shared" ref="DI48" si="293">SUM(BM48+BQ48+BU48+BY48+CC48+CG48+CK48+CO48+CS48+CW48+DA48+DE48)</f>
        <v>0</v>
      </c>
      <c r="DJ48" s="461">
        <f>DH48-DI48</f>
        <v>0</v>
      </c>
    </row>
    <row r="49" spans="1:114" s="7" customFormat="1" ht="27.75" customHeight="1" x14ac:dyDescent="0.2">
      <c r="A49" s="42"/>
      <c r="B49" s="185" t="s">
        <v>536</v>
      </c>
      <c r="C49" s="29" t="s">
        <v>442</v>
      </c>
      <c r="D49" s="660">
        <v>4</v>
      </c>
      <c r="E49" s="82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1">
        <f>SUM(E49:P49)</f>
        <v>0</v>
      </c>
      <c r="R49" s="188" t="s">
        <v>0</v>
      </c>
      <c r="S49" s="187">
        <v>20000</v>
      </c>
      <c r="T49" s="84"/>
      <c r="U49" s="84"/>
      <c r="V49" s="84"/>
      <c r="W49" s="84"/>
      <c r="X49" s="33"/>
      <c r="Y49" s="33"/>
      <c r="Z49" s="33"/>
      <c r="AA49" s="33"/>
      <c r="AB49" s="33"/>
      <c r="AC49" s="33"/>
      <c r="AD49" s="33"/>
      <c r="AE49" s="33"/>
      <c r="AF49" s="69">
        <f t="shared" ref="AF49" si="294">SUM(Q49*S49)</f>
        <v>0</v>
      </c>
      <c r="AG49" s="70">
        <f t="shared" si="269"/>
        <v>0</v>
      </c>
      <c r="AH49" s="70">
        <f t="shared" si="269"/>
        <v>0</v>
      </c>
      <c r="AI49" s="70">
        <f t="shared" si="269"/>
        <v>0</v>
      </c>
      <c r="AJ49" s="70">
        <f t="shared" ref="AJ49" si="295">W49*H49</f>
        <v>0</v>
      </c>
      <c r="AK49" s="70">
        <f t="shared" ref="AK49" si="296">X49*I49</f>
        <v>0</v>
      </c>
      <c r="AL49" s="70">
        <f t="shared" ref="AL49" si="297">Y49*J49</f>
        <v>0</v>
      </c>
      <c r="AM49" s="70">
        <f t="shared" ref="AM49" si="298">Z49*K49</f>
        <v>0</v>
      </c>
      <c r="AN49" s="70">
        <f t="shared" ref="AN49" si="299">AA49*L49</f>
        <v>0</v>
      </c>
      <c r="AO49" s="70">
        <f t="shared" ref="AO49" si="300">AB49*M49</f>
        <v>0</v>
      </c>
      <c r="AP49" s="70">
        <f t="shared" ref="AP49" si="301">AC49*N49</f>
        <v>0</v>
      </c>
      <c r="AQ49" s="70">
        <f t="shared" ref="AQ49" si="302">AD49*O49</f>
        <v>0</v>
      </c>
      <c r="AR49" s="70">
        <f t="shared" ref="AR49" si="303">AE49*P49</f>
        <v>0</v>
      </c>
      <c r="AS49" s="71">
        <f>SUM(AG49:AR49)</f>
        <v>0</v>
      </c>
      <c r="AT49" s="70">
        <f t="shared" ref="AT49" si="304">SUM(AG49*4%)</f>
        <v>0</v>
      </c>
      <c r="AU49" s="70">
        <f t="shared" ref="AU49" si="305">SUM(AH49*4%)</f>
        <v>0</v>
      </c>
      <c r="AV49" s="70">
        <f t="shared" ref="AV49" si="306">SUM(AI49*4%)</f>
        <v>0</v>
      </c>
      <c r="AW49" s="70">
        <f t="shared" ref="AW49" si="307">SUM(AJ49*4%)</f>
        <v>0</v>
      </c>
      <c r="AX49" s="70">
        <f t="shared" ref="AX49" si="308">SUM(AK49*4%)</f>
        <v>0</v>
      </c>
      <c r="AY49" s="70">
        <f t="shared" ref="AY49" si="309">SUM(AL49*4%)</f>
        <v>0</v>
      </c>
      <c r="AZ49" s="70">
        <f t="shared" ref="AZ49" si="310">SUM(AM49*14%)</f>
        <v>0</v>
      </c>
      <c r="BA49" s="70">
        <f t="shared" ref="BA49" si="311">SUM(AN49*14%)</f>
        <v>0</v>
      </c>
      <c r="BB49" s="70">
        <f t="shared" ref="BB49" si="312">SUM(AO49*14%)</f>
        <v>0</v>
      </c>
      <c r="BC49" s="70">
        <f t="shared" ref="BC49" si="313">SUM(AP49*14%)</f>
        <v>0</v>
      </c>
      <c r="BD49" s="70">
        <f t="shared" ref="BD49" si="314">SUM(AQ49*14%)</f>
        <v>0</v>
      </c>
      <c r="BE49" s="70">
        <f t="shared" ref="BE49" si="315">SUM(AR49*14%)</f>
        <v>0</v>
      </c>
      <c r="BF49" s="72">
        <f t="shared" ref="BF49" si="316">SUM(AT49:BE49)</f>
        <v>0</v>
      </c>
      <c r="BG49" s="73">
        <f>AF49-AS49</f>
        <v>0</v>
      </c>
      <c r="BH49" s="74">
        <f>S49*D49</f>
        <v>80000</v>
      </c>
      <c r="BI49" s="75">
        <f>BH49-AS49</f>
        <v>80000</v>
      </c>
      <c r="BJ49" s="152">
        <f>SUM(Q49/D49)</f>
        <v>0</v>
      </c>
      <c r="BK49" s="187">
        <v>20000</v>
      </c>
      <c r="BL49" s="461">
        <f t="shared" ref="BL49:BL50" si="317">AG49-AT49</f>
        <v>0</v>
      </c>
      <c r="BM49" s="461">
        <f t="shared" ref="BM49:BM50" si="318">E49*BK49</f>
        <v>0</v>
      </c>
      <c r="BN49" s="461">
        <f t="shared" ref="BN49:BN50" si="319">BL49-BM49</f>
        <v>0</v>
      </c>
      <c r="BO49" s="37"/>
      <c r="BP49" s="461">
        <f t="shared" ref="BP49:BP50" si="320">AH49-AU49</f>
        <v>0</v>
      </c>
      <c r="BQ49" s="461">
        <f t="shared" ref="BQ49:BQ50" si="321">F49*BK49</f>
        <v>0</v>
      </c>
      <c r="BR49" s="461">
        <f t="shared" ref="BR49:BR50" si="322">BP49-BQ49</f>
        <v>0</v>
      </c>
      <c r="BS49" s="37"/>
      <c r="BT49" s="461">
        <f t="shared" ref="BT49:BT50" si="323">AI49-AV49</f>
        <v>0</v>
      </c>
      <c r="BU49" s="461">
        <f t="shared" ref="BU49:BU50" si="324">G49*BK49</f>
        <v>0</v>
      </c>
      <c r="BV49" s="461">
        <f t="shared" ref="BV49:BV50" si="325">BT49-BU49</f>
        <v>0</v>
      </c>
      <c r="BW49" s="37"/>
      <c r="BX49" s="461">
        <f t="shared" ref="BX49:BX50" si="326">AJ49-AW49</f>
        <v>0</v>
      </c>
      <c r="BY49" s="461">
        <f t="shared" ref="BY49:BY50" si="327">H49*BK49</f>
        <v>0</v>
      </c>
      <c r="BZ49" s="461">
        <f t="shared" ref="BZ49:BZ50" si="328">BX49-BY49</f>
        <v>0</v>
      </c>
      <c r="CA49" s="37"/>
      <c r="CB49" s="461">
        <f t="shared" ref="CB49:CB50" si="329">SUM(AK49-AX49)</f>
        <v>0</v>
      </c>
      <c r="CC49" s="461">
        <f t="shared" ref="CC49:CC50" si="330">I49*BK49</f>
        <v>0</v>
      </c>
      <c r="CD49" s="461">
        <f t="shared" ref="CD49:CD50" si="331">CB49-CC49</f>
        <v>0</v>
      </c>
      <c r="CE49" s="37"/>
      <c r="CF49" s="461">
        <f t="shared" ref="CF49:CF50" si="332">AL49-AY49</f>
        <v>0</v>
      </c>
      <c r="CG49" s="461">
        <f t="shared" ref="CG49:CG50" si="333">J49*BK49</f>
        <v>0</v>
      </c>
      <c r="CH49" s="461">
        <f t="shared" ref="CH49:CH50" si="334">CF49-CG49</f>
        <v>0</v>
      </c>
      <c r="CI49" s="37"/>
      <c r="CJ49" s="461">
        <f t="shared" ref="CJ49:CJ50" si="335">AM49-AZ49</f>
        <v>0</v>
      </c>
      <c r="CK49" s="461">
        <f t="shared" ref="CK49:CK50" si="336">K49*BK49</f>
        <v>0</v>
      </c>
      <c r="CL49" s="461">
        <f t="shared" ref="CL49:CL50" si="337">CJ49-CK49</f>
        <v>0</v>
      </c>
      <c r="CM49" s="37"/>
      <c r="CN49" s="461">
        <f t="shared" ref="CN49:CN50" si="338">AN49-BA49</f>
        <v>0</v>
      </c>
      <c r="CO49" s="461">
        <f t="shared" ref="CO49:CO50" si="339">L49*BK49</f>
        <v>0</v>
      </c>
      <c r="CP49" s="461">
        <f t="shared" ref="CP49:CP50" si="340">CN49-CO49</f>
        <v>0</v>
      </c>
      <c r="CQ49" s="37"/>
      <c r="CR49" s="461">
        <f t="shared" ref="CR49:CR50" si="341">AO49-BB49</f>
        <v>0</v>
      </c>
      <c r="CS49" s="461">
        <f t="shared" ref="CS49:CS50" si="342">M49*BK49</f>
        <v>0</v>
      </c>
      <c r="CT49" s="461">
        <f t="shared" ref="CT49:CT50" si="343">CR49-CS49</f>
        <v>0</v>
      </c>
      <c r="CU49" s="37"/>
      <c r="CV49" s="461">
        <f t="shared" ref="CV49:CV50" si="344">AP49-BC49</f>
        <v>0</v>
      </c>
      <c r="CW49" s="461">
        <f t="shared" ref="CW49:CW50" si="345">N49*BK49</f>
        <v>0</v>
      </c>
      <c r="CX49" s="461">
        <f t="shared" ref="CX49:CX50" si="346">CV49-CW49</f>
        <v>0</v>
      </c>
      <c r="CY49" s="37"/>
      <c r="CZ49" s="461">
        <f t="shared" ref="CZ49:CZ50" si="347">AQ49-BD49</f>
        <v>0</v>
      </c>
      <c r="DA49" s="461">
        <f t="shared" ref="DA49:DA50" si="348">O49*BK49</f>
        <v>0</v>
      </c>
      <c r="DB49" s="461">
        <f t="shared" ref="DB49:DB50" si="349">CZ49-DA49</f>
        <v>0</v>
      </c>
      <c r="DC49" s="37"/>
      <c r="DD49" s="461">
        <f t="shared" ref="DD49:DD50" si="350">AR49-BE49</f>
        <v>0</v>
      </c>
      <c r="DE49" s="461">
        <f t="shared" ref="DE49:DE50" si="351">P49*BK49</f>
        <v>0</v>
      </c>
      <c r="DF49" s="461">
        <f t="shared" ref="DF49:DF50" si="352">DD49-DE49</f>
        <v>0</v>
      </c>
      <c r="DG49" s="37"/>
      <c r="DH49" s="461">
        <f t="shared" ref="DH49:DH50" si="353">SUM(BL49+BP49+BT49+BX49+CB49+CF49+CJ49+CN49+CR49+CV49+CZ49+DD49)</f>
        <v>0</v>
      </c>
      <c r="DI49" s="461">
        <f t="shared" ref="DI49:DI50" si="354">SUM(BM49+BQ49+BU49+BY49+CC49+CG49+CK49+CO49+CS49+CW49+DA49+DE49)</f>
        <v>0</v>
      </c>
      <c r="DJ49" s="461">
        <f t="shared" ref="DJ49:DJ50" si="355">DH49-DI49</f>
        <v>0</v>
      </c>
    </row>
    <row r="50" spans="1:114" s="7" customFormat="1" ht="27.75" customHeight="1" thickBot="1" x14ac:dyDescent="0.25">
      <c r="A50" s="42"/>
      <c r="B50" s="185" t="s">
        <v>474</v>
      </c>
      <c r="C50" s="29" t="s">
        <v>442</v>
      </c>
      <c r="D50" s="660">
        <v>1</v>
      </c>
      <c r="E50" s="82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1">
        <f>SUM(E50:P50)</f>
        <v>0</v>
      </c>
      <c r="R50" s="188" t="s">
        <v>27</v>
      </c>
      <c r="S50" s="187">
        <v>6565</v>
      </c>
      <c r="T50" s="84"/>
      <c r="U50" s="84"/>
      <c r="V50" s="84"/>
      <c r="W50" s="84"/>
      <c r="X50" s="33"/>
      <c r="Y50" s="33"/>
      <c r="Z50" s="33"/>
      <c r="AA50" s="33"/>
      <c r="AB50" s="33"/>
      <c r="AC50" s="33"/>
      <c r="AD50" s="33"/>
      <c r="AE50" s="33"/>
      <c r="AF50" s="69">
        <f t="shared" ref="AF50" si="356">SUM(Q50*S50)</f>
        <v>0</v>
      </c>
      <c r="AG50" s="70">
        <f t="shared" si="269"/>
        <v>0</v>
      </c>
      <c r="AH50" s="70">
        <f t="shared" si="269"/>
        <v>0</v>
      </c>
      <c r="AI50" s="70">
        <f t="shared" si="269"/>
        <v>0</v>
      </c>
      <c r="AJ50" s="70">
        <f t="shared" ref="AJ50" si="357">W50*H50</f>
        <v>0</v>
      </c>
      <c r="AK50" s="70">
        <f t="shared" ref="AK50" si="358">X50*I50</f>
        <v>0</v>
      </c>
      <c r="AL50" s="70">
        <f t="shared" ref="AL50" si="359">Y50*J50</f>
        <v>0</v>
      </c>
      <c r="AM50" s="70">
        <f t="shared" ref="AM50" si="360">Z50*K50</f>
        <v>0</v>
      </c>
      <c r="AN50" s="70">
        <f t="shared" ref="AN50" si="361">AA50*L50</f>
        <v>0</v>
      </c>
      <c r="AO50" s="70">
        <f t="shared" ref="AO50" si="362">AB50*M50</f>
        <v>0</v>
      </c>
      <c r="AP50" s="70">
        <f t="shared" ref="AP50" si="363">AC50*N50</f>
        <v>0</v>
      </c>
      <c r="AQ50" s="70">
        <f t="shared" ref="AQ50" si="364">AD50*O50</f>
        <v>0</v>
      </c>
      <c r="AR50" s="70">
        <f t="shared" ref="AR50" si="365">AE50*P50</f>
        <v>0</v>
      </c>
      <c r="AS50" s="71">
        <f>SUM(AG50:AR50)</f>
        <v>0</v>
      </c>
      <c r="AT50" s="70">
        <f t="shared" ref="AT50" si="366">SUM(AG50*4%)</f>
        <v>0</v>
      </c>
      <c r="AU50" s="70">
        <f t="shared" ref="AU50" si="367">SUM(AH50*4%)</f>
        <v>0</v>
      </c>
      <c r="AV50" s="70">
        <f t="shared" ref="AV50" si="368">SUM(AI50*4%)</f>
        <v>0</v>
      </c>
      <c r="AW50" s="70">
        <f t="shared" ref="AW50" si="369">SUM(AJ50*4%)</f>
        <v>0</v>
      </c>
      <c r="AX50" s="70">
        <f t="shared" ref="AX50" si="370">SUM(AK50*4%)</f>
        <v>0</v>
      </c>
      <c r="AY50" s="70">
        <f t="shared" ref="AY50" si="371">SUM(AL50*4%)</f>
        <v>0</v>
      </c>
      <c r="AZ50" s="70">
        <f t="shared" ref="AZ50" si="372">SUM(AM50*14%)</f>
        <v>0</v>
      </c>
      <c r="BA50" s="70">
        <f t="shared" ref="BA50" si="373">SUM(AN50*14%)</f>
        <v>0</v>
      </c>
      <c r="BB50" s="70">
        <f t="shared" ref="BB50" si="374">SUM(AO50*14%)</f>
        <v>0</v>
      </c>
      <c r="BC50" s="70">
        <f t="shared" ref="BC50" si="375">SUM(AP50*14%)</f>
        <v>0</v>
      </c>
      <c r="BD50" s="70">
        <f t="shared" ref="BD50" si="376">SUM(AQ50*14%)</f>
        <v>0</v>
      </c>
      <c r="BE50" s="70">
        <f t="shared" ref="BE50" si="377">SUM(AR50*14%)</f>
        <v>0</v>
      </c>
      <c r="BF50" s="72">
        <f t="shared" ref="BF50" si="378">SUM(AT50:BE50)</f>
        <v>0</v>
      </c>
      <c r="BG50" s="73">
        <f>AF50-AS50</f>
        <v>0</v>
      </c>
      <c r="BH50" s="74">
        <f>S50*D50</f>
        <v>6565</v>
      </c>
      <c r="BI50" s="75">
        <f>BH50-AS50</f>
        <v>6565</v>
      </c>
      <c r="BJ50" s="152">
        <f>SUM(Q50/D50)</f>
        <v>0</v>
      </c>
      <c r="BK50" s="187">
        <v>6565</v>
      </c>
      <c r="BL50" s="461">
        <f t="shared" si="317"/>
        <v>0</v>
      </c>
      <c r="BM50" s="461">
        <f t="shared" si="318"/>
        <v>0</v>
      </c>
      <c r="BN50" s="461">
        <f t="shared" si="319"/>
        <v>0</v>
      </c>
      <c r="BO50" s="37"/>
      <c r="BP50" s="461">
        <f t="shared" si="320"/>
        <v>0</v>
      </c>
      <c r="BQ50" s="461">
        <f t="shared" si="321"/>
        <v>0</v>
      </c>
      <c r="BR50" s="461">
        <f t="shared" si="322"/>
        <v>0</v>
      </c>
      <c r="BS50" s="37"/>
      <c r="BT50" s="461">
        <f t="shared" si="323"/>
        <v>0</v>
      </c>
      <c r="BU50" s="461">
        <f t="shared" si="324"/>
        <v>0</v>
      </c>
      <c r="BV50" s="461">
        <f t="shared" si="325"/>
        <v>0</v>
      </c>
      <c r="BW50" s="37"/>
      <c r="BX50" s="461">
        <f t="shared" si="326"/>
        <v>0</v>
      </c>
      <c r="BY50" s="461">
        <f t="shared" si="327"/>
        <v>0</v>
      </c>
      <c r="BZ50" s="461">
        <f t="shared" si="328"/>
        <v>0</v>
      </c>
      <c r="CA50" s="37"/>
      <c r="CB50" s="461">
        <f t="shared" si="329"/>
        <v>0</v>
      </c>
      <c r="CC50" s="461">
        <f t="shared" si="330"/>
        <v>0</v>
      </c>
      <c r="CD50" s="461">
        <f t="shared" si="331"/>
        <v>0</v>
      </c>
      <c r="CE50" s="37"/>
      <c r="CF50" s="461">
        <f t="shared" si="332"/>
        <v>0</v>
      </c>
      <c r="CG50" s="461">
        <f t="shared" si="333"/>
        <v>0</v>
      </c>
      <c r="CH50" s="461">
        <f t="shared" si="334"/>
        <v>0</v>
      </c>
      <c r="CI50" s="37"/>
      <c r="CJ50" s="461">
        <f t="shared" si="335"/>
        <v>0</v>
      </c>
      <c r="CK50" s="461">
        <f t="shared" si="336"/>
        <v>0</v>
      </c>
      <c r="CL50" s="461">
        <f t="shared" si="337"/>
        <v>0</v>
      </c>
      <c r="CM50" s="37"/>
      <c r="CN50" s="461">
        <f t="shared" si="338"/>
        <v>0</v>
      </c>
      <c r="CO50" s="461">
        <f t="shared" si="339"/>
        <v>0</v>
      </c>
      <c r="CP50" s="461">
        <f t="shared" si="340"/>
        <v>0</v>
      </c>
      <c r="CQ50" s="37"/>
      <c r="CR50" s="461">
        <f t="shared" si="341"/>
        <v>0</v>
      </c>
      <c r="CS50" s="461">
        <f t="shared" si="342"/>
        <v>0</v>
      </c>
      <c r="CT50" s="461">
        <f t="shared" si="343"/>
        <v>0</v>
      </c>
      <c r="CU50" s="37"/>
      <c r="CV50" s="461">
        <f t="shared" si="344"/>
        <v>0</v>
      </c>
      <c r="CW50" s="461">
        <f t="shared" si="345"/>
        <v>0</v>
      </c>
      <c r="CX50" s="461">
        <f t="shared" si="346"/>
        <v>0</v>
      </c>
      <c r="CY50" s="37"/>
      <c r="CZ50" s="461">
        <f t="shared" si="347"/>
        <v>0</v>
      </c>
      <c r="DA50" s="461">
        <f t="shared" si="348"/>
        <v>0</v>
      </c>
      <c r="DB50" s="461">
        <f t="shared" si="349"/>
        <v>0</v>
      </c>
      <c r="DC50" s="37"/>
      <c r="DD50" s="461">
        <f t="shared" si="350"/>
        <v>0</v>
      </c>
      <c r="DE50" s="461">
        <f t="shared" si="351"/>
        <v>0</v>
      </c>
      <c r="DF50" s="461">
        <f t="shared" si="352"/>
        <v>0</v>
      </c>
      <c r="DG50" s="37"/>
      <c r="DH50" s="461">
        <f t="shared" si="353"/>
        <v>0</v>
      </c>
      <c r="DI50" s="461">
        <f t="shared" si="354"/>
        <v>0</v>
      </c>
      <c r="DJ50" s="461">
        <f t="shared" si="355"/>
        <v>0</v>
      </c>
    </row>
    <row r="51" spans="1:114" s="39" customFormat="1" ht="27.75" customHeight="1" thickBot="1" x14ac:dyDescent="0.25">
      <c r="A51" s="45">
        <v>5</v>
      </c>
      <c r="B51" s="45" t="s">
        <v>4</v>
      </c>
      <c r="C51" s="45"/>
      <c r="D51" s="46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8"/>
      <c r="R51" s="77"/>
      <c r="S51" s="46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78">
        <f>SUM(AF47:AF50)</f>
        <v>0</v>
      </c>
      <c r="AG51" s="78">
        <f t="shared" ref="AG51:BI51" si="379">SUM(AG47:AG50)</f>
        <v>0</v>
      </c>
      <c r="AH51" s="78">
        <f t="shared" si="379"/>
        <v>0</v>
      </c>
      <c r="AI51" s="78">
        <f t="shared" si="379"/>
        <v>0</v>
      </c>
      <c r="AJ51" s="78">
        <f t="shared" si="379"/>
        <v>0</v>
      </c>
      <c r="AK51" s="78">
        <f t="shared" si="379"/>
        <v>0</v>
      </c>
      <c r="AL51" s="78">
        <f t="shared" si="379"/>
        <v>0</v>
      </c>
      <c r="AM51" s="78">
        <f t="shared" si="379"/>
        <v>0</v>
      </c>
      <c r="AN51" s="78">
        <f t="shared" si="379"/>
        <v>0</v>
      </c>
      <c r="AO51" s="78">
        <f t="shared" si="379"/>
        <v>0</v>
      </c>
      <c r="AP51" s="78">
        <f t="shared" si="379"/>
        <v>0</v>
      </c>
      <c r="AQ51" s="78">
        <f t="shared" si="379"/>
        <v>0</v>
      </c>
      <c r="AR51" s="78">
        <f t="shared" si="379"/>
        <v>0</v>
      </c>
      <c r="AS51" s="78">
        <f t="shared" si="379"/>
        <v>0</v>
      </c>
      <c r="AT51" s="78">
        <f t="shared" si="379"/>
        <v>0</v>
      </c>
      <c r="AU51" s="78">
        <f t="shared" si="379"/>
        <v>0</v>
      </c>
      <c r="AV51" s="78">
        <f t="shared" si="379"/>
        <v>0</v>
      </c>
      <c r="AW51" s="78">
        <f t="shared" si="379"/>
        <v>0</v>
      </c>
      <c r="AX51" s="78">
        <f t="shared" si="379"/>
        <v>0</v>
      </c>
      <c r="AY51" s="78">
        <f t="shared" si="379"/>
        <v>0</v>
      </c>
      <c r="AZ51" s="78">
        <f t="shared" si="379"/>
        <v>0</v>
      </c>
      <c r="BA51" s="78">
        <f t="shared" si="379"/>
        <v>0</v>
      </c>
      <c r="BB51" s="78">
        <f t="shared" si="379"/>
        <v>0</v>
      </c>
      <c r="BC51" s="78">
        <f t="shared" si="379"/>
        <v>0</v>
      </c>
      <c r="BD51" s="78">
        <f t="shared" si="379"/>
        <v>0</v>
      </c>
      <c r="BE51" s="78">
        <f t="shared" si="379"/>
        <v>0</v>
      </c>
      <c r="BF51" s="78">
        <f t="shared" si="379"/>
        <v>0</v>
      </c>
      <c r="BG51" s="78">
        <f t="shared" si="379"/>
        <v>0</v>
      </c>
      <c r="BH51" s="78">
        <f t="shared" si="379"/>
        <v>2249565</v>
      </c>
      <c r="BI51" s="78">
        <f t="shared" si="379"/>
        <v>2249565</v>
      </c>
      <c r="BJ51" s="153">
        <f>SUM(BJ39)</f>
        <v>0.1</v>
      </c>
      <c r="BK51" s="162"/>
      <c r="BL51" s="918">
        <f>SUM(BL48:BL50)</f>
        <v>0</v>
      </c>
      <c r="BM51" s="918">
        <f t="shared" ref="BM51:BN51" si="380">SUM(BM48:BM50)</f>
        <v>0</v>
      </c>
      <c r="BN51" s="918">
        <f t="shared" si="380"/>
        <v>0</v>
      </c>
      <c r="BO51" s="50"/>
      <c r="BP51" s="918">
        <f>SUM(BP48:BP50)</f>
        <v>0</v>
      </c>
      <c r="BQ51" s="918">
        <f t="shared" ref="BQ51" si="381">SUM(BQ48:BQ50)</f>
        <v>0</v>
      </c>
      <c r="BR51" s="918">
        <f t="shared" ref="BR51" si="382">SUM(BR48:BR50)</f>
        <v>0</v>
      </c>
      <c r="BS51" s="50"/>
      <c r="BT51" s="918">
        <f>SUM(BT48:BT50)</f>
        <v>0</v>
      </c>
      <c r="BU51" s="918">
        <f t="shared" ref="BU51" si="383">SUM(BU48:BU50)</f>
        <v>0</v>
      </c>
      <c r="BV51" s="918">
        <f t="shared" ref="BV51" si="384">SUM(BV48:BV50)</f>
        <v>0</v>
      </c>
      <c r="BW51" s="50"/>
      <c r="BX51" s="918">
        <f>SUM(BX48:BX50)</f>
        <v>0</v>
      </c>
      <c r="BY51" s="918">
        <f t="shared" ref="BY51" si="385">SUM(BY48:BY50)</f>
        <v>0</v>
      </c>
      <c r="BZ51" s="918">
        <f t="shared" ref="BZ51" si="386">SUM(BZ48:BZ50)</f>
        <v>0</v>
      </c>
      <c r="CA51" s="50"/>
      <c r="CB51" s="918">
        <f>SUM(CB48:CB50)</f>
        <v>0</v>
      </c>
      <c r="CC51" s="918">
        <f t="shared" ref="CC51" si="387">SUM(CC48:CC50)</f>
        <v>0</v>
      </c>
      <c r="CD51" s="918">
        <f t="shared" ref="CD51" si="388">SUM(CD48:CD50)</f>
        <v>0</v>
      </c>
      <c r="CE51" s="50"/>
      <c r="CF51" s="918">
        <f>SUM(CF48:CF50)</f>
        <v>0</v>
      </c>
      <c r="CG51" s="918">
        <f t="shared" ref="CG51" si="389">SUM(CG48:CG50)</f>
        <v>0</v>
      </c>
      <c r="CH51" s="918">
        <f t="shared" ref="CH51" si="390">SUM(CH48:CH50)</f>
        <v>0</v>
      </c>
      <c r="CI51" s="50"/>
      <c r="CJ51" s="918">
        <f>SUM(CJ48:CJ50)</f>
        <v>0</v>
      </c>
      <c r="CK51" s="918">
        <f t="shared" ref="CK51" si="391">SUM(CK48:CK50)</f>
        <v>0</v>
      </c>
      <c r="CL51" s="918">
        <f t="shared" ref="CL51" si="392">SUM(CL48:CL50)</f>
        <v>0</v>
      </c>
      <c r="CM51" s="50"/>
      <c r="CN51" s="918">
        <f>SUM(CN48:CN50)</f>
        <v>0</v>
      </c>
      <c r="CO51" s="918">
        <f t="shared" ref="CO51" si="393">SUM(CO48:CO50)</f>
        <v>0</v>
      </c>
      <c r="CP51" s="918">
        <f t="shared" ref="CP51" si="394">SUM(CP48:CP50)</f>
        <v>0</v>
      </c>
      <c r="CQ51" s="50"/>
      <c r="CR51" s="918">
        <f>SUM(CR48:CR50)</f>
        <v>0</v>
      </c>
      <c r="CS51" s="918">
        <f t="shared" ref="CS51" si="395">SUM(CS48:CS50)</f>
        <v>0</v>
      </c>
      <c r="CT51" s="918">
        <f t="shared" ref="CT51" si="396">SUM(CT48:CT50)</f>
        <v>0</v>
      </c>
      <c r="CU51" s="50"/>
      <c r="CV51" s="918">
        <f>SUM(CV48:CV50)</f>
        <v>0</v>
      </c>
      <c r="CW51" s="918">
        <f t="shared" ref="CW51" si="397">SUM(CW48:CW50)</f>
        <v>0</v>
      </c>
      <c r="CX51" s="918">
        <f t="shared" ref="CX51" si="398">SUM(CX48:CX50)</f>
        <v>0</v>
      </c>
      <c r="CY51" s="50"/>
      <c r="CZ51" s="918">
        <f>SUM(CZ48:CZ50)</f>
        <v>0</v>
      </c>
      <c r="DA51" s="918">
        <f t="shared" ref="DA51" si="399">SUM(DA48:DA50)</f>
        <v>0</v>
      </c>
      <c r="DB51" s="918">
        <f t="shared" ref="DB51" si="400">SUM(DB48:DB50)</f>
        <v>0</v>
      </c>
      <c r="DC51" s="50"/>
      <c r="DD51" s="918">
        <f>SUM(DD48:DD50)</f>
        <v>0</v>
      </c>
      <c r="DE51" s="918">
        <f t="shared" ref="DE51" si="401">SUM(DE48:DE50)</f>
        <v>0</v>
      </c>
      <c r="DF51" s="918">
        <f t="shared" ref="DF51" si="402">SUM(DF48:DF50)</f>
        <v>0</v>
      </c>
      <c r="DG51" s="50"/>
      <c r="DH51" s="918">
        <f>SUM(DH48:DH50)</f>
        <v>0</v>
      </c>
      <c r="DI51" s="918">
        <f t="shared" ref="DI51" si="403">SUM(DI48:DI50)</f>
        <v>0</v>
      </c>
      <c r="DJ51" s="918">
        <f t="shared" ref="DJ51" si="404">SUM(DJ48:DJ50)</f>
        <v>0</v>
      </c>
    </row>
    <row r="52" spans="1:114" s="20" customFormat="1" ht="27.75" customHeight="1" x14ac:dyDescent="0.2">
      <c r="A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AE52" s="41"/>
      <c r="AS52" s="52"/>
      <c r="BF52" s="53">
        <f>SUM(AS51+BF51)</f>
        <v>0</v>
      </c>
      <c r="BG52" s="54">
        <f>AF51-AS51</f>
        <v>0</v>
      </c>
      <c r="BH52" s="55">
        <f>SUM(BI51+AS51)</f>
        <v>2249565</v>
      </c>
      <c r="BI52" s="56">
        <f>SUM(BG51)</f>
        <v>0</v>
      </c>
      <c r="BJ52" s="154" t="s">
        <v>35</v>
      </c>
      <c r="BK52" s="162"/>
      <c r="BL52" s="37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7"/>
      <c r="CA52" s="43"/>
      <c r="CB52" s="7"/>
      <c r="CC52" s="7"/>
      <c r="CD52" s="7"/>
      <c r="CE52" s="43"/>
      <c r="CF52" s="7"/>
      <c r="CG52" s="7"/>
      <c r="CH52" s="7"/>
      <c r="CI52" s="43"/>
      <c r="CJ52" s="7"/>
      <c r="CK52" s="7"/>
      <c r="CL52" s="7"/>
      <c r="CM52" s="43"/>
      <c r="CN52" s="7"/>
      <c r="CO52" s="7"/>
      <c r="CP52" s="7"/>
      <c r="CQ52" s="43"/>
      <c r="CR52" s="7"/>
      <c r="CS52" s="7"/>
      <c r="CT52" s="7"/>
      <c r="CU52" s="43"/>
      <c r="CV52" s="7"/>
      <c r="CW52" s="7"/>
      <c r="CX52" s="7"/>
      <c r="CY52" s="43"/>
      <c r="CZ52" s="7"/>
      <c r="DA52" s="7"/>
      <c r="DB52" s="7"/>
      <c r="DC52" s="43"/>
      <c r="DD52" s="7"/>
      <c r="DE52" s="7"/>
      <c r="DF52" s="7"/>
      <c r="DG52" s="43"/>
      <c r="DH52" s="7"/>
      <c r="DI52" s="7"/>
      <c r="DJ52" s="7"/>
    </row>
    <row r="53" spans="1:114" s="20" customFormat="1" ht="27.75" customHeight="1" x14ac:dyDescent="0.2">
      <c r="A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AE53" s="41"/>
      <c r="AS53" s="41"/>
      <c r="AT53" s="118">
        <f>SUM(AG51+AT51)</f>
        <v>0</v>
      </c>
      <c r="AU53" s="118">
        <f t="shared" ref="AU53" si="405">SUM(AH51+AU51)</f>
        <v>0</v>
      </c>
      <c r="AV53" s="118">
        <f t="shared" ref="AV53" si="406">SUM(AI51+AV51)</f>
        <v>0</v>
      </c>
      <c r="AW53" s="118">
        <f t="shared" ref="AW53" si="407">SUM(AJ51+AW51)</f>
        <v>0</v>
      </c>
      <c r="AX53" s="118">
        <f t="shared" ref="AX53" si="408">SUM(AK51+AX51)</f>
        <v>0</v>
      </c>
      <c r="AY53" s="118">
        <f t="shared" ref="AY53" si="409">SUM(AL51+AY51)</f>
        <v>0</v>
      </c>
      <c r="AZ53" s="118">
        <f t="shared" ref="AZ53" si="410">SUM(AM51+AZ51)</f>
        <v>0</v>
      </c>
      <c r="BA53" s="118">
        <f t="shared" ref="BA53" si="411">SUM(AN51+BA51)</f>
        <v>0</v>
      </c>
      <c r="BB53" s="118">
        <f t="shared" ref="BB53" si="412">SUM(AO51+BB51)</f>
        <v>0</v>
      </c>
      <c r="BC53" s="118">
        <f t="shared" ref="BC53" si="413">SUM(AP51+BC51)</f>
        <v>0</v>
      </c>
      <c r="BD53" s="118">
        <f t="shared" ref="BD53" si="414">SUM(AQ51+BD51)</f>
        <v>0</v>
      </c>
      <c r="BE53" s="118">
        <f t="shared" ref="BE53" si="415">SUM(AR51+BE51)</f>
        <v>0</v>
      </c>
      <c r="BF53" s="118">
        <f>SUM(AT53:BE53)</f>
        <v>0</v>
      </c>
      <c r="BG53" s="41"/>
      <c r="BH53" s="57"/>
      <c r="BI53" s="58">
        <f>SUM(BI51-BI52)</f>
        <v>2249565</v>
      </c>
      <c r="BJ53" s="154" t="s">
        <v>34</v>
      </c>
      <c r="BK53" s="162"/>
      <c r="BL53" s="37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7"/>
      <c r="CA53" s="43"/>
      <c r="CB53" s="7"/>
      <c r="CC53" s="7"/>
      <c r="CD53" s="7"/>
      <c r="CE53" s="43"/>
      <c r="CF53" s="7"/>
      <c r="CG53" s="7"/>
      <c r="CH53" s="7"/>
      <c r="CI53" s="43"/>
      <c r="CJ53" s="7"/>
      <c r="CK53" s="7"/>
      <c r="CL53" s="7"/>
      <c r="CM53" s="43"/>
      <c r="CN53" s="7"/>
      <c r="CO53" s="7"/>
      <c r="CP53" s="7"/>
      <c r="CQ53" s="43"/>
      <c r="CR53" s="7"/>
      <c r="CS53" s="7"/>
      <c r="CT53" s="7"/>
      <c r="CU53" s="43"/>
      <c r="CV53" s="7"/>
      <c r="CW53" s="7"/>
      <c r="CX53" s="7"/>
      <c r="CY53" s="43"/>
      <c r="CZ53" s="7"/>
      <c r="DA53" s="7"/>
      <c r="DB53" s="7"/>
      <c r="DC53" s="43"/>
      <c r="DD53" s="7"/>
      <c r="DE53" s="7"/>
      <c r="DF53" s="7"/>
      <c r="DG53" s="43"/>
      <c r="DH53" s="7"/>
      <c r="DI53" s="7"/>
      <c r="DJ53" s="7"/>
    </row>
    <row r="54" spans="1:114" s="20" customFormat="1" ht="27.75" customHeight="1" x14ac:dyDescent="0.2">
      <c r="A54" s="1168" t="s">
        <v>8</v>
      </c>
      <c r="B54" s="1169"/>
      <c r="C54" s="119" t="s">
        <v>178</v>
      </c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2"/>
      <c r="AF54" s="23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267"/>
      <c r="AT54" s="268"/>
      <c r="AU54" s="268">
        <f>SUM(AT54+AS54)</f>
        <v>0</v>
      </c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3"/>
      <c r="BG54" s="133"/>
      <c r="BH54" s="130"/>
      <c r="BI54" s="134"/>
      <c r="BJ54" s="23"/>
      <c r="BK54" s="162"/>
      <c r="BL54" s="37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7"/>
      <c r="CA54" s="43"/>
      <c r="CB54" s="7"/>
      <c r="CC54" s="7"/>
      <c r="CD54" s="7"/>
      <c r="CE54" s="43"/>
      <c r="CF54" s="7"/>
      <c r="CG54" s="7"/>
      <c r="CH54" s="7"/>
      <c r="CI54" s="43"/>
      <c r="CJ54" s="7"/>
      <c r="CK54" s="7"/>
      <c r="CL54" s="7"/>
      <c r="CM54" s="43"/>
      <c r="CN54" s="7"/>
      <c r="CO54" s="7"/>
      <c r="CP54" s="7"/>
      <c r="CQ54" s="43"/>
      <c r="CR54" s="7"/>
      <c r="CS54" s="7"/>
      <c r="CT54" s="7"/>
      <c r="CU54" s="43"/>
      <c r="CV54" s="7"/>
      <c r="CW54" s="7"/>
      <c r="CX54" s="7"/>
      <c r="CY54" s="43"/>
      <c r="CZ54" s="7"/>
      <c r="DA54" s="7"/>
      <c r="DB54" s="7"/>
      <c r="DC54" s="43"/>
      <c r="DD54" s="7"/>
      <c r="DE54" s="7"/>
      <c r="DF54" s="7"/>
      <c r="DG54" s="43"/>
      <c r="DH54" s="7"/>
      <c r="DI54" s="7"/>
      <c r="DJ54" s="7"/>
    </row>
    <row r="55" spans="1:114" s="8" customFormat="1" ht="27.75" customHeight="1" x14ac:dyDescent="0.2">
      <c r="A55" s="1170" t="s">
        <v>9</v>
      </c>
      <c r="B55" s="1150" t="s">
        <v>10</v>
      </c>
      <c r="C55" s="1150" t="s">
        <v>21</v>
      </c>
      <c r="D55" s="1173" t="s">
        <v>11</v>
      </c>
      <c r="E55" s="1173"/>
      <c r="F55" s="1173"/>
      <c r="G55" s="1173"/>
      <c r="H55" s="1173"/>
      <c r="I55" s="1173"/>
      <c r="J55" s="1173"/>
      <c r="K55" s="1173"/>
      <c r="L55" s="1173"/>
      <c r="M55" s="1173"/>
      <c r="N55" s="1173"/>
      <c r="O55" s="1173"/>
      <c r="P55" s="1173"/>
      <c r="Q55" s="1173"/>
      <c r="R55" s="1150" t="s">
        <v>19</v>
      </c>
      <c r="S55" s="1174" t="s">
        <v>16</v>
      </c>
      <c r="T55" s="1175"/>
      <c r="U55" s="1175"/>
      <c r="V55" s="1175"/>
      <c r="W55" s="1175"/>
      <c r="X55" s="1175"/>
      <c r="Y55" s="1175"/>
      <c r="Z55" s="1175"/>
      <c r="AA55" s="1175"/>
      <c r="AB55" s="1175"/>
      <c r="AC55" s="1175"/>
      <c r="AD55" s="1175"/>
      <c r="AE55" s="1176"/>
      <c r="AF55" s="1161" t="s">
        <v>6</v>
      </c>
      <c r="AG55" s="1161"/>
      <c r="AH55" s="1161"/>
      <c r="AI55" s="1161"/>
      <c r="AJ55" s="1161"/>
      <c r="AK55" s="1161"/>
      <c r="AL55" s="1161"/>
      <c r="AM55" s="1161"/>
      <c r="AN55" s="1161"/>
      <c r="AO55" s="1161"/>
      <c r="AP55" s="1161"/>
      <c r="AQ55" s="1161"/>
      <c r="AR55" s="1161"/>
      <c r="AS55" s="1161"/>
      <c r="AT55" s="1162" t="s">
        <v>38</v>
      </c>
      <c r="AU55" s="1163"/>
      <c r="AV55" s="1163"/>
      <c r="AW55" s="1163"/>
      <c r="AX55" s="1163"/>
      <c r="AY55" s="1163"/>
      <c r="AZ55" s="1163"/>
      <c r="BA55" s="1163"/>
      <c r="BB55" s="1163"/>
      <c r="BC55" s="1163"/>
      <c r="BD55" s="1163"/>
      <c r="BE55" s="1163"/>
      <c r="BF55" s="1164"/>
      <c r="BG55" s="1150" t="s">
        <v>35</v>
      </c>
      <c r="BH55" s="1150" t="s">
        <v>208</v>
      </c>
      <c r="BI55" s="1153" t="s">
        <v>36</v>
      </c>
      <c r="BJ55" s="130"/>
      <c r="BK55" s="130"/>
      <c r="BL55" s="1149" t="s">
        <v>51</v>
      </c>
      <c r="BM55" s="1149"/>
      <c r="BN55" s="1149"/>
      <c r="BO55" s="23"/>
      <c r="BP55" s="1149" t="s">
        <v>52</v>
      </c>
      <c r="BQ55" s="1149"/>
      <c r="BR55" s="1149"/>
      <c r="BS55" s="23"/>
      <c r="BT55" s="1149" t="s">
        <v>56</v>
      </c>
      <c r="BU55" s="1149"/>
      <c r="BV55" s="1149"/>
      <c r="BW55" s="23"/>
      <c r="BX55" s="1149" t="s">
        <v>59</v>
      </c>
      <c r="BY55" s="1149"/>
      <c r="BZ55" s="1149"/>
      <c r="CA55" s="23"/>
      <c r="CB55" s="1149" t="s">
        <v>60</v>
      </c>
      <c r="CC55" s="1149"/>
      <c r="CD55" s="1149"/>
      <c r="CE55" s="23"/>
      <c r="CF55" s="1149" t="s">
        <v>61</v>
      </c>
      <c r="CG55" s="1149"/>
      <c r="CH55" s="1149"/>
      <c r="CI55" s="23"/>
      <c r="CJ55" s="1149" t="s">
        <v>204</v>
      </c>
      <c r="CK55" s="1149"/>
      <c r="CL55" s="1149"/>
      <c r="CM55" s="23"/>
      <c r="CN55" s="1149" t="s">
        <v>584</v>
      </c>
      <c r="CO55" s="1149"/>
      <c r="CP55" s="1149"/>
      <c r="CQ55" s="23"/>
      <c r="CR55" s="1149" t="s">
        <v>585</v>
      </c>
      <c r="CS55" s="1149"/>
      <c r="CT55" s="1149"/>
      <c r="CU55" s="23"/>
      <c r="CV55" s="1149" t="s">
        <v>586</v>
      </c>
      <c r="CW55" s="1149"/>
      <c r="CX55" s="1149"/>
      <c r="CY55" s="23"/>
      <c r="CZ55" s="1149" t="s">
        <v>587</v>
      </c>
      <c r="DA55" s="1149"/>
      <c r="DB55" s="1149"/>
      <c r="DC55" s="23"/>
      <c r="DD55" s="1149" t="s">
        <v>588</v>
      </c>
      <c r="DE55" s="1149"/>
      <c r="DF55" s="1149"/>
      <c r="DG55" s="23"/>
      <c r="DH55" s="1149" t="s">
        <v>12</v>
      </c>
      <c r="DI55" s="1149"/>
      <c r="DJ55" s="1149"/>
    </row>
    <row r="56" spans="1:114" s="8" customFormat="1" ht="27.75" customHeight="1" x14ac:dyDescent="0.2">
      <c r="A56" s="1171"/>
      <c r="B56" s="1151"/>
      <c r="C56" s="1151"/>
      <c r="D56" s="1156" t="s">
        <v>17</v>
      </c>
      <c r="E56" s="1158" t="s">
        <v>18</v>
      </c>
      <c r="F56" s="1159"/>
      <c r="G56" s="1159"/>
      <c r="H56" s="1159"/>
      <c r="I56" s="1159"/>
      <c r="J56" s="1159"/>
      <c r="K56" s="1159"/>
      <c r="L56" s="1159"/>
      <c r="M56" s="1159"/>
      <c r="N56" s="1159"/>
      <c r="O56" s="1159"/>
      <c r="P56" s="1159"/>
      <c r="Q56" s="1159"/>
      <c r="R56" s="1151"/>
      <c r="S56" s="1156" t="s">
        <v>17</v>
      </c>
      <c r="T56" s="1158" t="s">
        <v>18</v>
      </c>
      <c r="U56" s="1159"/>
      <c r="V56" s="1159"/>
      <c r="W56" s="1159"/>
      <c r="X56" s="1159"/>
      <c r="Y56" s="1159"/>
      <c r="Z56" s="1159"/>
      <c r="AA56" s="1159"/>
      <c r="AB56" s="1159"/>
      <c r="AC56" s="1159"/>
      <c r="AD56" s="1159"/>
      <c r="AE56" s="1160"/>
      <c r="AF56" s="1156" t="s">
        <v>17</v>
      </c>
      <c r="AG56" s="1158" t="s">
        <v>18</v>
      </c>
      <c r="AH56" s="1159"/>
      <c r="AI56" s="1159"/>
      <c r="AJ56" s="1159"/>
      <c r="AK56" s="1159"/>
      <c r="AL56" s="1159"/>
      <c r="AM56" s="1159"/>
      <c r="AN56" s="1159"/>
      <c r="AO56" s="1159"/>
      <c r="AP56" s="1159"/>
      <c r="AQ56" s="1159"/>
      <c r="AR56" s="1159"/>
      <c r="AS56" s="1160"/>
      <c r="AT56" s="1165"/>
      <c r="AU56" s="1166"/>
      <c r="AV56" s="1166"/>
      <c r="AW56" s="1166"/>
      <c r="AX56" s="1166"/>
      <c r="AY56" s="1166"/>
      <c r="AZ56" s="1166"/>
      <c r="BA56" s="1166"/>
      <c r="BB56" s="1166"/>
      <c r="BC56" s="1166"/>
      <c r="BD56" s="1166"/>
      <c r="BE56" s="1166"/>
      <c r="BF56" s="1167"/>
      <c r="BG56" s="1151"/>
      <c r="BH56" s="1151"/>
      <c r="BI56" s="1154"/>
      <c r="BJ56" s="130"/>
      <c r="BK56" s="130"/>
      <c r="BL56" s="920">
        <v>1</v>
      </c>
      <c r="BM56" s="920">
        <v>2</v>
      </c>
      <c r="BN56" s="920"/>
      <c r="BO56" s="23"/>
      <c r="BP56" s="920">
        <v>1</v>
      </c>
      <c r="BQ56" s="920">
        <v>2</v>
      </c>
      <c r="BR56" s="920"/>
      <c r="BS56" s="23"/>
      <c r="BT56" s="920">
        <v>1</v>
      </c>
      <c r="BU56" s="920">
        <v>2</v>
      </c>
      <c r="BV56" s="920"/>
      <c r="BW56" s="23"/>
      <c r="BX56" s="920">
        <v>1</v>
      </c>
      <c r="BY56" s="920">
        <v>2</v>
      </c>
      <c r="BZ56" s="920"/>
      <c r="CA56" s="23"/>
      <c r="CB56" s="920">
        <v>1</v>
      </c>
      <c r="CC56" s="920">
        <v>2</v>
      </c>
      <c r="CD56" s="920"/>
      <c r="CE56" s="23"/>
      <c r="CF56" s="920">
        <v>1</v>
      </c>
      <c r="CG56" s="920">
        <v>2</v>
      </c>
      <c r="CH56" s="920"/>
      <c r="CI56" s="23"/>
      <c r="CJ56" s="920">
        <v>1</v>
      </c>
      <c r="CK56" s="920">
        <v>2</v>
      </c>
      <c r="CL56" s="920"/>
      <c r="CM56" s="23"/>
      <c r="CN56" s="920">
        <v>1</v>
      </c>
      <c r="CO56" s="920">
        <v>2</v>
      </c>
      <c r="CP56" s="920"/>
      <c r="CQ56" s="23"/>
      <c r="CR56" s="920">
        <v>1</v>
      </c>
      <c r="CS56" s="920">
        <v>2</v>
      </c>
      <c r="CT56" s="920"/>
      <c r="CU56" s="23"/>
      <c r="CV56" s="920">
        <v>1</v>
      </c>
      <c r="CW56" s="920">
        <v>2</v>
      </c>
      <c r="CX56" s="920"/>
      <c r="CY56" s="23"/>
      <c r="CZ56" s="920">
        <v>1</v>
      </c>
      <c r="DA56" s="920">
        <v>2</v>
      </c>
      <c r="DB56" s="920"/>
      <c r="DC56" s="23"/>
      <c r="DD56" s="920">
        <v>1</v>
      </c>
      <c r="DE56" s="920">
        <v>2</v>
      </c>
      <c r="DF56" s="920"/>
      <c r="DG56" s="23"/>
      <c r="DH56" s="920">
        <v>1</v>
      </c>
      <c r="DI56" s="920">
        <v>2</v>
      </c>
      <c r="DJ56" s="920"/>
    </row>
    <row r="57" spans="1:114" s="6" customFormat="1" ht="27.75" customHeight="1" x14ac:dyDescent="0.2">
      <c r="A57" s="1172"/>
      <c r="B57" s="1152"/>
      <c r="C57" s="1152"/>
      <c r="D57" s="1157"/>
      <c r="E57" s="26">
        <v>1</v>
      </c>
      <c r="F57" s="26">
        <v>2</v>
      </c>
      <c r="G57" s="26">
        <v>3</v>
      </c>
      <c r="H57" s="26">
        <v>4</v>
      </c>
      <c r="I57" s="26">
        <v>5</v>
      </c>
      <c r="J57" s="26">
        <v>6</v>
      </c>
      <c r="K57" s="26">
        <v>7</v>
      </c>
      <c r="L57" s="26">
        <v>8</v>
      </c>
      <c r="M57" s="26">
        <v>9</v>
      </c>
      <c r="N57" s="26">
        <v>10</v>
      </c>
      <c r="O57" s="26">
        <v>11</v>
      </c>
      <c r="P57" s="26">
        <v>12</v>
      </c>
      <c r="Q57" s="26" t="s">
        <v>20</v>
      </c>
      <c r="R57" s="1152"/>
      <c r="S57" s="1157"/>
      <c r="T57" s="26">
        <v>1</v>
      </c>
      <c r="U57" s="26">
        <v>2</v>
      </c>
      <c r="V57" s="26">
        <v>3</v>
      </c>
      <c r="W57" s="26">
        <v>4</v>
      </c>
      <c r="X57" s="26">
        <v>5</v>
      </c>
      <c r="Y57" s="26">
        <v>6</v>
      </c>
      <c r="Z57" s="26">
        <v>7</v>
      </c>
      <c r="AA57" s="26">
        <v>8</v>
      </c>
      <c r="AB57" s="26">
        <v>9</v>
      </c>
      <c r="AC57" s="26">
        <v>10</v>
      </c>
      <c r="AD57" s="26">
        <v>11</v>
      </c>
      <c r="AE57" s="26">
        <v>12</v>
      </c>
      <c r="AF57" s="1157"/>
      <c r="AG57" s="26">
        <v>1</v>
      </c>
      <c r="AH57" s="26">
        <v>2</v>
      </c>
      <c r="AI57" s="26">
        <v>3</v>
      </c>
      <c r="AJ57" s="26">
        <v>4</v>
      </c>
      <c r="AK57" s="26">
        <v>5</v>
      </c>
      <c r="AL57" s="26">
        <v>6</v>
      </c>
      <c r="AM57" s="26">
        <v>7</v>
      </c>
      <c r="AN57" s="26">
        <v>8</v>
      </c>
      <c r="AO57" s="26">
        <v>9</v>
      </c>
      <c r="AP57" s="26">
        <v>10</v>
      </c>
      <c r="AQ57" s="26">
        <v>11</v>
      </c>
      <c r="AR57" s="26">
        <v>12</v>
      </c>
      <c r="AS57" s="26" t="s">
        <v>12</v>
      </c>
      <c r="AT57" s="164">
        <v>1</v>
      </c>
      <c r="AU57" s="164">
        <v>2</v>
      </c>
      <c r="AV57" s="164">
        <v>3</v>
      </c>
      <c r="AW57" s="164">
        <v>4</v>
      </c>
      <c r="AX57" s="164">
        <v>5</v>
      </c>
      <c r="AY57" s="164">
        <v>6</v>
      </c>
      <c r="AZ57" s="164">
        <v>7</v>
      </c>
      <c r="BA57" s="164">
        <v>8</v>
      </c>
      <c r="BB57" s="164">
        <v>9</v>
      </c>
      <c r="BC57" s="164">
        <v>10</v>
      </c>
      <c r="BD57" s="164">
        <v>11</v>
      </c>
      <c r="BE57" s="164">
        <v>12</v>
      </c>
      <c r="BF57" s="26" t="s">
        <v>12</v>
      </c>
      <c r="BG57" s="1152"/>
      <c r="BH57" s="1152"/>
      <c r="BI57" s="1155"/>
      <c r="BJ57" s="7"/>
      <c r="BK57" s="7"/>
      <c r="BL57" s="164" t="s">
        <v>581</v>
      </c>
      <c r="BM57" s="164" t="s">
        <v>582</v>
      </c>
      <c r="BN57" s="919" t="s">
        <v>583</v>
      </c>
      <c r="BO57" s="27"/>
      <c r="BP57" s="164" t="s">
        <v>581</v>
      </c>
      <c r="BQ57" s="164" t="s">
        <v>582</v>
      </c>
      <c r="BR57" s="919" t="s">
        <v>583</v>
      </c>
      <c r="BS57" s="27"/>
      <c r="BT57" s="164" t="s">
        <v>581</v>
      </c>
      <c r="BU57" s="164" t="s">
        <v>582</v>
      </c>
      <c r="BV57" s="919" t="s">
        <v>583</v>
      </c>
      <c r="BW57" s="27"/>
      <c r="BX57" s="164" t="s">
        <v>581</v>
      </c>
      <c r="BY57" s="164" t="s">
        <v>582</v>
      </c>
      <c r="BZ57" s="919" t="s">
        <v>583</v>
      </c>
      <c r="CA57" s="27"/>
      <c r="CB57" s="164" t="s">
        <v>581</v>
      </c>
      <c r="CC57" s="164" t="s">
        <v>582</v>
      </c>
      <c r="CD57" s="919" t="s">
        <v>583</v>
      </c>
      <c r="CE57" s="27"/>
      <c r="CF57" s="164" t="s">
        <v>581</v>
      </c>
      <c r="CG57" s="164" t="s">
        <v>582</v>
      </c>
      <c r="CH57" s="919" t="s">
        <v>583</v>
      </c>
      <c r="CI57" s="27"/>
      <c r="CJ57" s="164" t="s">
        <v>581</v>
      </c>
      <c r="CK57" s="164" t="s">
        <v>582</v>
      </c>
      <c r="CL57" s="919" t="s">
        <v>583</v>
      </c>
      <c r="CM57" s="27"/>
      <c r="CN57" s="164" t="s">
        <v>581</v>
      </c>
      <c r="CO57" s="164" t="s">
        <v>582</v>
      </c>
      <c r="CP57" s="919" t="s">
        <v>583</v>
      </c>
      <c r="CQ57" s="27"/>
      <c r="CR57" s="164" t="s">
        <v>581</v>
      </c>
      <c r="CS57" s="164" t="s">
        <v>582</v>
      </c>
      <c r="CT57" s="919" t="s">
        <v>583</v>
      </c>
      <c r="CU57" s="27"/>
      <c r="CV57" s="164" t="s">
        <v>581</v>
      </c>
      <c r="CW57" s="164" t="s">
        <v>582</v>
      </c>
      <c r="CX57" s="919" t="s">
        <v>583</v>
      </c>
      <c r="CY57" s="27"/>
      <c r="CZ57" s="164" t="s">
        <v>581</v>
      </c>
      <c r="DA57" s="164" t="s">
        <v>582</v>
      </c>
      <c r="DB57" s="919" t="s">
        <v>583</v>
      </c>
      <c r="DC57" s="27"/>
      <c r="DD57" s="164" t="s">
        <v>581</v>
      </c>
      <c r="DE57" s="164" t="s">
        <v>582</v>
      </c>
      <c r="DF57" s="919" t="s">
        <v>583</v>
      </c>
      <c r="DG57" s="27"/>
      <c r="DH57" s="164" t="s">
        <v>581</v>
      </c>
      <c r="DI57" s="164" t="s">
        <v>582</v>
      </c>
      <c r="DJ57" s="919" t="s">
        <v>583</v>
      </c>
    </row>
    <row r="58" spans="1:114" s="7" customFormat="1" ht="27.75" customHeight="1" thickBot="1" x14ac:dyDescent="0.25">
      <c r="A58" s="42"/>
      <c r="B58" s="189" t="s">
        <v>473</v>
      </c>
      <c r="C58" s="29" t="s">
        <v>49</v>
      </c>
      <c r="D58" s="180">
        <v>240</v>
      </c>
      <c r="E58" s="82">
        <v>20</v>
      </c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1">
        <f>SUM(E58:P58)</f>
        <v>20</v>
      </c>
      <c r="R58" s="183" t="s">
        <v>28</v>
      </c>
      <c r="S58" s="655">
        <v>10300</v>
      </c>
      <c r="T58" s="84">
        <v>10300</v>
      </c>
      <c r="U58" s="84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69">
        <f>SUM(Q58*S58)</f>
        <v>206000</v>
      </c>
      <c r="AG58" s="461">
        <f>T58*E58</f>
        <v>206000</v>
      </c>
      <c r="AH58" s="461">
        <f>U58*F58</f>
        <v>0</v>
      </c>
      <c r="AI58" s="461">
        <f>V58*G58</f>
        <v>0</v>
      </c>
      <c r="AJ58" s="461">
        <f t="shared" ref="AJ58" si="416">W58*H58</f>
        <v>0</v>
      </c>
      <c r="AK58" s="461">
        <f t="shared" ref="AK58" si="417">X58*I58</f>
        <v>0</v>
      </c>
      <c r="AL58" s="461">
        <f t="shared" ref="AL58" si="418">Y58*J58</f>
        <v>0</v>
      </c>
      <c r="AM58" s="461">
        <f t="shared" ref="AM58" si="419">Z58*K58</f>
        <v>0</v>
      </c>
      <c r="AN58" s="461">
        <f t="shared" ref="AN58" si="420">AA58*L58</f>
        <v>0</v>
      </c>
      <c r="AO58" s="461">
        <f t="shared" ref="AO58" si="421">AB58*M58</f>
        <v>0</v>
      </c>
      <c r="AP58" s="461">
        <f t="shared" ref="AP58" si="422">AC58*N58</f>
        <v>0</v>
      </c>
      <c r="AQ58" s="461">
        <f t="shared" ref="AQ58" si="423">AD58*O58</f>
        <v>0</v>
      </c>
      <c r="AR58" s="461">
        <f t="shared" ref="AR58" si="424">AE58*P58</f>
        <v>0</v>
      </c>
      <c r="AS58" s="462">
        <f>SUM(AG58:AR58)</f>
        <v>206000</v>
      </c>
      <c r="AT58" s="461">
        <f>SUM(AG58*12%)</f>
        <v>24720</v>
      </c>
      <c r="AU58" s="461">
        <f>SUM(AH58*4%)</f>
        <v>0</v>
      </c>
      <c r="AV58" s="461">
        <f t="shared" ref="AV58" si="425">SUM(AI58*14%)</f>
        <v>0</v>
      </c>
      <c r="AW58" s="461">
        <f t="shared" ref="AW58" si="426">SUM(AJ58*14%)</f>
        <v>0</v>
      </c>
      <c r="AX58" s="461">
        <f t="shared" ref="AX58" si="427">SUM(AK58*14%)</f>
        <v>0</v>
      </c>
      <c r="AY58" s="461">
        <f t="shared" ref="AY58" si="428">SUM(AL58*14%)</f>
        <v>0</v>
      </c>
      <c r="AZ58" s="461">
        <f t="shared" ref="AZ58" si="429">SUM(AM58*14%)</f>
        <v>0</v>
      </c>
      <c r="BA58" s="461">
        <f t="shared" ref="BA58" si="430">SUM(AN58*14%)</f>
        <v>0</v>
      </c>
      <c r="BB58" s="461">
        <f t="shared" ref="BB58" si="431">SUM(AO58*14%)</f>
        <v>0</v>
      </c>
      <c r="BC58" s="461">
        <f t="shared" ref="BC58" si="432">SUM(AP58*14%)</f>
        <v>0</v>
      </c>
      <c r="BD58" s="461">
        <f t="shared" ref="BD58" si="433">SUM(AQ58*14%)</f>
        <v>0</v>
      </c>
      <c r="BE58" s="461">
        <f t="shared" ref="BE58" si="434">SUM(AR58*14%)</f>
        <v>0</v>
      </c>
      <c r="BF58" s="73">
        <f t="shared" ref="BF58" si="435">SUM(AT58:BE58)</f>
        <v>24720</v>
      </c>
      <c r="BG58" s="73">
        <f>AF58-AS58</f>
        <v>0</v>
      </c>
      <c r="BH58" s="74">
        <f>S58*D58</f>
        <v>2472000</v>
      </c>
      <c r="BI58" s="75">
        <f>BH58-AS58</f>
        <v>2266000</v>
      </c>
      <c r="BJ58" s="152">
        <f>SUM(Q58/D58)</f>
        <v>8.3333333333333329E-2</v>
      </c>
      <c r="BK58" s="655">
        <v>9000</v>
      </c>
      <c r="BL58" s="461">
        <f>AG58-AT58</f>
        <v>181280</v>
      </c>
      <c r="BM58" s="461">
        <f>E58*BK58</f>
        <v>180000</v>
      </c>
      <c r="BN58" s="461">
        <f>BL58-BM58</f>
        <v>1280</v>
      </c>
      <c r="BO58" s="37"/>
      <c r="BP58" s="461">
        <f>AH58-AU58</f>
        <v>0</v>
      </c>
      <c r="BQ58" s="461">
        <f>F58*BK58</f>
        <v>0</v>
      </c>
      <c r="BR58" s="461">
        <f>BP58-BQ58</f>
        <v>0</v>
      </c>
      <c r="BS58" s="37"/>
      <c r="BT58" s="461">
        <f>AI58-AV58</f>
        <v>0</v>
      </c>
      <c r="BU58" s="461">
        <f>G58*BK58</f>
        <v>0</v>
      </c>
      <c r="BV58" s="461">
        <f>BT58-BU58</f>
        <v>0</v>
      </c>
      <c r="BW58" s="37"/>
      <c r="BX58" s="461">
        <f>AJ58-AW58</f>
        <v>0</v>
      </c>
      <c r="BY58" s="461">
        <f>H58*BK58</f>
        <v>0</v>
      </c>
      <c r="BZ58" s="461">
        <f>BX58-BY58</f>
        <v>0</v>
      </c>
      <c r="CA58" s="37"/>
      <c r="CB58" s="461">
        <f>SUM(AK58-AX58)</f>
        <v>0</v>
      </c>
      <c r="CC58" s="461">
        <f>I58*BK58</f>
        <v>0</v>
      </c>
      <c r="CD58" s="461">
        <f>CB58-CC58</f>
        <v>0</v>
      </c>
      <c r="CE58" s="37"/>
      <c r="CF58" s="461">
        <f>AL58-AY58</f>
        <v>0</v>
      </c>
      <c r="CG58" s="461">
        <f>J58*BK58</f>
        <v>0</v>
      </c>
      <c r="CH58" s="461">
        <f>CF58-CG58</f>
        <v>0</v>
      </c>
      <c r="CI58" s="37"/>
      <c r="CJ58" s="461">
        <f>AM58-AZ58</f>
        <v>0</v>
      </c>
      <c r="CK58" s="461">
        <f>K58*BK58</f>
        <v>0</v>
      </c>
      <c r="CL58" s="461">
        <f>CJ58-CK58</f>
        <v>0</v>
      </c>
      <c r="CM58" s="37"/>
      <c r="CN58" s="461">
        <f>AN58-BA58</f>
        <v>0</v>
      </c>
      <c r="CO58" s="461">
        <f>L58*BK58</f>
        <v>0</v>
      </c>
      <c r="CP58" s="461">
        <f>CN58-CO58</f>
        <v>0</v>
      </c>
      <c r="CQ58" s="37"/>
      <c r="CR58" s="461">
        <f>AO58-BB58</f>
        <v>0</v>
      </c>
      <c r="CS58" s="461">
        <f>M58*BK58</f>
        <v>0</v>
      </c>
      <c r="CT58" s="461">
        <f>CR58-CS58</f>
        <v>0</v>
      </c>
      <c r="CU58" s="37"/>
      <c r="CV58" s="461">
        <f>AP58-BC58</f>
        <v>0</v>
      </c>
      <c r="CW58" s="461">
        <f>N58*BK58</f>
        <v>0</v>
      </c>
      <c r="CX58" s="461">
        <f>CV58-CW58</f>
        <v>0</v>
      </c>
      <c r="CY58" s="37"/>
      <c r="CZ58" s="461">
        <f>AQ58-BD58</f>
        <v>0</v>
      </c>
      <c r="DA58" s="461">
        <f>O58*BK58</f>
        <v>0</v>
      </c>
      <c r="DB58" s="461">
        <f>CZ58-DA58</f>
        <v>0</v>
      </c>
      <c r="DC58" s="37"/>
      <c r="DD58" s="461">
        <f>AR58-BE58</f>
        <v>0</v>
      </c>
      <c r="DE58" s="461">
        <f>P58*BK58</f>
        <v>0</v>
      </c>
      <c r="DF58" s="461">
        <f>DD58-DE58</f>
        <v>0</v>
      </c>
      <c r="DG58" s="37"/>
      <c r="DH58" s="461">
        <f t="shared" ref="DH58" si="436">SUM(BL58+BP58+BT58+BX58+CB58+CF58+CJ58+CN58+CR58+CV58+CZ58+DD58)</f>
        <v>181280</v>
      </c>
      <c r="DI58" s="461">
        <f t="shared" ref="DI58" si="437">SUM(BM58+BQ58+BU58+BY58+CC58+CG58+CK58+CO58+CS58+CW58+DA58+DE58)</f>
        <v>180000</v>
      </c>
      <c r="DJ58" s="461">
        <f>DH58-DI58</f>
        <v>1280</v>
      </c>
    </row>
    <row r="59" spans="1:114" s="39" customFormat="1" ht="27.75" customHeight="1" thickBot="1" x14ac:dyDescent="0.25">
      <c r="A59" s="45">
        <v>6</v>
      </c>
      <c r="B59" s="45" t="s">
        <v>4</v>
      </c>
      <c r="C59" s="45"/>
      <c r="D59" s="46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8"/>
      <c r="R59" s="77"/>
      <c r="S59" s="46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78">
        <f t="shared" ref="AF59:AI59" si="438">SUM(AF58:AF58)</f>
        <v>206000</v>
      </c>
      <c r="AG59" s="1138">
        <f t="shared" si="438"/>
        <v>206000</v>
      </c>
      <c r="AH59" s="78">
        <f t="shared" si="438"/>
        <v>0</v>
      </c>
      <c r="AI59" s="78">
        <f t="shared" si="438"/>
        <v>0</v>
      </c>
      <c r="AJ59" s="78">
        <f t="shared" ref="AJ59:AR59" si="439">SUM(AJ58:AJ58)</f>
        <v>0</v>
      </c>
      <c r="AK59" s="78">
        <f t="shared" si="439"/>
        <v>0</v>
      </c>
      <c r="AL59" s="78">
        <f t="shared" si="439"/>
        <v>0</v>
      </c>
      <c r="AM59" s="78">
        <f t="shared" si="439"/>
        <v>0</v>
      </c>
      <c r="AN59" s="78">
        <f t="shared" si="439"/>
        <v>0</v>
      </c>
      <c r="AO59" s="78">
        <f t="shared" si="439"/>
        <v>0</v>
      </c>
      <c r="AP59" s="78">
        <f t="shared" si="439"/>
        <v>0</v>
      </c>
      <c r="AQ59" s="78">
        <f t="shared" si="439"/>
        <v>0</v>
      </c>
      <c r="AR59" s="78">
        <f t="shared" si="439"/>
        <v>0</v>
      </c>
      <c r="AS59" s="78">
        <f t="shared" ref="AS59:AU59" si="440">SUM(AS58:AS58)</f>
        <v>206000</v>
      </c>
      <c r="AT59" s="1138">
        <f t="shared" si="440"/>
        <v>24720</v>
      </c>
      <c r="AU59" s="78">
        <f t="shared" si="440"/>
        <v>0</v>
      </c>
      <c r="AV59" s="78">
        <f t="shared" ref="AV59:BE59" si="441">SUM(AV58:AV58)</f>
        <v>0</v>
      </c>
      <c r="AW59" s="78">
        <f t="shared" si="441"/>
        <v>0</v>
      </c>
      <c r="AX59" s="78">
        <f t="shared" si="441"/>
        <v>0</v>
      </c>
      <c r="AY59" s="78">
        <f t="shared" si="441"/>
        <v>0</v>
      </c>
      <c r="AZ59" s="78">
        <f t="shared" si="441"/>
        <v>0</v>
      </c>
      <c r="BA59" s="78">
        <f t="shared" si="441"/>
        <v>0</v>
      </c>
      <c r="BB59" s="78">
        <f t="shared" si="441"/>
        <v>0</v>
      </c>
      <c r="BC59" s="78">
        <f t="shared" si="441"/>
        <v>0</v>
      </c>
      <c r="BD59" s="78">
        <f t="shared" si="441"/>
        <v>0</v>
      </c>
      <c r="BE59" s="78">
        <f t="shared" si="441"/>
        <v>0</v>
      </c>
      <c r="BF59" s="78">
        <f t="shared" ref="BF59" si="442">SUM(BF58:BF58)</f>
        <v>24720</v>
      </c>
      <c r="BG59" s="79">
        <f>SUM(BG58)</f>
        <v>0</v>
      </c>
      <c r="BH59" s="79">
        <f t="shared" ref="BH59:BI59" si="443">SUM(BH58)</f>
        <v>2472000</v>
      </c>
      <c r="BI59" s="79">
        <f t="shared" si="443"/>
        <v>2266000</v>
      </c>
      <c r="BJ59" s="153">
        <f>SUM(BJ58)</f>
        <v>8.3333333333333329E-2</v>
      </c>
      <c r="BK59" s="875"/>
      <c r="BL59" s="918">
        <f>SUM(BL58)</f>
        <v>181280</v>
      </c>
      <c r="BM59" s="918">
        <f t="shared" ref="BM59" si="444">SUM(BM58)</f>
        <v>180000</v>
      </c>
      <c r="BN59" s="918">
        <f t="shared" ref="BN59" si="445">SUM(BN58)</f>
        <v>1280</v>
      </c>
      <c r="BO59" s="50"/>
      <c r="BP59" s="918">
        <f>SUM(BP58)</f>
        <v>0</v>
      </c>
      <c r="BQ59" s="918">
        <f t="shared" ref="BQ59" si="446">SUM(BQ58)</f>
        <v>0</v>
      </c>
      <c r="BR59" s="918">
        <f t="shared" ref="BR59" si="447">SUM(BR58)</f>
        <v>0</v>
      </c>
      <c r="BS59" s="50"/>
      <c r="BT59" s="918">
        <f>SUM(BT58)</f>
        <v>0</v>
      </c>
      <c r="BU59" s="918">
        <f t="shared" ref="BU59" si="448">SUM(BU58)</f>
        <v>0</v>
      </c>
      <c r="BV59" s="918">
        <f t="shared" ref="BV59" si="449">SUM(BV58)</f>
        <v>0</v>
      </c>
      <c r="BW59" s="50"/>
      <c r="BX59" s="918">
        <f>SUM(BX58)</f>
        <v>0</v>
      </c>
      <c r="BY59" s="918">
        <f t="shared" ref="BY59" si="450">SUM(BY58)</f>
        <v>0</v>
      </c>
      <c r="BZ59" s="918">
        <f t="shared" ref="BZ59" si="451">SUM(BZ58)</f>
        <v>0</v>
      </c>
      <c r="CA59" s="50"/>
      <c r="CB59" s="918">
        <f>SUM(CB58)</f>
        <v>0</v>
      </c>
      <c r="CC59" s="918">
        <f t="shared" ref="CC59" si="452">SUM(CC58)</f>
        <v>0</v>
      </c>
      <c r="CD59" s="918">
        <f t="shared" ref="CD59" si="453">SUM(CD58)</f>
        <v>0</v>
      </c>
      <c r="CE59" s="50"/>
      <c r="CF59" s="918">
        <f>SUM(CF58)</f>
        <v>0</v>
      </c>
      <c r="CG59" s="918">
        <f t="shared" ref="CG59" si="454">SUM(CG58)</f>
        <v>0</v>
      </c>
      <c r="CH59" s="918">
        <f t="shared" ref="CH59" si="455">SUM(CH58)</f>
        <v>0</v>
      </c>
      <c r="CI59" s="50"/>
      <c r="CJ59" s="918">
        <f>SUM(CJ58)</f>
        <v>0</v>
      </c>
      <c r="CK59" s="918">
        <f t="shared" ref="CK59" si="456">SUM(CK58)</f>
        <v>0</v>
      </c>
      <c r="CL59" s="918">
        <f t="shared" ref="CL59" si="457">SUM(CL58)</f>
        <v>0</v>
      </c>
      <c r="CM59" s="50"/>
      <c r="CN59" s="918">
        <f>SUM(CN58)</f>
        <v>0</v>
      </c>
      <c r="CO59" s="918">
        <f t="shared" ref="CO59" si="458">SUM(CO58)</f>
        <v>0</v>
      </c>
      <c r="CP59" s="918">
        <f t="shared" ref="CP59" si="459">SUM(CP58)</f>
        <v>0</v>
      </c>
      <c r="CQ59" s="50"/>
      <c r="CR59" s="918">
        <f>SUM(CR58)</f>
        <v>0</v>
      </c>
      <c r="CS59" s="918">
        <f t="shared" ref="CS59" si="460">SUM(CS58)</f>
        <v>0</v>
      </c>
      <c r="CT59" s="918">
        <f t="shared" ref="CT59" si="461">SUM(CT58)</f>
        <v>0</v>
      </c>
      <c r="CU59" s="50"/>
      <c r="CV59" s="918">
        <f>SUM(CV58)</f>
        <v>0</v>
      </c>
      <c r="CW59" s="918">
        <f t="shared" ref="CW59" si="462">SUM(CW58)</f>
        <v>0</v>
      </c>
      <c r="CX59" s="918">
        <f t="shared" ref="CX59" si="463">SUM(CX58)</f>
        <v>0</v>
      </c>
      <c r="CY59" s="50"/>
      <c r="CZ59" s="918">
        <f>SUM(CZ58)</f>
        <v>0</v>
      </c>
      <c r="DA59" s="918">
        <f t="shared" ref="DA59" si="464">SUM(DA58)</f>
        <v>0</v>
      </c>
      <c r="DB59" s="918">
        <f t="shared" ref="DB59" si="465">SUM(DB58)</f>
        <v>0</v>
      </c>
      <c r="DC59" s="50"/>
      <c r="DD59" s="918">
        <f>SUM(DD58)</f>
        <v>0</v>
      </c>
      <c r="DE59" s="918">
        <f t="shared" ref="DE59" si="466">SUM(DE58)</f>
        <v>0</v>
      </c>
      <c r="DF59" s="918">
        <f t="shared" ref="DF59" si="467">SUM(DF58)</f>
        <v>0</v>
      </c>
      <c r="DG59" s="50"/>
      <c r="DH59" s="918">
        <f>SUM(DH58)</f>
        <v>181280</v>
      </c>
      <c r="DI59" s="918">
        <f t="shared" ref="DI59" si="468">SUM(DI58)</f>
        <v>180000</v>
      </c>
      <c r="DJ59" s="918">
        <f t="shared" ref="DJ59" si="469">SUM(DJ58)</f>
        <v>1280</v>
      </c>
    </row>
    <row r="60" spans="1:114" s="20" customFormat="1" ht="27.75" customHeight="1" x14ac:dyDescent="0.2">
      <c r="A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AE60" s="41"/>
      <c r="AS60" s="52"/>
      <c r="BF60" s="53"/>
      <c r="BG60" s="54">
        <f>AF59-AS59</f>
        <v>0</v>
      </c>
      <c r="BH60" s="55">
        <f>SUM(BI59+AS59)</f>
        <v>2472000</v>
      </c>
      <c r="BI60" s="56">
        <f>SUM(BG59)</f>
        <v>0</v>
      </c>
      <c r="BJ60" s="154" t="s">
        <v>35</v>
      </c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5"/>
      <c r="BY60" s="25"/>
      <c r="BZ60" s="8"/>
      <c r="CA60" s="23"/>
      <c r="CB60" s="8"/>
      <c r="CC60" s="8"/>
      <c r="CD60" s="8"/>
      <c r="CE60" s="23"/>
      <c r="CF60" s="8"/>
      <c r="CG60" s="8"/>
      <c r="CH60" s="8"/>
      <c r="CI60" s="23"/>
      <c r="CJ60" s="8"/>
      <c r="CK60" s="8"/>
      <c r="CL60" s="8"/>
      <c r="CM60" s="23"/>
      <c r="CN60" s="8"/>
      <c r="CO60" s="8"/>
      <c r="CP60" s="8"/>
      <c r="CQ60" s="23"/>
      <c r="CR60" s="8"/>
      <c r="CS60" s="8"/>
      <c r="CT60" s="8"/>
      <c r="CU60" s="23"/>
      <c r="CV60" s="8"/>
      <c r="CW60" s="8"/>
      <c r="CX60" s="8"/>
      <c r="CY60" s="23"/>
      <c r="CZ60" s="8"/>
      <c r="DA60" s="8"/>
      <c r="DB60" s="8"/>
      <c r="DC60" s="23"/>
      <c r="DD60" s="8"/>
      <c r="DE60" s="8"/>
      <c r="DF60" s="8"/>
      <c r="DG60" s="23"/>
      <c r="DH60" s="8"/>
      <c r="DI60" s="8"/>
      <c r="DJ60" s="8"/>
    </row>
    <row r="61" spans="1:114" s="20" customFormat="1" ht="27.75" customHeight="1" x14ac:dyDescent="0.2">
      <c r="A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AE61" s="41"/>
      <c r="AS61" s="41"/>
      <c r="AT61" s="118"/>
      <c r="AU61" s="118"/>
      <c r="AV61" s="118"/>
      <c r="AW61" s="118"/>
      <c r="AX61" s="118"/>
      <c r="AY61" s="118"/>
      <c r="AZ61" s="118"/>
      <c r="BA61" s="118"/>
      <c r="BB61" s="118"/>
      <c r="BC61" s="118"/>
      <c r="BD61" s="118"/>
      <c r="BE61" s="118"/>
      <c r="BF61" s="118"/>
      <c r="BG61" s="41"/>
      <c r="BH61" s="57"/>
      <c r="BI61" s="58">
        <f>SUM(BI59-BI60)</f>
        <v>2266000</v>
      </c>
      <c r="BJ61" s="154" t="s">
        <v>34</v>
      </c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6"/>
      <c r="CA61" s="27"/>
      <c r="CB61" s="6"/>
      <c r="CC61" s="6"/>
      <c r="CD61" s="6"/>
      <c r="CE61" s="27"/>
      <c r="CF61" s="6"/>
      <c r="CG61" s="6"/>
      <c r="CH61" s="6"/>
      <c r="CI61" s="27"/>
      <c r="CJ61" s="6"/>
      <c r="CK61" s="6"/>
      <c r="CL61" s="6"/>
      <c r="CM61" s="27"/>
      <c r="CN61" s="6"/>
      <c r="CO61" s="6"/>
      <c r="CP61" s="6"/>
      <c r="CQ61" s="27"/>
      <c r="CR61" s="6"/>
      <c r="CS61" s="6"/>
      <c r="CT61" s="6"/>
      <c r="CU61" s="27"/>
      <c r="CV61" s="6"/>
      <c r="CW61" s="6"/>
      <c r="CX61" s="6"/>
      <c r="CY61" s="27"/>
      <c r="CZ61" s="6"/>
      <c r="DA61" s="6"/>
      <c r="DB61" s="6"/>
      <c r="DC61" s="27"/>
      <c r="DD61" s="6"/>
      <c r="DE61" s="6"/>
      <c r="DF61" s="6"/>
      <c r="DG61" s="27"/>
      <c r="DH61" s="6"/>
      <c r="DI61" s="6"/>
      <c r="DJ61" s="6"/>
    </row>
    <row r="62" spans="1:114" s="20" customFormat="1" ht="27.75" customHeight="1" x14ac:dyDescent="0.2">
      <c r="A62" s="1168" t="s">
        <v>8</v>
      </c>
      <c r="B62" s="1169"/>
      <c r="C62" s="119" t="s">
        <v>177</v>
      </c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2"/>
      <c r="AF62" s="23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3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3"/>
      <c r="BG62" s="133"/>
      <c r="BH62" s="130"/>
      <c r="BI62" s="134"/>
      <c r="BJ62" s="23"/>
      <c r="BK62" s="162"/>
      <c r="BL62" s="37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7"/>
      <c r="CA62" s="43"/>
      <c r="CB62" s="7"/>
      <c r="CC62" s="7"/>
      <c r="CD62" s="7"/>
      <c r="CE62" s="43"/>
      <c r="CF62" s="7"/>
      <c r="CG62" s="7"/>
      <c r="CH62" s="7"/>
      <c r="CI62" s="43"/>
      <c r="CJ62" s="7"/>
      <c r="CK62" s="7"/>
      <c r="CL62" s="7"/>
      <c r="CM62" s="43"/>
      <c r="CN62" s="7"/>
      <c r="CO62" s="7"/>
      <c r="CP62" s="7"/>
      <c r="CQ62" s="43"/>
      <c r="CR62" s="7"/>
      <c r="CS62" s="7"/>
      <c r="CT62" s="7"/>
      <c r="CU62" s="43"/>
      <c r="CV62" s="7"/>
      <c r="CW62" s="7"/>
      <c r="CX62" s="7"/>
      <c r="CY62" s="43"/>
      <c r="CZ62" s="7"/>
      <c r="DA62" s="7"/>
      <c r="DB62" s="7"/>
      <c r="DC62" s="43"/>
      <c r="DD62" s="7"/>
      <c r="DE62" s="7"/>
      <c r="DF62" s="7"/>
      <c r="DG62" s="43"/>
      <c r="DH62" s="7"/>
      <c r="DI62" s="7"/>
      <c r="DJ62" s="7"/>
    </row>
    <row r="63" spans="1:114" s="8" customFormat="1" ht="27.75" customHeight="1" x14ac:dyDescent="0.2">
      <c r="A63" s="1170" t="s">
        <v>9</v>
      </c>
      <c r="B63" s="1150" t="s">
        <v>10</v>
      </c>
      <c r="C63" s="1150" t="s">
        <v>21</v>
      </c>
      <c r="D63" s="1173" t="s">
        <v>11</v>
      </c>
      <c r="E63" s="1173"/>
      <c r="F63" s="1173"/>
      <c r="G63" s="1173"/>
      <c r="H63" s="1173"/>
      <c r="I63" s="1173"/>
      <c r="J63" s="1173"/>
      <c r="K63" s="1173"/>
      <c r="L63" s="1173"/>
      <c r="M63" s="1173"/>
      <c r="N63" s="1173"/>
      <c r="O63" s="1173"/>
      <c r="P63" s="1173"/>
      <c r="Q63" s="1173"/>
      <c r="R63" s="1150" t="s">
        <v>19</v>
      </c>
      <c r="S63" s="1174" t="s">
        <v>16</v>
      </c>
      <c r="T63" s="1175"/>
      <c r="U63" s="1175"/>
      <c r="V63" s="1175"/>
      <c r="W63" s="1175"/>
      <c r="X63" s="1175"/>
      <c r="Y63" s="1175"/>
      <c r="Z63" s="1175"/>
      <c r="AA63" s="1175"/>
      <c r="AB63" s="1175"/>
      <c r="AC63" s="1175"/>
      <c r="AD63" s="1175"/>
      <c r="AE63" s="1176"/>
      <c r="AF63" s="1161" t="s">
        <v>6</v>
      </c>
      <c r="AG63" s="1161"/>
      <c r="AH63" s="1161"/>
      <c r="AI63" s="1161"/>
      <c r="AJ63" s="1161"/>
      <c r="AK63" s="1161"/>
      <c r="AL63" s="1161"/>
      <c r="AM63" s="1161"/>
      <c r="AN63" s="1161"/>
      <c r="AO63" s="1161"/>
      <c r="AP63" s="1161"/>
      <c r="AQ63" s="1161"/>
      <c r="AR63" s="1161"/>
      <c r="AS63" s="1161"/>
      <c r="AT63" s="1162" t="s">
        <v>38</v>
      </c>
      <c r="AU63" s="1163"/>
      <c r="AV63" s="1163"/>
      <c r="AW63" s="1163"/>
      <c r="AX63" s="1163"/>
      <c r="AY63" s="1163"/>
      <c r="AZ63" s="1163"/>
      <c r="BA63" s="1163"/>
      <c r="BB63" s="1163"/>
      <c r="BC63" s="1163"/>
      <c r="BD63" s="1163"/>
      <c r="BE63" s="1163"/>
      <c r="BF63" s="1164"/>
      <c r="BG63" s="1150" t="s">
        <v>35</v>
      </c>
      <c r="BH63" s="1150" t="s">
        <v>208</v>
      </c>
      <c r="BI63" s="1153" t="s">
        <v>36</v>
      </c>
      <c r="BJ63" s="130"/>
      <c r="BK63" s="130"/>
      <c r="BL63" s="1149" t="s">
        <v>51</v>
      </c>
      <c r="BM63" s="1149"/>
      <c r="BN63" s="1149"/>
      <c r="BO63" s="23"/>
      <c r="BP63" s="1149" t="s">
        <v>52</v>
      </c>
      <c r="BQ63" s="1149"/>
      <c r="BR63" s="1149"/>
      <c r="BS63" s="23"/>
      <c r="BT63" s="1149" t="s">
        <v>56</v>
      </c>
      <c r="BU63" s="1149"/>
      <c r="BV63" s="1149"/>
      <c r="BW63" s="23"/>
      <c r="BX63" s="1149" t="s">
        <v>59</v>
      </c>
      <c r="BY63" s="1149"/>
      <c r="BZ63" s="1149"/>
      <c r="CA63" s="23"/>
      <c r="CB63" s="1149" t="s">
        <v>60</v>
      </c>
      <c r="CC63" s="1149"/>
      <c r="CD63" s="1149"/>
      <c r="CE63" s="23"/>
      <c r="CF63" s="1149" t="s">
        <v>61</v>
      </c>
      <c r="CG63" s="1149"/>
      <c r="CH63" s="1149"/>
      <c r="CI63" s="23"/>
      <c r="CJ63" s="1149" t="s">
        <v>204</v>
      </c>
      <c r="CK63" s="1149"/>
      <c r="CL63" s="1149"/>
      <c r="CM63" s="23"/>
      <c r="CN63" s="1149" t="s">
        <v>584</v>
      </c>
      <c r="CO63" s="1149"/>
      <c r="CP63" s="1149"/>
      <c r="CQ63" s="50"/>
      <c r="CR63" s="1149" t="s">
        <v>585</v>
      </c>
      <c r="CS63" s="1149"/>
      <c r="CT63" s="1149"/>
      <c r="CU63" s="23"/>
      <c r="CV63" s="1149" t="s">
        <v>586</v>
      </c>
      <c r="CW63" s="1149"/>
      <c r="CX63" s="1149"/>
      <c r="CY63" s="23"/>
      <c r="CZ63" s="1149" t="s">
        <v>587</v>
      </c>
      <c r="DA63" s="1149"/>
      <c r="DB63" s="1149"/>
      <c r="DC63" s="23"/>
      <c r="DD63" s="1149" t="s">
        <v>588</v>
      </c>
      <c r="DE63" s="1149"/>
      <c r="DF63" s="1149"/>
      <c r="DG63" s="23"/>
      <c r="DH63" s="1149" t="s">
        <v>12</v>
      </c>
      <c r="DI63" s="1149"/>
      <c r="DJ63" s="1149"/>
    </row>
    <row r="64" spans="1:114" s="8" customFormat="1" ht="27.75" customHeight="1" x14ac:dyDescent="0.2">
      <c r="A64" s="1171"/>
      <c r="B64" s="1151"/>
      <c r="C64" s="1151"/>
      <c r="D64" s="1156" t="s">
        <v>17</v>
      </c>
      <c r="E64" s="1158" t="s">
        <v>18</v>
      </c>
      <c r="F64" s="1159"/>
      <c r="G64" s="1159"/>
      <c r="H64" s="1159"/>
      <c r="I64" s="1159"/>
      <c r="J64" s="1159"/>
      <c r="K64" s="1159"/>
      <c r="L64" s="1159"/>
      <c r="M64" s="1159"/>
      <c r="N64" s="1159"/>
      <c r="O64" s="1159"/>
      <c r="P64" s="1159"/>
      <c r="Q64" s="1159"/>
      <c r="R64" s="1151"/>
      <c r="S64" s="1156" t="s">
        <v>17</v>
      </c>
      <c r="T64" s="1158" t="s">
        <v>18</v>
      </c>
      <c r="U64" s="1159"/>
      <c r="V64" s="1159"/>
      <c r="W64" s="1159"/>
      <c r="X64" s="1159"/>
      <c r="Y64" s="1159"/>
      <c r="Z64" s="1159"/>
      <c r="AA64" s="1159"/>
      <c r="AB64" s="1159"/>
      <c r="AC64" s="1159"/>
      <c r="AD64" s="1159"/>
      <c r="AE64" s="1160"/>
      <c r="AF64" s="1156" t="s">
        <v>17</v>
      </c>
      <c r="AG64" s="1158" t="s">
        <v>18</v>
      </c>
      <c r="AH64" s="1159"/>
      <c r="AI64" s="1159"/>
      <c r="AJ64" s="1159"/>
      <c r="AK64" s="1159"/>
      <c r="AL64" s="1159"/>
      <c r="AM64" s="1159"/>
      <c r="AN64" s="1159"/>
      <c r="AO64" s="1159"/>
      <c r="AP64" s="1159"/>
      <c r="AQ64" s="1159"/>
      <c r="AR64" s="1159"/>
      <c r="AS64" s="1160"/>
      <c r="AT64" s="1165"/>
      <c r="AU64" s="1166"/>
      <c r="AV64" s="1166"/>
      <c r="AW64" s="1166"/>
      <c r="AX64" s="1166"/>
      <c r="AY64" s="1166"/>
      <c r="AZ64" s="1166"/>
      <c r="BA64" s="1166"/>
      <c r="BB64" s="1166"/>
      <c r="BC64" s="1166"/>
      <c r="BD64" s="1166"/>
      <c r="BE64" s="1166"/>
      <c r="BF64" s="1167"/>
      <c r="BG64" s="1151"/>
      <c r="BH64" s="1151"/>
      <c r="BI64" s="1154"/>
      <c r="BJ64" s="130"/>
      <c r="BK64" s="130"/>
      <c r="BL64" s="920">
        <v>1</v>
      </c>
      <c r="BM64" s="920">
        <v>2</v>
      </c>
      <c r="BN64" s="920"/>
      <c r="BO64" s="23"/>
      <c r="BP64" s="920">
        <v>1</v>
      </c>
      <c r="BQ64" s="920">
        <v>2</v>
      </c>
      <c r="BR64" s="920"/>
      <c r="BS64" s="23"/>
      <c r="BT64" s="920">
        <v>1</v>
      </c>
      <c r="BU64" s="920">
        <v>2</v>
      </c>
      <c r="BV64" s="920"/>
      <c r="BW64" s="23"/>
      <c r="BX64" s="920">
        <v>1</v>
      </c>
      <c r="BY64" s="920">
        <v>2</v>
      </c>
      <c r="BZ64" s="920"/>
      <c r="CA64" s="23"/>
      <c r="CB64" s="920">
        <v>1</v>
      </c>
      <c r="CC64" s="920">
        <v>2</v>
      </c>
      <c r="CD64" s="920"/>
      <c r="CE64" s="23"/>
      <c r="CF64" s="920">
        <v>1</v>
      </c>
      <c r="CG64" s="920">
        <v>2</v>
      </c>
      <c r="CH64" s="920"/>
      <c r="CI64" s="23"/>
      <c r="CJ64" s="920">
        <v>1</v>
      </c>
      <c r="CK64" s="920">
        <v>2</v>
      </c>
      <c r="CL64" s="920"/>
      <c r="CM64" s="23"/>
      <c r="CN64" s="920">
        <v>1</v>
      </c>
      <c r="CO64" s="920">
        <v>2</v>
      </c>
      <c r="CP64" s="920"/>
      <c r="CQ64" s="24"/>
      <c r="CR64" s="920">
        <v>1</v>
      </c>
      <c r="CS64" s="920">
        <v>2</v>
      </c>
      <c r="CT64" s="920"/>
      <c r="CU64" s="23"/>
      <c r="CV64" s="920">
        <v>1</v>
      </c>
      <c r="CW64" s="920">
        <v>2</v>
      </c>
      <c r="CX64" s="920"/>
      <c r="CY64" s="23"/>
      <c r="CZ64" s="920">
        <v>1</v>
      </c>
      <c r="DA64" s="920">
        <v>2</v>
      </c>
      <c r="DB64" s="920"/>
      <c r="DC64" s="23"/>
      <c r="DD64" s="920">
        <v>1</v>
      </c>
      <c r="DE64" s="920">
        <v>2</v>
      </c>
      <c r="DF64" s="920"/>
      <c r="DG64" s="23"/>
      <c r="DH64" s="920">
        <v>1</v>
      </c>
      <c r="DI64" s="920">
        <v>2</v>
      </c>
      <c r="DJ64" s="920"/>
    </row>
    <row r="65" spans="1:114" s="6" customFormat="1" ht="27.75" customHeight="1" x14ac:dyDescent="0.2">
      <c r="A65" s="1172"/>
      <c r="B65" s="1152"/>
      <c r="C65" s="1152"/>
      <c r="D65" s="1157"/>
      <c r="E65" s="26">
        <v>1</v>
      </c>
      <c r="F65" s="26">
        <v>2</v>
      </c>
      <c r="G65" s="26">
        <v>3</v>
      </c>
      <c r="H65" s="26">
        <v>4</v>
      </c>
      <c r="I65" s="26">
        <v>5</v>
      </c>
      <c r="J65" s="26">
        <v>6</v>
      </c>
      <c r="K65" s="26">
        <v>7</v>
      </c>
      <c r="L65" s="26">
        <v>8</v>
      </c>
      <c r="M65" s="26">
        <v>9</v>
      </c>
      <c r="N65" s="26">
        <v>10</v>
      </c>
      <c r="O65" s="26">
        <v>11</v>
      </c>
      <c r="P65" s="26">
        <v>12</v>
      </c>
      <c r="Q65" s="26" t="s">
        <v>20</v>
      </c>
      <c r="R65" s="1152"/>
      <c r="S65" s="1157"/>
      <c r="T65" s="26">
        <v>1</v>
      </c>
      <c r="U65" s="26">
        <v>2</v>
      </c>
      <c r="V65" s="26">
        <v>3</v>
      </c>
      <c r="W65" s="26">
        <v>4</v>
      </c>
      <c r="X65" s="26">
        <v>5</v>
      </c>
      <c r="Y65" s="26">
        <v>6</v>
      </c>
      <c r="Z65" s="26">
        <v>7</v>
      </c>
      <c r="AA65" s="26">
        <v>8</v>
      </c>
      <c r="AB65" s="26">
        <v>9</v>
      </c>
      <c r="AC65" s="26">
        <v>10</v>
      </c>
      <c r="AD65" s="26">
        <v>11</v>
      </c>
      <c r="AE65" s="26">
        <v>12</v>
      </c>
      <c r="AF65" s="1157"/>
      <c r="AG65" s="26">
        <v>1</v>
      </c>
      <c r="AH65" s="26">
        <v>2</v>
      </c>
      <c r="AI65" s="26">
        <v>3</v>
      </c>
      <c r="AJ65" s="26">
        <v>4</v>
      </c>
      <c r="AK65" s="26">
        <v>5</v>
      </c>
      <c r="AL65" s="26">
        <v>6</v>
      </c>
      <c r="AM65" s="26">
        <v>7</v>
      </c>
      <c r="AN65" s="26">
        <v>8</v>
      </c>
      <c r="AO65" s="26">
        <v>9</v>
      </c>
      <c r="AP65" s="26">
        <v>10</v>
      </c>
      <c r="AQ65" s="26">
        <v>11</v>
      </c>
      <c r="AR65" s="26">
        <v>12</v>
      </c>
      <c r="AS65" s="26" t="s">
        <v>12</v>
      </c>
      <c r="AT65" s="164">
        <v>1</v>
      </c>
      <c r="AU65" s="164">
        <v>2</v>
      </c>
      <c r="AV65" s="164">
        <v>3</v>
      </c>
      <c r="AW65" s="164">
        <v>4</v>
      </c>
      <c r="AX65" s="164">
        <v>5</v>
      </c>
      <c r="AY65" s="164">
        <v>6</v>
      </c>
      <c r="AZ65" s="164">
        <v>7</v>
      </c>
      <c r="BA65" s="164">
        <v>8</v>
      </c>
      <c r="BB65" s="164">
        <v>9</v>
      </c>
      <c r="BC65" s="164">
        <v>10</v>
      </c>
      <c r="BD65" s="164">
        <v>11</v>
      </c>
      <c r="BE65" s="164">
        <v>12</v>
      </c>
      <c r="BF65" s="26" t="s">
        <v>12</v>
      </c>
      <c r="BG65" s="1152"/>
      <c r="BH65" s="1152"/>
      <c r="BI65" s="1155"/>
      <c r="BJ65" s="7"/>
      <c r="BK65" s="7"/>
      <c r="BL65" s="164" t="s">
        <v>581</v>
      </c>
      <c r="BM65" s="164" t="s">
        <v>582</v>
      </c>
      <c r="BN65" s="919" t="s">
        <v>583</v>
      </c>
      <c r="BO65" s="27"/>
      <c r="BP65" s="164" t="s">
        <v>581</v>
      </c>
      <c r="BQ65" s="164" t="s">
        <v>582</v>
      </c>
      <c r="BR65" s="919" t="s">
        <v>583</v>
      </c>
      <c r="BS65" s="27"/>
      <c r="BT65" s="164" t="s">
        <v>581</v>
      </c>
      <c r="BU65" s="164" t="s">
        <v>582</v>
      </c>
      <c r="BV65" s="919" t="s">
        <v>583</v>
      </c>
      <c r="BW65" s="27"/>
      <c r="BX65" s="164" t="s">
        <v>581</v>
      </c>
      <c r="BY65" s="164" t="s">
        <v>582</v>
      </c>
      <c r="BZ65" s="919" t="s">
        <v>583</v>
      </c>
      <c r="CA65" s="27"/>
      <c r="CB65" s="164" t="s">
        <v>581</v>
      </c>
      <c r="CC65" s="164" t="s">
        <v>582</v>
      </c>
      <c r="CD65" s="919" t="s">
        <v>583</v>
      </c>
      <c r="CE65" s="27"/>
      <c r="CF65" s="164" t="s">
        <v>581</v>
      </c>
      <c r="CG65" s="164" t="s">
        <v>582</v>
      </c>
      <c r="CH65" s="919" t="s">
        <v>583</v>
      </c>
      <c r="CI65" s="27"/>
      <c r="CJ65" s="164" t="s">
        <v>581</v>
      </c>
      <c r="CK65" s="164" t="s">
        <v>582</v>
      </c>
      <c r="CL65" s="919" t="s">
        <v>583</v>
      </c>
      <c r="CM65" s="27"/>
      <c r="CN65" s="164" t="s">
        <v>581</v>
      </c>
      <c r="CO65" s="164" t="s">
        <v>582</v>
      </c>
      <c r="CP65" s="919" t="s">
        <v>583</v>
      </c>
      <c r="CQ65" s="24"/>
      <c r="CR65" s="164" t="s">
        <v>581</v>
      </c>
      <c r="CS65" s="164" t="s">
        <v>582</v>
      </c>
      <c r="CT65" s="919" t="s">
        <v>583</v>
      </c>
      <c r="CU65" s="27"/>
      <c r="CV65" s="164" t="s">
        <v>581</v>
      </c>
      <c r="CW65" s="164" t="s">
        <v>582</v>
      </c>
      <c r="CX65" s="919" t="s">
        <v>583</v>
      </c>
      <c r="CY65" s="27"/>
      <c r="CZ65" s="164" t="s">
        <v>581</v>
      </c>
      <c r="DA65" s="164" t="s">
        <v>582</v>
      </c>
      <c r="DB65" s="919" t="s">
        <v>583</v>
      </c>
      <c r="DC65" s="27"/>
      <c r="DD65" s="164" t="s">
        <v>581</v>
      </c>
      <c r="DE65" s="164" t="s">
        <v>582</v>
      </c>
      <c r="DF65" s="919" t="s">
        <v>583</v>
      </c>
      <c r="DG65" s="27"/>
      <c r="DH65" s="164" t="s">
        <v>581</v>
      </c>
      <c r="DI65" s="164" t="s">
        <v>582</v>
      </c>
      <c r="DJ65" s="919" t="s">
        <v>583</v>
      </c>
    </row>
    <row r="66" spans="1:114" s="7" customFormat="1" ht="27.75" customHeight="1" x14ac:dyDescent="0.2">
      <c r="A66" s="42">
        <v>1</v>
      </c>
      <c r="B66" s="189" t="s">
        <v>300</v>
      </c>
      <c r="C66" s="29" t="s">
        <v>237</v>
      </c>
      <c r="D66" s="180">
        <v>8</v>
      </c>
      <c r="E66" s="30">
        <v>8</v>
      </c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1">
        <f>SUM(E66:P66)</f>
        <v>8</v>
      </c>
      <c r="R66" s="188" t="s">
        <v>15</v>
      </c>
      <c r="S66" s="655">
        <v>35000</v>
      </c>
      <c r="T66" s="84">
        <v>35000</v>
      </c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69">
        <f t="shared" ref="AF66:AF68" si="470">SUM(Q66*S66)</f>
        <v>280000</v>
      </c>
      <c r="AG66" s="70">
        <f t="shared" ref="AG66:AI68" si="471">T66*E66</f>
        <v>280000</v>
      </c>
      <c r="AH66" s="70">
        <f t="shared" si="471"/>
        <v>0</v>
      </c>
      <c r="AI66" s="70">
        <f t="shared" si="471"/>
        <v>0</v>
      </c>
      <c r="AJ66" s="70">
        <f t="shared" ref="AJ66:AR68" si="472">W66*H66</f>
        <v>0</v>
      </c>
      <c r="AK66" s="70">
        <f t="shared" si="472"/>
        <v>0</v>
      </c>
      <c r="AL66" s="70">
        <f t="shared" si="472"/>
        <v>0</v>
      </c>
      <c r="AM66" s="70">
        <f t="shared" si="472"/>
        <v>0</v>
      </c>
      <c r="AN66" s="70">
        <f t="shared" si="472"/>
        <v>0</v>
      </c>
      <c r="AO66" s="70">
        <f t="shared" si="472"/>
        <v>0</v>
      </c>
      <c r="AP66" s="70">
        <f t="shared" si="472"/>
        <v>0</v>
      </c>
      <c r="AQ66" s="70">
        <f t="shared" si="472"/>
        <v>0</v>
      </c>
      <c r="AR66" s="70">
        <f t="shared" si="472"/>
        <v>0</v>
      </c>
      <c r="AS66" s="71">
        <f>SUM(AG66:AR66)</f>
        <v>280000</v>
      </c>
      <c r="AT66" s="70">
        <f>SUM(AG66*2%)</f>
        <v>5600</v>
      </c>
      <c r="AU66" s="70">
        <f t="shared" ref="AT66:AV68" si="473">SUM(AH66*14%)</f>
        <v>0</v>
      </c>
      <c r="AV66" s="70">
        <f t="shared" si="473"/>
        <v>0</v>
      </c>
      <c r="AW66" s="70">
        <f t="shared" ref="AW66:BE68" si="474">SUM(AJ66*14%)</f>
        <v>0</v>
      </c>
      <c r="AX66" s="70">
        <f t="shared" si="474"/>
        <v>0</v>
      </c>
      <c r="AY66" s="70">
        <f t="shared" si="474"/>
        <v>0</v>
      </c>
      <c r="AZ66" s="70">
        <f t="shared" si="474"/>
        <v>0</v>
      </c>
      <c r="BA66" s="70">
        <f t="shared" si="474"/>
        <v>0</v>
      </c>
      <c r="BB66" s="70">
        <f t="shared" si="474"/>
        <v>0</v>
      </c>
      <c r="BC66" s="70">
        <f t="shared" si="474"/>
        <v>0</v>
      </c>
      <c r="BD66" s="70">
        <f t="shared" si="474"/>
        <v>0</v>
      </c>
      <c r="BE66" s="70">
        <f t="shared" si="474"/>
        <v>0</v>
      </c>
      <c r="BF66" s="72">
        <f t="shared" ref="BF66:BF68" si="475">SUM(AT66:BE66)</f>
        <v>5600</v>
      </c>
      <c r="BG66" s="73">
        <f>AF66-AS66</f>
        <v>0</v>
      </c>
      <c r="BH66" s="74">
        <f>S66*D66</f>
        <v>280000</v>
      </c>
      <c r="BI66" s="75">
        <f>BH66-AS66</f>
        <v>0</v>
      </c>
      <c r="BJ66" s="152">
        <f>SUM(Q66/D66)</f>
        <v>1</v>
      </c>
      <c r="BK66" s="655">
        <v>30000</v>
      </c>
      <c r="BL66" s="461">
        <f>AG66-AT66</f>
        <v>274400</v>
      </c>
      <c r="BM66" s="461">
        <f>E66*BK66</f>
        <v>240000</v>
      </c>
      <c r="BN66" s="461">
        <f>BL66-BM66</f>
        <v>34400</v>
      </c>
      <c r="BO66" s="37"/>
      <c r="BP66" s="461">
        <f>AH66-AU66</f>
        <v>0</v>
      </c>
      <c r="BQ66" s="461">
        <f>F66*BK66</f>
        <v>0</v>
      </c>
      <c r="BR66" s="461">
        <f>BP66-BQ66</f>
        <v>0</v>
      </c>
      <c r="BS66" s="37"/>
      <c r="BT66" s="461">
        <f>AI66-AV66</f>
        <v>0</v>
      </c>
      <c r="BU66" s="461">
        <f>G66*BK66</f>
        <v>0</v>
      </c>
      <c r="BV66" s="461">
        <f>BT66-BU66</f>
        <v>0</v>
      </c>
      <c r="BW66" s="37"/>
      <c r="BX66" s="461">
        <f>AJ66-AW66</f>
        <v>0</v>
      </c>
      <c r="BY66" s="461">
        <f>H66*BK66</f>
        <v>0</v>
      </c>
      <c r="BZ66" s="461">
        <f>BX66-BY66</f>
        <v>0</v>
      </c>
      <c r="CA66" s="37"/>
      <c r="CB66" s="461">
        <f>SUM(AK66-AX66)</f>
        <v>0</v>
      </c>
      <c r="CC66" s="461">
        <f>I66*BK66</f>
        <v>0</v>
      </c>
      <c r="CD66" s="461">
        <f>CB66-CC66</f>
        <v>0</v>
      </c>
      <c r="CE66" s="37"/>
      <c r="CF66" s="461">
        <f>AL66-AY66</f>
        <v>0</v>
      </c>
      <c r="CG66" s="461">
        <f>J66*BK66</f>
        <v>0</v>
      </c>
      <c r="CH66" s="461">
        <f>CF66-CG66</f>
        <v>0</v>
      </c>
      <c r="CI66" s="37"/>
      <c r="CJ66" s="461">
        <f>AM66-AZ66</f>
        <v>0</v>
      </c>
      <c r="CK66" s="461">
        <f>K66*BK66</f>
        <v>0</v>
      </c>
      <c r="CL66" s="461">
        <f>CJ66-CK66</f>
        <v>0</v>
      </c>
      <c r="CM66" s="37"/>
      <c r="CN66" s="461">
        <f>AN66-BA66</f>
        <v>0</v>
      </c>
      <c r="CO66" s="461">
        <f>L66*BK66</f>
        <v>0</v>
      </c>
      <c r="CP66" s="461">
        <f>CN66-CO66</f>
        <v>0</v>
      </c>
      <c r="CQ66" s="131"/>
      <c r="CR66" s="461">
        <f>AO66-BB66</f>
        <v>0</v>
      </c>
      <c r="CS66" s="461">
        <f>M66*BK66</f>
        <v>0</v>
      </c>
      <c r="CT66" s="461">
        <f>CR66-CS66</f>
        <v>0</v>
      </c>
      <c r="CU66" s="37"/>
      <c r="CV66" s="461">
        <f>AP66-BC66</f>
        <v>0</v>
      </c>
      <c r="CW66" s="461">
        <f>N66*BK66</f>
        <v>0</v>
      </c>
      <c r="CX66" s="461">
        <f>CV66-CW66</f>
        <v>0</v>
      </c>
      <c r="CY66" s="37"/>
      <c r="CZ66" s="461">
        <f>AQ66-BD66</f>
        <v>0</v>
      </c>
      <c r="DA66" s="461">
        <f>O66*BK66</f>
        <v>0</v>
      </c>
      <c r="DB66" s="461">
        <f>CZ66-DA66</f>
        <v>0</v>
      </c>
      <c r="DC66" s="37"/>
      <c r="DD66" s="461">
        <f>AR66-BE66</f>
        <v>0</v>
      </c>
      <c r="DE66" s="461">
        <f>P66*BK66</f>
        <v>0</v>
      </c>
      <c r="DF66" s="461">
        <f>DD66-DE66</f>
        <v>0</v>
      </c>
      <c r="DG66" s="37"/>
      <c r="DH66" s="461">
        <f t="shared" ref="DH66:DH68" si="476">SUM(BL66+BP66+BT66+BX66+CB66+CF66+CJ66+CN66+CR66+CV66+CZ66+DD66)</f>
        <v>274400</v>
      </c>
      <c r="DI66" s="461">
        <f t="shared" ref="DI66:DI68" si="477">SUM(BM66+BQ66+BU66+BY66+CC66+CG66+CK66+CO66+CS66+CW66+DA66+DE66)</f>
        <v>240000</v>
      </c>
      <c r="DJ66" s="461">
        <f>DH66-DI66</f>
        <v>34400</v>
      </c>
    </row>
    <row r="67" spans="1:114" s="7" customFormat="1" ht="27.75" customHeight="1" x14ac:dyDescent="0.2">
      <c r="A67" s="42">
        <v>2</v>
      </c>
      <c r="B67" s="189" t="s">
        <v>301</v>
      </c>
      <c r="C67" s="29" t="s">
        <v>237</v>
      </c>
      <c r="D67" s="180">
        <v>8</v>
      </c>
      <c r="E67" s="82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1">
        <f>SUM(E67:P67)</f>
        <v>0</v>
      </c>
      <c r="R67" s="188" t="s">
        <v>15</v>
      </c>
      <c r="S67" s="655">
        <v>35000</v>
      </c>
      <c r="T67" s="84"/>
      <c r="U67" s="84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69">
        <f t="shared" si="470"/>
        <v>0</v>
      </c>
      <c r="AG67" s="70">
        <f t="shared" si="471"/>
        <v>0</v>
      </c>
      <c r="AH67" s="70">
        <f t="shared" si="471"/>
        <v>0</v>
      </c>
      <c r="AI67" s="70">
        <f t="shared" si="471"/>
        <v>0</v>
      </c>
      <c r="AJ67" s="70">
        <f t="shared" si="472"/>
        <v>0</v>
      </c>
      <c r="AK67" s="70">
        <f t="shared" si="472"/>
        <v>0</v>
      </c>
      <c r="AL67" s="70">
        <f t="shared" si="472"/>
        <v>0</v>
      </c>
      <c r="AM67" s="70">
        <f t="shared" si="472"/>
        <v>0</v>
      </c>
      <c r="AN67" s="70">
        <f t="shared" si="472"/>
        <v>0</v>
      </c>
      <c r="AO67" s="70">
        <f t="shared" si="472"/>
        <v>0</v>
      </c>
      <c r="AP67" s="70">
        <f t="shared" si="472"/>
        <v>0</v>
      </c>
      <c r="AQ67" s="70">
        <f t="shared" si="472"/>
        <v>0</v>
      </c>
      <c r="AR67" s="70">
        <f t="shared" si="472"/>
        <v>0</v>
      </c>
      <c r="AS67" s="71">
        <f>SUM(AG67:AR67)</f>
        <v>0</v>
      </c>
      <c r="AT67" s="70">
        <f t="shared" si="473"/>
        <v>0</v>
      </c>
      <c r="AU67" s="70">
        <f>SUM(AH67*4%)</f>
        <v>0</v>
      </c>
      <c r="AV67" s="70">
        <f t="shared" si="473"/>
        <v>0</v>
      </c>
      <c r="AW67" s="70">
        <f t="shared" si="474"/>
        <v>0</v>
      </c>
      <c r="AX67" s="70">
        <f t="shared" si="474"/>
        <v>0</v>
      </c>
      <c r="AY67" s="70">
        <f t="shared" si="474"/>
        <v>0</v>
      </c>
      <c r="AZ67" s="70">
        <f t="shared" si="474"/>
        <v>0</v>
      </c>
      <c r="BA67" s="70">
        <f t="shared" si="474"/>
        <v>0</v>
      </c>
      <c r="BB67" s="70">
        <f t="shared" si="474"/>
        <v>0</v>
      </c>
      <c r="BC67" s="70">
        <f t="shared" si="474"/>
        <v>0</v>
      </c>
      <c r="BD67" s="70">
        <f t="shared" si="474"/>
        <v>0</v>
      </c>
      <c r="BE67" s="70">
        <f t="shared" si="474"/>
        <v>0</v>
      </c>
      <c r="BF67" s="72">
        <f t="shared" si="475"/>
        <v>0</v>
      </c>
      <c r="BG67" s="73">
        <f t="shared" ref="BG67:BG68" si="478">AF67-AS67</f>
        <v>0</v>
      </c>
      <c r="BH67" s="74">
        <f t="shared" ref="BH67:BH68" si="479">S67*D67</f>
        <v>280000</v>
      </c>
      <c r="BI67" s="75">
        <f t="shared" ref="BI67:BI68" si="480">BH67-AS67</f>
        <v>280000</v>
      </c>
      <c r="BJ67" s="152">
        <f>SUM(Q67/D67)</f>
        <v>0</v>
      </c>
      <c r="BK67" s="655">
        <v>30000</v>
      </c>
      <c r="BL67" s="461">
        <f t="shared" ref="BL67:BL68" si="481">AG67-AT67</f>
        <v>0</v>
      </c>
      <c r="BM67" s="461">
        <f t="shared" ref="BM67:BM68" si="482">E67*BK67</f>
        <v>0</v>
      </c>
      <c r="BN67" s="461">
        <f t="shared" ref="BN67:BN68" si="483">BL67-BM67</f>
        <v>0</v>
      </c>
      <c r="BO67" s="37"/>
      <c r="BP67" s="461">
        <f t="shared" ref="BP67:BP68" si="484">AH67-AU67</f>
        <v>0</v>
      </c>
      <c r="BQ67" s="461">
        <f t="shared" ref="BQ67:BQ68" si="485">F67*BK67</f>
        <v>0</v>
      </c>
      <c r="BR67" s="461">
        <f t="shared" ref="BR67:BR68" si="486">BP67-BQ67</f>
        <v>0</v>
      </c>
      <c r="BS67" s="37"/>
      <c r="BT67" s="461">
        <f t="shared" ref="BT67:BT68" si="487">AI67-AV67</f>
        <v>0</v>
      </c>
      <c r="BU67" s="461">
        <f t="shared" ref="BU67:BU68" si="488">G67*BK67</f>
        <v>0</v>
      </c>
      <c r="BV67" s="461">
        <f t="shared" ref="BV67:BV68" si="489">BT67-BU67</f>
        <v>0</v>
      </c>
      <c r="BW67" s="37"/>
      <c r="BX67" s="461">
        <f t="shared" ref="BX67:BX68" si="490">AJ67-AW67</f>
        <v>0</v>
      </c>
      <c r="BY67" s="461">
        <f t="shared" ref="BY67:BY68" si="491">H67*BK67</f>
        <v>0</v>
      </c>
      <c r="BZ67" s="461">
        <f t="shared" ref="BZ67:BZ68" si="492">BX67-BY67</f>
        <v>0</v>
      </c>
      <c r="CA67" s="37"/>
      <c r="CB67" s="461">
        <f t="shared" ref="CB67:CB68" si="493">SUM(AK67-AX67)</f>
        <v>0</v>
      </c>
      <c r="CC67" s="461">
        <f t="shared" ref="CC67:CC68" si="494">I67*BK67</f>
        <v>0</v>
      </c>
      <c r="CD67" s="461">
        <f t="shared" ref="CD67:CD68" si="495">CB67-CC67</f>
        <v>0</v>
      </c>
      <c r="CE67" s="37"/>
      <c r="CF67" s="461">
        <f t="shared" ref="CF67:CF68" si="496">AL67-AY67</f>
        <v>0</v>
      </c>
      <c r="CG67" s="461">
        <f t="shared" ref="CG67:CG68" si="497">J67*BK67</f>
        <v>0</v>
      </c>
      <c r="CH67" s="461">
        <f t="shared" ref="CH67:CH68" si="498">CF67-CG67</f>
        <v>0</v>
      </c>
      <c r="CI67" s="37"/>
      <c r="CJ67" s="461">
        <f t="shared" ref="CJ67:CJ68" si="499">AM67-AZ67</f>
        <v>0</v>
      </c>
      <c r="CK67" s="461">
        <f t="shared" ref="CK67:CK68" si="500">K67*BK67</f>
        <v>0</v>
      </c>
      <c r="CL67" s="461">
        <f t="shared" ref="CL67:CL68" si="501">CJ67-CK67</f>
        <v>0</v>
      </c>
      <c r="CM67" s="37"/>
      <c r="CN67" s="461">
        <f t="shared" ref="CN67:CN68" si="502">AN67-BA67</f>
        <v>0</v>
      </c>
      <c r="CO67" s="461">
        <f t="shared" ref="CO67:CO68" si="503">L67*BK67</f>
        <v>0</v>
      </c>
      <c r="CP67" s="461">
        <f t="shared" ref="CP67:CP68" si="504">CN67-CO67</f>
        <v>0</v>
      </c>
      <c r="CQ67" s="23"/>
      <c r="CR67" s="461">
        <f t="shared" ref="CR67:CR68" si="505">AO67-BB67</f>
        <v>0</v>
      </c>
      <c r="CS67" s="461">
        <f t="shared" ref="CS67:CS68" si="506">M67*BK67</f>
        <v>0</v>
      </c>
      <c r="CT67" s="461">
        <f t="shared" ref="CT67:CT68" si="507">CR67-CS67</f>
        <v>0</v>
      </c>
      <c r="CU67" s="37"/>
      <c r="CV67" s="461">
        <f t="shared" ref="CV67:CV68" si="508">AP67-BC67</f>
        <v>0</v>
      </c>
      <c r="CW67" s="461">
        <f t="shared" ref="CW67:CW68" si="509">N67*BK67</f>
        <v>0</v>
      </c>
      <c r="CX67" s="461">
        <f t="shared" ref="CX67:CX68" si="510">CV67-CW67</f>
        <v>0</v>
      </c>
      <c r="CY67" s="37"/>
      <c r="CZ67" s="461">
        <f t="shared" ref="CZ67:CZ68" si="511">AQ67-BD67</f>
        <v>0</v>
      </c>
      <c r="DA67" s="461">
        <f t="shared" ref="DA67:DA68" si="512">O67*BK67</f>
        <v>0</v>
      </c>
      <c r="DB67" s="461">
        <f t="shared" ref="DB67:DB68" si="513">CZ67-DA67</f>
        <v>0</v>
      </c>
      <c r="DC67" s="37"/>
      <c r="DD67" s="461">
        <f t="shared" ref="DD67:DD68" si="514">AR67-BE67</f>
        <v>0</v>
      </c>
      <c r="DE67" s="461">
        <f t="shared" ref="DE67:DE68" si="515">P67*BK67</f>
        <v>0</v>
      </c>
      <c r="DF67" s="461">
        <f t="shared" ref="DF67:DF68" si="516">DD67-DE67</f>
        <v>0</v>
      </c>
      <c r="DG67" s="37"/>
      <c r="DH67" s="461">
        <f t="shared" si="476"/>
        <v>0</v>
      </c>
      <c r="DI67" s="461">
        <f t="shared" si="477"/>
        <v>0</v>
      </c>
      <c r="DJ67" s="461">
        <f t="shared" ref="DJ67:DJ68" si="517">DH67-DI67</f>
        <v>0</v>
      </c>
    </row>
    <row r="68" spans="1:114" s="7" customFormat="1" ht="27.75" customHeight="1" thickBot="1" x14ac:dyDescent="0.25">
      <c r="A68" s="42">
        <v>3</v>
      </c>
      <c r="B68" s="189" t="s">
        <v>302</v>
      </c>
      <c r="C68" s="29" t="s">
        <v>237</v>
      </c>
      <c r="D68" s="180">
        <v>8</v>
      </c>
      <c r="E68" s="82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1">
        <f>SUM(E68:P68)</f>
        <v>0</v>
      </c>
      <c r="R68" s="188" t="s">
        <v>15</v>
      </c>
      <c r="S68" s="655">
        <v>35000</v>
      </c>
      <c r="T68" s="84"/>
      <c r="U68" s="84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69">
        <f t="shared" si="470"/>
        <v>0</v>
      </c>
      <c r="AG68" s="70">
        <f t="shared" si="471"/>
        <v>0</v>
      </c>
      <c r="AH68" s="70">
        <f t="shared" si="471"/>
        <v>0</v>
      </c>
      <c r="AI68" s="70">
        <f t="shared" si="471"/>
        <v>0</v>
      </c>
      <c r="AJ68" s="70">
        <f t="shared" si="472"/>
        <v>0</v>
      </c>
      <c r="AK68" s="70">
        <f t="shared" si="472"/>
        <v>0</v>
      </c>
      <c r="AL68" s="70">
        <f t="shared" si="472"/>
        <v>0</v>
      </c>
      <c r="AM68" s="70">
        <f t="shared" si="472"/>
        <v>0</v>
      </c>
      <c r="AN68" s="70">
        <f t="shared" si="472"/>
        <v>0</v>
      </c>
      <c r="AO68" s="70">
        <f t="shared" si="472"/>
        <v>0</v>
      </c>
      <c r="AP68" s="70">
        <f t="shared" si="472"/>
        <v>0</v>
      </c>
      <c r="AQ68" s="70">
        <f t="shared" si="472"/>
        <v>0</v>
      </c>
      <c r="AR68" s="70">
        <f t="shared" si="472"/>
        <v>0</v>
      </c>
      <c r="AS68" s="71">
        <f>SUM(AG68:AR68)</f>
        <v>0</v>
      </c>
      <c r="AT68" s="70">
        <f t="shared" si="473"/>
        <v>0</v>
      </c>
      <c r="AU68" s="70">
        <f t="shared" si="473"/>
        <v>0</v>
      </c>
      <c r="AV68" s="70">
        <f>SUM(AI68*4%)</f>
        <v>0</v>
      </c>
      <c r="AW68" s="70">
        <f t="shared" si="474"/>
        <v>0</v>
      </c>
      <c r="AX68" s="70">
        <f t="shared" si="474"/>
        <v>0</v>
      </c>
      <c r="AY68" s="70">
        <f t="shared" si="474"/>
        <v>0</v>
      </c>
      <c r="AZ68" s="70">
        <f t="shared" si="474"/>
        <v>0</v>
      </c>
      <c r="BA68" s="70">
        <f t="shared" si="474"/>
        <v>0</v>
      </c>
      <c r="BB68" s="70">
        <f t="shared" si="474"/>
        <v>0</v>
      </c>
      <c r="BC68" s="70">
        <f t="shared" si="474"/>
        <v>0</v>
      </c>
      <c r="BD68" s="70">
        <f t="shared" si="474"/>
        <v>0</v>
      </c>
      <c r="BE68" s="70">
        <f t="shared" si="474"/>
        <v>0</v>
      </c>
      <c r="BF68" s="72">
        <f t="shared" si="475"/>
        <v>0</v>
      </c>
      <c r="BG68" s="73">
        <f t="shared" si="478"/>
        <v>0</v>
      </c>
      <c r="BH68" s="74">
        <f t="shared" si="479"/>
        <v>280000</v>
      </c>
      <c r="BI68" s="75">
        <f t="shared" si="480"/>
        <v>280000</v>
      </c>
      <c r="BJ68" s="152">
        <f>SUM(Q68/D68)</f>
        <v>0</v>
      </c>
      <c r="BK68" s="655">
        <v>30000</v>
      </c>
      <c r="BL68" s="461">
        <f t="shared" si="481"/>
        <v>0</v>
      </c>
      <c r="BM68" s="461">
        <f t="shared" si="482"/>
        <v>0</v>
      </c>
      <c r="BN68" s="461">
        <f t="shared" si="483"/>
        <v>0</v>
      </c>
      <c r="BO68" s="37"/>
      <c r="BP68" s="461">
        <f t="shared" si="484"/>
        <v>0</v>
      </c>
      <c r="BQ68" s="461">
        <f t="shared" si="485"/>
        <v>0</v>
      </c>
      <c r="BR68" s="461">
        <f t="shared" si="486"/>
        <v>0</v>
      </c>
      <c r="BS68" s="37"/>
      <c r="BT68" s="461">
        <f t="shared" si="487"/>
        <v>0</v>
      </c>
      <c r="BU68" s="461">
        <f t="shared" si="488"/>
        <v>0</v>
      </c>
      <c r="BV68" s="461">
        <f t="shared" si="489"/>
        <v>0</v>
      </c>
      <c r="BW68" s="37"/>
      <c r="BX68" s="461">
        <f t="shared" si="490"/>
        <v>0</v>
      </c>
      <c r="BY68" s="461">
        <f t="shared" si="491"/>
        <v>0</v>
      </c>
      <c r="BZ68" s="461">
        <f t="shared" si="492"/>
        <v>0</v>
      </c>
      <c r="CA68" s="37"/>
      <c r="CB68" s="461">
        <f t="shared" si="493"/>
        <v>0</v>
      </c>
      <c r="CC68" s="461">
        <f t="shared" si="494"/>
        <v>0</v>
      </c>
      <c r="CD68" s="461">
        <f t="shared" si="495"/>
        <v>0</v>
      </c>
      <c r="CE68" s="37"/>
      <c r="CF68" s="461">
        <f t="shared" si="496"/>
        <v>0</v>
      </c>
      <c r="CG68" s="461">
        <f t="shared" si="497"/>
        <v>0</v>
      </c>
      <c r="CH68" s="461">
        <f t="shared" si="498"/>
        <v>0</v>
      </c>
      <c r="CI68" s="37"/>
      <c r="CJ68" s="461">
        <f t="shared" si="499"/>
        <v>0</v>
      </c>
      <c r="CK68" s="461">
        <f t="shared" si="500"/>
        <v>0</v>
      </c>
      <c r="CL68" s="461">
        <f t="shared" si="501"/>
        <v>0</v>
      </c>
      <c r="CM68" s="37"/>
      <c r="CN68" s="461">
        <f t="shared" si="502"/>
        <v>0</v>
      </c>
      <c r="CO68" s="461">
        <f t="shared" si="503"/>
        <v>0</v>
      </c>
      <c r="CP68" s="461">
        <f t="shared" si="504"/>
        <v>0</v>
      </c>
      <c r="CQ68" s="23"/>
      <c r="CR68" s="461">
        <f t="shared" si="505"/>
        <v>0</v>
      </c>
      <c r="CS68" s="461">
        <f t="shared" si="506"/>
        <v>0</v>
      </c>
      <c r="CT68" s="461">
        <f t="shared" si="507"/>
        <v>0</v>
      </c>
      <c r="CU68" s="37"/>
      <c r="CV68" s="461">
        <f t="shared" si="508"/>
        <v>0</v>
      </c>
      <c r="CW68" s="461">
        <f t="shared" si="509"/>
        <v>0</v>
      </c>
      <c r="CX68" s="461">
        <f t="shared" si="510"/>
        <v>0</v>
      </c>
      <c r="CY68" s="37"/>
      <c r="CZ68" s="461">
        <f t="shared" si="511"/>
        <v>0</v>
      </c>
      <c r="DA68" s="461">
        <f t="shared" si="512"/>
        <v>0</v>
      </c>
      <c r="DB68" s="461">
        <f t="shared" si="513"/>
        <v>0</v>
      </c>
      <c r="DC68" s="37"/>
      <c r="DD68" s="461">
        <f t="shared" si="514"/>
        <v>0</v>
      </c>
      <c r="DE68" s="461">
        <f t="shared" si="515"/>
        <v>0</v>
      </c>
      <c r="DF68" s="461">
        <f t="shared" si="516"/>
        <v>0</v>
      </c>
      <c r="DG68" s="37"/>
      <c r="DH68" s="461">
        <f t="shared" si="476"/>
        <v>0</v>
      </c>
      <c r="DI68" s="461">
        <f t="shared" si="477"/>
        <v>0</v>
      </c>
      <c r="DJ68" s="461">
        <f t="shared" si="517"/>
        <v>0</v>
      </c>
    </row>
    <row r="69" spans="1:114" s="39" customFormat="1" ht="27.75" customHeight="1" thickBot="1" x14ac:dyDescent="0.25">
      <c r="A69" s="45">
        <v>7</v>
      </c>
      <c r="B69" s="45" t="s">
        <v>4</v>
      </c>
      <c r="C69" s="45"/>
      <c r="D69" s="46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8"/>
      <c r="R69" s="77"/>
      <c r="S69" s="46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78">
        <f t="shared" ref="AF69:BF69" si="518">SUM(AF66:AF68)</f>
        <v>280000</v>
      </c>
      <c r="AG69" s="1138">
        <f t="shared" si="518"/>
        <v>280000</v>
      </c>
      <c r="AH69" s="78">
        <f t="shared" si="518"/>
        <v>0</v>
      </c>
      <c r="AI69" s="78">
        <f t="shared" si="518"/>
        <v>0</v>
      </c>
      <c r="AJ69" s="78">
        <f t="shared" ref="AJ69:AR69" si="519">SUM(AJ66:AJ68)</f>
        <v>0</v>
      </c>
      <c r="AK69" s="78">
        <f t="shared" si="519"/>
        <v>0</v>
      </c>
      <c r="AL69" s="78">
        <f t="shared" si="519"/>
        <v>0</v>
      </c>
      <c r="AM69" s="78">
        <f t="shared" si="519"/>
        <v>0</v>
      </c>
      <c r="AN69" s="78">
        <f t="shared" si="519"/>
        <v>0</v>
      </c>
      <c r="AO69" s="78">
        <f t="shared" si="519"/>
        <v>0</v>
      </c>
      <c r="AP69" s="78">
        <f t="shared" si="519"/>
        <v>0</v>
      </c>
      <c r="AQ69" s="78">
        <f t="shared" si="519"/>
        <v>0</v>
      </c>
      <c r="AR69" s="78">
        <f t="shared" si="519"/>
        <v>0</v>
      </c>
      <c r="AS69" s="78">
        <f t="shared" si="518"/>
        <v>280000</v>
      </c>
      <c r="AT69" s="78">
        <f t="shared" si="518"/>
        <v>5600</v>
      </c>
      <c r="AU69" s="78">
        <f t="shared" si="518"/>
        <v>0</v>
      </c>
      <c r="AV69" s="78">
        <f t="shared" si="518"/>
        <v>0</v>
      </c>
      <c r="AW69" s="78">
        <f t="shared" ref="AW69:BE69" si="520">SUM(AW66:AW68)</f>
        <v>0</v>
      </c>
      <c r="AX69" s="78">
        <f t="shared" si="520"/>
        <v>0</v>
      </c>
      <c r="AY69" s="78">
        <f t="shared" si="520"/>
        <v>0</v>
      </c>
      <c r="AZ69" s="78">
        <f t="shared" si="520"/>
        <v>0</v>
      </c>
      <c r="BA69" s="78">
        <f t="shared" si="520"/>
        <v>0</v>
      </c>
      <c r="BB69" s="78">
        <f t="shared" si="520"/>
        <v>0</v>
      </c>
      <c r="BC69" s="78">
        <f t="shared" si="520"/>
        <v>0</v>
      </c>
      <c r="BD69" s="78">
        <f t="shared" si="520"/>
        <v>0</v>
      </c>
      <c r="BE69" s="78">
        <f t="shared" si="520"/>
        <v>0</v>
      </c>
      <c r="BF69" s="78">
        <f t="shared" si="518"/>
        <v>5600</v>
      </c>
      <c r="BG69" s="79">
        <f>SUM(BG66:BG68)</f>
        <v>0</v>
      </c>
      <c r="BH69" s="79">
        <f t="shared" ref="BH69:BI69" si="521">SUM(BH66:BH68)</f>
        <v>840000</v>
      </c>
      <c r="BI69" s="79">
        <f t="shared" si="521"/>
        <v>560000</v>
      </c>
      <c r="BJ69" s="153">
        <f>SUM(BJ66:BJ68)/3</f>
        <v>0.33333333333333331</v>
      </c>
      <c r="BK69" s="27"/>
      <c r="BL69" s="918">
        <f>SUM(BL66:BL68)</f>
        <v>274400</v>
      </c>
      <c r="BM69" s="918">
        <f t="shared" ref="BM69:BN69" si="522">SUM(BM66:BM68)</f>
        <v>240000</v>
      </c>
      <c r="BN69" s="918">
        <f t="shared" si="522"/>
        <v>34400</v>
      </c>
      <c r="BO69" s="50"/>
      <c r="BP69" s="918">
        <f>SUM(BP66:BP68)</f>
        <v>0</v>
      </c>
      <c r="BQ69" s="918">
        <f t="shared" ref="BQ69" si="523">SUM(BQ66:BQ68)</f>
        <v>0</v>
      </c>
      <c r="BR69" s="918">
        <f t="shared" ref="BR69" si="524">SUM(BR66:BR68)</f>
        <v>0</v>
      </c>
      <c r="BS69" s="50"/>
      <c r="BT69" s="918">
        <f>SUM(BT66:BT68)</f>
        <v>0</v>
      </c>
      <c r="BU69" s="918">
        <f t="shared" ref="BU69" si="525">SUM(BU66:BU68)</f>
        <v>0</v>
      </c>
      <c r="BV69" s="918">
        <f t="shared" ref="BV69" si="526">SUM(BV66:BV68)</f>
        <v>0</v>
      </c>
      <c r="BW69" s="50"/>
      <c r="BX69" s="918">
        <f>SUM(BX66:BX68)</f>
        <v>0</v>
      </c>
      <c r="BY69" s="918">
        <f t="shared" ref="BY69" si="527">SUM(BY66:BY68)</f>
        <v>0</v>
      </c>
      <c r="BZ69" s="918">
        <f t="shared" ref="BZ69" si="528">SUM(BZ66:BZ68)</f>
        <v>0</v>
      </c>
      <c r="CA69" s="50"/>
      <c r="CB69" s="918">
        <f>SUM(CB66:CB68)</f>
        <v>0</v>
      </c>
      <c r="CC69" s="918">
        <f t="shared" ref="CC69" si="529">SUM(CC66:CC68)</f>
        <v>0</v>
      </c>
      <c r="CD69" s="918">
        <f t="shared" ref="CD69" si="530">SUM(CD66:CD68)</f>
        <v>0</v>
      </c>
      <c r="CE69" s="50"/>
      <c r="CF69" s="918">
        <f>SUM(CF66:CF68)</f>
        <v>0</v>
      </c>
      <c r="CG69" s="918">
        <f t="shared" ref="CG69" si="531">SUM(CG66:CG68)</f>
        <v>0</v>
      </c>
      <c r="CH69" s="918">
        <f t="shared" ref="CH69" si="532">SUM(CH66:CH68)</f>
        <v>0</v>
      </c>
      <c r="CI69" s="50"/>
      <c r="CJ69" s="918">
        <f>SUM(CJ66:CJ68)</f>
        <v>0</v>
      </c>
      <c r="CK69" s="918">
        <f t="shared" ref="CK69" si="533">SUM(CK66:CK68)</f>
        <v>0</v>
      </c>
      <c r="CL69" s="918">
        <f t="shared" ref="CL69" si="534">SUM(CL66:CL68)</f>
        <v>0</v>
      </c>
      <c r="CM69" s="50"/>
      <c r="CN69" s="918">
        <f>SUM(CN66:CN68)</f>
        <v>0</v>
      </c>
      <c r="CO69" s="918">
        <f t="shared" ref="CO69" si="535">SUM(CO66:CO68)</f>
        <v>0</v>
      </c>
      <c r="CP69" s="918">
        <f t="shared" ref="CP69" si="536">SUM(CP66:CP68)</f>
        <v>0</v>
      </c>
      <c r="CQ69" s="50"/>
      <c r="CR69" s="918">
        <f>SUM(CR66:CR68)</f>
        <v>0</v>
      </c>
      <c r="CS69" s="918">
        <f t="shared" ref="CS69" si="537">SUM(CS66:CS68)</f>
        <v>0</v>
      </c>
      <c r="CT69" s="918">
        <f t="shared" ref="CT69" si="538">SUM(CT66:CT68)</f>
        <v>0</v>
      </c>
      <c r="CU69" s="50"/>
      <c r="CV69" s="918">
        <f>SUM(CV66:CV68)</f>
        <v>0</v>
      </c>
      <c r="CW69" s="918">
        <f t="shared" ref="CW69" si="539">SUM(CW66:CW68)</f>
        <v>0</v>
      </c>
      <c r="CX69" s="918">
        <f t="shared" ref="CX69" si="540">SUM(CX66:CX68)</f>
        <v>0</v>
      </c>
      <c r="CY69" s="50"/>
      <c r="CZ69" s="918">
        <f>SUM(CZ66:CZ68)</f>
        <v>0</v>
      </c>
      <c r="DA69" s="918">
        <f t="shared" ref="DA69" si="541">SUM(DA66:DA68)</f>
        <v>0</v>
      </c>
      <c r="DB69" s="918">
        <f t="shared" ref="DB69" si="542">SUM(DB66:DB68)</f>
        <v>0</v>
      </c>
      <c r="DC69" s="50"/>
      <c r="DD69" s="918">
        <f>SUM(DD66:DD68)</f>
        <v>0</v>
      </c>
      <c r="DE69" s="918">
        <f t="shared" ref="DE69" si="543">SUM(DE66:DE68)</f>
        <v>0</v>
      </c>
      <c r="DF69" s="918">
        <f t="shared" ref="DF69" si="544">SUM(DF66:DF68)</f>
        <v>0</v>
      </c>
      <c r="DG69" s="50"/>
      <c r="DH69" s="918">
        <f>SUM(DH66:DH68)</f>
        <v>274400</v>
      </c>
      <c r="DI69" s="918">
        <f t="shared" ref="DI69" si="545">SUM(DI66:DI68)</f>
        <v>240000</v>
      </c>
      <c r="DJ69" s="918">
        <f t="shared" ref="DJ69" si="546">SUM(DJ66:DJ68)</f>
        <v>34400</v>
      </c>
    </row>
    <row r="70" spans="1:114" s="20" customFormat="1" ht="27.75" customHeight="1" x14ac:dyDescent="0.2">
      <c r="A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AE70" s="41"/>
      <c r="AS70" s="52"/>
      <c r="BF70" s="53">
        <f>SUM(AS69+BF69)</f>
        <v>285600</v>
      </c>
      <c r="BG70" s="54">
        <f>AF69-AS69</f>
        <v>0</v>
      </c>
      <c r="BH70" s="55">
        <f>SUM(BI69+AS69)</f>
        <v>840000</v>
      </c>
      <c r="BI70" s="56">
        <f>SUM(BG69)</f>
        <v>0</v>
      </c>
      <c r="BJ70" s="154" t="s">
        <v>35</v>
      </c>
      <c r="BK70" s="162"/>
      <c r="BL70" s="37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7"/>
      <c r="CA70" s="43"/>
      <c r="CB70" s="7"/>
      <c r="CC70" s="7"/>
      <c r="CD70" s="7"/>
      <c r="CE70" s="43"/>
      <c r="CF70" s="7"/>
      <c r="CG70" s="7"/>
      <c r="CH70" s="7"/>
      <c r="CI70" s="43"/>
      <c r="CJ70" s="7"/>
      <c r="CK70" s="7"/>
      <c r="CL70" s="7"/>
      <c r="CM70" s="43"/>
      <c r="CN70" s="7"/>
      <c r="CO70" s="7"/>
      <c r="CP70" s="7"/>
      <c r="CQ70" s="43"/>
      <c r="CR70" s="7"/>
      <c r="CS70" s="7"/>
      <c r="CT70" s="7"/>
      <c r="CU70" s="43"/>
      <c r="CV70" s="7"/>
      <c r="CW70" s="7"/>
      <c r="CX70" s="7"/>
      <c r="CY70" s="43"/>
      <c r="CZ70" s="7"/>
      <c r="DA70" s="7"/>
      <c r="DB70" s="7"/>
      <c r="DC70" s="43"/>
      <c r="DD70" s="7"/>
      <c r="DE70" s="7"/>
      <c r="DF70" s="7"/>
      <c r="DG70" s="43"/>
      <c r="DH70" s="7"/>
      <c r="DI70" s="7"/>
      <c r="DJ70" s="7"/>
    </row>
    <row r="71" spans="1:114" s="20" customFormat="1" ht="27.75" customHeight="1" x14ac:dyDescent="0.2">
      <c r="A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AE71" s="41"/>
      <c r="AS71" s="41"/>
      <c r="AT71" s="118">
        <f>SUM(AG69+AT69)</f>
        <v>285600</v>
      </c>
      <c r="AU71" s="118">
        <f t="shared" ref="AU71" si="547">SUM(AH69+AU69)</f>
        <v>0</v>
      </c>
      <c r="AV71" s="118">
        <f t="shared" ref="AV71" si="548">SUM(AI69+AV69)</f>
        <v>0</v>
      </c>
      <c r="AW71" s="118">
        <f t="shared" ref="AW71" si="549">SUM(AJ69+AW69)</f>
        <v>0</v>
      </c>
      <c r="AX71" s="118">
        <f t="shared" ref="AX71" si="550">SUM(AK69+AX69)</f>
        <v>0</v>
      </c>
      <c r="AY71" s="118">
        <f t="shared" ref="AY71" si="551">SUM(AL69+AY69)</f>
        <v>0</v>
      </c>
      <c r="AZ71" s="118">
        <f t="shared" ref="AZ71" si="552">SUM(AM69+AZ69)</f>
        <v>0</v>
      </c>
      <c r="BA71" s="118">
        <f t="shared" ref="BA71" si="553">SUM(AN69+BA69)</f>
        <v>0</v>
      </c>
      <c r="BB71" s="118">
        <f t="shared" ref="BB71" si="554">SUM(AO69+BB69)</f>
        <v>0</v>
      </c>
      <c r="BC71" s="118">
        <f t="shared" ref="BC71" si="555">SUM(AP69+BC69)</f>
        <v>0</v>
      </c>
      <c r="BD71" s="118">
        <f t="shared" ref="BD71" si="556">SUM(AQ69+BD69)</f>
        <v>0</v>
      </c>
      <c r="BE71" s="118">
        <f t="shared" ref="BE71" si="557">SUM(AR69+BE69)</f>
        <v>0</v>
      </c>
      <c r="BF71" s="118">
        <f>SUM(AT71:BE71)</f>
        <v>285600</v>
      </c>
      <c r="BG71" s="41"/>
      <c r="BH71" s="57"/>
      <c r="BI71" s="58">
        <f>SUM(BI69-BI70)</f>
        <v>560000</v>
      </c>
      <c r="BJ71" s="154" t="s">
        <v>34</v>
      </c>
      <c r="BK71" s="162"/>
      <c r="BL71" s="37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7"/>
      <c r="CA71" s="43"/>
      <c r="CB71" s="7"/>
      <c r="CC71" s="7"/>
      <c r="CD71" s="7"/>
      <c r="CE71" s="43"/>
      <c r="CF71" s="7"/>
      <c r="CG71" s="7"/>
      <c r="CH71" s="7"/>
      <c r="CI71" s="43"/>
      <c r="CJ71" s="7"/>
      <c r="CK71" s="7"/>
      <c r="CL71" s="7"/>
      <c r="CM71" s="43"/>
      <c r="CN71" s="7"/>
      <c r="CO71" s="7"/>
      <c r="CP71" s="7"/>
      <c r="CQ71" s="43"/>
      <c r="CR71" s="7"/>
      <c r="CS71" s="7"/>
      <c r="CT71" s="7"/>
      <c r="CU71" s="43"/>
      <c r="CV71" s="7"/>
      <c r="CW71" s="7"/>
      <c r="CX71" s="7"/>
      <c r="CY71" s="43"/>
      <c r="CZ71" s="7"/>
      <c r="DA71" s="7"/>
      <c r="DB71" s="7"/>
      <c r="DC71" s="43"/>
      <c r="DD71" s="7"/>
      <c r="DE71" s="7"/>
      <c r="DF71" s="7"/>
      <c r="DG71" s="43"/>
      <c r="DH71" s="7"/>
      <c r="DI71" s="7"/>
      <c r="DJ71" s="7"/>
    </row>
    <row r="72" spans="1:114" s="20" customFormat="1" ht="27.75" customHeight="1" x14ac:dyDescent="0.2">
      <c r="A72" s="1168" t="s">
        <v>8</v>
      </c>
      <c r="B72" s="1169"/>
      <c r="C72" s="119" t="s">
        <v>303</v>
      </c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2"/>
      <c r="AF72" s="23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3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3"/>
      <c r="BG72" s="133"/>
      <c r="BH72" s="130"/>
      <c r="BI72" s="134"/>
      <c r="BJ72" s="23"/>
      <c r="BK72" s="162"/>
      <c r="BL72" s="37"/>
      <c r="BM72" s="37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7"/>
      <c r="CA72" s="43"/>
      <c r="CB72" s="7"/>
      <c r="CC72" s="7"/>
      <c r="CD72" s="7"/>
      <c r="CE72" s="43"/>
      <c r="CF72" s="7"/>
      <c r="CG72" s="7"/>
      <c r="CH72" s="7"/>
      <c r="CI72" s="43"/>
      <c r="CJ72" s="7"/>
      <c r="CK72" s="7"/>
      <c r="CL72" s="7"/>
      <c r="CM72" s="43"/>
      <c r="CN72" s="7"/>
      <c r="CO72" s="7"/>
      <c r="CP72" s="7"/>
      <c r="CQ72" s="43"/>
      <c r="CR72" s="7"/>
      <c r="CS72" s="7"/>
      <c r="CT72" s="7"/>
      <c r="CU72" s="43"/>
      <c r="CV72" s="7"/>
      <c r="CW72" s="7"/>
      <c r="CX72" s="7"/>
      <c r="CY72" s="43"/>
      <c r="CZ72" s="7"/>
      <c r="DA72" s="7"/>
      <c r="DB72" s="7"/>
      <c r="DC72" s="43"/>
      <c r="DD72" s="7"/>
      <c r="DE72" s="7"/>
      <c r="DF72" s="7"/>
      <c r="DG72" s="43"/>
      <c r="DH72" s="7"/>
      <c r="DI72" s="7"/>
      <c r="DJ72" s="7"/>
    </row>
    <row r="73" spans="1:114" s="8" customFormat="1" ht="27.75" customHeight="1" x14ac:dyDescent="0.2">
      <c r="A73" s="1170" t="s">
        <v>9</v>
      </c>
      <c r="B73" s="1150" t="s">
        <v>10</v>
      </c>
      <c r="C73" s="1150" t="s">
        <v>21</v>
      </c>
      <c r="D73" s="1173" t="s">
        <v>11</v>
      </c>
      <c r="E73" s="1173"/>
      <c r="F73" s="1173"/>
      <c r="G73" s="1173"/>
      <c r="H73" s="1173"/>
      <c r="I73" s="1173"/>
      <c r="J73" s="1173"/>
      <c r="K73" s="1173"/>
      <c r="L73" s="1173"/>
      <c r="M73" s="1173"/>
      <c r="N73" s="1173"/>
      <c r="O73" s="1173"/>
      <c r="P73" s="1173"/>
      <c r="Q73" s="1173"/>
      <c r="R73" s="1150" t="s">
        <v>19</v>
      </c>
      <c r="S73" s="1174" t="s">
        <v>16</v>
      </c>
      <c r="T73" s="1175"/>
      <c r="U73" s="1175"/>
      <c r="V73" s="1175"/>
      <c r="W73" s="1175"/>
      <c r="X73" s="1175"/>
      <c r="Y73" s="1175"/>
      <c r="Z73" s="1175"/>
      <c r="AA73" s="1175"/>
      <c r="AB73" s="1175"/>
      <c r="AC73" s="1175"/>
      <c r="AD73" s="1175"/>
      <c r="AE73" s="1176"/>
      <c r="AF73" s="1161" t="s">
        <v>6</v>
      </c>
      <c r="AG73" s="1161"/>
      <c r="AH73" s="1161"/>
      <c r="AI73" s="1161"/>
      <c r="AJ73" s="1161"/>
      <c r="AK73" s="1161"/>
      <c r="AL73" s="1161"/>
      <c r="AM73" s="1161"/>
      <c r="AN73" s="1161"/>
      <c r="AO73" s="1161"/>
      <c r="AP73" s="1161"/>
      <c r="AQ73" s="1161"/>
      <c r="AR73" s="1161"/>
      <c r="AS73" s="1161"/>
      <c r="AT73" s="1162" t="s">
        <v>38</v>
      </c>
      <c r="AU73" s="1163"/>
      <c r="AV73" s="1163"/>
      <c r="AW73" s="1163"/>
      <c r="AX73" s="1163"/>
      <c r="AY73" s="1163"/>
      <c r="AZ73" s="1163"/>
      <c r="BA73" s="1163"/>
      <c r="BB73" s="1163"/>
      <c r="BC73" s="1163"/>
      <c r="BD73" s="1163"/>
      <c r="BE73" s="1163"/>
      <c r="BF73" s="1164"/>
      <c r="BG73" s="1150" t="s">
        <v>35</v>
      </c>
      <c r="BH73" s="1150" t="s">
        <v>208</v>
      </c>
      <c r="BI73" s="1153" t="s">
        <v>36</v>
      </c>
      <c r="BJ73" s="130"/>
      <c r="BK73" s="130"/>
      <c r="BL73" s="1149" t="s">
        <v>51</v>
      </c>
      <c r="BM73" s="1149"/>
      <c r="BN73" s="1149"/>
      <c r="BO73" s="23"/>
      <c r="BP73" s="1149" t="s">
        <v>52</v>
      </c>
      <c r="BQ73" s="1149"/>
      <c r="BR73" s="1149"/>
      <c r="BS73" s="23"/>
      <c r="BT73" s="1149" t="s">
        <v>56</v>
      </c>
      <c r="BU73" s="1149"/>
      <c r="BV73" s="1149"/>
      <c r="BW73" s="23"/>
      <c r="BX73" s="1149" t="s">
        <v>59</v>
      </c>
      <c r="BY73" s="1149"/>
      <c r="BZ73" s="1149"/>
      <c r="CA73" s="23"/>
      <c r="CB73" s="1149" t="s">
        <v>60</v>
      </c>
      <c r="CC73" s="1149"/>
      <c r="CD73" s="1149"/>
      <c r="CE73" s="23"/>
      <c r="CF73" s="1149" t="s">
        <v>61</v>
      </c>
      <c r="CG73" s="1149"/>
      <c r="CH73" s="1149"/>
      <c r="CI73" s="23"/>
      <c r="CJ73" s="1149" t="s">
        <v>204</v>
      </c>
      <c r="CK73" s="1149"/>
      <c r="CL73" s="1149"/>
      <c r="CM73" s="23"/>
      <c r="CN73" s="1149" t="s">
        <v>584</v>
      </c>
      <c r="CO73" s="1149"/>
      <c r="CP73" s="1149"/>
      <c r="CQ73" s="23"/>
      <c r="CR73" s="1149" t="s">
        <v>585</v>
      </c>
      <c r="CS73" s="1149"/>
      <c r="CT73" s="1149"/>
      <c r="CU73" s="23"/>
      <c r="CV73" s="1149" t="s">
        <v>586</v>
      </c>
      <c r="CW73" s="1149"/>
      <c r="CX73" s="1149"/>
      <c r="CY73" s="23"/>
      <c r="CZ73" s="1149" t="s">
        <v>587</v>
      </c>
      <c r="DA73" s="1149"/>
      <c r="DB73" s="1149"/>
      <c r="DC73" s="23"/>
      <c r="DD73" s="1149" t="s">
        <v>588</v>
      </c>
      <c r="DE73" s="1149"/>
      <c r="DF73" s="1149"/>
      <c r="DG73" s="23"/>
      <c r="DH73" s="1149" t="s">
        <v>12</v>
      </c>
      <c r="DI73" s="1149"/>
      <c r="DJ73" s="1149"/>
    </row>
    <row r="74" spans="1:114" s="8" customFormat="1" ht="27.75" customHeight="1" x14ac:dyDescent="0.2">
      <c r="A74" s="1171"/>
      <c r="B74" s="1151"/>
      <c r="C74" s="1151"/>
      <c r="D74" s="1156" t="s">
        <v>17</v>
      </c>
      <c r="E74" s="1158" t="s">
        <v>18</v>
      </c>
      <c r="F74" s="1159"/>
      <c r="G74" s="1159"/>
      <c r="H74" s="1159"/>
      <c r="I74" s="1159"/>
      <c r="J74" s="1159"/>
      <c r="K74" s="1159"/>
      <c r="L74" s="1159"/>
      <c r="M74" s="1159"/>
      <c r="N74" s="1159"/>
      <c r="O74" s="1159"/>
      <c r="P74" s="1159"/>
      <c r="Q74" s="1159"/>
      <c r="R74" s="1151"/>
      <c r="S74" s="1156" t="s">
        <v>17</v>
      </c>
      <c r="T74" s="1158" t="s">
        <v>18</v>
      </c>
      <c r="U74" s="1159"/>
      <c r="V74" s="1159"/>
      <c r="W74" s="1159"/>
      <c r="X74" s="1159"/>
      <c r="Y74" s="1159"/>
      <c r="Z74" s="1159"/>
      <c r="AA74" s="1159"/>
      <c r="AB74" s="1159"/>
      <c r="AC74" s="1159"/>
      <c r="AD74" s="1159"/>
      <c r="AE74" s="1160"/>
      <c r="AF74" s="1156" t="s">
        <v>17</v>
      </c>
      <c r="AG74" s="1158" t="s">
        <v>18</v>
      </c>
      <c r="AH74" s="1159"/>
      <c r="AI74" s="1159"/>
      <c r="AJ74" s="1159"/>
      <c r="AK74" s="1159"/>
      <c r="AL74" s="1159"/>
      <c r="AM74" s="1159"/>
      <c r="AN74" s="1159"/>
      <c r="AO74" s="1159"/>
      <c r="AP74" s="1159"/>
      <c r="AQ74" s="1159"/>
      <c r="AR74" s="1159"/>
      <c r="AS74" s="1160"/>
      <c r="AT74" s="1165"/>
      <c r="AU74" s="1166"/>
      <c r="AV74" s="1166"/>
      <c r="AW74" s="1166"/>
      <c r="AX74" s="1166"/>
      <c r="AY74" s="1166"/>
      <c r="AZ74" s="1166"/>
      <c r="BA74" s="1166"/>
      <c r="BB74" s="1166"/>
      <c r="BC74" s="1166"/>
      <c r="BD74" s="1166"/>
      <c r="BE74" s="1166"/>
      <c r="BF74" s="1167"/>
      <c r="BG74" s="1151"/>
      <c r="BH74" s="1151"/>
      <c r="BI74" s="1154"/>
      <c r="BJ74" s="130"/>
      <c r="BK74" s="130"/>
      <c r="BL74" s="920">
        <v>1</v>
      </c>
      <c r="BM74" s="920">
        <v>2</v>
      </c>
      <c r="BN74" s="920"/>
      <c r="BO74" s="23"/>
      <c r="BP74" s="920">
        <v>1</v>
      </c>
      <c r="BQ74" s="920">
        <v>2</v>
      </c>
      <c r="BR74" s="920"/>
      <c r="BS74" s="23"/>
      <c r="BT74" s="920">
        <v>1</v>
      </c>
      <c r="BU74" s="920">
        <v>2</v>
      </c>
      <c r="BV74" s="920"/>
      <c r="BW74" s="23"/>
      <c r="BX74" s="920">
        <v>1</v>
      </c>
      <c r="BY74" s="920">
        <v>2</v>
      </c>
      <c r="BZ74" s="920"/>
      <c r="CA74" s="23"/>
      <c r="CB74" s="920">
        <v>1</v>
      </c>
      <c r="CC74" s="920">
        <v>2</v>
      </c>
      <c r="CD74" s="920"/>
      <c r="CE74" s="23"/>
      <c r="CF74" s="920">
        <v>1</v>
      </c>
      <c r="CG74" s="920">
        <v>2</v>
      </c>
      <c r="CH74" s="920"/>
      <c r="CI74" s="23"/>
      <c r="CJ74" s="920">
        <v>1</v>
      </c>
      <c r="CK74" s="920">
        <v>2</v>
      </c>
      <c r="CL74" s="920"/>
      <c r="CM74" s="23"/>
      <c r="CN74" s="920">
        <v>1</v>
      </c>
      <c r="CO74" s="920">
        <v>2</v>
      </c>
      <c r="CP74" s="920"/>
      <c r="CQ74" s="23"/>
      <c r="CR74" s="920">
        <v>1</v>
      </c>
      <c r="CS74" s="920">
        <v>2</v>
      </c>
      <c r="CT74" s="920"/>
      <c r="CU74" s="23"/>
      <c r="CV74" s="920">
        <v>1</v>
      </c>
      <c r="CW74" s="920">
        <v>2</v>
      </c>
      <c r="CX74" s="920"/>
      <c r="CY74" s="23"/>
      <c r="CZ74" s="920">
        <v>1</v>
      </c>
      <c r="DA74" s="920">
        <v>2</v>
      </c>
      <c r="DB74" s="920"/>
      <c r="DC74" s="23"/>
      <c r="DD74" s="920">
        <v>1</v>
      </c>
      <c r="DE74" s="920">
        <v>2</v>
      </c>
      <c r="DF74" s="920"/>
      <c r="DG74" s="23"/>
      <c r="DH74" s="920">
        <v>1</v>
      </c>
      <c r="DI74" s="920">
        <v>2</v>
      </c>
      <c r="DJ74" s="920"/>
    </row>
    <row r="75" spans="1:114" s="6" customFormat="1" ht="27.75" customHeight="1" x14ac:dyDescent="0.2">
      <c r="A75" s="1172"/>
      <c r="B75" s="1152"/>
      <c r="C75" s="1152"/>
      <c r="D75" s="1157"/>
      <c r="E75" s="26">
        <v>1</v>
      </c>
      <c r="F75" s="26">
        <v>2</v>
      </c>
      <c r="G75" s="26">
        <v>3</v>
      </c>
      <c r="H75" s="26">
        <v>4</v>
      </c>
      <c r="I75" s="26">
        <v>5</v>
      </c>
      <c r="J75" s="26">
        <v>6</v>
      </c>
      <c r="K75" s="26">
        <v>7</v>
      </c>
      <c r="L75" s="26">
        <v>8</v>
      </c>
      <c r="M75" s="26">
        <v>9</v>
      </c>
      <c r="N75" s="26">
        <v>10</v>
      </c>
      <c r="O75" s="26">
        <v>11</v>
      </c>
      <c r="P75" s="26">
        <v>12</v>
      </c>
      <c r="Q75" s="26" t="s">
        <v>20</v>
      </c>
      <c r="R75" s="1152"/>
      <c r="S75" s="1157"/>
      <c r="T75" s="26">
        <v>1</v>
      </c>
      <c r="U75" s="26">
        <v>2</v>
      </c>
      <c r="V75" s="26">
        <v>3</v>
      </c>
      <c r="W75" s="26">
        <v>4</v>
      </c>
      <c r="X75" s="26">
        <v>5</v>
      </c>
      <c r="Y75" s="26">
        <v>6</v>
      </c>
      <c r="Z75" s="26">
        <v>7</v>
      </c>
      <c r="AA75" s="26">
        <v>8</v>
      </c>
      <c r="AB75" s="26">
        <v>9</v>
      </c>
      <c r="AC75" s="26">
        <v>10</v>
      </c>
      <c r="AD75" s="26">
        <v>11</v>
      </c>
      <c r="AE75" s="26">
        <v>12</v>
      </c>
      <c r="AF75" s="1157"/>
      <c r="AG75" s="26">
        <v>1</v>
      </c>
      <c r="AH75" s="26">
        <v>2</v>
      </c>
      <c r="AI75" s="26">
        <v>3</v>
      </c>
      <c r="AJ75" s="26">
        <v>4</v>
      </c>
      <c r="AK75" s="26">
        <v>5</v>
      </c>
      <c r="AL75" s="26">
        <v>6</v>
      </c>
      <c r="AM75" s="26">
        <v>7</v>
      </c>
      <c r="AN75" s="26">
        <v>8</v>
      </c>
      <c r="AO75" s="26">
        <v>9</v>
      </c>
      <c r="AP75" s="26">
        <v>10</v>
      </c>
      <c r="AQ75" s="26">
        <v>11</v>
      </c>
      <c r="AR75" s="26">
        <v>12</v>
      </c>
      <c r="AS75" s="26" t="s">
        <v>12</v>
      </c>
      <c r="AT75" s="164">
        <v>1</v>
      </c>
      <c r="AU75" s="164">
        <v>2</v>
      </c>
      <c r="AV75" s="164">
        <v>3</v>
      </c>
      <c r="AW75" s="164">
        <v>4</v>
      </c>
      <c r="AX75" s="164">
        <v>5</v>
      </c>
      <c r="AY75" s="164">
        <v>6</v>
      </c>
      <c r="AZ75" s="164">
        <v>7</v>
      </c>
      <c r="BA75" s="164">
        <v>8</v>
      </c>
      <c r="BB75" s="164">
        <v>9</v>
      </c>
      <c r="BC75" s="164">
        <v>10</v>
      </c>
      <c r="BD75" s="164">
        <v>11</v>
      </c>
      <c r="BE75" s="164">
        <v>12</v>
      </c>
      <c r="BF75" s="26" t="s">
        <v>12</v>
      </c>
      <c r="BG75" s="1152"/>
      <c r="BH75" s="1152"/>
      <c r="BI75" s="1155"/>
      <c r="BJ75" s="7"/>
      <c r="BK75" s="7"/>
      <c r="BL75" s="164" t="s">
        <v>581</v>
      </c>
      <c r="BM75" s="164" t="s">
        <v>582</v>
      </c>
      <c r="BN75" s="919" t="s">
        <v>583</v>
      </c>
      <c r="BO75" s="27"/>
      <c r="BP75" s="164" t="s">
        <v>581</v>
      </c>
      <c r="BQ75" s="164" t="s">
        <v>582</v>
      </c>
      <c r="BR75" s="919" t="s">
        <v>583</v>
      </c>
      <c r="BS75" s="27"/>
      <c r="BT75" s="164" t="s">
        <v>581</v>
      </c>
      <c r="BU75" s="164" t="s">
        <v>582</v>
      </c>
      <c r="BV75" s="919" t="s">
        <v>583</v>
      </c>
      <c r="BW75" s="27"/>
      <c r="BX75" s="164" t="s">
        <v>581</v>
      </c>
      <c r="BY75" s="164" t="s">
        <v>582</v>
      </c>
      <c r="BZ75" s="919" t="s">
        <v>583</v>
      </c>
      <c r="CA75" s="27"/>
      <c r="CB75" s="164" t="s">
        <v>581</v>
      </c>
      <c r="CC75" s="164" t="s">
        <v>582</v>
      </c>
      <c r="CD75" s="919" t="s">
        <v>583</v>
      </c>
      <c r="CE75" s="27"/>
      <c r="CF75" s="164" t="s">
        <v>581</v>
      </c>
      <c r="CG75" s="164" t="s">
        <v>582</v>
      </c>
      <c r="CH75" s="919" t="s">
        <v>583</v>
      </c>
      <c r="CI75" s="27"/>
      <c r="CJ75" s="164" t="s">
        <v>581</v>
      </c>
      <c r="CK75" s="164" t="s">
        <v>582</v>
      </c>
      <c r="CL75" s="919" t="s">
        <v>583</v>
      </c>
      <c r="CM75" s="27"/>
      <c r="CN75" s="164" t="s">
        <v>581</v>
      </c>
      <c r="CO75" s="164" t="s">
        <v>582</v>
      </c>
      <c r="CP75" s="919" t="s">
        <v>583</v>
      </c>
      <c r="CQ75" s="27"/>
      <c r="CR75" s="164" t="s">
        <v>581</v>
      </c>
      <c r="CS75" s="164" t="s">
        <v>582</v>
      </c>
      <c r="CT75" s="919" t="s">
        <v>583</v>
      </c>
      <c r="CU75" s="27"/>
      <c r="CV75" s="164" t="s">
        <v>581</v>
      </c>
      <c r="CW75" s="164" t="s">
        <v>582</v>
      </c>
      <c r="CX75" s="919" t="s">
        <v>583</v>
      </c>
      <c r="CY75" s="27"/>
      <c r="CZ75" s="164" t="s">
        <v>581</v>
      </c>
      <c r="DA75" s="164" t="s">
        <v>582</v>
      </c>
      <c r="DB75" s="919" t="s">
        <v>583</v>
      </c>
      <c r="DC75" s="27"/>
      <c r="DD75" s="164" t="s">
        <v>581</v>
      </c>
      <c r="DE75" s="164" t="s">
        <v>582</v>
      </c>
      <c r="DF75" s="919" t="s">
        <v>583</v>
      </c>
      <c r="DG75" s="27"/>
      <c r="DH75" s="164" t="s">
        <v>581</v>
      </c>
      <c r="DI75" s="164" t="s">
        <v>582</v>
      </c>
      <c r="DJ75" s="919" t="s">
        <v>583</v>
      </c>
    </row>
    <row r="76" spans="1:114" s="7" customFormat="1" ht="27.75" customHeight="1" x14ac:dyDescent="0.2">
      <c r="A76" s="42"/>
      <c r="B76" s="190" t="s">
        <v>304</v>
      </c>
      <c r="C76" s="29"/>
      <c r="D76" s="180"/>
      <c r="E76" s="82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1"/>
      <c r="R76" s="188"/>
      <c r="S76" s="187"/>
      <c r="T76" s="84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69">
        <f>SUM(S76*E76)</f>
        <v>0</v>
      </c>
      <c r="AG76" s="70">
        <f t="shared" ref="AG76:AG80" si="558">T76*E76</f>
        <v>0</v>
      </c>
      <c r="AH76" s="70">
        <f t="shared" ref="AH76:AH80" si="559">U76*F76</f>
        <v>0</v>
      </c>
      <c r="AI76" s="70">
        <f t="shared" ref="AI76:AI80" si="560">V76*G76</f>
        <v>0</v>
      </c>
      <c r="AJ76" s="70">
        <f t="shared" ref="AJ76:AR80" si="561">W76*H76</f>
        <v>0</v>
      </c>
      <c r="AK76" s="70">
        <f t="shared" si="561"/>
        <v>0</v>
      </c>
      <c r="AL76" s="70">
        <f t="shared" si="561"/>
        <v>0</v>
      </c>
      <c r="AM76" s="70">
        <f t="shared" si="561"/>
        <v>0</v>
      </c>
      <c r="AN76" s="70">
        <f t="shared" si="561"/>
        <v>0</v>
      </c>
      <c r="AO76" s="70">
        <f t="shared" si="561"/>
        <v>0</v>
      </c>
      <c r="AP76" s="70">
        <f t="shared" si="561"/>
        <v>0</v>
      </c>
      <c r="AQ76" s="70">
        <f t="shared" si="561"/>
        <v>0</v>
      </c>
      <c r="AR76" s="70">
        <f t="shared" si="561"/>
        <v>0</v>
      </c>
      <c r="AS76" s="71">
        <f t="shared" ref="AS76:AS80" si="562">SUM(AG76:AR76)</f>
        <v>0</v>
      </c>
      <c r="AT76" s="70">
        <f>AG76*R76</f>
        <v>0</v>
      </c>
      <c r="AU76" s="70">
        <f>AH76*S76</f>
        <v>0</v>
      </c>
      <c r="AV76" s="70">
        <f>AI76*T76</f>
        <v>0</v>
      </c>
      <c r="AW76" s="70">
        <f t="shared" ref="AW76:BE76" si="563">AJ76*U76</f>
        <v>0</v>
      </c>
      <c r="AX76" s="70">
        <f t="shared" si="563"/>
        <v>0</v>
      </c>
      <c r="AY76" s="70">
        <f t="shared" si="563"/>
        <v>0</v>
      </c>
      <c r="AZ76" s="70">
        <f t="shared" si="563"/>
        <v>0</v>
      </c>
      <c r="BA76" s="70">
        <f t="shared" si="563"/>
        <v>0</v>
      </c>
      <c r="BB76" s="70">
        <f t="shared" si="563"/>
        <v>0</v>
      </c>
      <c r="BC76" s="70">
        <f t="shared" si="563"/>
        <v>0</v>
      </c>
      <c r="BD76" s="70">
        <f t="shared" si="563"/>
        <v>0</v>
      </c>
      <c r="BE76" s="70">
        <f t="shared" si="563"/>
        <v>0</v>
      </c>
      <c r="BF76" s="72"/>
      <c r="BG76" s="73"/>
      <c r="BH76" s="74"/>
      <c r="BI76" s="75"/>
      <c r="BJ76" s="155"/>
      <c r="BK76" s="461"/>
      <c r="BL76" s="461"/>
      <c r="BM76" s="461"/>
      <c r="BN76" s="461"/>
      <c r="BO76" s="37"/>
      <c r="BP76" s="461"/>
      <c r="BQ76" s="461"/>
      <c r="BR76" s="461"/>
      <c r="BS76" s="37"/>
      <c r="BT76" s="461"/>
      <c r="BU76" s="461"/>
      <c r="BV76" s="461"/>
      <c r="BW76" s="37"/>
      <c r="BX76" s="461"/>
      <c r="BY76" s="461"/>
      <c r="BZ76" s="461"/>
      <c r="CA76" s="37"/>
      <c r="CB76" s="461"/>
      <c r="CC76" s="461"/>
      <c r="CD76" s="461"/>
      <c r="CE76" s="37"/>
      <c r="CF76" s="461"/>
      <c r="CG76" s="461"/>
      <c r="CH76" s="461"/>
      <c r="CI76" s="37"/>
      <c r="CJ76" s="461"/>
      <c r="CK76" s="461"/>
      <c r="CL76" s="461"/>
      <c r="CM76" s="37"/>
      <c r="CN76" s="461"/>
      <c r="CO76" s="461"/>
      <c r="CP76" s="461"/>
      <c r="CQ76" s="37"/>
      <c r="CR76" s="461"/>
      <c r="CS76" s="461"/>
      <c r="CT76" s="461"/>
      <c r="CU76" s="37"/>
      <c r="CV76" s="461"/>
      <c r="CW76" s="461"/>
      <c r="CX76" s="461"/>
      <c r="CY76" s="37"/>
      <c r="CZ76" s="461"/>
      <c r="DA76" s="461"/>
      <c r="DB76" s="461"/>
      <c r="DC76" s="37"/>
      <c r="DD76" s="461"/>
      <c r="DE76" s="461"/>
      <c r="DF76" s="461"/>
      <c r="DG76" s="37"/>
      <c r="DH76" s="461"/>
      <c r="DI76" s="461"/>
      <c r="DJ76" s="461"/>
    </row>
    <row r="77" spans="1:114" s="7" customFormat="1" ht="27.75" customHeight="1" x14ac:dyDescent="0.2">
      <c r="A77" s="42">
        <v>1</v>
      </c>
      <c r="B77" s="189" t="s">
        <v>357</v>
      </c>
      <c r="C77" s="29" t="s">
        <v>237</v>
      </c>
      <c r="D77" s="180">
        <v>60</v>
      </c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1">
        <f t="shared" ref="Q77:Q80" si="564">SUM(E77:P77)</f>
        <v>0</v>
      </c>
      <c r="R77" s="183" t="s">
        <v>28</v>
      </c>
      <c r="S77" s="655">
        <v>10300</v>
      </c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69">
        <f t="shared" ref="AF77:AF78" si="565">SUM(Q77*S77)</f>
        <v>0</v>
      </c>
      <c r="AG77" s="461">
        <f t="shared" si="558"/>
        <v>0</v>
      </c>
      <c r="AH77" s="461">
        <f t="shared" si="559"/>
        <v>0</v>
      </c>
      <c r="AI77" s="461">
        <f t="shared" si="560"/>
        <v>0</v>
      </c>
      <c r="AJ77" s="461">
        <f t="shared" si="561"/>
        <v>0</v>
      </c>
      <c r="AK77" s="461">
        <f t="shared" si="561"/>
        <v>0</v>
      </c>
      <c r="AL77" s="461">
        <f t="shared" si="561"/>
        <v>0</v>
      </c>
      <c r="AM77" s="461">
        <f t="shared" si="561"/>
        <v>0</v>
      </c>
      <c r="AN77" s="461">
        <f t="shared" si="561"/>
        <v>0</v>
      </c>
      <c r="AO77" s="461">
        <f t="shared" si="561"/>
        <v>0</v>
      </c>
      <c r="AP77" s="461">
        <f t="shared" si="561"/>
        <v>0</v>
      </c>
      <c r="AQ77" s="461">
        <f t="shared" si="561"/>
        <v>0</v>
      </c>
      <c r="AR77" s="461">
        <f t="shared" si="561"/>
        <v>0</v>
      </c>
      <c r="AS77" s="462">
        <f t="shared" si="562"/>
        <v>0</v>
      </c>
      <c r="AT77" s="461">
        <f t="shared" ref="AT77:AT79" si="566">SUM(AG77*4%)</f>
        <v>0</v>
      </c>
      <c r="AU77" s="461">
        <f t="shared" ref="AU77" si="567">SUM(AH77*14%)</f>
        <v>0</v>
      </c>
      <c r="AV77" s="461">
        <f>SUM(AI77*4%)</f>
        <v>0</v>
      </c>
      <c r="AW77" s="461">
        <f t="shared" ref="AW77:BE78" si="568">SUM(AJ77*14%)</f>
        <v>0</v>
      </c>
      <c r="AX77" s="461">
        <f t="shared" si="568"/>
        <v>0</v>
      </c>
      <c r="AY77" s="461">
        <f t="shared" si="568"/>
        <v>0</v>
      </c>
      <c r="AZ77" s="461">
        <f t="shared" si="568"/>
        <v>0</v>
      </c>
      <c r="BA77" s="461">
        <f t="shared" si="568"/>
        <v>0</v>
      </c>
      <c r="BB77" s="461">
        <f t="shared" si="568"/>
        <v>0</v>
      </c>
      <c r="BC77" s="461">
        <f t="shared" si="568"/>
        <v>0</v>
      </c>
      <c r="BD77" s="461">
        <f t="shared" si="568"/>
        <v>0</v>
      </c>
      <c r="BE77" s="461">
        <f t="shared" si="568"/>
        <v>0</v>
      </c>
      <c r="BF77" s="73">
        <f t="shared" ref="BF77:BF78" si="569">SUM(AT77:BE77)</f>
        <v>0</v>
      </c>
      <c r="BG77" s="73">
        <f t="shared" ref="BG77:BG80" si="570">AF77-AS77</f>
        <v>0</v>
      </c>
      <c r="BH77" s="74">
        <f t="shared" ref="BH77:BH80" si="571">S77*D77</f>
        <v>618000</v>
      </c>
      <c r="BI77" s="75">
        <f t="shared" ref="BI77:BI80" si="572">BH77-AS77</f>
        <v>618000</v>
      </c>
      <c r="BJ77" s="152">
        <f t="shared" ref="BJ77:BJ80" si="573">SUM(Q77/D77)</f>
        <v>0</v>
      </c>
      <c r="BK77" s="655">
        <v>10300</v>
      </c>
      <c r="BL77" s="461">
        <f>AG77-AT77</f>
        <v>0</v>
      </c>
      <c r="BM77" s="461">
        <f>E77*BK77</f>
        <v>0</v>
      </c>
      <c r="BN77" s="461">
        <f>BL77-BM77</f>
        <v>0</v>
      </c>
      <c r="BO77" s="37"/>
      <c r="BP77" s="461">
        <f>AH77-AU77</f>
        <v>0</v>
      </c>
      <c r="BQ77" s="461">
        <f>F77*BK77</f>
        <v>0</v>
      </c>
      <c r="BR77" s="461">
        <f>BP77-BQ77</f>
        <v>0</v>
      </c>
      <c r="BS77" s="37"/>
      <c r="BT77" s="461">
        <f>AI77-AV77</f>
        <v>0</v>
      </c>
      <c r="BU77" s="461">
        <f>G77*BK77</f>
        <v>0</v>
      </c>
      <c r="BV77" s="461">
        <f>BT77-BU77</f>
        <v>0</v>
      </c>
      <c r="BW77" s="37"/>
      <c r="BX77" s="461">
        <f>AJ77-AW77</f>
        <v>0</v>
      </c>
      <c r="BY77" s="461">
        <f>H77*BK77</f>
        <v>0</v>
      </c>
      <c r="BZ77" s="461">
        <f>BX77-BY77</f>
        <v>0</v>
      </c>
      <c r="CA77" s="37"/>
      <c r="CB77" s="461">
        <f>SUM(AK77-AX77)</f>
        <v>0</v>
      </c>
      <c r="CC77" s="461">
        <f>I77*BK77</f>
        <v>0</v>
      </c>
      <c r="CD77" s="461">
        <f>CB77-CC77</f>
        <v>0</v>
      </c>
      <c r="CE77" s="37"/>
      <c r="CF77" s="461">
        <f>AL77-AY77</f>
        <v>0</v>
      </c>
      <c r="CG77" s="461">
        <f>J77*BK77</f>
        <v>0</v>
      </c>
      <c r="CH77" s="461">
        <f>CF77-CG77</f>
        <v>0</v>
      </c>
      <c r="CI77" s="37"/>
      <c r="CJ77" s="461">
        <f>AM77-AZ77</f>
        <v>0</v>
      </c>
      <c r="CK77" s="461">
        <f>K77*BK77</f>
        <v>0</v>
      </c>
      <c r="CL77" s="461">
        <f>CJ77-CK77</f>
        <v>0</v>
      </c>
      <c r="CM77" s="37"/>
      <c r="CN77" s="461">
        <f>AN77-BA77</f>
        <v>0</v>
      </c>
      <c r="CO77" s="461">
        <f>L77*BK77</f>
        <v>0</v>
      </c>
      <c r="CP77" s="461">
        <f>CN77-CO77</f>
        <v>0</v>
      </c>
      <c r="CQ77" s="37"/>
      <c r="CR77" s="461">
        <f>AO77-BB77</f>
        <v>0</v>
      </c>
      <c r="CS77" s="461">
        <f>M77*BK77</f>
        <v>0</v>
      </c>
      <c r="CT77" s="461">
        <f>CR77-CS77</f>
        <v>0</v>
      </c>
      <c r="CU77" s="37"/>
      <c r="CV77" s="461">
        <f>AP77-BC77</f>
        <v>0</v>
      </c>
      <c r="CW77" s="461">
        <f>N77*BK77</f>
        <v>0</v>
      </c>
      <c r="CX77" s="461">
        <f>CV77-CW77</f>
        <v>0</v>
      </c>
      <c r="CY77" s="37"/>
      <c r="CZ77" s="461">
        <f>AQ77-BD77</f>
        <v>0</v>
      </c>
      <c r="DA77" s="461">
        <f>O77*BK77</f>
        <v>0</v>
      </c>
      <c r="DB77" s="461">
        <f>CZ77-DA77</f>
        <v>0</v>
      </c>
      <c r="DC77" s="37"/>
      <c r="DD77" s="461">
        <f>AR77-BE77</f>
        <v>0</v>
      </c>
      <c r="DE77" s="461">
        <f>P77*BK77</f>
        <v>0</v>
      </c>
      <c r="DF77" s="461">
        <f>DD77-DE77</f>
        <v>0</v>
      </c>
      <c r="DG77" s="37"/>
      <c r="DH77" s="461">
        <f t="shared" ref="DH77:DH79" si="574">SUM(BL77+BP77+BT77+BX77+CB77+CF77+CJ77+CN77+CR77+CV77+CZ77+DD77)</f>
        <v>0</v>
      </c>
      <c r="DI77" s="461">
        <f t="shared" ref="DI77:DI79" si="575">SUM(BM77+BQ77+BU77+BY77+CC77+CG77+CK77+CO77+CS77+CW77+DA77+DE77)</f>
        <v>0</v>
      </c>
      <c r="DJ77" s="461">
        <f>DH77-DI77</f>
        <v>0</v>
      </c>
    </row>
    <row r="78" spans="1:114" s="7" customFormat="1" ht="27.75" customHeight="1" x14ac:dyDescent="0.2">
      <c r="A78" s="42">
        <v>2</v>
      </c>
      <c r="B78" s="189" t="s">
        <v>358</v>
      </c>
      <c r="C78" s="29" t="s">
        <v>237</v>
      </c>
      <c r="D78" s="180">
        <v>60</v>
      </c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1">
        <f t="shared" si="564"/>
        <v>0</v>
      </c>
      <c r="R78" s="183" t="s">
        <v>28</v>
      </c>
      <c r="S78" s="655">
        <v>28500</v>
      </c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69">
        <f t="shared" si="565"/>
        <v>0</v>
      </c>
      <c r="AG78" s="461">
        <f t="shared" si="558"/>
        <v>0</v>
      </c>
      <c r="AH78" s="461">
        <f t="shared" si="559"/>
        <v>0</v>
      </c>
      <c r="AI78" s="461">
        <f t="shared" si="560"/>
        <v>0</v>
      </c>
      <c r="AJ78" s="461">
        <f t="shared" si="561"/>
        <v>0</v>
      </c>
      <c r="AK78" s="461">
        <f t="shared" si="561"/>
        <v>0</v>
      </c>
      <c r="AL78" s="461">
        <f t="shared" si="561"/>
        <v>0</v>
      </c>
      <c r="AM78" s="461">
        <f t="shared" si="561"/>
        <v>0</v>
      </c>
      <c r="AN78" s="461">
        <f t="shared" si="561"/>
        <v>0</v>
      </c>
      <c r="AO78" s="461">
        <f t="shared" si="561"/>
        <v>0</v>
      </c>
      <c r="AP78" s="461">
        <f t="shared" si="561"/>
        <v>0</v>
      </c>
      <c r="AQ78" s="461">
        <f t="shared" si="561"/>
        <v>0</v>
      </c>
      <c r="AR78" s="461">
        <f t="shared" si="561"/>
        <v>0</v>
      </c>
      <c r="AS78" s="462">
        <f t="shared" si="562"/>
        <v>0</v>
      </c>
      <c r="AT78" s="461">
        <f t="shared" si="566"/>
        <v>0</v>
      </c>
      <c r="AU78" s="461">
        <f t="shared" ref="AU78:AV78" si="576">SUM(AH78*15%)</f>
        <v>0</v>
      </c>
      <c r="AV78" s="461">
        <f t="shared" si="576"/>
        <v>0</v>
      </c>
      <c r="AW78" s="461">
        <f t="shared" si="568"/>
        <v>0</v>
      </c>
      <c r="AX78" s="461">
        <f t="shared" si="568"/>
        <v>0</v>
      </c>
      <c r="AY78" s="461">
        <f t="shared" si="568"/>
        <v>0</v>
      </c>
      <c r="AZ78" s="461">
        <f t="shared" si="568"/>
        <v>0</v>
      </c>
      <c r="BA78" s="461">
        <f t="shared" si="568"/>
        <v>0</v>
      </c>
      <c r="BB78" s="461">
        <f t="shared" si="568"/>
        <v>0</v>
      </c>
      <c r="BC78" s="461">
        <f t="shared" si="568"/>
        <v>0</v>
      </c>
      <c r="BD78" s="461">
        <f t="shared" si="568"/>
        <v>0</v>
      </c>
      <c r="BE78" s="461">
        <f t="shared" si="568"/>
        <v>0</v>
      </c>
      <c r="BF78" s="73">
        <f t="shared" si="569"/>
        <v>0</v>
      </c>
      <c r="BG78" s="73">
        <f t="shared" si="570"/>
        <v>0</v>
      </c>
      <c r="BH78" s="74">
        <f t="shared" si="571"/>
        <v>1710000</v>
      </c>
      <c r="BI78" s="75">
        <f t="shared" si="572"/>
        <v>1710000</v>
      </c>
      <c r="BJ78" s="152">
        <f t="shared" si="573"/>
        <v>0</v>
      </c>
      <c r="BK78" s="655">
        <v>28500</v>
      </c>
      <c r="BL78" s="461">
        <f t="shared" ref="BL78:BL79" si="577">AG78-AT78</f>
        <v>0</v>
      </c>
      <c r="BM78" s="461">
        <f t="shared" ref="BM78:BM79" si="578">E78*BK78</f>
        <v>0</v>
      </c>
      <c r="BN78" s="461">
        <f t="shared" ref="BN78:BN79" si="579">BL78-BM78</f>
        <v>0</v>
      </c>
      <c r="BO78" s="37"/>
      <c r="BP78" s="461">
        <f t="shared" ref="BP78:BP79" si="580">AH78-AU78</f>
        <v>0</v>
      </c>
      <c r="BQ78" s="461">
        <f t="shared" ref="BQ78:BQ79" si="581">F78*BK78</f>
        <v>0</v>
      </c>
      <c r="BR78" s="461">
        <f t="shared" ref="BR78:BR79" si="582">BP78-BQ78</f>
        <v>0</v>
      </c>
      <c r="BS78" s="37"/>
      <c r="BT78" s="461">
        <f t="shared" ref="BT78:BT79" si="583">AI78-AV78</f>
        <v>0</v>
      </c>
      <c r="BU78" s="461">
        <f t="shared" ref="BU78:BU79" si="584">G78*BK78</f>
        <v>0</v>
      </c>
      <c r="BV78" s="461">
        <f t="shared" ref="BV78:BV79" si="585">BT78-BU78</f>
        <v>0</v>
      </c>
      <c r="BW78" s="37"/>
      <c r="BX78" s="461">
        <f t="shared" ref="BX78:BX79" si="586">AJ78-AW78</f>
        <v>0</v>
      </c>
      <c r="BY78" s="461">
        <f t="shared" ref="BY78:BY79" si="587">H78*BK78</f>
        <v>0</v>
      </c>
      <c r="BZ78" s="461">
        <f t="shared" ref="BZ78:BZ79" si="588">BX78-BY78</f>
        <v>0</v>
      </c>
      <c r="CA78" s="37"/>
      <c r="CB78" s="461">
        <f t="shared" ref="CB78:CB79" si="589">SUM(AK78-AX78)</f>
        <v>0</v>
      </c>
      <c r="CC78" s="461">
        <f t="shared" ref="CC78:CC79" si="590">I78*BK78</f>
        <v>0</v>
      </c>
      <c r="CD78" s="461">
        <f t="shared" ref="CD78:CD79" si="591">CB78-CC78</f>
        <v>0</v>
      </c>
      <c r="CE78" s="37"/>
      <c r="CF78" s="461">
        <f t="shared" ref="CF78:CF79" si="592">AL78-AY78</f>
        <v>0</v>
      </c>
      <c r="CG78" s="461">
        <f t="shared" ref="CG78:CG79" si="593">J78*BK78</f>
        <v>0</v>
      </c>
      <c r="CH78" s="461">
        <f t="shared" ref="CH78:CH79" si="594">CF78-CG78</f>
        <v>0</v>
      </c>
      <c r="CI78" s="37"/>
      <c r="CJ78" s="461">
        <f t="shared" ref="CJ78:CJ79" si="595">AM78-AZ78</f>
        <v>0</v>
      </c>
      <c r="CK78" s="461">
        <f t="shared" ref="CK78:CK79" si="596">K78*BK78</f>
        <v>0</v>
      </c>
      <c r="CL78" s="461">
        <f t="shared" ref="CL78:CL79" si="597">CJ78-CK78</f>
        <v>0</v>
      </c>
      <c r="CM78" s="37"/>
      <c r="CN78" s="461">
        <f t="shared" ref="CN78:CN79" si="598">AN78-BA78</f>
        <v>0</v>
      </c>
      <c r="CO78" s="461">
        <f t="shared" ref="CO78:CO79" si="599">L78*BK78</f>
        <v>0</v>
      </c>
      <c r="CP78" s="461">
        <f t="shared" ref="CP78:CP79" si="600">CN78-CO78</f>
        <v>0</v>
      </c>
      <c r="CQ78" s="37"/>
      <c r="CR78" s="461">
        <f t="shared" ref="CR78:CR79" si="601">AO78-BB78</f>
        <v>0</v>
      </c>
      <c r="CS78" s="461">
        <f t="shared" ref="CS78:CS79" si="602">M78*BK78</f>
        <v>0</v>
      </c>
      <c r="CT78" s="461">
        <f t="shared" ref="CT78:CT79" si="603">CR78-CS78</f>
        <v>0</v>
      </c>
      <c r="CU78" s="37"/>
      <c r="CV78" s="461">
        <f t="shared" ref="CV78:CV79" si="604">AP78-BC78</f>
        <v>0</v>
      </c>
      <c r="CW78" s="461">
        <f t="shared" ref="CW78:CW79" si="605">N78*BK78</f>
        <v>0</v>
      </c>
      <c r="CX78" s="461">
        <f t="shared" ref="CX78:CX79" si="606">CV78-CW78</f>
        <v>0</v>
      </c>
      <c r="CY78" s="37"/>
      <c r="CZ78" s="461">
        <f t="shared" ref="CZ78:CZ79" si="607">AQ78-BD78</f>
        <v>0</v>
      </c>
      <c r="DA78" s="461">
        <f t="shared" ref="DA78:DA79" si="608">O78*BK78</f>
        <v>0</v>
      </c>
      <c r="DB78" s="461">
        <f t="shared" ref="DB78:DB79" si="609">CZ78-DA78</f>
        <v>0</v>
      </c>
      <c r="DC78" s="37"/>
      <c r="DD78" s="461">
        <f t="shared" ref="DD78:DD79" si="610">AR78-BE78</f>
        <v>0</v>
      </c>
      <c r="DE78" s="461">
        <f t="shared" ref="DE78:DE79" si="611">P78*BK78</f>
        <v>0</v>
      </c>
      <c r="DF78" s="461">
        <f t="shared" ref="DF78:DF79" si="612">DD78-DE78</f>
        <v>0</v>
      </c>
      <c r="DG78" s="37"/>
      <c r="DH78" s="461">
        <f t="shared" si="574"/>
        <v>0</v>
      </c>
      <c r="DI78" s="461">
        <f t="shared" si="575"/>
        <v>0</v>
      </c>
      <c r="DJ78" s="461">
        <f t="shared" ref="DJ78:DJ79" si="613">DH78-DI78</f>
        <v>0</v>
      </c>
    </row>
    <row r="79" spans="1:114" s="7" customFormat="1" ht="27.75" customHeight="1" x14ac:dyDescent="0.2">
      <c r="A79" s="42">
        <v>3</v>
      </c>
      <c r="B79" s="189" t="s">
        <v>29</v>
      </c>
      <c r="C79" s="29" t="s">
        <v>237</v>
      </c>
      <c r="D79" s="180">
        <v>4</v>
      </c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1">
        <f t="shared" si="564"/>
        <v>0</v>
      </c>
      <c r="R79" s="183" t="s">
        <v>15</v>
      </c>
      <c r="S79" s="655">
        <v>35000</v>
      </c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69">
        <f t="shared" ref="AF79:AF80" si="614">SUM(Q79*S79)</f>
        <v>0</v>
      </c>
      <c r="AG79" s="70">
        <f t="shared" si="558"/>
        <v>0</v>
      </c>
      <c r="AH79" s="70">
        <f t="shared" si="559"/>
        <v>0</v>
      </c>
      <c r="AI79" s="70">
        <f t="shared" si="560"/>
        <v>0</v>
      </c>
      <c r="AJ79" s="70">
        <f t="shared" si="561"/>
        <v>0</v>
      </c>
      <c r="AK79" s="70">
        <f t="shared" si="561"/>
        <v>0</v>
      </c>
      <c r="AL79" s="70">
        <f t="shared" si="561"/>
        <v>0</v>
      </c>
      <c r="AM79" s="70">
        <f t="shared" si="561"/>
        <v>0</v>
      </c>
      <c r="AN79" s="70">
        <f t="shared" si="561"/>
        <v>0</v>
      </c>
      <c r="AO79" s="70">
        <f t="shared" si="561"/>
        <v>0</v>
      </c>
      <c r="AP79" s="70">
        <f t="shared" si="561"/>
        <v>0</v>
      </c>
      <c r="AQ79" s="70">
        <f t="shared" si="561"/>
        <v>0</v>
      </c>
      <c r="AR79" s="70">
        <f t="shared" si="561"/>
        <v>0</v>
      </c>
      <c r="AS79" s="71">
        <f t="shared" si="562"/>
        <v>0</v>
      </c>
      <c r="AT79" s="70">
        <f t="shared" si="566"/>
        <v>0</v>
      </c>
      <c r="AU79" s="70">
        <f t="shared" ref="AU79:AU80" si="615">SUM(AH79*14%)</f>
        <v>0</v>
      </c>
      <c r="AV79" s="70">
        <f>SUM(AI79*4%)</f>
        <v>0</v>
      </c>
      <c r="AW79" s="70">
        <f t="shared" ref="AW79:BE80" si="616">SUM(AJ79*14%)</f>
        <v>0</v>
      </c>
      <c r="AX79" s="70">
        <f t="shared" si="616"/>
        <v>0</v>
      </c>
      <c r="AY79" s="70">
        <f t="shared" si="616"/>
        <v>0</v>
      </c>
      <c r="AZ79" s="70">
        <f t="shared" si="616"/>
        <v>0</v>
      </c>
      <c r="BA79" s="70">
        <f t="shared" si="616"/>
        <v>0</v>
      </c>
      <c r="BB79" s="70">
        <f t="shared" si="616"/>
        <v>0</v>
      </c>
      <c r="BC79" s="70">
        <f t="shared" si="616"/>
        <v>0</v>
      </c>
      <c r="BD79" s="70">
        <f t="shared" si="616"/>
        <v>0</v>
      </c>
      <c r="BE79" s="70">
        <f t="shared" si="616"/>
        <v>0</v>
      </c>
      <c r="BF79" s="72">
        <f t="shared" ref="BF79:BF80" si="617">SUM(AT79:BE79)</f>
        <v>0</v>
      </c>
      <c r="BG79" s="73">
        <f t="shared" si="570"/>
        <v>0</v>
      </c>
      <c r="BH79" s="74">
        <f t="shared" si="571"/>
        <v>140000</v>
      </c>
      <c r="BI79" s="75">
        <f t="shared" si="572"/>
        <v>140000</v>
      </c>
      <c r="BJ79" s="152">
        <f t="shared" si="573"/>
        <v>0</v>
      </c>
      <c r="BK79" s="655">
        <v>35000</v>
      </c>
      <c r="BL79" s="461">
        <f t="shared" si="577"/>
        <v>0</v>
      </c>
      <c r="BM79" s="461">
        <f t="shared" si="578"/>
        <v>0</v>
      </c>
      <c r="BN79" s="461">
        <f t="shared" si="579"/>
        <v>0</v>
      </c>
      <c r="BO79" s="37"/>
      <c r="BP79" s="461">
        <f t="shared" si="580"/>
        <v>0</v>
      </c>
      <c r="BQ79" s="461">
        <f t="shared" si="581"/>
        <v>0</v>
      </c>
      <c r="BR79" s="461">
        <f t="shared" si="582"/>
        <v>0</v>
      </c>
      <c r="BS79" s="37"/>
      <c r="BT79" s="461">
        <f t="shared" si="583"/>
        <v>0</v>
      </c>
      <c r="BU79" s="461">
        <f t="shared" si="584"/>
        <v>0</v>
      </c>
      <c r="BV79" s="461">
        <f t="shared" si="585"/>
        <v>0</v>
      </c>
      <c r="BW79" s="37"/>
      <c r="BX79" s="461">
        <f t="shared" si="586"/>
        <v>0</v>
      </c>
      <c r="BY79" s="461">
        <f t="shared" si="587"/>
        <v>0</v>
      </c>
      <c r="BZ79" s="461">
        <f t="shared" si="588"/>
        <v>0</v>
      </c>
      <c r="CA79" s="37"/>
      <c r="CB79" s="461">
        <f t="shared" si="589"/>
        <v>0</v>
      </c>
      <c r="CC79" s="461">
        <f t="shared" si="590"/>
        <v>0</v>
      </c>
      <c r="CD79" s="461">
        <f t="shared" si="591"/>
        <v>0</v>
      </c>
      <c r="CE79" s="37"/>
      <c r="CF79" s="461">
        <f t="shared" si="592"/>
        <v>0</v>
      </c>
      <c r="CG79" s="461">
        <f t="shared" si="593"/>
        <v>0</v>
      </c>
      <c r="CH79" s="461">
        <f t="shared" si="594"/>
        <v>0</v>
      </c>
      <c r="CI79" s="37"/>
      <c r="CJ79" s="461">
        <f t="shared" si="595"/>
        <v>0</v>
      </c>
      <c r="CK79" s="461">
        <f t="shared" si="596"/>
        <v>0</v>
      </c>
      <c r="CL79" s="461">
        <f t="shared" si="597"/>
        <v>0</v>
      </c>
      <c r="CM79" s="37"/>
      <c r="CN79" s="461">
        <f t="shared" si="598"/>
        <v>0</v>
      </c>
      <c r="CO79" s="461">
        <f t="shared" si="599"/>
        <v>0</v>
      </c>
      <c r="CP79" s="461">
        <f t="shared" si="600"/>
        <v>0</v>
      </c>
      <c r="CQ79" s="37"/>
      <c r="CR79" s="461">
        <f t="shared" si="601"/>
        <v>0</v>
      </c>
      <c r="CS79" s="461">
        <f t="shared" si="602"/>
        <v>0</v>
      </c>
      <c r="CT79" s="461">
        <f t="shared" si="603"/>
        <v>0</v>
      </c>
      <c r="CU79" s="37"/>
      <c r="CV79" s="461">
        <f t="shared" si="604"/>
        <v>0</v>
      </c>
      <c r="CW79" s="461">
        <f t="shared" si="605"/>
        <v>0</v>
      </c>
      <c r="CX79" s="461">
        <f t="shared" si="606"/>
        <v>0</v>
      </c>
      <c r="CY79" s="37"/>
      <c r="CZ79" s="461">
        <f t="shared" si="607"/>
        <v>0</v>
      </c>
      <c r="DA79" s="461">
        <f t="shared" si="608"/>
        <v>0</v>
      </c>
      <c r="DB79" s="461">
        <f t="shared" si="609"/>
        <v>0</v>
      </c>
      <c r="DC79" s="37"/>
      <c r="DD79" s="461">
        <f t="shared" si="610"/>
        <v>0</v>
      </c>
      <c r="DE79" s="461">
        <f t="shared" si="611"/>
        <v>0</v>
      </c>
      <c r="DF79" s="461">
        <f t="shared" si="612"/>
        <v>0</v>
      </c>
      <c r="DG79" s="37"/>
      <c r="DH79" s="461">
        <f t="shared" si="574"/>
        <v>0</v>
      </c>
      <c r="DI79" s="461">
        <f t="shared" si="575"/>
        <v>0</v>
      </c>
      <c r="DJ79" s="461">
        <f t="shared" si="613"/>
        <v>0</v>
      </c>
    </row>
    <row r="80" spans="1:114" s="7" customFormat="1" ht="27.75" customHeight="1" thickBot="1" x14ac:dyDescent="0.25">
      <c r="A80" s="42">
        <v>4</v>
      </c>
      <c r="B80" s="189" t="s">
        <v>379</v>
      </c>
      <c r="C80" s="29" t="s">
        <v>237</v>
      </c>
      <c r="D80" s="180">
        <v>6</v>
      </c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1">
        <f t="shared" si="564"/>
        <v>0</v>
      </c>
      <c r="R80" s="183" t="s">
        <v>32</v>
      </c>
      <c r="S80" s="655">
        <v>400000</v>
      </c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69">
        <f t="shared" si="614"/>
        <v>0</v>
      </c>
      <c r="AG80" s="70">
        <f t="shared" si="558"/>
        <v>0</v>
      </c>
      <c r="AH80" s="70">
        <f t="shared" si="559"/>
        <v>0</v>
      </c>
      <c r="AI80" s="70">
        <f t="shared" si="560"/>
        <v>0</v>
      </c>
      <c r="AJ80" s="70">
        <f t="shared" si="561"/>
        <v>0</v>
      </c>
      <c r="AK80" s="70">
        <f t="shared" si="561"/>
        <v>0</v>
      </c>
      <c r="AL80" s="70">
        <f t="shared" si="561"/>
        <v>0</v>
      </c>
      <c r="AM80" s="70">
        <f t="shared" si="561"/>
        <v>0</v>
      </c>
      <c r="AN80" s="70">
        <f t="shared" si="561"/>
        <v>0</v>
      </c>
      <c r="AO80" s="70">
        <f t="shared" si="561"/>
        <v>0</v>
      </c>
      <c r="AP80" s="70">
        <f t="shared" si="561"/>
        <v>0</v>
      </c>
      <c r="AQ80" s="70">
        <f t="shared" si="561"/>
        <v>0</v>
      </c>
      <c r="AR80" s="70">
        <f t="shared" si="561"/>
        <v>0</v>
      </c>
      <c r="AS80" s="71">
        <f t="shared" si="562"/>
        <v>0</v>
      </c>
      <c r="AT80" s="70"/>
      <c r="AU80" s="70">
        <f t="shared" si="615"/>
        <v>0</v>
      </c>
      <c r="AV80" s="70">
        <f>SUM(AI80*4%)</f>
        <v>0</v>
      </c>
      <c r="AW80" s="70">
        <f t="shared" si="616"/>
        <v>0</v>
      </c>
      <c r="AX80" s="70">
        <f t="shared" si="616"/>
        <v>0</v>
      </c>
      <c r="AY80" s="70">
        <f t="shared" si="616"/>
        <v>0</v>
      </c>
      <c r="AZ80" s="70">
        <f t="shared" si="616"/>
        <v>0</v>
      </c>
      <c r="BA80" s="70">
        <f t="shared" si="616"/>
        <v>0</v>
      </c>
      <c r="BB80" s="70">
        <f t="shared" si="616"/>
        <v>0</v>
      </c>
      <c r="BC80" s="70">
        <f t="shared" si="616"/>
        <v>0</v>
      </c>
      <c r="BD80" s="70">
        <f t="shared" si="616"/>
        <v>0</v>
      </c>
      <c r="BE80" s="70">
        <f t="shared" si="616"/>
        <v>0</v>
      </c>
      <c r="BF80" s="72">
        <f t="shared" si="617"/>
        <v>0</v>
      </c>
      <c r="BG80" s="73">
        <f t="shared" si="570"/>
        <v>0</v>
      </c>
      <c r="BH80" s="74">
        <f t="shared" si="571"/>
        <v>2400000</v>
      </c>
      <c r="BI80" s="75">
        <f t="shared" si="572"/>
        <v>2400000</v>
      </c>
      <c r="BJ80" s="152">
        <f t="shared" si="573"/>
        <v>0</v>
      </c>
      <c r="BK80" s="655">
        <v>400000</v>
      </c>
      <c r="BL80" s="461">
        <f t="shared" ref="BL80" si="618">AG80-AT80</f>
        <v>0</v>
      </c>
      <c r="BM80" s="461">
        <f t="shared" ref="BM80" si="619">E80*BK80</f>
        <v>0</v>
      </c>
      <c r="BN80" s="461">
        <f t="shared" ref="BN80" si="620">BL80-BM80</f>
        <v>0</v>
      </c>
      <c r="BO80" s="37"/>
      <c r="BP80" s="461">
        <f t="shared" ref="BP80" si="621">AH80-AU80</f>
        <v>0</v>
      </c>
      <c r="BQ80" s="461">
        <f t="shared" ref="BQ80" si="622">F80*BK80</f>
        <v>0</v>
      </c>
      <c r="BR80" s="461">
        <f t="shared" ref="BR80" si="623">BP80-BQ80</f>
        <v>0</v>
      </c>
      <c r="BS80" s="37"/>
      <c r="BT80" s="461">
        <f t="shared" ref="BT80" si="624">AI80-AV80</f>
        <v>0</v>
      </c>
      <c r="BU80" s="461">
        <f t="shared" ref="BU80" si="625">G80*BK80</f>
        <v>0</v>
      </c>
      <c r="BV80" s="461">
        <f t="shared" ref="BV80" si="626">BT80-BU80</f>
        <v>0</v>
      </c>
      <c r="BW80" s="37"/>
      <c r="BX80" s="461">
        <f t="shared" ref="BX80" si="627">AJ80-AW80</f>
        <v>0</v>
      </c>
      <c r="BY80" s="461">
        <f t="shared" ref="BY80" si="628">H80*BK80</f>
        <v>0</v>
      </c>
      <c r="BZ80" s="461">
        <f t="shared" ref="BZ80" si="629">BX80-BY80</f>
        <v>0</v>
      </c>
      <c r="CA80" s="37"/>
      <c r="CB80" s="461">
        <f t="shared" ref="CB80" si="630">SUM(AK80-AX80)</f>
        <v>0</v>
      </c>
      <c r="CC80" s="461">
        <f t="shared" ref="CC80" si="631">I80*BK80</f>
        <v>0</v>
      </c>
      <c r="CD80" s="461">
        <f t="shared" ref="CD80" si="632">CB80-CC80</f>
        <v>0</v>
      </c>
      <c r="CE80" s="37"/>
      <c r="CF80" s="461">
        <f t="shared" ref="CF80" si="633">AL80-AY80</f>
        <v>0</v>
      </c>
      <c r="CG80" s="461">
        <f t="shared" ref="CG80" si="634">J80*BK80</f>
        <v>0</v>
      </c>
      <c r="CH80" s="461">
        <f t="shared" ref="CH80" si="635">CF80-CG80</f>
        <v>0</v>
      </c>
      <c r="CI80" s="37"/>
      <c r="CJ80" s="461">
        <f t="shared" ref="CJ80" si="636">AM80-AZ80</f>
        <v>0</v>
      </c>
      <c r="CK80" s="461">
        <f t="shared" ref="CK80" si="637">K80*BK80</f>
        <v>0</v>
      </c>
      <c r="CL80" s="461">
        <f t="shared" ref="CL80" si="638">CJ80-CK80</f>
        <v>0</v>
      </c>
      <c r="CM80" s="37"/>
      <c r="CN80" s="461">
        <f t="shared" ref="CN80" si="639">AN80-BA80</f>
        <v>0</v>
      </c>
      <c r="CO80" s="461">
        <f t="shared" ref="CO80" si="640">L80*BK80</f>
        <v>0</v>
      </c>
      <c r="CP80" s="461">
        <f t="shared" ref="CP80" si="641">CN80-CO80</f>
        <v>0</v>
      </c>
      <c r="CQ80" s="37"/>
      <c r="CR80" s="461">
        <f t="shared" ref="CR80" si="642">AO80-BB80</f>
        <v>0</v>
      </c>
      <c r="CS80" s="461">
        <f t="shared" ref="CS80" si="643">M80*BK80</f>
        <v>0</v>
      </c>
      <c r="CT80" s="461">
        <f t="shared" ref="CT80" si="644">CR80-CS80</f>
        <v>0</v>
      </c>
      <c r="CU80" s="37"/>
      <c r="CV80" s="461">
        <f t="shared" ref="CV80" si="645">AP80-BC80</f>
        <v>0</v>
      </c>
      <c r="CW80" s="461">
        <f t="shared" ref="CW80" si="646">N80*BK80</f>
        <v>0</v>
      </c>
      <c r="CX80" s="461">
        <f t="shared" ref="CX80" si="647">CV80-CW80</f>
        <v>0</v>
      </c>
      <c r="CY80" s="37"/>
      <c r="CZ80" s="461">
        <f t="shared" ref="CZ80" si="648">AQ80-BD80</f>
        <v>0</v>
      </c>
      <c r="DA80" s="461">
        <f t="shared" ref="DA80" si="649">O80*BK80</f>
        <v>0</v>
      </c>
      <c r="DB80" s="461">
        <f t="shared" ref="DB80" si="650">CZ80-DA80</f>
        <v>0</v>
      </c>
      <c r="DC80" s="37"/>
      <c r="DD80" s="461">
        <f t="shared" ref="DD80" si="651">AR80-BE80</f>
        <v>0</v>
      </c>
      <c r="DE80" s="461">
        <f t="shared" ref="DE80" si="652">P80*BK80</f>
        <v>0</v>
      </c>
      <c r="DF80" s="461">
        <f t="shared" ref="DF80" si="653">DD80-DE80</f>
        <v>0</v>
      </c>
      <c r="DG80" s="37"/>
      <c r="DH80" s="461">
        <f t="shared" ref="DH80" si="654">SUM(BL80+BP80+BT80+BX80+CB80+CF80+CJ80+CN80+CR80+CV80+CZ80+DD80)</f>
        <v>0</v>
      </c>
      <c r="DI80" s="461">
        <f t="shared" ref="DI80" si="655">SUM(BM80+BQ80+BU80+BY80+CC80+CG80+CK80+CO80+CS80+CW80+DA80+DE80)</f>
        <v>0</v>
      </c>
      <c r="DJ80" s="461">
        <f t="shared" ref="DJ80" si="656">DH80-DI80</f>
        <v>0</v>
      </c>
    </row>
    <row r="81" spans="1:114" s="39" customFormat="1" ht="27.75" customHeight="1" thickBot="1" x14ac:dyDescent="0.25">
      <c r="A81" s="45">
        <v>8</v>
      </c>
      <c r="B81" s="45" t="s">
        <v>4</v>
      </c>
      <c r="C81" s="45"/>
      <c r="D81" s="46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8"/>
      <c r="R81" s="77"/>
      <c r="S81" s="46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78">
        <f>SUM(AF76:AF80)</f>
        <v>0</v>
      </c>
      <c r="AG81" s="78">
        <f>SUM(AG76:AG80)</f>
        <v>0</v>
      </c>
      <c r="AH81" s="78">
        <f>SUM(AH76:AH80)</f>
        <v>0</v>
      </c>
      <c r="AI81" s="78">
        <f>SUM(AI76:AI80)</f>
        <v>0</v>
      </c>
      <c r="AJ81" s="78"/>
      <c r="AK81" s="78"/>
      <c r="AL81" s="78"/>
      <c r="AM81" s="78"/>
      <c r="AN81" s="78"/>
      <c r="AO81" s="78"/>
      <c r="AP81" s="78"/>
      <c r="AQ81" s="78"/>
      <c r="AR81" s="78"/>
      <c r="AS81" s="78">
        <f t="shared" ref="AS81:BI81" si="657">SUM(AS76:AS80)</f>
        <v>0</v>
      </c>
      <c r="AT81" s="78">
        <f t="shared" si="657"/>
        <v>0</v>
      </c>
      <c r="AU81" s="78">
        <f t="shared" si="657"/>
        <v>0</v>
      </c>
      <c r="AV81" s="78">
        <f t="shared" si="657"/>
        <v>0</v>
      </c>
      <c r="AW81" s="78">
        <f t="shared" si="657"/>
        <v>0</v>
      </c>
      <c r="AX81" s="78">
        <f t="shared" si="657"/>
        <v>0</v>
      </c>
      <c r="AY81" s="78">
        <f t="shared" si="657"/>
        <v>0</v>
      </c>
      <c r="AZ81" s="78">
        <f t="shared" si="657"/>
        <v>0</v>
      </c>
      <c r="BA81" s="78">
        <f t="shared" si="657"/>
        <v>0</v>
      </c>
      <c r="BB81" s="78">
        <f t="shared" si="657"/>
        <v>0</v>
      </c>
      <c r="BC81" s="78">
        <f t="shared" si="657"/>
        <v>0</v>
      </c>
      <c r="BD81" s="78">
        <f t="shared" si="657"/>
        <v>0</v>
      </c>
      <c r="BE81" s="78">
        <f t="shared" si="657"/>
        <v>0</v>
      </c>
      <c r="BF81" s="78">
        <f t="shared" si="657"/>
        <v>0</v>
      </c>
      <c r="BG81" s="79">
        <f t="shared" si="657"/>
        <v>0</v>
      </c>
      <c r="BH81" s="79">
        <f t="shared" si="657"/>
        <v>4868000</v>
      </c>
      <c r="BI81" s="79">
        <f t="shared" si="657"/>
        <v>4868000</v>
      </c>
      <c r="BJ81" s="153">
        <f>SUM(BJ77:BJ80)/8</f>
        <v>0</v>
      </c>
      <c r="BK81" s="162"/>
      <c r="BL81" s="918">
        <f>SUM(BL77:BL80)</f>
        <v>0</v>
      </c>
      <c r="BM81" s="918">
        <f t="shared" ref="BM81:BN81" si="658">SUM(BM77:BM80)</f>
        <v>0</v>
      </c>
      <c r="BN81" s="918">
        <f t="shared" si="658"/>
        <v>0</v>
      </c>
      <c r="BO81" s="50"/>
      <c r="BP81" s="918">
        <f>SUM(BP77:BP80)</f>
        <v>0</v>
      </c>
      <c r="BQ81" s="918">
        <f t="shared" ref="BQ81" si="659">SUM(BQ77:BQ80)</f>
        <v>0</v>
      </c>
      <c r="BR81" s="918">
        <f t="shared" ref="BR81" si="660">SUM(BR77:BR80)</f>
        <v>0</v>
      </c>
      <c r="BS81" s="50"/>
      <c r="BT81" s="918">
        <f>SUM(BT77:BT80)</f>
        <v>0</v>
      </c>
      <c r="BU81" s="918">
        <f t="shared" ref="BU81" si="661">SUM(BU77:BU80)</f>
        <v>0</v>
      </c>
      <c r="BV81" s="918">
        <f t="shared" ref="BV81" si="662">SUM(BV77:BV80)</f>
        <v>0</v>
      </c>
      <c r="BW81" s="50"/>
      <c r="BX81" s="918">
        <f>SUM(BX77:BX80)</f>
        <v>0</v>
      </c>
      <c r="BY81" s="918">
        <f t="shared" ref="BY81" si="663">SUM(BY77:BY80)</f>
        <v>0</v>
      </c>
      <c r="BZ81" s="918">
        <f t="shared" ref="BZ81" si="664">SUM(BZ77:BZ80)</f>
        <v>0</v>
      </c>
      <c r="CA81" s="50"/>
      <c r="CB81" s="918">
        <f>SUM(CB77:CB80)</f>
        <v>0</v>
      </c>
      <c r="CC81" s="918">
        <f t="shared" ref="CC81" si="665">SUM(CC77:CC80)</f>
        <v>0</v>
      </c>
      <c r="CD81" s="918">
        <f t="shared" ref="CD81" si="666">SUM(CD77:CD80)</f>
        <v>0</v>
      </c>
      <c r="CE81" s="50"/>
      <c r="CF81" s="918">
        <f>SUM(CF77:CF80)</f>
        <v>0</v>
      </c>
      <c r="CG81" s="918">
        <f t="shared" ref="CG81" si="667">SUM(CG77:CG80)</f>
        <v>0</v>
      </c>
      <c r="CH81" s="918">
        <f t="shared" ref="CH81" si="668">SUM(CH77:CH80)</f>
        <v>0</v>
      </c>
      <c r="CI81" s="50"/>
      <c r="CJ81" s="918">
        <f>SUM(CJ77:CJ80)</f>
        <v>0</v>
      </c>
      <c r="CK81" s="918">
        <f t="shared" ref="CK81" si="669">SUM(CK77:CK80)</f>
        <v>0</v>
      </c>
      <c r="CL81" s="918">
        <f t="shared" ref="CL81" si="670">SUM(CL77:CL80)</f>
        <v>0</v>
      </c>
      <c r="CM81" s="50"/>
      <c r="CN81" s="918">
        <f>SUM(CN77:CN80)</f>
        <v>0</v>
      </c>
      <c r="CO81" s="918">
        <f t="shared" ref="CO81" si="671">SUM(CO77:CO80)</f>
        <v>0</v>
      </c>
      <c r="CP81" s="918">
        <f t="shared" ref="CP81" si="672">SUM(CP77:CP80)</f>
        <v>0</v>
      </c>
      <c r="CQ81" s="50"/>
      <c r="CR81" s="918">
        <f>SUM(CR77:CR80)</f>
        <v>0</v>
      </c>
      <c r="CS81" s="918">
        <f t="shared" ref="CS81" si="673">SUM(CS77:CS80)</f>
        <v>0</v>
      </c>
      <c r="CT81" s="918">
        <f t="shared" ref="CT81" si="674">SUM(CT77:CT80)</f>
        <v>0</v>
      </c>
      <c r="CU81" s="50"/>
      <c r="CV81" s="918">
        <f>SUM(CV77:CV80)</f>
        <v>0</v>
      </c>
      <c r="CW81" s="918">
        <f t="shared" ref="CW81" si="675">SUM(CW77:CW80)</f>
        <v>0</v>
      </c>
      <c r="CX81" s="918">
        <f t="shared" ref="CX81" si="676">SUM(CX77:CX80)</f>
        <v>0</v>
      </c>
      <c r="CY81" s="50"/>
      <c r="CZ81" s="918">
        <f>SUM(CZ77:CZ80)</f>
        <v>0</v>
      </c>
      <c r="DA81" s="918">
        <f t="shared" ref="DA81" si="677">SUM(DA77:DA80)</f>
        <v>0</v>
      </c>
      <c r="DB81" s="918">
        <f t="shared" ref="DB81" si="678">SUM(DB77:DB80)</f>
        <v>0</v>
      </c>
      <c r="DC81" s="50"/>
      <c r="DD81" s="918">
        <f>SUM(DD77:DD80)</f>
        <v>0</v>
      </c>
      <c r="DE81" s="918">
        <f t="shared" ref="DE81" si="679">SUM(DE77:DE80)</f>
        <v>0</v>
      </c>
      <c r="DF81" s="918">
        <f t="shared" ref="DF81" si="680">SUM(DF77:DF80)</f>
        <v>0</v>
      </c>
      <c r="DG81" s="50"/>
      <c r="DH81" s="918">
        <f>SUM(DH77:DH80)</f>
        <v>0</v>
      </c>
      <c r="DI81" s="918">
        <f t="shared" ref="DI81" si="681">SUM(DI77:DI80)</f>
        <v>0</v>
      </c>
      <c r="DJ81" s="918">
        <f>SUM(DJ77:DJ80)</f>
        <v>0</v>
      </c>
    </row>
    <row r="82" spans="1:114" s="20" customFormat="1" ht="27.75" customHeight="1" x14ac:dyDescent="0.2">
      <c r="A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AE82" s="41"/>
      <c r="AQ82" s="266"/>
      <c r="AS82" s="52"/>
      <c r="AT82" s="266"/>
      <c r="AU82" s="266"/>
      <c r="BF82" s="53">
        <f>SUM(AS81+BF81)</f>
        <v>0</v>
      </c>
      <c r="BG82" s="54">
        <f>AF81-AS81</f>
        <v>0</v>
      </c>
      <c r="BH82" s="55">
        <f>SUM(BI81+AS81)</f>
        <v>4868000</v>
      </c>
      <c r="BI82" s="56">
        <f>SUM(BG81)</f>
        <v>0</v>
      </c>
      <c r="BJ82" s="154" t="s">
        <v>35</v>
      </c>
      <c r="BK82" s="162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7"/>
      <c r="CA82" s="43"/>
      <c r="CB82" s="7"/>
      <c r="CC82" s="7"/>
      <c r="CD82" s="7"/>
      <c r="CE82" s="43"/>
      <c r="CF82" s="7"/>
      <c r="CG82" s="7"/>
      <c r="CH82" s="7"/>
      <c r="CI82" s="43"/>
      <c r="CJ82" s="7"/>
      <c r="CK82" s="7"/>
      <c r="CL82" s="7"/>
      <c r="CM82" s="43"/>
      <c r="CN82" s="7"/>
      <c r="CO82" s="7"/>
      <c r="CP82" s="7"/>
      <c r="CQ82" s="43"/>
      <c r="CR82" s="7"/>
      <c r="CS82" s="7"/>
      <c r="CT82" s="7"/>
      <c r="CU82" s="43"/>
      <c r="CV82" s="7"/>
      <c r="CW82" s="7"/>
      <c r="CX82" s="7"/>
      <c r="CY82" s="43"/>
      <c r="CZ82" s="7"/>
      <c r="DA82" s="7"/>
      <c r="DB82" s="7"/>
      <c r="DC82" s="43"/>
      <c r="DD82" s="7"/>
      <c r="DE82" s="7"/>
      <c r="DF82" s="7"/>
      <c r="DG82" s="43"/>
      <c r="DH82" s="7"/>
      <c r="DI82" s="7"/>
      <c r="DJ82" s="7"/>
    </row>
    <row r="83" spans="1:114" s="20" customFormat="1" ht="27.75" customHeight="1" x14ac:dyDescent="0.2">
      <c r="A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AE83" s="41"/>
      <c r="AS83" s="41"/>
      <c r="AT83" s="118">
        <f>SUM(AG81+AT81)</f>
        <v>0</v>
      </c>
      <c r="AU83" s="118">
        <f t="shared" ref="AU83" si="682">SUM(AH81+AU81)</f>
        <v>0</v>
      </c>
      <c r="AV83" s="118">
        <f>SUM(AI81+AV81)</f>
        <v>0</v>
      </c>
      <c r="AW83" s="118">
        <f t="shared" ref="AW83" si="683">SUM(AJ81+AW81)</f>
        <v>0</v>
      </c>
      <c r="AX83" s="118">
        <f t="shared" ref="AX83" si="684">SUM(AK81+AX81)</f>
        <v>0</v>
      </c>
      <c r="AY83" s="118">
        <f t="shared" ref="AY83" si="685">SUM(AL81+AY81)</f>
        <v>0</v>
      </c>
      <c r="AZ83" s="118">
        <f t="shared" ref="AZ83" si="686">SUM(AM81+AZ81)</f>
        <v>0</v>
      </c>
      <c r="BA83" s="118">
        <f t="shared" ref="BA83" si="687">SUM(AN81+BA81)</f>
        <v>0</v>
      </c>
      <c r="BB83" s="118">
        <f t="shared" ref="BB83" si="688">SUM(AO81+BB81)</f>
        <v>0</v>
      </c>
      <c r="BC83" s="118">
        <f t="shared" ref="BC83" si="689">SUM(AP81+BC81)</f>
        <v>0</v>
      </c>
      <c r="BD83" s="118">
        <f t="shared" ref="BD83" si="690">SUM(AQ81+BD81)</f>
        <v>0</v>
      </c>
      <c r="BE83" s="118">
        <f t="shared" ref="BE83" si="691">SUM(AR81+BE81)</f>
        <v>0</v>
      </c>
      <c r="BF83" s="118">
        <f>SUM(AT83:BE83)</f>
        <v>0</v>
      </c>
      <c r="BG83" s="41"/>
      <c r="BH83" s="57"/>
      <c r="BI83" s="58">
        <f>SUM(BI81-BI82)</f>
        <v>4868000</v>
      </c>
      <c r="BJ83" s="154" t="s">
        <v>34</v>
      </c>
      <c r="BK83" s="162"/>
      <c r="BL83" s="37"/>
      <c r="BM83" s="37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7"/>
      <c r="CA83" s="43"/>
      <c r="CB83" s="7"/>
      <c r="CC83" s="7"/>
      <c r="CD83" s="7"/>
      <c r="CE83" s="43"/>
      <c r="CF83" s="7"/>
      <c r="CG83" s="7"/>
      <c r="CH83" s="7"/>
      <c r="CI83" s="43"/>
      <c r="CJ83" s="7"/>
      <c r="CK83" s="7"/>
      <c r="CL83" s="7"/>
      <c r="CM83" s="43"/>
      <c r="CN83" s="7"/>
      <c r="CO83" s="7"/>
      <c r="CP83" s="7"/>
      <c r="CQ83" s="43"/>
      <c r="CR83" s="7"/>
      <c r="CS83" s="7"/>
      <c r="CT83" s="7"/>
      <c r="CU83" s="43"/>
      <c r="CV83" s="7"/>
      <c r="CW83" s="7"/>
      <c r="CX83" s="7"/>
      <c r="CY83" s="43"/>
      <c r="CZ83" s="7"/>
      <c r="DA83" s="7"/>
      <c r="DB83" s="7"/>
      <c r="DC83" s="43"/>
      <c r="DD83" s="7"/>
      <c r="DE83" s="7"/>
      <c r="DF83" s="7"/>
      <c r="DG83" s="43"/>
      <c r="DH83" s="7"/>
      <c r="DI83" s="7"/>
      <c r="DJ83" s="7"/>
    </row>
    <row r="84" spans="1:114" s="20" customFormat="1" ht="27.75" customHeight="1" x14ac:dyDescent="0.2">
      <c r="A84" s="1168" t="s">
        <v>8</v>
      </c>
      <c r="B84" s="1169"/>
      <c r="C84" s="119" t="s">
        <v>306</v>
      </c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2"/>
      <c r="AF84" s="23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3"/>
      <c r="AT84" s="131"/>
      <c r="AU84" s="131"/>
      <c r="AV84" s="131"/>
      <c r="AW84" s="131"/>
      <c r="AX84" s="131"/>
      <c r="AY84" s="131"/>
      <c r="AZ84" s="131"/>
      <c r="BA84" s="131"/>
      <c r="BB84" s="131"/>
      <c r="BC84" s="131"/>
      <c r="BD84" s="131"/>
      <c r="BE84" s="131"/>
      <c r="BF84" s="133"/>
      <c r="BG84" s="133"/>
      <c r="BH84" s="130"/>
      <c r="BI84" s="134"/>
      <c r="BJ84" s="23"/>
      <c r="BK84" s="162"/>
      <c r="BL84" s="37"/>
      <c r="BM84" s="37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7"/>
      <c r="CA84" s="43"/>
      <c r="CB84" s="7"/>
      <c r="CC84" s="7"/>
      <c r="CD84" s="7"/>
      <c r="CE84" s="43"/>
      <c r="CF84" s="7"/>
      <c r="CG84" s="7"/>
      <c r="CH84" s="7"/>
      <c r="CI84" s="43"/>
      <c r="CJ84" s="7"/>
      <c r="CK84" s="7"/>
      <c r="CL84" s="7"/>
      <c r="CM84" s="43"/>
      <c r="CN84" s="7"/>
      <c r="CO84" s="7"/>
      <c r="CP84" s="7"/>
      <c r="CQ84" s="43"/>
      <c r="CR84" s="7"/>
      <c r="CS84" s="7"/>
      <c r="CT84" s="7"/>
      <c r="CU84" s="43"/>
      <c r="CV84" s="7"/>
      <c r="CW84" s="7"/>
      <c r="CX84" s="7"/>
      <c r="CY84" s="43"/>
      <c r="CZ84" s="7"/>
      <c r="DA84" s="7"/>
      <c r="DB84" s="7"/>
      <c r="DC84" s="43"/>
      <c r="DD84" s="7"/>
      <c r="DE84" s="7"/>
      <c r="DF84" s="7"/>
      <c r="DG84" s="43"/>
      <c r="DH84" s="7"/>
      <c r="DI84" s="7"/>
      <c r="DJ84" s="7"/>
    </row>
    <row r="85" spans="1:114" s="8" customFormat="1" ht="27.75" customHeight="1" x14ac:dyDescent="0.2">
      <c r="A85" s="1170" t="s">
        <v>9</v>
      </c>
      <c r="B85" s="1150" t="s">
        <v>10</v>
      </c>
      <c r="C85" s="1150" t="s">
        <v>21</v>
      </c>
      <c r="D85" s="1173" t="s">
        <v>11</v>
      </c>
      <c r="E85" s="1173"/>
      <c r="F85" s="1173"/>
      <c r="G85" s="1173"/>
      <c r="H85" s="1173"/>
      <c r="I85" s="1173"/>
      <c r="J85" s="1173"/>
      <c r="K85" s="1173"/>
      <c r="L85" s="1173"/>
      <c r="M85" s="1173"/>
      <c r="N85" s="1173"/>
      <c r="O85" s="1173"/>
      <c r="P85" s="1173"/>
      <c r="Q85" s="1173"/>
      <c r="R85" s="1150" t="s">
        <v>19</v>
      </c>
      <c r="S85" s="1174" t="s">
        <v>16</v>
      </c>
      <c r="T85" s="1175"/>
      <c r="U85" s="1175"/>
      <c r="V85" s="1175"/>
      <c r="W85" s="1175"/>
      <c r="X85" s="1175"/>
      <c r="Y85" s="1175"/>
      <c r="Z85" s="1175"/>
      <c r="AA85" s="1175"/>
      <c r="AB85" s="1175"/>
      <c r="AC85" s="1175"/>
      <c r="AD85" s="1175"/>
      <c r="AE85" s="1176"/>
      <c r="AF85" s="1161" t="s">
        <v>6</v>
      </c>
      <c r="AG85" s="1161"/>
      <c r="AH85" s="1161"/>
      <c r="AI85" s="1161"/>
      <c r="AJ85" s="1161"/>
      <c r="AK85" s="1161"/>
      <c r="AL85" s="1161"/>
      <c r="AM85" s="1161"/>
      <c r="AN85" s="1161"/>
      <c r="AO85" s="1161"/>
      <c r="AP85" s="1161"/>
      <c r="AQ85" s="1161"/>
      <c r="AR85" s="1161"/>
      <c r="AS85" s="1161"/>
      <c r="AT85" s="1162" t="s">
        <v>38</v>
      </c>
      <c r="AU85" s="1163"/>
      <c r="AV85" s="1163"/>
      <c r="AW85" s="1163"/>
      <c r="AX85" s="1163"/>
      <c r="AY85" s="1163"/>
      <c r="AZ85" s="1163"/>
      <c r="BA85" s="1163"/>
      <c r="BB85" s="1163"/>
      <c r="BC85" s="1163"/>
      <c r="BD85" s="1163"/>
      <c r="BE85" s="1163"/>
      <c r="BF85" s="1164"/>
      <c r="BG85" s="1150" t="s">
        <v>35</v>
      </c>
      <c r="BH85" s="1150" t="s">
        <v>208</v>
      </c>
      <c r="BI85" s="1153" t="s">
        <v>36</v>
      </c>
      <c r="BJ85" s="130"/>
      <c r="BK85" s="130"/>
      <c r="BL85" s="1149" t="s">
        <v>51</v>
      </c>
      <c r="BM85" s="1149"/>
      <c r="BN85" s="1149"/>
      <c r="BO85" s="23"/>
      <c r="BP85" s="1149" t="s">
        <v>52</v>
      </c>
      <c r="BQ85" s="1149"/>
      <c r="BR85" s="1149"/>
      <c r="BS85" s="23"/>
      <c r="BT85" s="1149" t="s">
        <v>56</v>
      </c>
      <c r="BU85" s="1149"/>
      <c r="BV85" s="1149"/>
      <c r="BW85" s="23"/>
      <c r="BX85" s="1149" t="s">
        <v>59</v>
      </c>
      <c r="BY85" s="1149"/>
      <c r="BZ85" s="1149"/>
      <c r="CA85" s="23"/>
      <c r="CB85" s="1149" t="s">
        <v>60</v>
      </c>
      <c r="CC85" s="1149"/>
      <c r="CD85" s="1149"/>
      <c r="CE85" s="23"/>
      <c r="CF85" s="1149" t="s">
        <v>61</v>
      </c>
      <c r="CG85" s="1149"/>
      <c r="CH85" s="1149"/>
      <c r="CI85" s="23"/>
      <c r="CJ85" s="1149" t="s">
        <v>204</v>
      </c>
      <c r="CK85" s="1149"/>
      <c r="CL85" s="1149"/>
      <c r="CM85" s="23"/>
      <c r="CN85" s="1149" t="s">
        <v>584</v>
      </c>
      <c r="CO85" s="1149"/>
      <c r="CP85" s="1149"/>
      <c r="CQ85" s="23"/>
      <c r="CR85" s="1149" t="s">
        <v>585</v>
      </c>
      <c r="CS85" s="1149"/>
      <c r="CT85" s="1149"/>
      <c r="CU85" s="23"/>
      <c r="CV85" s="1149" t="s">
        <v>586</v>
      </c>
      <c r="CW85" s="1149"/>
      <c r="CX85" s="1149"/>
      <c r="CY85" s="23"/>
      <c r="CZ85" s="1149" t="s">
        <v>587</v>
      </c>
      <c r="DA85" s="1149"/>
      <c r="DB85" s="1149"/>
      <c r="DC85" s="23"/>
      <c r="DD85" s="1149" t="s">
        <v>588</v>
      </c>
      <c r="DE85" s="1149"/>
      <c r="DF85" s="1149"/>
      <c r="DG85" s="23"/>
      <c r="DH85" s="1149" t="s">
        <v>12</v>
      </c>
      <c r="DI85" s="1149"/>
      <c r="DJ85" s="1149"/>
    </row>
    <row r="86" spans="1:114" s="8" customFormat="1" ht="27.75" customHeight="1" x14ac:dyDescent="0.2">
      <c r="A86" s="1171"/>
      <c r="B86" s="1151"/>
      <c r="C86" s="1151"/>
      <c r="D86" s="1156" t="s">
        <v>17</v>
      </c>
      <c r="E86" s="1158" t="s">
        <v>18</v>
      </c>
      <c r="F86" s="1159"/>
      <c r="G86" s="1159"/>
      <c r="H86" s="1159"/>
      <c r="I86" s="1159"/>
      <c r="J86" s="1159"/>
      <c r="K86" s="1159"/>
      <c r="L86" s="1159"/>
      <c r="M86" s="1159"/>
      <c r="N86" s="1159"/>
      <c r="O86" s="1159"/>
      <c r="P86" s="1159"/>
      <c r="Q86" s="1159"/>
      <c r="R86" s="1151"/>
      <c r="S86" s="1156" t="s">
        <v>17</v>
      </c>
      <c r="T86" s="1158" t="s">
        <v>18</v>
      </c>
      <c r="U86" s="1159"/>
      <c r="V86" s="1159"/>
      <c r="W86" s="1159"/>
      <c r="X86" s="1159"/>
      <c r="Y86" s="1159"/>
      <c r="Z86" s="1159"/>
      <c r="AA86" s="1159"/>
      <c r="AB86" s="1159"/>
      <c r="AC86" s="1159"/>
      <c r="AD86" s="1159"/>
      <c r="AE86" s="1160"/>
      <c r="AF86" s="1156" t="s">
        <v>17</v>
      </c>
      <c r="AG86" s="1158" t="s">
        <v>18</v>
      </c>
      <c r="AH86" s="1159"/>
      <c r="AI86" s="1159"/>
      <c r="AJ86" s="1159"/>
      <c r="AK86" s="1159"/>
      <c r="AL86" s="1159"/>
      <c r="AM86" s="1159"/>
      <c r="AN86" s="1159"/>
      <c r="AO86" s="1159"/>
      <c r="AP86" s="1159"/>
      <c r="AQ86" s="1159"/>
      <c r="AR86" s="1159"/>
      <c r="AS86" s="1160"/>
      <c r="AT86" s="1165"/>
      <c r="AU86" s="1166"/>
      <c r="AV86" s="1166"/>
      <c r="AW86" s="1166"/>
      <c r="AX86" s="1166"/>
      <c r="AY86" s="1166"/>
      <c r="AZ86" s="1166"/>
      <c r="BA86" s="1166"/>
      <c r="BB86" s="1166"/>
      <c r="BC86" s="1166"/>
      <c r="BD86" s="1166"/>
      <c r="BE86" s="1166"/>
      <c r="BF86" s="1167"/>
      <c r="BG86" s="1151"/>
      <c r="BH86" s="1151"/>
      <c r="BI86" s="1154"/>
      <c r="BJ86" s="130"/>
      <c r="BK86" s="130"/>
      <c r="BL86" s="920">
        <v>1</v>
      </c>
      <c r="BM86" s="920">
        <v>2</v>
      </c>
      <c r="BN86" s="920"/>
      <c r="BO86" s="23"/>
      <c r="BP86" s="920">
        <v>1</v>
      </c>
      <c r="BQ86" s="920">
        <v>2</v>
      </c>
      <c r="BR86" s="920"/>
      <c r="BS86" s="23"/>
      <c r="BT86" s="920">
        <v>1</v>
      </c>
      <c r="BU86" s="920">
        <v>2</v>
      </c>
      <c r="BV86" s="920"/>
      <c r="BW86" s="23"/>
      <c r="BX86" s="920">
        <v>1</v>
      </c>
      <c r="BY86" s="920">
        <v>2</v>
      </c>
      <c r="BZ86" s="920"/>
      <c r="CA86" s="23"/>
      <c r="CB86" s="920">
        <v>1</v>
      </c>
      <c r="CC86" s="920">
        <v>2</v>
      </c>
      <c r="CD86" s="920"/>
      <c r="CE86" s="23"/>
      <c r="CF86" s="920">
        <v>1</v>
      </c>
      <c r="CG86" s="920">
        <v>2</v>
      </c>
      <c r="CH86" s="920"/>
      <c r="CI86" s="23"/>
      <c r="CJ86" s="920">
        <v>1</v>
      </c>
      <c r="CK86" s="920">
        <v>2</v>
      </c>
      <c r="CL86" s="920"/>
      <c r="CM86" s="23"/>
      <c r="CN86" s="920">
        <v>1</v>
      </c>
      <c r="CO86" s="920">
        <v>2</v>
      </c>
      <c r="CP86" s="920"/>
      <c r="CQ86" s="23"/>
      <c r="CR86" s="920">
        <v>1</v>
      </c>
      <c r="CS86" s="920">
        <v>2</v>
      </c>
      <c r="CT86" s="920"/>
      <c r="CU86" s="23"/>
      <c r="CV86" s="920">
        <v>1</v>
      </c>
      <c r="CW86" s="920">
        <v>2</v>
      </c>
      <c r="CX86" s="920"/>
      <c r="CY86" s="23"/>
      <c r="CZ86" s="920">
        <v>1</v>
      </c>
      <c r="DA86" s="920">
        <v>2</v>
      </c>
      <c r="DB86" s="920"/>
      <c r="DC86" s="23"/>
      <c r="DD86" s="920">
        <v>1</v>
      </c>
      <c r="DE86" s="920">
        <v>2</v>
      </c>
      <c r="DF86" s="920"/>
      <c r="DG86" s="23"/>
      <c r="DH86" s="920">
        <v>1</v>
      </c>
      <c r="DI86" s="920">
        <v>2</v>
      </c>
      <c r="DJ86" s="920"/>
    </row>
    <row r="87" spans="1:114" s="6" customFormat="1" ht="27.75" customHeight="1" x14ac:dyDescent="0.2">
      <c r="A87" s="1172"/>
      <c r="B87" s="1152"/>
      <c r="C87" s="1152"/>
      <c r="D87" s="1157"/>
      <c r="E87" s="26">
        <v>1</v>
      </c>
      <c r="F87" s="26">
        <v>2</v>
      </c>
      <c r="G87" s="26">
        <v>3</v>
      </c>
      <c r="H87" s="26">
        <v>4</v>
      </c>
      <c r="I87" s="26">
        <v>5</v>
      </c>
      <c r="J87" s="26">
        <v>6</v>
      </c>
      <c r="K87" s="26">
        <v>7</v>
      </c>
      <c r="L87" s="26">
        <v>8</v>
      </c>
      <c r="M87" s="26">
        <v>9</v>
      </c>
      <c r="N87" s="26">
        <v>10</v>
      </c>
      <c r="O87" s="26">
        <v>11</v>
      </c>
      <c r="P87" s="26">
        <v>12</v>
      </c>
      <c r="Q87" s="26" t="s">
        <v>20</v>
      </c>
      <c r="R87" s="1152"/>
      <c r="S87" s="1157"/>
      <c r="T87" s="26">
        <v>1</v>
      </c>
      <c r="U87" s="26">
        <v>2</v>
      </c>
      <c r="V87" s="26">
        <v>3</v>
      </c>
      <c r="W87" s="26">
        <v>4</v>
      </c>
      <c r="X87" s="26">
        <v>5</v>
      </c>
      <c r="Y87" s="26">
        <v>6</v>
      </c>
      <c r="Z87" s="26">
        <v>7</v>
      </c>
      <c r="AA87" s="26">
        <v>8</v>
      </c>
      <c r="AB87" s="26">
        <v>9</v>
      </c>
      <c r="AC87" s="26">
        <v>10</v>
      </c>
      <c r="AD87" s="26">
        <v>11</v>
      </c>
      <c r="AE87" s="26">
        <v>12</v>
      </c>
      <c r="AF87" s="1157"/>
      <c r="AG87" s="26">
        <v>1</v>
      </c>
      <c r="AH87" s="26">
        <v>2</v>
      </c>
      <c r="AI87" s="26">
        <v>3</v>
      </c>
      <c r="AJ87" s="26">
        <v>4</v>
      </c>
      <c r="AK87" s="26">
        <v>5</v>
      </c>
      <c r="AL87" s="26">
        <v>6</v>
      </c>
      <c r="AM87" s="26">
        <v>7</v>
      </c>
      <c r="AN87" s="26">
        <v>8</v>
      </c>
      <c r="AO87" s="26">
        <v>9</v>
      </c>
      <c r="AP87" s="26">
        <v>10</v>
      </c>
      <c r="AQ87" s="26">
        <v>11</v>
      </c>
      <c r="AR87" s="26">
        <v>12</v>
      </c>
      <c r="AS87" s="26" t="s">
        <v>12</v>
      </c>
      <c r="AT87" s="164">
        <v>1</v>
      </c>
      <c r="AU87" s="164">
        <v>2</v>
      </c>
      <c r="AV87" s="164">
        <v>3</v>
      </c>
      <c r="AW87" s="164">
        <v>4</v>
      </c>
      <c r="AX87" s="164">
        <v>5</v>
      </c>
      <c r="AY87" s="164">
        <v>6</v>
      </c>
      <c r="AZ87" s="164">
        <v>7</v>
      </c>
      <c r="BA87" s="164">
        <v>8</v>
      </c>
      <c r="BB87" s="164">
        <v>9</v>
      </c>
      <c r="BC87" s="164">
        <v>10</v>
      </c>
      <c r="BD87" s="164">
        <v>11</v>
      </c>
      <c r="BE87" s="164">
        <v>12</v>
      </c>
      <c r="BF87" s="26" t="s">
        <v>12</v>
      </c>
      <c r="BG87" s="1152"/>
      <c r="BH87" s="1152"/>
      <c r="BI87" s="1155"/>
      <c r="BJ87" s="7"/>
      <c r="BK87" s="7"/>
      <c r="BL87" s="164" t="s">
        <v>581</v>
      </c>
      <c r="BM87" s="164" t="s">
        <v>582</v>
      </c>
      <c r="BN87" s="919" t="s">
        <v>583</v>
      </c>
      <c r="BO87" s="27"/>
      <c r="BP87" s="164" t="s">
        <v>581</v>
      </c>
      <c r="BQ87" s="164" t="s">
        <v>582</v>
      </c>
      <c r="BR87" s="919" t="s">
        <v>583</v>
      </c>
      <c r="BS87" s="27"/>
      <c r="BT87" s="164" t="s">
        <v>581</v>
      </c>
      <c r="BU87" s="164" t="s">
        <v>582</v>
      </c>
      <c r="BV87" s="919" t="s">
        <v>583</v>
      </c>
      <c r="BW87" s="27"/>
      <c r="BX87" s="164" t="s">
        <v>581</v>
      </c>
      <c r="BY87" s="164" t="s">
        <v>582</v>
      </c>
      <c r="BZ87" s="919" t="s">
        <v>583</v>
      </c>
      <c r="CA87" s="27"/>
      <c r="CB87" s="164" t="s">
        <v>581</v>
      </c>
      <c r="CC87" s="164" t="s">
        <v>582</v>
      </c>
      <c r="CD87" s="919" t="s">
        <v>583</v>
      </c>
      <c r="CE87" s="27"/>
      <c r="CF87" s="164" t="s">
        <v>581</v>
      </c>
      <c r="CG87" s="164" t="s">
        <v>582</v>
      </c>
      <c r="CH87" s="919" t="s">
        <v>583</v>
      </c>
      <c r="CI87" s="27"/>
      <c r="CJ87" s="164" t="s">
        <v>581</v>
      </c>
      <c r="CK87" s="164" t="s">
        <v>582</v>
      </c>
      <c r="CL87" s="919" t="s">
        <v>583</v>
      </c>
      <c r="CM87" s="27"/>
      <c r="CN87" s="164" t="s">
        <v>581</v>
      </c>
      <c r="CO87" s="164" t="s">
        <v>582</v>
      </c>
      <c r="CP87" s="919" t="s">
        <v>583</v>
      </c>
      <c r="CQ87" s="27"/>
      <c r="CR87" s="164" t="s">
        <v>581</v>
      </c>
      <c r="CS87" s="164" t="s">
        <v>582</v>
      </c>
      <c r="CT87" s="919" t="s">
        <v>583</v>
      </c>
      <c r="CU87" s="27"/>
      <c r="CV87" s="164" t="s">
        <v>581</v>
      </c>
      <c r="CW87" s="164" t="s">
        <v>582</v>
      </c>
      <c r="CX87" s="919" t="s">
        <v>583</v>
      </c>
      <c r="CY87" s="27"/>
      <c r="CZ87" s="164" t="s">
        <v>581</v>
      </c>
      <c r="DA87" s="164" t="s">
        <v>582</v>
      </c>
      <c r="DB87" s="919" t="s">
        <v>583</v>
      </c>
      <c r="DC87" s="27"/>
      <c r="DD87" s="164" t="s">
        <v>581</v>
      </c>
      <c r="DE87" s="164" t="s">
        <v>582</v>
      </c>
      <c r="DF87" s="919" t="s">
        <v>583</v>
      </c>
      <c r="DG87" s="27"/>
      <c r="DH87" s="164" t="s">
        <v>581</v>
      </c>
      <c r="DI87" s="164" t="s">
        <v>582</v>
      </c>
      <c r="DJ87" s="919" t="s">
        <v>583</v>
      </c>
    </row>
    <row r="88" spans="1:114" s="7" customFormat="1" ht="27.75" customHeight="1" x14ac:dyDescent="0.2">
      <c r="A88" s="42"/>
      <c r="B88" s="190" t="s">
        <v>307</v>
      </c>
      <c r="C88" s="29"/>
      <c r="D88" s="180"/>
      <c r="E88" s="82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1"/>
      <c r="R88" s="188"/>
      <c r="S88" s="187"/>
      <c r="T88" s="84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69">
        <f>SUM(S88*E88)</f>
        <v>0</v>
      </c>
      <c r="AG88" s="70">
        <f t="shared" ref="AG88" si="692">T88*E88</f>
        <v>0</v>
      </c>
      <c r="AH88" s="70">
        <f t="shared" ref="AH88:AH94" si="693">U88*F88</f>
        <v>0</v>
      </c>
      <c r="AI88" s="70">
        <f t="shared" ref="AI88:AI94" si="694">V88*G88</f>
        <v>0</v>
      </c>
      <c r="AJ88" s="70">
        <f t="shared" ref="AJ88:AJ94" si="695">W88*H88</f>
        <v>0</v>
      </c>
      <c r="AK88" s="70">
        <f t="shared" ref="AK88:AK94" si="696">X88*I88</f>
        <v>0</v>
      </c>
      <c r="AL88" s="70">
        <f t="shared" ref="AL88:AL94" si="697">Y88*J88</f>
        <v>0</v>
      </c>
      <c r="AM88" s="70">
        <f t="shared" ref="AM88:AM94" si="698">Z88*K88</f>
        <v>0</v>
      </c>
      <c r="AN88" s="70">
        <f t="shared" ref="AN88:AN94" si="699">AA88*L88</f>
        <v>0</v>
      </c>
      <c r="AO88" s="70">
        <f t="shared" ref="AO88:AO94" si="700">AB88*M88</f>
        <v>0</v>
      </c>
      <c r="AP88" s="70">
        <f t="shared" ref="AP88:AP94" si="701">AC88*N88</f>
        <v>0</v>
      </c>
      <c r="AQ88" s="70">
        <f t="shared" ref="AQ88:AQ94" si="702">AD88*O88</f>
        <v>0</v>
      </c>
      <c r="AR88" s="70">
        <f t="shared" ref="AR88:AR94" si="703">AE88*P88</f>
        <v>0</v>
      </c>
      <c r="AS88" s="71">
        <f t="shared" ref="AS88:AS94" si="704">SUM(AG88:AR88)</f>
        <v>0</v>
      </c>
      <c r="AT88" s="70">
        <f>AG88*R88</f>
        <v>0</v>
      </c>
      <c r="AU88" s="70">
        <f>AH88*S88</f>
        <v>0</v>
      </c>
      <c r="AV88" s="70">
        <f>AI88*T88</f>
        <v>0</v>
      </c>
      <c r="AW88" s="70">
        <f t="shared" ref="AW88" si="705">AJ88*U88</f>
        <v>0</v>
      </c>
      <c r="AX88" s="70">
        <f t="shared" ref="AX88" si="706">AK88*V88</f>
        <v>0</v>
      </c>
      <c r="AY88" s="70">
        <f t="shared" ref="AY88" si="707">AL88*W88</f>
        <v>0</v>
      </c>
      <c r="AZ88" s="70">
        <f t="shared" ref="AZ88" si="708">AM88*X88</f>
        <v>0</v>
      </c>
      <c r="BA88" s="70">
        <f t="shared" ref="BA88" si="709">AN88*Y88</f>
        <v>0</v>
      </c>
      <c r="BB88" s="70">
        <f t="shared" ref="BB88" si="710">AO88*Z88</f>
        <v>0</v>
      </c>
      <c r="BC88" s="70">
        <f t="shared" ref="BC88" si="711">AP88*AA88</f>
        <v>0</v>
      </c>
      <c r="BD88" s="70">
        <f t="shared" ref="BD88" si="712">AQ88*AB88</f>
        <v>0</v>
      </c>
      <c r="BE88" s="70">
        <f t="shared" ref="BE88" si="713">AR88*AC88</f>
        <v>0</v>
      </c>
      <c r="BF88" s="72"/>
      <c r="BG88" s="73">
        <f>AF88-AS88</f>
        <v>0</v>
      </c>
      <c r="BH88" s="74">
        <f t="shared" ref="BH88:BH94" si="714">S88*D88</f>
        <v>0</v>
      </c>
      <c r="BI88" s="75">
        <f>BH88-AS88</f>
        <v>0</v>
      </c>
      <c r="BJ88" s="155"/>
      <c r="BK88" s="461"/>
      <c r="BL88" s="461"/>
      <c r="BM88" s="461"/>
      <c r="BN88" s="461"/>
      <c r="BO88" s="37"/>
      <c r="BP88" s="461"/>
      <c r="BQ88" s="461"/>
      <c r="BR88" s="461"/>
      <c r="BS88" s="37"/>
      <c r="BT88" s="461"/>
      <c r="BU88" s="461"/>
      <c r="BV88" s="461"/>
      <c r="BW88" s="37"/>
      <c r="BX88" s="461"/>
      <c r="BY88" s="461"/>
      <c r="BZ88" s="461"/>
      <c r="CA88" s="37"/>
      <c r="CB88" s="461"/>
      <c r="CC88" s="461"/>
      <c r="CD88" s="461"/>
      <c r="CE88" s="37"/>
      <c r="CF88" s="461"/>
      <c r="CG88" s="461"/>
      <c r="CH88" s="461"/>
      <c r="CI88" s="37"/>
      <c r="CJ88" s="461"/>
      <c r="CK88" s="461"/>
      <c r="CL88" s="461"/>
      <c r="CM88" s="37"/>
      <c r="CN88" s="461"/>
      <c r="CO88" s="461"/>
      <c r="CP88" s="461"/>
      <c r="CQ88" s="37"/>
      <c r="CR88" s="461"/>
      <c r="CS88" s="461"/>
      <c r="CT88" s="461"/>
      <c r="CU88" s="37"/>
      <c r="CV88" s="461"/>
      <c r="CW88" s="461"/>
      <c r="CX88" s="461"/>
      <c r="CY88" s="37"/>
      <c r="CZ88" s="461"/>
      <c r="DA88" s="461"/>
      <c r="DB88" s="461"/>
      <c r="DC88" s="37"/>
      <c r="DD88" s="461"/>
      <c r="DE88" s="461"/>
      <c r="DF88" s="461"/>
      <c r="DG88" s="37"/>
      <c r="DH88" s="461"/>
      <c r="DI88" s="461"/>
      <c r="DJ88" s="461"/>
    </row>
    <row r="89" spans="1:114" s="7" customFormat="1" ht="27.75" customHeight="1" x14ac:dyDescent="0.2">
      <c r="A89" s="42">
        <v>1</v>
      </c>
      <c r="B89" s="661" t="s">
        <v>308</v>
      </c>
      <c r="C89" s="29" t="s">
        <v>238</v>
      </c>
      <c r="D89" s="180">
        <v>1</v>
      </c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1">
        <f t="shared" ref="Q89:Q94" si="715">SUM(E89:P89)</f>
        <v>0</v>
      </c>
      <c r="R89" s="662" t="s">
        <v>146</v>
      </c>
      <c r="S89" s="655">
        <v>79500</v>
      </c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69">
        <f t="shared" ref="AF89:AF94" si="716">SUM(Q89*S89)</f>
        <v>0</v>
      </c>
      <c r="AG89" s="70">
        <f>T89*E89</f>
        <v>0</v>
      </c>
      <c r="AH89" s="70">
        <f t="shared" si="693"/>
        <v>0</v>
      </c>
      <c r="AI89" s="70">
        <f t="shared" si="694"/>
        <v>0</v>
      </c>
      <c r="AJ89" s="70">
        <f t="shared" si="695"/>
        <v>0</v>
      </c>
      <c r="AK89" s="70">
        <f t="shared" si="696"/>
        <v>0</v>
      </c>
      <c r="AL89" s="70">
        <f t="shared" si="697"/>
        <v>0</v>
      </c>
      <c r="AM89" s="70">
        <f t="shared" si="698"/>
        <v>0</v>
      </c>
      <c r="AN89" s="70">
        <f t="shared" si="699"/>
        <v>0</v>
      </c>
      <c r="AO89" s="70">
        <f t="shared" si="700"/>
        <v>0</v>
      </c>
      <c r="AP89" s="70">
        <f t="shared" si="701"/>
        <v>0</v>
      </c>
      <c r="AQ89" s="70">
        <f t="shared" si="702"/>
        <v>0</v>
      </c>
      <c r="AR89" s="70">
        <f t="shared" si="703"/>
        <v>0</v>
      </c>
      <c r="AS89" s="71">
        <f t="shared" si="704"/>
        <v>0</v>
      </c>
      <c r="AT89" s="70">
        <f>SUM(AG89*4%)</f>
        <v>0</v>
      </c>
      <c r="AU89" s="70">
        <f t="shared" ref="AU89:AU92" si="717">SUM(AH89*14%)</f>
        <v>0</v>
      </c>
      <c r="AV89" s="70">
        <f>SUM(AI89*4%)</f>
        <v>0</v>
      </c>
      <c r="AW89" s="70">
        <f t="shared" ref="AW89:AW94" si="718">SUM(AJ89*14%)</f>
        <v>0</v>
      </c>
      <c r="AX89" s="70">
        <f t="shared" ref="AX89:AX94" si="719">SUM(AK89*14%)</f>
        <v>0</v>
      </c>
      <c r="AY89" s="70">
        <f t="shared" ref="AY89:AY94" si="720">SUM(AL89*14%)</f>
        <v>0</v>
      </c>
      <c r="AZ89" s="70">
        <f t="shared" ref="AZ89:AZ94" si="721">SUM(AM89*14%)</f>
        <v>0</v>
      </c>
      <c r="BA89" s="70">
        <f t="shared" ref="BA89:BA94" si="722">SUM(AN89*14%)</f>
        <v>0</v>
      </c>
      <c r="BB89" s="70">
        <f t="shared" ref="BB89:BB94" si="723">SUM(AO89*14%)</f>
        <v>0</v>
      </c>
      <c r="BC89" s="70">
        <f t="shared" ref="BC89:BC94" si="724">SUM(AP89*14%)</f>
        <v>0</v>
      </c>
      <c r="BD89" s="70">
        <f t="shared" ref="BD89:BD94" si="725">SUM(AQ89*14%)</f>
        <v>0</v>
      </c>
      <c r="BE89" s="70">
        <f t="shared" ref="BE89:BE94" si="726">SUM(AR89*14%)</f>
        <v>0</v>
      </c>
      <c r="BF89" s="72">
        <f t="shared" ref="BF89:BF94" si="727">SUM(AT89:BE89)</f>
        <v>0</v>
      </c>
      <c r="BG89" s="73">
        <f t="shared" ref="BG89:BG105" si="728">AF89-AS89</f>
        <v>0</v>
      </c>
      <c r="BH89" s="74">
        <f t="shared" si="714"/>
        <v>79500</v>
      </c>
      <c r="BI89" s="75">
        <f t="shared" ref="BI89:BI105" si="729">BH89-AS89</f>
        <v>79500</v>
      </c>
      <c r="BJ89" s="152">
        <f t="shared" ref="BJ89:BJ94" si="730">SUM(Q89/D89)</f>
        <v>0</v>
      </c>
      <c r="BK89" s="655">
        <v>79500</v>
      </c>
      <c r="BL89" s="461">
        <f>AG89-AT89</f>
        <v>0</v>
      </c>
      <c r="BM89" s="461">
        <f>E89*BK89</f>
        <v>0</v>
      </c>
      <c r="BN89" s="461">
        <f>BL89-BM89</f>
        <v>0</v>
      </c>
      <c r="BO89" s="37"/>
      <c r="BP89" s="461">
        <f>AH89-AU89</f>
        <v>0</v>
      </c>
      <c r="BQ89" s="461">
        <f>F89*BK89</f>
        <v>0</v>
      </c>
      <c r="BR89" s="461">
        <f>BP89-BQ89</f>
        <v>0</v>
      </c>
      <c r="BS89" s="37"/>
      <c r="BT89" s="461">
        <f>AI89-AV89</f>
        <v>0</v>
      </c>
      <c r="BU89" s="461">
        <f>G89*BK89</f>
        <v>0</v>
      </c>
      <c r="BV89" s="461">
        <f>BT89-BU89</f>
        <v>0</v>
      </c>
      <c r="BW89" s="37"/>
      <c r="BX89" s="461">
        <f>AJ89-AW89</f>
        <v>0</v>
      </c>
      <c r="BY89" s="461">
        <f>H89*BK89</f>
        <v>0</v>
      </c>
      <c r="BZ89" s="461">
        <f>BX89-BY89</f>
        <v>0</v>
      </c>
      <c r="CA89" s="37"/>
      <c r="CB89" s="461">
        <f>SUM(AK89-AX89)</f>
        <v>0</v>
      </c>
      <c r="CC89" s="461">
        <f>I89*BK89</f>
        <v>0</v>
      </c>
      <c r="CD89" s="461">
        <f>CB89-CC89</f>
        <v>0</v>
      </c>
      <c r="CE89" s="37"/>
      <c r="CF89" s="461">
        <f>AL89-AY89</f>
        <v>0</v>
      </c>
      <c r="CG89" s="461">
        <f>J89*BK89</f>
        <v>0</v>
      </c>
      <c r="CH89" s="461">
        <f>CF89-CG89</f>
        <v>0</v>
      </c>
      <c r="CI89" s="37"/>
      <c r="CJ89" s="461">
        <f>AM89-AZ89</f>
        <v>0</v>
      </c>
      <c r="CK89" s="461">
        <f>K89*BK89</f>
        <v>0</v>
      </c>
      <c r="CL89" s="461">
        <f>CJ89-CK89</f>
        <v>0</v>
      </c>
      <c r="CM89" s="37"/>
      <c r="CN89" s="461">
        <f>AN89-BA89</f>
        <v>0</v>
      </c>
      <c r="CO89" s="461">
        <f>L89*BK89</f>
        <v>0</v>
      </c>
      <c r="CP89" s="461">
        <f>CN89-CO89</f>
        <v>0</v>
      </c>
      <c r="CQ89" s="37"/>
      <c r="CR89" s="461">
        <f>AO89-BB89</f>
        <v>0</v>
      </c>
      <c r="CS89" s="461">
        <f>M89*BK89</f>
        <v>0</v>
      </c>
      <c r="CT89" s="461">
        <f>CR89-CS89</f>
        <v>0</v>
      </c>
      <c r="CU89" s="37"/>
      <c r="CV89" s="461">
        <f>AP89-BC89</f>
        <v>0</v>
      </c>
      <c r="CW89" s="461">
        <f>N89*BK89</f>
        <v>0</v>
      </c>
      <c r="CX89" s="461">
        <f>CV89-CW89</f>
        <v>0</v>
      </c>
      <c r="CY89" s="37"/>
      <c r="CZ89" s="461">
        <f>AQ89-BD89</f>
        <v>0</v>
      </c>
      <c r="DA89" s="461">
        <f>O89*BK89</f>
        <v>0</v>
      </c>
      <c r="DB89" s="461">
        <f>CZ89-DA89</f>
        <v>0</v>
      </c>
      <c r="DC89" s="37"/>
      <c r="DD89" s="461">
        <f>AR89-BE89</f>
        <v>0</v>
      </c>
      <c r="DE89" s="461">
        <f>P89*BK89</f>
        <v>0</v>
      </c>
      <c r="DF89" s="461">
        <f>DD89-DE89</f>
        <v>0</v>
      </c>
      <c r="DG89" s="37"/>
      <c r="DH89" s="461">
        <f t="shared" ref="DH89:DH92" si="731">SUM(BL89+BP89+BT89+BX89+CB89+CF89+CJ89+CN89+CR89+CV89+CZ89+DD89)</f>
        <v>0</v>
      </c>
      <c r="DI89" s="461">
        <f t="shared" ref="DI89:DI92" si="732">SUM(BM89+BQ89+BU89+BY89+CC89+CG89+CK89+CO89+CS89+CW89+DA89+DE89)</f>
        <v>0</v>
      </c>
      <c r="DJ89" s="461">
        <f>DH89-DI89</f>
        <v>0</v>
      </c>
    </row>
    <row r="90" spans="1:114" s="7" customFormat="1" ht="27.75" customHeight="1" x14ac:dyDescent="0.2">
      <c r="A90" s="42">
        <v>2</v>
      </c>
      <c r="B90" s="661" t="s">
        <v>309</v>
      </c>
      <c r="C90" s="29" t="s">
        <v>238</v>
      </c>
      <c r="D90" s="180">
        <v>1</v>
      </c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1">
        <f t="shared" si="715"/>
        <v>0</v>
      </c>
      <c r="R90" s="662" t="s">
        <v>0</v>
      </c>
      <c r="S90" s="663">
        <v>49500</v>
      </c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69">
        <f t="shared" si="716"/>
        <v>0</v>
      </c>
      <c r="AG90" s="70">
        <f t="shared" ref="AG90:AG94" si="733">T90*E90</f>
        <v>0</v>
      </c>
      <c r="AH90" s="70">
        <f t="shared" si="693"/>
        <v>0</v>
      </c>
      <c r="AI90" s="70">
        <f t="shared" si="694"/>
        <v>0</v>
      </c>
      <c r="AJ90" s="70">
        <f t="shared" si="695"/>
        <v>0</v>
      </c>
      <c r="AK90" s="70">
        <f t="shared" si="696"/>
        <v>0</v>
      </c>
      <c r="AL90" s="70">
        <f t="shared" si="697"/>
        <v>0</v>
      </c>
      <c r="AM90" s="70">
        <f t="shared" si="698"/>
        <v>0</v>
      </c>
      <c r="AN90" s="70">
        <f t="shared" si="699"/>
        <v>0</v>
      </c>
      <c r="AO90" s="70">
        <f t="shared" si="700"/>
        <v>0</v>
      </c>
      <c r="AP90" s="70">
        <f t="shared" si="701"/>
        <v>0</v>
      </c>
      <c r="AQ90" s="70">
        <f t="shared" si="702"/>
        <v>0</v>
      </c>
      <c r="AR90" s="70">
        <f t="shared" si="703"/>
        <v>0</v>
      </c>
      <c r="AS90" s="71">
        <f t="shared" si="704"/>
        <v>0</v>
      </c>
      <c r="AT90" s="70">
        <f>SUM(AG90*4%)</f>
        <v>0</v>
      </c>
      <c r="AU90" s="70">
        <f t="shared" si="717"/>
        <v>0</v>
      </c>
      <c r="AV90" s="70">
        <f>SUM(AI90*4%)</f>
        <v>0</v>
      </c>
      <c r="AW90" s="70">
        <f t="shared" si="718"/>
        <v>0</v>
      </c>
      <c r="AX90" s="70">
        <f t="shared" si="719"/>
        <v>0</v>
      </c>
      <c r="AY90" s="70">
        <f t="shared" si="720"/>
        <v>0</v>
      </c>
      <c r="AZ90" s="70">
        <f t="shared" si="721"/>
        <v>0</v>
      </c>
      <c r="BA90" s="70">
        <f t="shared" si="722"/>
        <v>0</v>
      </c>
      <c r="BB90" s="70">
        <f t="shared" si="723"/>
        <v>0</v>
      </c>
      <c r="BC90" s="70">
        <f t="shared" si="724"/>
        <v>0</v>
      </c>
      <c r="BD90" s="70">
        <f t="shared" si="725"/>
        <v>0</v>
      </c>
      <c r="BE90" s="70">
        <f t="shared" si="726"/>
        <v>0</v>
      </c>
      <c r="BF90" s="72">
        <f t="shared" si="727"/>
        <v>0</v>
      </c>
      <c r="BG90" s="73">
        <f t="shared" si="728"/>
        <v>0</v>
      </c>
      <c r="BH90" s="74">
        <f t="shared" si="714"/>
        <v>49500</v>
      </c>
      <c r="BI90" s="75">
        <f t="shared" si="729"/>
        <v>49500</v>
      </c>
      <c r="BJ90" s="152">
        <f t="shared" si="730"/>
        <v>0</v>
      </c>
      <c r="BK90" s="663">
        <v>49500</v>
      </c>
      <c r="BL90" s="461">
        <f t="shared" ref="BL90:BL93" si="734">AG90-AT90</f>
        <v>0</v>
      </c>
      <c r="BM90" s="461">
        <f t="shared" ref="BM90:BM93" si="735">E90*BK90</f>
        <v>0</v>
      </c>
      <c r="BN90" s="461">
        <f t="shared" ref="BN90:BN93" si="736">BL90-BM90</f>
        <v>0</v>
      </c>
      <c r="BO90" s="37"/>
      <c r="BP90" s="461">
        <f t="shared" ref="BP90:BP93" si="737">AH90-AU90</f>
        <v>0</v>
      </c>
      <c r="BQ90" s="461">
        <f t="shared" ref="BQ90:BQ93" si="738">F90*BK90</f>
        <v>0</v>
      </c>
      <c r="BR90" s="461">
        <f t="shared" ref="BR90:BR93" si="739">BP90-BQ90</f>
        <v>0</v>
      </c>
      <c r="BS90" s="37"/>
      <c r="BT90" s="461">
        <f t="shared" ref="BT90:BT93" si="740">AI90-AV90</f>
        <v>0</v>
      </c>
      <c r="BU90" s="461">
        <f t="shared" ref="BU90:BU93" si="741">G90*BK90</f>
        <v>0</v>
      </c>
      <c r="BV90" s="461">
        <f t="shared" ref="BV90:BV93" si="742">BT90-BU90</f>
        <v>0</v>
      </c>
      <c r="BW90" s="37"/>
      <c r="BX90" s="461">
        <f t="shared" ref="BX90:BX93" si="743">AJ90-AW90</f>
        <v>0</v>
      </c>
      <c r="BY90" s="461">
        <f t="shared" ref="BY90:BY93" si="744">H90*BK90</f>
        <v>0</v>
      </c>
      <c r="BZ90" s="461">
        <f t="shared" ref="BZ90:BZ93" si="745">BX90-BY90</f>
        <v>0</v>
      </c>
      <c r="CA90" s="37"/>
      <c r="CB90" s="461">
        <f t="shared" ref="CB90:CB93" si="746">SUM(AK90-AX90)</f>
        <v>0</v>
      </c>
      <c r="CC90" s="461">
        <f t="shared" ref="CC90:CC93" si="747">I90*BK90</f>
        <v>0</v>
      </c>
      <c r="CD90" s="461">
        <f t="shared" ref="CD90:CD93" si="748">CB90-CC90</f>
        <v>0</v>
      </c>
      <c r="CE90" s="37"/>
      <c r="CF90" s="461">
        <f t="shared" ref="CF90:CF93" si="749">AL90-AY90</f>
        <v>0</v>
      </c>
      <c r="CG90" s="461">
        <f t="shared" ref="CG90:CG93" si="750">J90*BK90</f>
        <v>0</v>
      </c>
      <c r="CH90" s="461">
        <f t="shared" ref="CH90:CH93" si="751">CF90-CG90</f>
        <v>0</v>
      </c>
      <c r="CI90" s="37"/>
      <c r="CJ90" s="461">
        <f t="shared" ref="CJ90:CJ93" si="752">AM90-AZ90</f>
        <v>0</v>
      </c>
      <c r="CK90" s="461">
        <f t="shared" ref="CK90:CK93" si="753">K90*BK90</f>
        <v>0</v>
      </c>
      <c r="CL90" s="461">
        <f t="shared" ref="CL90:CL93" si="754">CJ90-CK90</f>
        <v>0</v>
      </c>
      <c r="CM90" s="37"/>
      <c r="CN90" s="461">
        <f t="shared" ref="CN90:CN93" si="755">AN90-BA90</f>
        <v>0</v>
      </c>
      <c r="CO90" s="461">
        <f t="shared" ref="CO90:CO93" si="756">L90*BK90</f>
        <v>0</v>
      </c>
      <c r="CP90" s="461">
        <f t="shared" ref="CP90:CP93" si="757">CN90-CO90</f>
        <v>0</v>
      </c>
      <c r="CQ90" s="37"/>
      <c r="CR90" s="461">
        <f t="shared" ref="CR90:CR93" si="758">AO90-BB90</f>
        <v>0</v>
      </c>
      <c r="CS90" s="461">
        <f t="shared" ref="CS90:CS93" si="759">M90*BK90</f>
        <v>0</v>
      </c>
      <c r="CT90" s="461">
        <f t="shared" ref="CT90:CT93" si="760">CR90-CS90</f>
        <v>0</v>
      </c>
      <c r="CU90" s="37"/>
      <c r="CV90" s="461">
        <f t="shared" ref="CV90:CV93" si="761">AP90-BC90</f>
        <v>0</v>
      </c>
      <c r="CW90" s="461">
        <f t="shared" ref="CW90:CW93" si="762">N90*BK90</f>
        <v>0</v>
      </c>
      <c r="CX90" s="461">
        <f t="shared" ref="CX90:CX93" si="763">CV90-CW90</f>
        <v>0</v>
      </c>
      <c r="CY90" s="37"/>
      <c r="CZ90" s="461">
        <f t="shared" ref="CZ90:CZ93" si="764">AQ90-BD90</f>
        <v>0</v>
      </c>
      <c r="DA90" s="461">
        <f t="shared" ref="DA90:DA93" si="765">O90*BK90</f>
        <v>0</v>
      </c>
      <c r="DB90" s="461">
        <f t="shared" ref="DB90:DB93" si="766">CZ90-DA90</f>
        <v>0</v>
      </c>
      <c r="DC90" s="37"/>
      <c r="DD90" s="461">
        <f t="shared" ref="DD90:DD93" si="767">AR90-BE90</f>
        <v>0</v>
      </c>
      <c r="DE90" s="461">
        <f t="shared" ref="DE90:DE93" si="768">P90*BK90</f>
        <v>0</v>
      </c>
      <c r="DF90" s="461">
        <f t="shared" ref="DF90:DF93" si="769">DD90-DE90</f>
        <v>0</v>
      </c>
      <c r="DG90" s="37"/>
      <c r="DH90" s="461">
        <f t="shared" si="731"/>
        <v>0</v>
      </c>
      <c r="DI90" s="461">
        <f t="shared" si="732"/>
        <v>0</v>
      </c>
      <c r="DJ90" s="461">
        <f t="shared" ref="DJ90:DJ93" si="770">DH90-DI90</f>
        <v>0</v>
      </c>
    </row>
    <row r="91" spans="1:114" s="7" customFormat="1" ht="27.75" customHeight="1" x14ac:dyDescent="0.2">
      <c r="A91" s="42">
        <v>3</v>
      </c>
      <c r="B91" s="182" t="s">
        <v>310</v>
      </c>
      <c r="C91" s="29" t="s">
        <v>238</v>
      </c>
      <c r="D91" s="180">
        <v>20</v>
      </c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1">
        <f t="shared" si="715"/>
        <v>0</v>
      </c>
      <c r="R91" s="662" t="s">
        <v>2</v>
      </c>
      <c r="S91" s="663">
        <v>7500</v>
      </c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69">
        <f t="shared" si="716"/>
        <v>0</v>
      </c>
      <c r="AG91" s="70">
        <f t="shared" si="733"/>
        <v>0</v>
      </c>
      <c r="AH91" s="70">
        <f t="shared" si="693"/>
        <v>0</v>
      </c>
      <c r="AI91" s="70">
        <f t="shared" si="694"/>
        <v>0</v>
      </c>
      <c r="AJ91" s="70">
        <f t="shared" si="695"/>
        <v>0</v>
      </c>
      <c r="AK91" s="70">
        <f t="shared" si="696"/>
        <v>0</v>
      </c>
      <c r="AL91" s="70">
        <f t="shared" si="697"/>
        <v>0</v>
      </c>
      <c r="AM91" s="70">
        <f t="shared" si="698"/>
        <v>0</v>
      </c>
      <c r="AN91" s="70">
        <f t="shared" si="699"/>
        <v>0</v>
      </c>
      <c r="AO91" s="70">
        <f t="shared" si="700"/>
        <v>0</v>
      </c>
      <c r="AP91" s="70">
        <f t="shared" si="701"/>
        <v>0</v>
      </c>
      <c r="AQ91" s="70">
        <f t="shared" si="702"/>
        <v>0</v>
      </c>
      <c r="AR91" s="70">
        <f t="shared" si="703"/>
        <v>0</v>
      </c>
      <c r="AS91" s="71">
        <f t="shared" si="704"/>
        <v>0</v>
      </c>
      <c r="AT91" s="70">
        <f>SUM(AG91*4%)</f>
        <v>0</v>
      </c>
      <c r="AU91" s="70">
        <f t="shared" si="717"/>
        <v>0</v>
      </c>
      <c r="AV91" s="70">
        <f>SUM(AI91*4%)</f>
        <v>0</v>
      </c>
      <c r="AW91" s="70">
        <f t="shared" si="718"/>
        <v>0</v>
      </c>
      <c r="AX91" s="70">
        <f t="shared" si="719"/>
        <v>0</v>
      </c>
      <c r="AY91" s="70">
        <f t="shared" si="720"/>
        <v>0</v>
      </c>
      <c r="AZ91" s="70">
        <f t="shared" si="721"/>
        <v>0</v>
      </c>
      <c r="BA91" s="70">
        <f t="shared" si="722"/>
        <v>0</v>
      </c>
      <c r="BB91" s="70">
        <f t="shared" si="723"/>
        <v>0</v>
      </c>
      <c r="BC91" s="70">
        <f t="shared" si="724"/>
        <v>0</v>
      </c>
      <c r="BD91" s="70">
        <f t="shared" si="725"/>
        <v>0</v>
      </c>
      <c r="BE91" s="70">
        <f t="shared" si="726"/>
        <v>0</v>
      </c>
      <c r="BF91" s="72">
        <f t="shared" si="727"/>
        <v>0</v>
      </c>
      <c r="BG91" s="73">
        <f t="shared" si="728"/>
        <v>0</v>
      </c>
      <c r="BH91" s="74">
        <f t="shared" si="714"/>
        <v>150000</v>
      </c>
      <c r="BI91" s="75">
        <f t="shared" si="729"/>
        <v>150000</v>
      </c>
      <c r="BJ91" s="152">
        <f t="shared" si="730"/>
        <v>0</v>
      </c>
      <c r="BK91" s="663">
        <v>7500</v>
      </c>
      <c r="BL91" s="461">
        <f t="shared" si="734"/>
        <v>0</v>
      </c>
      <c r="BM91" s="461">
        <f t="shared" si="735"/>
        <v>0</v>
      </c>
      <c r="BN91" s="461">
        <f t="shared" si="736"/>
        <v>0</v>
      </c>
      <c r="BO91" s="37"/>
      <c r="BP91" s="461">
        <f t="shared" si="737"/>
        <v>0</v>
      </c>
      <c r="BQ91" s="461">
        <f t="shared" si="738"/>
        <v>0</v>
      </c>
      <c r="BR91" s="461">
        <f t="shared" si="739"/>
        <v>0</v>
      </c>
      <c r="BS91" s="37"/>
      <c r="BT91" s="461">
        <f t="shared" si="740"/>
        <v>0</v>
      </c>
      <c r="BU91" s="461">
        <f t="shared" si="741"/>
        <v>0</v>
      </c>
      <c r="BV91" s="461">
        <f t="shared" si="742"/>
        <v>0</v>
      </c>
      <c r="BW91" s="37"/>
      <c r="BX91" s="461">
        <f t="shared" si="743"/>
        <v>0</v>
      </c>
      <c r="BY91" s="461">
        <f t="shared" si="744"/>
        <v>0</v>
      </c>
      <c r="BZ91" s="461">
        <f t="shared" si="745"/>
        <v>0</v>
      </c>
      <c r="CA91" s="37"/>
      <c r="CB91" s="461">
        <f t="shared" si="746"/>
        <v>0</v>
      </c>
      <c r="CC91" s="461">
        <f t="shared" si="747"/>
        <v>0</v>
      </c>
      <c r="CD91" s="461">
        <f t="shared" si="748"/>
        <v>0</v>
      </c>
      <c r="CE91" s="37"/>
      <c r="CF91" s="461">
        <f t="shared" si="749"/>
        <v>0</v>
      </c>
      <c r="CG91" s="461">
        <f t="shared" si="750"/>
        <v>0</v>
      </c>
      <c r="CH91" s="461">
        <f t="shared" si="751"/>
        <v>0</v>
      </c>
      <c r="CI91" s="37"/>
      <c r="CJ91" s="461">
        <f t="shared" si="752"/>
        <v>0</v>
      </c>
      <c r="CK91" s="461">
        <f t="shared" si="753"/>
        <v>0</v>
      </c>
      <c r="CL91" s="461">
        <f t="shared" si="754"/>
        <v>0</v>
      </c>
      <c r="CM91" s="37"/>
      <c r="CN91" s="461">
        <f t="shared" si="755"/>
        <v>0</v>
      </c>
      <c r="CO91" s="461">
        <f t="shared" si="756"/>
        <v>0</v>
      </c>
      <c r="CP91" s="461">
        <f t="shared" si="757"/>
        <v>0</v>
      </c>
      <c r="CQ91" s="37"/>
      <c r="CR91" s="461">
        <f t="shared" si="758"/>
        <v>0</v>
      </c>
      <c r="CS91" s="461">
        <f t="shared" si="759"/>
        <v>0</v>
      </c>
      <c r="CT91" s="461">
        <f t="shared" si="760"/>
        <v>0</v>
      </c>
      <c r="CU91" s="37"/>
      <c r="CV91" s="461">
        <f t="shared" si="761"/>
        <v>0</v>
      </c>
      <c r="CW91" s="461">
        <f t="shared" si="762"/>
        <v>0</v>
      </c>
      <c r="CX91" s="461">
        <f t="shared" si="763"/>
        <v>0</v>
      </c>
      <c r="CY91" s="37"/>
      <c r="CZ91" s="461">
        <f t="shared" si="764"/>
        <v>0</v>
      </c>
      <c r="DA91" s="461">
        <f t="shared" si="765"/>
        <v>0</v>
      </c>
      <c r="DB91" s="461">
        <f t="shared" si="766"/>
        <v>0</v>
      </c>
      <c r="DC91" s="37"/>
      <c r="DD91" s="461">
        <f t="shared" si="767"/>
        <v>0</v>
      </c>
      <c r="DE91" s="461">
        <f t="shared" si="768"/>
        <v>0</v>
      </c>
      <c r="DF91" s="461">
        <f t="shared" si="769"/>
        <v>0</v>
      </c>
      <c r="DG91" s="37"/>
      <c r="DH91" s="461">
        <f t="shared" si="731"/>
        <v>0</v>
      </c>
      <c r="DI91" s="461">
        <f t="shared" si="732"/>
        <v>0</v>
      </c>
      <c r="DJ91" s="461">
        <f t="shared" si="770"/>
        <v>0</v>
      </c>
    </row>
    <row r="92" spans="1:114" s="7" customFormat="1" ht="27.75" customHeight="1" x14ac:dyDescent="0.2">
      <c r="A92" s="42">
        <v>4</v>
      </c>
      <c r="B92" s="182" t="s">
        <v>311</v>
      </c>
      <c r="C92" s="29" t="s">
        <v>238</v>
      </c>
      <c r="D92" s="180">
        <v>10</v>
      </c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1">
        <f t="shared" si="715"/>
        <v>0</v>
      </c>
      <c r="R92" s="662" t="s">
        <v>7</v>
      </c>
      <c r="S92" s="663">
        <v>5700</v>
      </c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69">
        <f t="shared" si="716"/>
        <v>0</v>
      </c>
      <c r="AG92" s="70">
        <f t="shared" si="733"/>
        <v>0</v>
      </c>
      <c r="AH92" s="70">
        <f t="shared" si="693"/>
        <v>0</v>
      </c>
      <c r="AI92" s="70">
        <f t="shared" si="694"/>
        <v>0</v>
      </c>
      <c r="AJ92" s="70">
        <f t="shared" si="695"/>
        <v>0</v>
      </c>
      <c r="AK92" s="70">
        <f t="shared" si="696"/>
        <v>0</v>
      </c>
      <c r="AL92" s="70">
        <f t="shared" si="697"/>
        <v>0</v>
      </c>
      <c r="AM92" s="70">
        <f t="shared" si="698"/>
        <v>0</v>
      </c>
      <c r="AN92" s="70">
        <f t="shared" si="699"/>
        <v>0</v>
      </c>
      <c r="AO92" s="70">
        <f t="shared" si="700"/>
        <v>0</v>
      </c>
      <c r="AP92" s="70">
        <f t="shared" si="701"/>
        <v>0</v>
      </c>
      <c r="AQ92" s="70">
        <f t="shared" si="702"/>
        <v>0</v>
      </c>
      <c r="AR92" s="70">
        <f t="shared" si="703"/>
        <v>0</v>
      </c>
      <c r="AS92" s="71">
        <f t="shared" si="704"/>
        <v>0</v>
      </c>
      <c r="AT92" s="70">
        <f t="shared" ref="AT92:AT94" si="771">SUM(AG92*4%)</f>
        <v>0</v>
      </c>
      <c r="AU92" s="70">
        <f t="shared" si="717"/>
        <v>0</v>
      </c>
      <c r="AV92" s="70">
        <f>SUM(AI92*4%)</f>
        <v>0</v>
      </c>
      <c r="AW92" s="70">
        <f t="shared" si="718"/>
        <v>0</v>
      </c>
      <c r="AX92" s="70">
        <f t="shared" si="719"/>
        <v>0</v>
      </c>
      <c r="AY92" s="70">
        <f t="shared" si="720"/>
        <v>0</v>
      </c>
      <c r="AZ92" s="70">
        <f t="shared" si="721"/>
        <v>0</v>
      </c>
      <c r="BA92" s="70">
        <f t="shared" si="722"/>
        <v>0</v>
      </c>
      <c r="BB92" s="70">
        <f t="shared" si="723"/>
        <v>0</v>
      </c>
      <c r="BC92" s="70">
        <f t="shared" si="724"/>
        <v>0</v>
      </c>
      <c r="BD92" s="70">
        <f t="shared" si="725"/>
        <v>0</v>
      </c>
      <c r="BE92" s="70">
        <f t="shared" si="726"/>
        <v>0</v>
      </c>
      <c r="BF92" s="72">
        <f t="shared" si="727"/>
        <v>0</v>
      </c>
      <c r="BG92" s="73">
        <f t="shared" si="728"/>
        <v>0</v>
      </c>
      <c r="BH92" s="74">
        <f t="shared" si="714"/>
        <v>57000</v>
      </c>
      <c r="BI92" s="75">
        <f t="shared" si="729"/>
        <v>57000</v>
      </c>
      <c r="BJ92" s="152">
        <f t="shared" si="730"/>
        <v>0</v>
      </c>
      <c r="BK92" s="663">
        <v>5700</v>
      </c>
      <c r="BL92" s="461">
        <f t="shared" si="734"/>
        <v>0</v>
      </c>
      <c r="BM92" s="461">
        <f t="shared" si="735"/>
        <v>0</v>
      </c>
      <c r="BN92" s="461">
        <f t="shared" si="736"/>
        <v>0</v>
      </c>
      <c r="BO92" s="37"/>
      <c r="BP92" s="461">
        <f t="shared" si="737"/>
        <v>0</v>
      </c>
      <c r="BQ92" s="461">
        <f t="shared" si="738"/>
        <v>0</v>
      </c>
      <c r="BR92" s="461">
        <f t="shared" si="739"/>
        <v>0</v>
      </c>
      <c r="BS92" s="37"/>
      <c r="BT92" s="461">
        <f t="shared" si="740"/>
        <v>0</v>
      </c>
      <c r="BU92" s="461">
        <f t="shared" si="741"/>
        <v>0</v>
      </c>
      <c r="BV92" s="461">
        <f t="shared" si="742"/>
        <v>0</v>
      </c>
      <c r="BW92" s="37"/>
      <c r="BX92" s="461">
        <f t="shared" si="743"/>
        <v>0</v>
      </c>
      <c r="BY92" s="461">
        <f t="shared" si="744"/>
        <v>0</v>
      </c>
      <c r="BZ92" s="461">
        <f t="shared" si="745"/>
        <v>0</v>
      </c>
      <c r="CA92" s="37"/>
      <c r="CB92" s="461">
        <f t="shared" si="746"/>
        <v>0</v>
      </c>
      <c r="CC92" s="461">
        <f t="shared" si="747"/>
        <v>0</v>
      </c>
      <c r="CD92" s="461">
        <f t="shared" si="748"/>
        <v>0</v>
      </c>
      <c r="CE92" s="37"/>
      <c r="CF92" s="461">
        <f t="shared" si="749"/>
        <v>0</v>
      </c>
      <c r="CG92" s="461">
        <f t="shared" si="750"/>
        <v>0</v>
      </c>
      <c r="CH92" s="461">
        <f t="shared" si="751"/>
        <v>0</v>
      </c>
      <c r="CI92" s="37"/>
      <c r="CJ92" s="461">
        <f t="shared" si="752"/>
        <v>0</v>
      </c>
      <c r="CK92" s="461">
        <f t="shared" si="753"/>
        <v>0</v>
      </c>
      <c r="CL92" s="461">
        <f t="shared" si="754"/>
        <v>0</v>
      </c>
      <c r="CM92" s="37"/>
      <c r="CN92" s="461">
        <f t="shared" si="755"/>
        <v>0</v>
      </c>
      <c r="CO92" s="461">
        <f t="shared" si="756"/>
        <v>0</v>
      </c>
      <c r="CP92" s="461">
        <f t="shared" si="757"/>
        <v>0</v>
      </c>
      <c r="CQ92" s="37"/>
      <c r="CR92" s="461">
        <f t="shared" si="758"/>
        <v>0</v>
      </c>
      <c r="CS92" s="461">
        <f t="shared" si="759"/>
        <v>0</v>
      </c>
      <c r="CT92" s="461">
        <f t="shared" si="760"/>
        <v>0</v>
      </c>
      <c r="CU92" s="37"/>
      <c r="CV92" s="461">
        <f t="shared" si="761"/>
        <v>0</v>
      </c>
      <c r="CW92" s="461">
        <f t="shared" si="762"/>
        <v>0</v>
      </c>
      <c r="CX92" s="461">
        <f t="shared" si="763"/>
        <v>0</v>
      </c>
      <c r="CY92" s="37"/>
      <c r="CZ92" s="461">
        <f t="shared" si="764"/>
        <v>0</v>
      </c>
      <c r="DA92" s="461">
        <f t="shared" si="765"/>
        <v>0</v>
      </c>
      <c r="DB92" s="461">
        <f t="shared" si="766"/>
        <v>0</v>
      </c>
      <c r="DC92" s="37"/>
      <c r="DD92" s="461">
        <f t="shared" si="767"/>
        <v>0</v>
      </c>
      <c r="DE92" s="461">
        <f t="shared" si="768"/>
        <v>0</v>
      </c>
      <c r="DF92" s="461">
        <f t="shared" si="769"/>
        <v>0</v>
      </c>
      <c r="DG92" s="37"/>
      <c r="DH92" s="461">
        <f t="shared" si="731"/>
        <v>0</v>
      </c>
      <c r="DI92" s="461">
        <f t="shared" si="732"/>
        <v>0</v>
      </c>
      <c r="DJ92" s="461">
        <f t="shared" si="770"/>
        <v>0</v>
      </c>
    </row>
    <row r="93" spans="1:114" s="38" customFormat="1" ht="27.75" customHeight="1" x14ac:dyDescent="0.2">
      <c r="A93" s="42">
        <v>5</v>
      </c>
      <c r="B93" s="639" t="s">
        <v>312</v>
      </c>
      <c r="C93" s="29" t="s">
        <v>238</v>
      </c>
      <c r="D93" s="180">
        <v>300</v>
      </c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1">
        <f t="shared" si="715"/>
        <v>0</v>
      </c>
      <c r="R93" s="664" t="s">
        <v>7</v>
      </c>
      <c r="S93" s="665">
        <v>570</v>
      </c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86">
        <f t="shared" si="716"/>
        <v>0</v>
      </c>
      <c r="AG93" s="70">
        <f t="shared" si="733"/>
        <v>0</v>
      </c>
      <c r="AH93" s="70">
        <f t="shared" si="693"/>
        <v>0</v>
      </c>
      <c r="AI93" s="70">
        <f t="shared" si="694"/>
        <v>0</v>
      </c>
      <c r="AJ93" s="70">
        <f t="shared" si="695"/>
        <v>0</v>
      </c>
      <c r="AK93" s="70">
        <f t="shared" si="696"/>
        <v>0</v>
      </c>
      <c r="AL93" s="70">
        <f t="shared" si="697"/>
        <v>0</v>
      </c>
      <c r="AM93" s="70">
        <f t="shared" si="698"/>
        <v>0</v>
      </c>
      <c r="AN93" s="70">
        <f t="shared" si="699"/>
        <v>0</v>
      </c>
      <c r="AO93" s="70">
        <f t="shared" si="700"/>
        <v>0</v>
      </c>
      <c r="AP93" s="70">
        <f t="shared" si="701"/>
        <v>0</v>
      </c>
      <c r="AQ93" s="70">
        <f t="shared" si="702"/>
        <v>0</v>
      </c>
      <c r="AR93" s="70">
        <f t="shared" si="703"/>
        <v>0</v>
      </c>
      <c r="AS93" s="71">
        <f t="shared" si="704"/>
        <v>0</v>
      </c>
      <c r="AT93" s="70">
        <f t="shared" si="771"/>
        <v>0</v>
      </c>
      <c r="AU93" s="70">
        <f t="shared" ref="AU93" si="772">SUM(AH93*15%)</f>
        <v>0</v>
      </c>
      <c r="AV93" s="70">
        <f t="shared" ref="AV93" si="773">SUM(AI93*15%)</f>
        <v>0</v>
      </c>
      <c r="AW93" s="70">
        <f t="shared" si="718"/>
        <v>0</v>
      </c>
      <c r="AX93" s="70">
        <f t="shared" si="719"/>
        <v>0</v>
      </c>
      <c r="AY93" s="70">
        <f t="shared" si="720"/>
        <v>0</v>
      </c>
      <c r="AZ93" s="70">
        <f t="shared" si="721"/>
        <v>0</v>
      </c>
      <c r="BA93" s="70">
        <f t="shared" si="722"/>
        <v>0</v>
      </c>
      <c r="BB93" s="70">
        <f t="shared" si="723"/>
        <v>0</v>
      </c>
      <c r="BC93" s="70">
        <f t="shared" si="724"/>
        <v>0</v>
      </c>
      <c r="BD93" s="70">
        <f t="shared" si="725"/>
        <v>0</v>
      </c>
      <c r="BE93" s="70">
        <f t="shared" si="726"/>
        <v>0</v>
      </c>
      <c r="BF93" s="72">
        <f t="shared" si="727"/>
        <v>0</v>
      </c>
      <c r="BG93" s="73">
        <f t="shared" si="728"/>
        <v>0</v>
      </c>
      <c r="BH93" s="74">
        <f t="shared" si="714"/>
        <v>171000</v>
      </c>
      <c r="BI93" s="75">
        <f t="shared" si="729"/>
        <v>171000</v>
      </c>
      <c r="BJ93" s="387">
        <f t="shared" si="730"/>
        <v>0</v>
      </c>
      <c r="BK93" s="665">
        <v>570</v>
      </c>
      <c r="BL93" s="461">
        <f t="shared" si="734"/>
        <v>0</v>
      </c>
      <c r="BM93" s="461">
        <f t="shared" si="735"/>
        <v>0</v>
      </c>
      <c r="BN93" s="461">
        <f t="shared" si="736"/>
        <v>0</v>
      </c>
      <c r="BO93" s="37"/>
      <c r="BP93" s="461">
        <f t="shared" si="737"/>
        <v>0</v>
      </c>
      <c r="BQ93" s="461">
        <f t="shared" si="738"/>
        <v>0</v>
      </c>
      <c r="BR93" s="461">
        <f t="shared" si="739"/>
        <v>0</v>
      </c>
      <c r="BS93" s="37"/>
      <c r="BT93" s="461">
        <f t="shared" si="740"/>
        <v>0</v>
      </c>
      <c r="BU93" s="461">
        <f t="shared" si="741"/>
        <v>0</v>
      </c>
      <c r="BV93" s="461">
        <f t="shared" si="742"/>
        <v>0</v>
      </c>
      <c r="BW93" s="37"/>
      <c r="BX93" s="461">
        <f t="shared" si="743"/>
        <v>0</v>
      </c>
      <c r="BY93" s="461">
        <f t="shared" si="744"/>
        <v>0</v>
      </c>
      <c r="BZ93" s="461">
        <f t="shared" si="745"/>
        <v>0</v>
      </c>
      <c r="CA93" s="37"/>
      <c r="CB93" s="461">
        <f t="shared" si="746"/>
        <v>0</v>
      </c>
      <c r="CC93" s="461">
        <f t="shared" si="747"/>
        <v>0</v>
      </c>
      <c r="CD93" s="461">
        <f t="shared" si="748"/>
        <v>0</v>
      </c>
      <c r="CE93" s="37"/>
      <c r="CF93" s="461">
        <f t="shared" si="749"/>
        <v>0</v>
      </c>
      <c r="CG93" s="461">
        <f t="shared" si="750"/>
        <v>0</v>
      </c>
      <c r="CH93" s="461">
        <f t="shared" si="751"/>
        <v>0</v>
      </c>
      <c r="CI93" s="37"/>
      <c r="CJ93" s="461">
        <f t="shared" si="752"/>
        <v>0</v>
      </c>
      <c r="CK93" s="461">
        <f t="shared" si="753"/>
        <v>0</v>
      </c>
      <c r="CL93" s="461">
        <f t="shared" si="754"/>
        <v>0</v>
      </c>
      <c r="CM93" s="37"/>
      <c r="CN93" s="461">
        <f t="shared" si="755"/>
        <v>0</v>
      </c>
      <c r="CO93" s="461">
        <f t="shared" si="756"/>
        <v>0</v>
      </c>
      <c r="CP93" s="461">
        <f t="shared" si="757"/>
        <v>0</v>
      </c>
      <c r="CQ93" s="37"/>
      <c r="CR93" s="461">
        <f t="shared" si="758"/>
        <v>0</v>
      </c>
      <c r="CS93" s="461">
        <f t="shared" si="759"/>
        <v>0</v>
      </c>
      <c r="CT93" s="461">
        <f t="shared" si="760"/>
        <v>0</v>
      </c>
      <c r="CU93" s="37"/>
      <c r="CV93" s="461">
        <f t="shared" si="761"/>
        <v>0</v>
      </c>
      <c r="CW93" s="461">
        <f t="shared" si="762"/>
        <v>0</v>
      </c>
      <c r="CX93" s="461">
        <f t="shared" si="763"/>
        <v>0</v>
      </c>
      <c r="CY93" s="37"/>
      <c r="CZ93" s="461">
        <f t="shared" si="764"/>
        <v>0</v>
      </c>
      <c r="DA93" s="461">
        <f t="shared" si="765"/>
        <v>0</v>
      </c>
      <c r="DB93" s="461">
        <f t="shared" si="766"/>
        <v>0</v>
      </c>
      <c r="DC93" s="37"/>
      <c r="DD93" s="461">
        <f t="shared" si="767"/>
        <v>0</v>
      </c>
      <c r="DE93" s="461">
        <f t="shared" si="768"/>
        <v>0</v>
      </c>
      <c r="DF93" s="461">
        <f t="shared" si="769"/>
        <v>0</v>
      </c>
      <c r="DG93" s="37"/>
      <c r="DH93" s="461">
        <f t="shared" ref="DH93:DH102" si="774">SUM(BL93+BP93+BT93+BX93+CB93+CF93+CJ93+CN93+CR93+CV93+CZ93+DD93)</f>
        <v>0</v>
      </c>
      <c r="DI93" s="461">
        <f t="shared" ref="DI93:DI102" si="775">SUM(BM93+BQ93+BU93+BY93+CC93+CG93+CK93+CO93+CS93+CW93+DA93+DE93)</f>
        <v>0</v>
      </c>
      <c r="DJ93" s="461">
        <f t="shared" si="770"/>
        <v>0</v>
      </c>
    </row>
    <row r="94" spans="1:114" s="38" customFormat="1" ht="27.75" customHeight="1" x14ac:dyDescent="0.2">
      <c r="A94" s="42">
        <v>6</v>
      </c>
      <c r="B94" s="666" t="s">
        <v>313</v>
      </c>
      <c r="C94" s="29" t="s">
        <v>238</v>
      </c>
      <c r="D94" s="180">
        <v>20</v>
      </c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1">
        <f t="shared" si="715"/>
        <v>0</v>
      </c>
      <c r="R94" s="658" t="s">
        <v>28</v>
      </c>
      <c r="S94" s="659">
        <v>10300</v>
      </c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86">
        <f t="shared" si="716"/>
        <v>0</v>
      </c>
      <c r="AG94" s="70">
        <f t="shared" si="733"/>
        <v>0</v>
      </c>
      <c r="AH94" s="70">
        <f t="shared" si="693"/>
        <v>0</v>
      </c>
      <c r="AI94" s="70">
        <f t="shared" si="694"/>
        <v>0</v>
      </c>
      <c r="AJ94" s="70">
        <f t="shared" si="695"/>
        <v>0</v>
      </c>
      <c r="AK94" s="70">
        <f t="shared" si="696"/>
        <v>0</v>
      </c>
      <c r="AL94" s="70">
        <f t="shared" si="697"/>
        <v>0</v>
      </c>
      <c r="AM94" s="70">
        <f t="shared" si="698"/>
        <v>0</v>
      </c>
      <c r="AN94" s="70">
        <f t="shared" si="699"/>
        <v>0</v>
      </c>
      <c r="AO94" s="70">
        <f t="shared" si="700"/>
        <v>0</v>
      </c>
      <c r="AP94" s="70">
        <f t="shared" si="701"/>
        <v>0</v>
      </c>
      <c r="AQ94" s="70">
        <f t="shared" si="702"/>
        <v>0</v>
      </c>
      <c r="AR94" s="70">
        <f t="shared" si="703"/>
        <v>0</v>
      </c>
      <c r="AS94" s="71">
        <f t="shared" si="704"/>
        <v>0</v>
      </c>
      <c r="AT94" s="70">
        <f t="shared" si="771"/>
        <v>0</v>
      </c>
      <c r="AU94" s="70">
        <f t="shared" ref="AU94" si="776">SUM(AH94*14%)</f>
        <v>0</v>
      </c>
      <c r="AV94" s="70">
        <f>SUM(AI94*4%)</f>
        <v>0</v>
      </c>
      <c r="AW94" s="70">
        <f t="shared" si="718"/>
        <v>0</v>
      </c>
      <c r="AX94" s="70">
        <f t="shared" si="719"/>
        <v>0</v>
      </c>
      <c r="AY94" s="70">
        <f t="shared" si="720"/>
        <v>0</v>
      </c>
      <c r="AZ94" s="70">
        <f t="shared" si="721"/>
        <v>0</v>
      </c>
      <c r="BA94" s="70">
        <f t="shared" si="722"/>
        <v>0</v>
      </c>
      <c r="BB94" s="70">
        <f t="shared" si="723"/>
        <v>0</v>
      </c>
      <c r="BC94" s="70">
        <f t="shared" si="724"/>
        <v>0</v>
      </c>
      <c r="BD94" s="70">
        <f t="shared" si="725"/>
        <v>0</v>
      </c>
      <c r="BE94" s="70">
        <f t="shared" si="726"/>
        <v>0</v>
      </c>
      <c r="BF94" s="72">
        <f t="shared" si="727"/>
        <v>0</v>
      </c>
      <c r="BG94" s="73">
        <f t="shared" si="728"/>
        <v>0</v>
      </c>
      <c r="BH94" s="74">
        <f t="shared" si="714"/>
        <v>206000</v>
      </c>
      <c r="BI94" s="75">
        <f t="shared" si="729"/>
        <v>206000</v>
      </c>
      <c r="BJ94" s="387">
        <f t="shared" si="730"/>
        <v>0</v>
      </c>
      <c r="BK94" s="659">
        <v>10300</v>
      </c>
      <c r="BL94" s="461">
        <f t="shared" ref="BL94:BL98" si="777">AG94-AT94</f>
        <v>0</v>
      </c>
      <c r="BM94" s="461">
        <f t="shared" ref="BM94:BM98" si="778">E94*BK94</f>
        <v>0</v>
      </c>
      <c r="BN94" s="461">
        <f t="shared" ref="BN94:BN98" si="779">BL94-BM94</f>
        <v>0</v>
      </c>
      <c r="BO94" s="37"/>
      <c r="BP94" s="461">
        <f t="shared" ref="BP94:BP98" si="780">AH94-AU94</f>
        <v>0</v>
      </c>
      <c r="BQ94" s="461">
        <f t="shared" ref="BQ94:BQ98" si="781">F94*BK94</f>
        <v>0</v>
      </c>
      <c r="BR94" s="461">
        <f t="shared" ref="BR94:BR98" si="782">BP94-BQ94</f>
        <v>0</v>
      </c>
      <c r="BS94" s="37"/>
      <c r="BT94" s="461">
        <f t="shared" ref="BT94:BT98" si="783">AI94-AV94</f>
        <v>0</v>
      </c>
      <c r="BU94" s="461">
        <f t="shared" ref="BU94:BU98" si="784">G94*BK94</f>
        <v>0</v>
      </c>
      <c r="BV94" s="461">
        <f t="shared" ref="BV94:BV98" si="785">BT94-BU94</f>
        <v>0</v>
      </c>
      <c r="BW94" s="37"/>
      <c r="BX94" s="461">
        <f t="shared" ref="BX94:BX98" si="786">AJ94-AW94</f>
        <v>0</v>
      </c>
      <c r="BY94" s="461">
        <f t="shared" ref="BY94:BY98" si="787">H94*BK94</f>
        <v>0</v>
      </c>
      <c r="BZ94" s="461">
        <f t="shared" ref="BZ94:BZ98" si="788">BX94-BY94</f>
        <v>0</v>
      </c>
      <c r="CA94" s="37"/>
      <c r="CB94" s="461">
        <f t="shared" ref="CB94:CB98" si="789">SUM(AK94-AX94)</f>
        <v>0</v>
      </c>
      <c r="CC94" s="461">
        <f t="shared" ref="CC94:CC98" si="790">I94*BK94</f>
        <v>0</v>
      </c>
      <c r="CD94" s="461">
        <f t="shared" ref="CD94:CD98" si="791">CB94-CC94</f>
        <v>0</v>
      </c>
      <c r="CE94" s="37"/>
      <c r="CF94" s="461">
        <f t="shared" ref="CF94:CF98" si="792">AL94-AY94</f>
        <v>0</v>
      </c>
      <c r="CG94" s="461">
        <f t="shared" ref="CG94:CG98" si="793">J94*BK94</f>
        <v>0</v>
      </c>
      <c r="CH94" s="461">
        <f t="shared" ref="CH94:CH98" si="794">CF94-CG94</f>
        <v>0</v>
      </c>
      <c r="CI94" s="37"/>
      <c r="CJ94" s="461">
        <f t="shared" ref="CJ94:CJ98" si="795">AM94-AZ94</f>
        <v>0</v>
      </c>
      <c r="CK94" s="461">
        <f t="shared" ref="CK94:CK98" si="796">K94*BK94</f>
        <v>0</v>
      </c>
      <c r="CL94" s="461">
        <f t="shared" ref="CL94:CL98" si="797">CJ94-CK94</f>
        <v>0</v>
      </c>
      <c r="CM94" s="37"/>
      <c r="CN94" s="461">
        <f t="shared" ref="CN94:CN98" si="798">AN94-BA94</f>
        <v>0</v>
      </c>
      <c r="CO94" s="461">
        <f t="shared" ref="CO94:CO98" si="799">L94*BK94</f>
        <v>0</v>
      </c>
      <c r="CP94" s="461">
        <f t="shared" ref="CP94:CP98" si="800">CN94-CO94</f>
        <v>0</v>
      </c>
      <c r="CQ94" s="37"/>
      <c r="CR94" s="461">
        <f t="shared" ref="CR94:CR98" si="801">AO94-BB94</f>
        <v>0</v>
      </c>
      <c r="CS94" s="461">
        <f t="shared" ref="CS94:CS98" si="802">M94*BK94</f>
        <v>0</v>
      </c>
      <c r="CT94" s="461">
        <f t="shared" ref="CT94:CT98" si="803">CR94-CS94</f>
        <v>0</v>
      </c>
      <c r="CU94" s="37"/>
      <c r="CV94" s="461">
        <f t="shared" ref="CV94:CV98" si="804">AP94-BC94</f>
        <v>0</v>
      </c>
      <c r="CW94" s="461">
        <f t="shared" ref="CW94:CW98" si="805">N94*BK94</f>
        <v>0</v>
      </c>
      <c r="CX94" s="461">
        <f t="shared" ref="CX94:CX98" si="806">CV94-CW94</f>
        <v>0</v>
      </c>
      <c r="CY94" s="37"/>
      <c r="CZ94" s="461">
        <f t="shared" ref="CZ94:CZ98" si="807">AQ94-BD94</f>
        <v>0</v>
      </c>
      <c r="DA94" s="461">
        <f t="shared" ref="DA94:DA98" si="808">O94*BK94</f>
        <v>0</v>
      </c>
      <c r="DB94" s="461">
        <f t="shared" ref="DB94:DB98" si="809">CZ94-DA94</f>
        <v>0</v>
      </c>
      <c r="DC94" s="37"/>
      <c r="DD94" s="461">
        <f t="shared" ref="DD94:DD98" si="810">AR94-BE94</f>
        <v>0</v>
      </c>
      <c r="DE94" s="461">
        <f t="shared" ref="DE94:DE98" si="811">P94*BK94</f>
        <v>0</v>
      </c>
      <c r="DF94" s="461">
        <f t="shared" ref="DF94:DF98" si="812">DD94-DE94</f>
        <v>0</v>
      </c>
      <c r="DG94" s="37"/>
      <c r="DH94" s="461">
        <f t="shared" si="774"/>
        <v>0</v>
      </c>
      <c r="DI94" s="461">
        <f t="shared" si="775"/>
        <v>0</v>
      </c>
      <c r="DJ94" s="461">
        <f t="shared" ref="DJ94:DJ98" si="813">DH94-DI94</f>
        <v>0</v>
      </c>
    </row>
    <row r="95" spans="1:114" s="38" customFormat="1" ht="27.75" customHeight="1" x14ac:dyDescent="0.2">
      <c r="A95" s="42">
        <v>7</v>
      </c>
      <c r="B95" s="666" t="s">
        <v>314</v>
      </c>
      <c r="C95" s="29" t="s">
        <v>238</v>
      </c>
      <c r="D95" s="180">
        <v>20</v>
      </c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1">
        <f t="shared" ref="Q95:Q105" si="814">SUM(E95:P95)</f>
        <v>0</v>
      </c>
      <c r="R95" s="658" t="s">
        <v>28</v>
      </c>
      <c r="S95" s="659">
        <v>28500</v>
      </c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86">
        <f t="shared" ref="AF95:AF105" si="815">SUM(Q95*S95)</f>
        <v>0</v>
      </c>
      <c r="AG95" s="70">
        <f t="shared" ref="AG95:AG105" si="816">T95*E95</f>
        <v>0</v>
      </c>
      <c r="AH95" s="70">
        <f t="shared" ref="AH95:AH105" si="817">U95*F95</f>
        <v>0</v>
      </c>
      <c r="AI95" s="70">
        <f t="shared" ref="AI95:AI105" si="818">V95*G95</f>
        <v>0</v>
      </c>
      <c r="AJ95" s="70">
        <f t="shared" ref="AJ95:AJ105" si="819">W95*H95</f>
        <v>0</v>
      </c>
      <c r="AK95" s="70">
        <f t="shared" ref="AK95:AK105" si="820">X95*I95</f>
        <v>0</v>
      </c>
      <c r="AL95" s="70">
        <f t="shared" ref="AL95:AL105" si="821">Y95*J95</f>
        <v>0</v>
      </c>
      <c r="AM95" s="70">
        <f t="shared" ref="AM95:AM105" si="822">Z95*K95</f>
        <v>0</v>
      </c>
      <c r="AN95" s="70">
        <f t="shared" ref="AN95:AN105" si="823">AA95*L95</f>
        <v>0</v>
      </c>
      <c r="AO95" s="70">
        <f t="shared" ref="AO95:AO105" si="824">AB95*M95</f>
        <v>0</v>
      </c>
      <c r="AP95" s="70">
        <f t="shared" ref="AP95:AP105" si="825">AC95*N95</f>
        <v>0</v>
      </c>
      <c r="AQ95" s="70">
        <f t="shared" ref="AQ95:AQ105" si="826">AD95*O95</f>
        <v>0</v>
      </c>
      <c r="AR95" s="70">
        <f t="shared" ref="AR95:AR105" si="827">AE95*P95</f>
        <v>0</v>
      </c>
      <c r="AS95" s="71">
        <f t="shared" ref="AS95:AS105" si="828">SUM(AG95:AR95)</f>
        <v>0</v>
      </c>
      <c r="AT95" s="70">
        <f t="shared" ref="AT95:AT105" si="829">SUM(AG95*4%)</f>
        <v>0</v>
      </c>
      <c r="AU95" s="70">
        <f t="shared" ref="AU95:AU105" si="830">SUM(AH95*14%)</f>
        <v>0</v>
      </c>
      <c r="AV95" s="70">
        <f t="shared" ref="AV95:AV105" si="831">SUM(AI95*4%)</f>
        <v>0</v>
      </c>
      <c r="AW95" s="70">
        <f t="shared" ref="AW95:AW105" si="832">SUM(AJ95*14%)</f>
        <v>0</v>
      </c>
      <c r="AX95" s="70">
        <f t="shared" ref="AX95:AX105" si="833">SUM(AK95*14%)</f>
        <v>0</v>
      </c>
      <c r="AY95" s="70">
        <f t="shared" ref="AY95:AY105" si="834">SUM(AL95*14%)</f>
        <v>0</v>
      </c>
      <c r="AZ95" s="70">
        <f t="shared" ref="AZ95:AZ105" si="835">SUM(AM95*14%)</f>
        <v>0</v>
      </c>
      <c r="BA95" s="70">
        <f t="shared" ref="BA95:BA105" si="836">SUM(AN95*14%)</f>
        <v>0</v>
      </c>
      <c r="BB95" s="70">
        <f t="shared" ref="BB95:BB105" si="837">SUM(AO95*14%)</f>
        <v>0</v>
      </c>
      <c r="BC95" s="70">
        <f t="shared" ref="BC95:BC105" si="838">SUM(AP95*14%)</f>
        <v>0</v>
      </c>
      <c r="BD95" s="70">
        <f t="shared" ref="BD95:BD105" si="839">SUM(AQ95*14%)</f>
        <v>0</v>
      </c>
      <c r="BE95" s="70">
        <f t="shared" ref="BE95:BE105" si="840">SUM(AR95*14%)</f>
        <v>0</v>
      </c>
      <c r="BF95" s="72">
        <f t="shared" ref="BF95:BF105" si="841">SUM(AT95:BE95)</f>
        <v>0</v>
      </c>
      <c r="BG95" s="73">
        <f t="shared" si="728"/>
        <v>0</v>
      </c>
      <c r="BH95" s="74">
        <f t="shared" ref="BH95:BH105" si="842">S95*D95</f>
        <v>570000</v>
      </c>
      <c r="BI95" s="75">
        <f t="shared" si="729"/>
        <v>570000</v>
      </c>
      <c r="BJ95" s="387">
        <f t="shared" ref="BJ95:BJ105" si="843">SUM(Q95/D95)</f>
        <v>0</v>
      </c>
      <c r="BK95" s="659">
        <v>28500</v>
      </c>
      <c r="BL95" s="461">
        <f t="shared" si="777"/>
        <v>0</v>
      </c>
      <c r="BM95" s="461">
        <f t="shared" si="778"/>
        <v>0</v>
      </c>
      <c r="BN95" s="461">
        <f t="shared" si="779"/>
        <v>0</v>
      </c>
      <c r="BO95" s="37"/>
      <c r="BP95" s="461">
        <f t="shared" si="780"/>
        <v>0</v>
      </c>
      <c r="BQ95" s="461">
        <f t="shared" si="781"/>
        <v>0</v>
      </c>
      <c r="BR95" s="461">
        <f t="shared" si="782"/>
        <v>0</v>
      </c>
      <c r="BS95" s="37"/>
      <c r="BT95" s="461">
        <f t="shared" si="783"/>
        <v>0</v>
      </c>
      <c r="BU95" s="461">
        <f t="shared" si="784"/>
        <v>0</v>
      </c>
      <c r="BV95" s="461">
        <f t="shared" si="785"/>
        <v>0</v>
      </c>
      <c r="BW95" s="37"/>
      <c r="BX95" s="461">
        <f t="shared" si="786"/>
        <v>0</v>
      </c>
      <c r="BY95" s="461">
        <f t="shared" si="787"/>
        <v>0</v>
      </c>
      <c r="BZ95" s="461">
        <f t="shared" si="788"/>
        <v>0</v>
      </c>
      <c r="CA95" s="37"/>
      <c r="CB95" s="461">
        <f t="shared" si="789"/>
        <v>0</v>
      </c>
      <c r="CC95" s="461">
        <f t="shared" si="790"/>
        <v>0</v>
      </c>
      <c r="CD95" s="461">
        <f t="shared" si="791"/>
        <v>0</v>
      </c>
      <c r="CE95" s="37"/>
      <c r="CF95" s="461">
        <f t="shared" si="792"/>
        <v>0</v>
      </c>
      <c r="CG95" s="461">
        <f t="shared" si="793"/>
        <v>0</v>
      </c>
      <c r="CH95" s="461">
        <f t="shared" si="794"/>
        <v>0</v>
      </c>
      <c r="CI95" s="37"/>
      <c r="CJ95" s="461">
        <f t="shared" si="795"/>
        <v>0</v>
      </c>
      <c r="CK95" s="461">
        <f t="shared" si="796"/>
        <v>0</v>
      </c>
      <c r="CL95" s="461">
        <f t="shared" si="797"/>
        <v>0</v>
      </c>
      <c r="CM95" s="37"/>
      <c r="CN95" s="461">
        <f t="shared" si="798"/>
        <v>0</v>
      </c>
      <c r="CO95" s="461">
        <f t="shared" si="799"/>
        <v>0</v>
      </c>
      <c r="CP95" s="461">
        <f t="shared" si="800"/>
        <v>0</v>
      </c>
      <c r="CQ95" s="37"/>
      <c r="CR95" s="461">
        <f t="shared" si="801"/>
        <v>0</v>
      </c>
      <c r="CS95" s="461">
        <f t="shared" si="802"/>
        <v>0</v>
      </c>
      <c r="CT95" s="461">
        <f t="shared" si="803"/>
        <v>0</v>
      </c>
      <c r="CU95" s="37"/>
      <c r="CV95" s="461">
        <f t="shared" si="804"/>
        <v>0</v>
      </c>
      <c r="CW95" s="461">
        <f t="shared" si="805"/>
        <v>0</v>
      </c>
      <c r="CX95" s="461">
        <f t="shared" si="806"/>
        <v>0</v>
      </c>
      <c r="CY95" s="37"/>
      <c r="CZ95" s="461">
        <f t="shared" si="807"/>
        <v>0</v>
      </c>
      <c r="DA95" s="461">
        <f t="shared" si="808"/>
        <v>0</v>
      </c>
      <c r="DB95" s="461">
        <f t="shared" si="809"/>
        <v>0</v>
      </c>
      <c r="DC95" s="37"/>
      <c r="DD95" s="461">
        <f t="shared" si="810"/>
        <v>0</v>
      </c>
      <c r="DE95" s="461">
        <f t="shared" si="811"/>
        <v>0</v>
      </c>
      <c r="DF95" s="461">
        <f t="shared" si="812"/>
        <v>0</v>
      </c>
      <c r="DG95" s="37"/>
      <c r="DH95" s="461">
        <f t="shared" si="774"/>
        <v>0</v>
      </c>
      <c r="DI95" s="461">
        <f t="shared" si="775"/>
        <v>0</v>
      </c>
      <c r="DJ95" s="461">
        <f t="shared" si="813"/>
        <v>0</v>
      </c>
    </row>
    <row r="96" spans="1:114" s="38" customFormat="1" ht="27.75" customHeight="1" x14ac:dyDescent="0.2">
      <c r="A96" s="42">
        <v>8</v>
      </c>
      <c r="B96" s="667" t="s">
        <v>315</v>
      </c>
      <c r="C96" s="29" t="s">
        <v>238</v>
      </c>
      <c r="D96" s="180">
        <v>30</v>
      </c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1">
        <f t="shared" si="814"/>
        <v>0</v>
      </c>
      <c r="R96" s="658" t="s">
        <v>28</v>
      </c>
      <c r="S96" s="659">
        <v>28500</v>
      </c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86">
        <f t="shared" si="815"/>
        <v>0</v>
      </c>
      <c r="AG96" s="70">
        <f t="shared" si="816"/>
        <v>0</v>
      </c>
      <c r="AH96" s="70">
        <f t="shared" si="817"/>
        <v>0</v>
      </c>
      <c r="AI96" s="70">
        <f t="shared" si="818"/>
        <v>0</v>
      </c>
      <c r="AJ96" s="70">
        <f t="shared" si="819"/>
        <v>0</v>
      </c>
      <c r="AK96" s="70">
        <f t="shared" si="820"/>
        <v>0</v>
      </c>
      <c r="AL96" s="70">
        <f t="shared" si="821"/>
        <v>0</v>
      </c>
      <c r="AM96" s="70">
        <f t="shared" si="822"/>
        <v>0</v>
      </c>
      <c r="AN96" s="70">
        <f t="shared" si="823"/>
        <v>0</v>
      </c>
      <c r="AO96" s="70">
        <f t="shared" si="824"/>
        <v>0</v>
      </c>
      <c r="AP96" s="70">
        <f t="shared" si="825"/>
        <v>0</v>
      </c>
      <c r="AQ96" s="70">
        <f t="shared" si="826"/>
        <v>0</v>
      </c>
      <c r="AR96" s="70">
        <f t="shared" si="827"/>
        <v>0</v>
      </c>
      <c r="AS96" s="71">
        <f t="shared" si="828"/>
        <v>0</v>
      </c>
      <c r="AT96" s="70">
        <f t="shared" si="829"/>
        <v>0</v>
      </c>
      <c r="AU96" s="70">
        <f t="shared" si="830"/>
        <v>0</v>
      </c>
      <c r="AV96" s="70">
        <f t="shared" si="831"/>
        <v>0</v>
      </c>
      <c r="AW96" s="70">
        <f t="shared" si="832"/>
        <v>0</v>
      </c>
      <c r="AX96" s="70">
        <f t="shared" si="833"/>
        <v>0</v>
      </c>
      <c r="AY96" s="70">
        <f t="shared" si="834"/>
        <v>0</v>
      </c>
      <c r="AZ96" s="70">
        <f t="shared" si="835"/>
        <v>0</v>
      </c>
      <c r="BA96" s="70">
        <f t="shared" si="836"/>
        <v>0</v>
      </c>
      <c r="BB96" s="70">
        <f t="shared" si="837"/>
        <v>0</v>
      </c>
      <c r="BC96" s="70">
        <f t="shared" si="838"/>
        <v>0</v>
      </c>
      <c r="BD96" s="70">
        <f t="shared" si="839"/>
        <v>0</v>
      </c>
      <c r="BE96" s="70">
        <f t="shared" si="840"/>
        <v>0</v>
      </c>
      <c r="BF96" s="72">
        <f t="shared" si="841"/>
        <v>0</v>
      </c>
      <c r="BG96" s="73">
        <f t="shared" si="728"/>
        <v>0</v>
      </c>
      <c r="BH96" s="74">
        <f t="shared" si="842"/>
        <v>855000</v>
      </c>
      <c r="BI96" s="75">
        <f t="shared" si="729"/>
        <v>855000</v>
      </c>
      <c r="BJ96" s="387">
        <f t="shared" si="843"/>
        <v>0</v>
      </c>
      <c r="BK96" s="659">
        <v>28500</v>
      </c>
      <c r="BL96" s="461">
        <f t="shared" si="777"/>
        <v>0</v>
      </c>
      <c r="BM96" s="461">
        <f t="shared" si="778"/>
        <v>0</v>
      </c>
      <c r="BN96" s="461">
        <f t="shared" si="779"/>
        <v>0</v>
      </c>
      <c r="BO96" s="37"/>
      <c r="BP96" s="461">
        <f t="shared" si="780"/>
        <v>0</v>
      </c>
      <c r="BQ96" s="461">
        <f t="shared" si="781"/>
        <v>0</v>
      </c>
      <c r="BR96" s="461">
        <f t="shared" si="782"/>
        <v>0</v>
      </c>
      <c r="BS96" s="37"/>
      <c r="BT96" s="461">
        <f t="shared" si="783"/>
        <v>0</v>
      </c>
      <c r="BU96" s="461">
        <f t="shared" si="784"/>
        <v>0</v>
      </c>
      <c r="BV96" s="461">
        <f t="shared" si="785"/>
        <v>0</v>
      </c>
      <c r="BW96" s="37"/>
      <c r="BX96" s="461">
        <f t="shared" si="786"/>
        <v>0</v>
      </c>
      <c r="BY96" s="461">
        <f t="shared" si="787"/>
        <v>0</v>
      </c>
      <c r="BZ96" s="461">
        <f t="shared" si="788"/>
        <v>0</v>
      </c>
      <c r="CA96" s="37"/>
      <c r="CB96" s="461">
        <f t="shared" si="789"/>
        <v>0</v>
      </c>
      <c r="CC96" s="461">
        <f t="shared" si="790"/>
        <v>0</v>
      </c>
      <c r="CD96" s="461">
        <f t="shared" si="791"/>
        <v>0</v>
      </c>
      <c r="CE96" s="37"/>
      <c r="CF96" s="461">
        <f t="shared" si="792"/>
        <v>0</v>
      </c>
      <c r="CG96" s="461">
        <f t="shared" si="793"/>
        <v>0</v>
      </c>
      <c r="CH96" s="461">
        <f t="shared" si="794"/>
        <v>0</v>
      </c>
      <c r="CI96" s="37"/>
      <c r="CJ96" s="461">
        <f t="shared" si="795"/>
        <v>0</v>
      </c>
      <c r="CK96" s="461">
        <f t="shared" si="796"/>
        <v>0</v>
      </c>
      <c r="CL96" s="461">
        <f t="shared" si="797"/>
        <v>0</v>
      </c>
      <c r="CM96" s="37"/>
      <c r="CN96" s="461">
        <f t="shared" si="798"/>
        <v>0</v>
      </c>
      <c r="CO96" s="461">
        <f t="shared" si="799"/>
        <v>0</v>
      </c>
      <c r="CP96" s="461">
        <f t="shared" si="800"/>
        <v>0</v>
      </c>
      <c r="CQ96" s="37"/>
      <c r="CR96" s="461">
        <f t="shared" si="801"/>
        <v>0</v>
      </c>
      <c r="CS96" s="461">
        <f t="shared" si="802"/>
        <v>0</v>
      </c>
      <c r="CT96" s="461">
        <f t="shared" si="803"/>
        <v>0</v>
      </c>
      <c r="CU96" s="37"/>
      <c r="CV96" s="461">
        <f t="shared" si="804"/>
        <v>0</v>
      </c>
      <c r="CW96" s="461">
        <f t="shared" si="805"/>
        <v>0</v>
      </c>
      <c r="CX96" s="461">
        <f t="shared" si="806"/>
        <v>0</v>
      </c>
      <c r="CY96" s="37"/>
      <c r="CZ96" s="461">
        <f t="shared" si="807"/>
        <v>0</v>
      </c>
      <c r="DA96" s="461">
        <f t="shared" si="808"/>
        <v>0</v>
      </c>
      <c r="DB96" s="461">
        <f t="shared" si="809"/>
        <v>0</v>
      </c>
      <c r="DC96" s="37"/>
      <c r="DD96" s="461">
        <f t="shared" si="810"/>
        <v>0</v>
      </c>
      <c r="DE96" s="461">
        <f t="shared" si="811"/>
        <v>0</v>
      </c>
      <c r="DF96" s="461">
        <f t="shared" si="812"/>
        <v>0</v>
      </c>
      <c r="DG96" s="37"/>
      <c r="DH96" s="461">
        <f t="shared" si="774"/>
        <v>0</v>
      </c>
      <c r="DI96" s="461">
        <f t="shared" si="775"/>
        <v>0</v>
      </c>
      <c r="DJ96" s="461">
        <f t="shared" si="813"/>
        <v>0</v>
      </c>
    </row>
    <row r="97" spans="1:114" s="38" customFormat="1" ht="27.75" customHeight="1" x14ac:dyDescent="0.2">
      <c r="A97" s="42">
        <v>9</v>
      </c>
      <c r="B97" s="667" t="s">
        <v>316</v>
      </c>
      <c r="C97" s="29" t="s">
        <v>238</v>
      </c>
      <c r="D97" s="180">
        <v>30</v>
      </c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1">
        <f t="shared" ref="Q97:Q102" si="844">SUM(E97:P97)</f>
        <v>0</v>
      </c>
      <c r="R97" s="658" t="s">
        <v>28</v>
      </c>
      <c r="S97" s="659">
        <v>10300</v>
      </c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86">
        <f t="shared" ref="AF97:AF102" si="845">SUM(Q97*S97)</f>
        <v>0</v>
      </c>
      <c r="AG97" s="70">
        <f t="shared" ref="AG97:AG102" si="846">T97*E97</f>
        <v>0</v>
      </c>
      <c r="AH97" s="70">
        <f t="shared" ref="AH97:AH102" si="847">U97*F97</f>
        <v>0</v>
      </c>
      <c r="AI97" s="70">
        <f t="shared" ref="AI97:AI102" si="848">V97*G97</f>
        <v>0</v>
      </c>
      <c r="AJ97" s="70">
        <f t="shared" ref="AJ97:AJ102" si="849">W97*H97</f>
        <v>0</v>
      </c>
      <c r="AK97" s="70">
        <f t="shared" ref="AK97:AK102" si="850">X97*I97</f>
        <v>0</v>
      </c>
      <c r="AL97" s="70">
        <f t="shared" ref="AL97:AL102" si="851">Y97*J97</f>
        <v>0</v>
      </c>
      <c r="AM97" s="70">
        <f t="shared" ref="AM97:AM102" si="852">Z97*K97</f>
        <v>0</v>
      </c>
      <c r="AN97" s="70">
        <f t="shared" ref="AN97:AN102" si="853">AA97*L97</f>
        <v>0</v>
      </c>
      <c r="AO97" s="70">
        <f t="shared" ref="AO97:AO102" si="854">AB97*M97</f>
        <v>0</v>
      </c>
      <c r="AP97" s="70">
        <f t="shared" ref="AP97:AP102" si="855">AC97*N97</f>
        <v>0</v>
      </c>
      <c r="AQ97" s="70">
        <f t="shared" ref="AQ97:AQ102" si="856">AD97*O97</f>
        <v>0</v>
      </c>
      <c r="AR97" s="70">
        <f t="shared" ref="AR97:AR102" si="857">AE97*P97</f>
        <v>0</v>
      </c>
      <c r="AS97" s="71">
        <f t="shared" ref="AS97:AS102" si="858">SUM(AG97:AR97)</f>
        <v>0</v>
      </c>
      <c r="AT97" s="70">
        <f t="shared" ref="AT97:AT102" si="859">SUM(AG97*4%)</f>
        <v>0</v>
      </c>
      <c r="AU97" s="70">
        <f t="shared" ref="AU97:AU102" si="860">SUM(AH97*14%)</f>
        <v>0</v>
      </c>
      <c r="AV97" s="70">
        <f t="shared" ref="AV97:AV102" si="861">SUM(AI97*4%)</f>
        <v>0</v>
      </c>
      <c r="AW97" s="70">
        <f t="shared" ref="AW97:AW102" si="862">SUM(AJ97*14%)</f>
        <v>0</v>
      </c>
      <c r="AX97" s="70">
        <f t="shared" ref="AX97:AX102" si="863">SUM(AK97*14%)</f>
        <v>0</v>
      </c>
      <c r="AY97" s="70">
        <f t="shared" ref="AY97:AY102" si="864">SUM(AL97*14%)</f>
        <v>0</v>
      </c>
      <c r="AZ97" s="70">
        <f t="shared" ref="AZ97:AZ102" si="865">SUM(AM97*14%)</f>
        <v>0</v>
      </c>
      <c r="BA97" s="70">
        <f t="shared" ref="BA97:BA102" si="866">SUM(AN97*14%)</f>
        <v>0</v>
      </c>
      <c r="BB97" s="70">
        <f t="shared" ref="BB97:BB102" si="867">SUM(AO97*14%)</f>
        <v>0</v>
      </c>
      <c r="BC97" s="70">
        <f t="shared" ref="BC97:BC102" si="868">SUM(AP97*14%)</f>
        <v>0</v>
      </c>
      <c r="BD97" s="70">
        <f t="shared" ref="BD97:BD102" si="869">SUM(AQ97*14%)</f>
        <v>0</v>
      </c>
      <c r="BE97" s="70">
        <f t="shared" ref="BE97:BE102" si="870">SUM(AR97*14%)</f>
        <v>0</v>
      </c>
      <c r="BF97" s="72">
        <f t="shared" ref="BF97:BF102" si="871">SUM(AT97:BE97)</f>
        <v>0</v>
      </c>
      <c r="BG97" s="73">
        <f t="shared" si="728"/>
        <v>0</v>
      </c>
      <c r="BH97" s="74">
        <f t="shared" ref="BH97:BH102" si="872">S97*D97</f>
        <v>309000</v>
      </c>
      <c r="BI97" s="75">
        <f t="shared" si="729"/>
        <v>309000</v>
      </c>
      <c r="BJ97" s="387">
        <f t="shared" ref="BJ97:BJ102" si="873">SUM(Q97/D97)</f>
        <v>0</v>
      </c>
      <c r="BK97" s="659">
        <v>10300</v>
      </c>
      <c r="BL97" s="461">
        <f t="shared" si="777"/>
        <v>0</v>
      </c>
      <c r="BM97" s="461">
        <f t="shared" si="778"/>
        <v>0</v>
      </c>
      <c r="BN97" s="461">
        <f t="shared" si="779"/>
        <v>0</v>
      </c>
      <c r="BO97" s="37"/>
      <c r="BP97" s="461">
        <f t="shared" si="780"/>
        <v>0</v>
      </c>
      <c r="BQ97" s="461">
        <f t="shared" si="781"/>
        <v>0</v>
      </c>
      <c r="BR97" s="461">
        <f t="shared" si="782"/>
        <v>0</v>
      </c>
      <c r="BS97" s="37"/>
      <c r="BT97" s="461">
        <f t="shared" si="783"/>
        <v>0</v>
      </c>
      <c r="BU97" s="461">
        <f t="shared" si="784"/>
        <v>0</v>
      </c>
      <c r="BV97" s="461">
        <f t="shared" si="785"/>
        <v>0</v>
      </c>
      <c r="BW97" s="37"/>
      <c r="BX97" s="461">
        <f t="shared" si="786"/>
        <v>0</v>
      </c>
      <c r="BY97" s="461">
        <f t="shared" si="787"/>
        <v>0</v>
      </c>
      <c r="BZ97" s="461">
        <f t="shared" si="788"/>
        <v>0</v>
      </c>
      <c r="CA97" s="37"/>
      <c r="CB97" s="461">
        <f t="shared" si="789"/>
        <v>0</v>
      </c>
      <c r="CC97" s="461">
        <f t="shared" si="790"/>
        <v>0</v>
      </c>
      <c r="CD97" s="461">
        <f t="shared" si="791"/>
        <v>0</v>
      </c>
      <c r="CE97" s="37"/>
      <c r="CF97" s="461">
        <f t="shared" si="792"/>
        <v>0</v>
      </c>
      <c r="CG97" s="461">
        <f t="shared" si="793"/>
        <v>0</v>
      </c>
      <c r="CH97" s="461">
        <f t="shared" si="794"/>
        <v>0</v>
      </c>
      <c r="CI97" s="37"/>
      <c r="CJ97" s="461">
        <f t="shared" si="795"/>
        <v>0</v>
      </c>
      <c r="CK97" s="461">
        <f t="shared" si="796"/>
        <v>0</v>
      </c>
      <c r="CL97" s="461">
        <f t="shared" si="797"/>
        <v>0</v>
      </c>
      <c r="CM97" s="37"/>
      <c r="CN97" s="461">
        <f t="shared" si="798"/>
        <v>0</v>
      </c>
      <c r="CO97" s="461">
        <f t="shared" si="799"/>
        <v>0</v>
      </c>
      <c r="CP97" s="461">
        <f t="shared" si="800"/>
        <v>0</v>
      </c>
      <c r="CQ97" s="37"/>
      <c r="CR97" s="461">
        <f t="shared" si="801"/>
        <v>0</v>
      </c>
      <c r="CS97" s="461">
        <f t="shared" si="802"/>
        <v>0</v>
      </c>
      <c r="CT97" s="461">
        <f t="shared" si="803"/>
        <v>0</v>
      </c>
      <c r="CU97" s="37"/>
      <c r="CV97" s="461">
        <f t="shared" si="804"/>
        <v>0</v>
      </c>
      <c r="CW97" s="461">
        <f t="shared" si="805"/>
        <v>0</v>
      </c>
      <c r="CX97" s="461">
        <f t="shared" si="806"/>
        <v>0</v>
      </c>
      <c r="CY97" s="37"/>
      <c r="CZ97" s="461">
        <f t="shared" si="807"/>
        <v>0</v>
      </c>
      <c r="DA97" s="461">
        <f t="shared" si="808"/>
        <v>0</v>
      </c>
      <c r="DB97" s="461">
        <f t="shared" si="809"/>
        <v>0</v>
      </c>
      <c r="DC97" s="37"/>
      <c r="DD97" s="461">
        <f t="shared" si="810"/>
        <v>0</v>
      </c>
      <c r="DE97" s="461">
        <f t="shared" si="811"/>
        <v>0</v>
      </c>
      <c r="DF97" s="461">
        <f t="shared" si="812"/>
        <v>0</v>
      </c>
      <c r="DG97" s="37"/>
      <c r="DH97" s="461">
        <f t="shared" si="774"/>
        <v>0</v>
      </c>
      <c r="DI97" s="461">
        <f t="shared" si="775"/>
        <v>0</v>
      </c>
      <c r="DJ97" s="461">
        <f t="shared" si="813"/>
        <v>0</v>
      </c>
    </row>
    <row r="98" spans="1:114" s="38" customFormat="1" ht="27.75" customHeight="1" x14ac:dyDescent="0.2">
      <c r="A98" s="42">
        <v>10</v>
      </c>
      <c r="B98" s="667" t="s">
        <v>317</v>
      </c>
      <c r="C98" s="29" t="s">
        <v>238</v>
      </c>
      <c r="D98" s="180">
        <v>50</v>
      </c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1">
        <f t="shared" si="844"/>
        <v>0</v>
      </c>
      <c r="R98" s="658" t="s">
        <v>28</v>
      </c>
      <c r="S98" s="659">
        <v>28500</v>
      </c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86">
        <f t="shared" si="845"/>
        <v>0</v>
      </c>
      <c r="AG98" s="70">
        <f t="shared" si="846"/>
        <v>0</v>
      </c>
      <c r="AH98" s="70">
        <f t="shared" si="847"/>
        <v>0</v>
      </c>
      <c r="AI98" s="70">
        <f t="shared" si="848"/>
        <v>0</v>
      </c>
      <c r="AJ98" s="70">
        <f t="shared" si="849"/>
        <v>0</v>
      </c>
      <c r="AK98" s="70">
        <f t="shared" si="850"/>
        <v>0</v>
      </c>
      <c r="AL98" s="70">
        <f t="shared" si="851"/>
        <v>0</v>
      </c>
      <c r="AM98" s="70">
        <f t="shared" si="852"/>
        <v>0</v>
      </c>
      <c r="AN98" s="70">
        <f t="shared" si="853"/>
        <v>0</v>
      </c>
      <c r="AO98" s="70">
        <f t="shared" si="854"/>
        <v>0</v>
      </c>
      <c r="AP98" s="70">
        <f t="shared" si="855"/>
        <v>0</v>
      </c>
      <c r="AQ98" s="70">
        <f t="shared" si="856"/>
        <v>0</v>
      </c>
      <c r="AR98" s="70">
        <f t="shared" si="857"/>
        <v>0</v>
      </c>
      <c r="AS98" s="71">
        <f t="shared" si="858"/>
        <v>0</v>
      </c>
      <c r="AT98" s="70">
        <f t="shared" si="859"/>
        <v>0</v>
      </c>
      <c r="AU98" s="70">
        <f t="shared" si="860"/>
        <v>0</v>
      </c>
      <c r="AV98" s="70">
        <f t="shared" si="861"/>
        <v>0</v>
      </c>
      <c r="AW98" s="70">
        <f t="shared" si="862"/>
        <v>0</v>
      </c>
      <c r="AX98" s="70">
        <f t="shared" si="863"/>
        <v>0</v>
      </c>
      <c r="AY98" s="70">
        <f t="shared" si="864"/>
        <v>0</v>
      </c>
      <c r="AZ98" s="70">
        <f t="shared" si="865"/>
        <v>0</v>
      </c>
      <c r="BA98" s="70">
        <f t="shared" si="866"/>
        <v>0</v>
      </c>
      <c r="BB98" s="70">
        <f t="shared" si="867"/>
        <v>0</v>
      </c>
      <c r="BC98" s="70">
        <f t="shared" si="868"/>
        <v>0</v>
      </c>
      <c r="BD98" s="70">
        <f t="shared" si="869"/>
        <v>0</v>
      </c>
      <c r="BE98" s="70">
        <f t="shared" si="870"/>
        <v>0</v>
      </c>
      <c r="BF98" s="72">
        <f t="shared" si="871"/>
        <v>0</v>
      </c>
      <c r="BG98" s="73">
        <f t="shared" si="728"/>
        <v>0</v>
      </c>
      <c r="BH98" s="74">
        <f t="shared" si="872"/>
        <v>1425000</v>
      </c>
      <c r="BI98" s="75">
        <f t="shared" si="729"/>
        <v>1425000</v>
      </c>
      <c r="BJ98" s="387">
        <f t="shared" si="873"/>
        <v>0</v>
      </c>
      <c r="BK98" s="659">
        <v>28500</v>
      </c>
      <c r="BL98" s="461">
        <f t="shared" si="777"/>
        <v>0</v>
      </c>
      <c r="BM98" s="461">
        <f t="shared" si="778"/>
        <v>0</v>
      </c>
      <c r="BN98" s="461">
        <f t="shared" si="779"/>
        <v>0</v>
      </c>
      <c r="BO98" s="37"/>
      <c r="BP98" s="461">
        <f t="shared" si="780"/>
        <v>0</v>
      </c>
      <c r="BQ98" s="461">
        <f t="shared" si="781"/>
        <v>0</v>
      </c>
      <c r="BR98" s="461">
        <f t="shared" si="782"/>
        <v>0</v>
      </c>
      <c r="BS98" s="37"/>
      <c r="BT98" s="461">
        <f t="shared" si="783"/>
        <v>0</v>
      </c>
      <c r="BU98" s="461">
        <f t="shared" si="784"/>
        <v>0</v>
      </c>
      <c r="BV98" s="461">
        <f t="shared" si="785"/>
        <v>0</v>
      </c>
      <c r="BW98" s="37"/>
      <c r="BX98" s="461">
        <f t="shared" si="786"/>
        <v>0</v>
      </c>
      <c r="BY98" s="461">
        <f t="shared" si="787"/>
        <v>0</v>
      </c>
      <c r="BZ98" s="461">
        <f t="shared" si="788"/>
        <v>0</v>
      </c>
      <c r="CA98" s="37"/>
      <c r="CB98" s="461">
        <f t="shared" si="789"/>
        <v>0</v>
      </c>
      <c r="CC98" s="461">
        <f t="shared" si="790"/>
        <v>0</v>
      </c>
      <c r="CD98" s="461">
        <f t="shared" si="791"/>
        <v>0</v>
      </c>
      <c r="CE98" s="37"/>
      <c r="CF98" s="461">
        <f t="shared" si="792"/>
        <v>0</v>
      </c>
      <c r="CG98" s="461">
        <f t="shared" si="793"/>
        <v>0</v>
      </c>
      <c r="CH98" s="461">
        <f t="shared" si="794"/>
        <v>0</v>
      </c>
      <c r="CI98" s="37"/>
      <c r="CJ98" s="461">
        <f t="shared" si="795"/>
        <v>0</v>
      </c>
      <c r="CK98" s="461">
        <f t="shared" si="796"/>
        <v>0</v>
      </c>
      <c r="CL98" s="461">
        <f t="shared" si="797"/>
        <v>0</v>
      </c>
      <c r="CM98" s="37"/>
      <c r="CN98" s="461">
        <f t="shared" si="798"/>
        <v>0</v>
      </c>
      <c r="CO98" s="461">
        <f t="shared" si="799"/>
        <v>0</v>
      </c>
      <c r="CP98" s="461">
        <f t="shared" si="800"/>
        <v>0</v>
      </c>
      <c r="CQ98" s="37"/>
      <c r="CR98" s="461">
        <f t="shared" si="801"/>
        <v>0</v>
      </c>
      <c r="CS98" s="461">
        <f t="shared" si="802"/>
        <v>0</v>
      </c>
      <c r="CT98" s="461">
        <f t="shared" si="803"/>
        <v>0</v>
      </c>
      <c r="CU98" s="37"/>
      <c r="CV98" s="461">
        <f t="shared" si="804"/>
        <v>0</v>
      </c>
      <c r="CW98" s="461">
        <f t="shared" si="805"/>
        <v>0</v>
      </c>
      <c r="CX98" s="461">
        <f t="shared" si="806"/>
        <v>0</v>
      </c>
      <c r="CY98" s="37"/>
      <c r="CZ98" s="461">
        <f t="shared" si="807"/>
        <v>0</v>
      </c>
      <c r="DA98" s="461">
        <f t="shared" si="808"/>
        <v>0</v>
      </c>
      <c r="DB98" s="461">
        <f t="shared" si="809"/>
        <v>0</v>
      </c>
      <c r="DC98" s="37"/>
      <c r="DD98" s="461">
        <f t="shared" si="810"/>
        <v>0</v>
      </c>
      <c r="DE98" s="461">
        <f t="shared" si="811"/>
        <v>0</v>
      </c>
      <c r="DF98" s="461">
        <f t="shared" si="812"/>
        <v>0</v>
      </c>
      <c r="DG98" s="37"/>
      <c r="DH98" s="461">
        <f t="shared" si="774"/>
        <v>0</v>
      </c>
      <c r="DI98" s="461">
        <f t="shared" si="775"/>
        <v>0</v>
      </c>
      <c r="DJ98" s="461">
        <f t="shared" si="813"/>
        <v>0</v>
      </c>
    </row>
    <row r="99" spans="1:114" s="38" customFormat="1" ht="27.75" customHeight="1" x14ac:dyDescent="0.2">
      <c r="A99" s="42">
        <v>11</v>
      </c>
      <c r="B99" s="667" t="s">
        <v>318</v>
      </c>
      <c r="C99" s="29" t="s">
        <v>238</v>
      </c>
      <c r="D99" s="180">
        <v>50</v>
      </c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1">
        <f t="shared" si="844"/>
        <v>0</v>
      </c>
      <c r="R99" s="658" t="s">
        <v>28</v>
      </c>
      <c r="S99" s="659">
        <v>10300</v>
      </c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86">
        <f t="shared" si="845"/>
        <v>0</v>
      </c>
      <c r="AG99" s="70">
        <f t="shared" si="846"/>
        <v>0</v>
      </c>
      <c r="AH99" s="70">
        <f t="shared" si="847"/>
        <v>0</v>
      </c>
      <c r="AI99" s="70">
        <f t="shared" si="848"/>
        <v>0</v>
      </c>
      <c r="AJ99" s="70">
        <f t="shared" si="849"/>
        <v>0</v>
      </c>
      <c r="AK99" s="70">
        <f t="shared" si="850"/>
        <v>0</v>
      </c>
      <c r="AL99" s="70">
        <f t="shared" si="851"/>
        <v>0</v>
      </c>
      <c r="AM99" s="70">
        <f t="shared" si="852"/>
        <v>0</v>
      </c>
      <c r="AN99" s="70">
        <f t="shared" si="853"/>
        <v>0</v>
      </c>
      <c r="AO99" s="70">
        <f t="shared" si="854"/>
        <v>0</v>
      </c>
      <c r="AP99" s="70">
        <f t="shared" si="855"/>
        <v>0</v>
      </c>
      <c r="AQ99" s="70">
        <f t="shared" si="856"/>
        <v>0</v>
      </c>
      <c r="AR99" s="70">
        <f t="shared" si="857"/>
        <v>0</v>
      </c>
      <c r="AS99" s="71">
        <f t="shared" si="858"/>
        <v>0</v>
      </c>
      <c r="AT99" s="70">
        <f t="shared" si="859"/>
        <v>0</v>
      </c>
      <c r="AU99" s="70">
        <f t="shared" si="860"/>
        <v>0</v>
      </c>
      <c r="AV99" s="70">
        <f t="shared" si="861"/>
        <v>0</v>
      </c>
      <c r="AW99" s="70">
        <f t="shared" si="862"/>
        <v>0</v>
      </c>
      <c r="AX99" s="70">
        <f t="shared" si="863"/>
        <v>0</v>
      </c>
      <c r="AY99" s="70">
        <f t="shared" si="864"/>
        <v>0</v>
      </c>
      <c r="AZ99" s="70">
        <f t="shared" si="865"/>
        <v>0</v>
      </c>
      <c r="BA99" s="70">
        <f t="shared" si="866"/>
        <v>0</v>
      </c>
      <c r="BB99" s="70">
        <f t="shared" si="867"/>
        <v>0</v>
      </c>
      <c r="BC99" s="70">
        <f t="shared" si="868"/>
        <v>0</v>
      </c>
      <c r="BD99" s="70">
        <f t="shared" si="869"/>
        <v>0</v>
      </c>
      <c r="BE99" s="70">
        <f t="shared" si="870"/>
        <v>0</v>
      </c>
      <c r="BF99" s="72">
        <f t="shared" si="871"/>
        <v>0</v>
      </c>
      <c r="BG99" s="73">
        <f t="shared" si="728"/>
        <v>0</v>
      </c>
      <c r="BH99" s="74">
        <f t="shared" si="872"/>
        <v>515000</v>
      </c>
      <c r="BI99" s="75">
        <f t="shared" si="729"/>
        <v>515000</v>
      </c>
      <c r="BJ99" s="387">
        <f t="shared" si="873"/>
        <v>0</v>
      </c>
      <c r="BK99" s="659">
        <v>10300</v>
      </c>
      <c r="BL99" s="461">
        <f>AG99-AT99</f>
        <v>0</v>
      </c>
      <c r="BM99" s="461">
        <f>E99*BK99</f>
        <v>0</v>
      </c>
      <c r="BN99" s="461">
        <f>BL99-BM99</f>
        <v>0</v>
      </c>
      <c r="BO99" s="37"/>
      <c r="BP99" s="461">
        <f>AH99-AU99</f>
        <v>0</v>
      </c>
      <c r="BQ99" s="461">
        <f>F99*BK99</f>
        <v>0</v>
      </c>
      <c r="BR99" s="461">
        <f>BP99-BQ99</f>
        <v>0</v>
      </c>
      <c r="BS99" s="37"/>
      <c r="BT99" s="461">
        <f>AI99-AV99</f>
        <v>0</v>
      </c>
      <c r="BU99" s="461">
        <f>G99*BK99</f>
        <v>0</v>
      </c>
      <c r="BV99" s="461">
        <f>BT99-BU99</f>
        <v>0</v>
      </c>
      <c r="BW99" s="37"/>
      <c r="BX99" s="461">
        <f>AJ99-AW99</f>
        <v>0</v>
      </c>
      <c r="BY99" s="461">
        <f>H99*BK99</f>
        <v>0</v>
      </c>
      <c r="BZ99" s="461">
        <f>BX99-BY99</f>
        <v>0</v>
      </c>
      <c r="CA99" s="37"/>
      <c r="CB99" s="461">
        <f>SUM(AK99-AX99)</f>
        <v>0</v>
      </c>
      <c r="CC99" s="461">
        <f>I99*BK99</f>
        <v>0</v>
      </c>
      <c r="CD99" s="461">
        <f>CB99-CC99</f>
        <v>0</v>
      </c>
      <c r="CE99" s="37"/>
      <c r="CF99" s="461">
        <f>AL99-AY99</f>
        <v>0</v>
      </c>
      <c r="CG99" s="461">
        <f>J99*BK99</f>
        <v>0</v>
      </c>
      <c r="CH99" s="461">
        <f>CF99-CG99</f>
        <v>0</v>
      </c>
      <c r="CI99" s="37"/>
      <c r="CJ99" s="461">
        <f>AM99-AZ99</f>
        <v>0</v>
      </c>
      <c r="CK99" s="461">
        <f>K99*BK99</f>
        <v>0</v>
      </c>
      <c r="CL99" s="461">
        <f>CJ99-CK99</f>
        <v>0</v>
      </c>
      <c r="CM99" s="37"/>
      <c r="CN99" s="461">
        <f>AN99-BA99</f>
        <v>0</v>
      </c>
      <c r="CO99" s="461">
        <f>L99*BK99</f>
        <v>0</v>
      </c>
      <c r="CP99" s="461">
        <f>CN99-CO99</f>
        <v>0</v>
      </c>
      <c r="CQ99" s="37"/>
      <c r="CR99" s="461">
        <f>AO99-BB99</f>
        <v>0</v>
      </c>
      <c r="CS99" s="461">
        <f>M99*BK99</f>
        <v>0</v>
      </c>
      <c r="CT99" s="461">
        <f>CR99-CS99</f>
        <v>0</v>
      </c>
      <c r="CU99" s="37"/>
      <c r="CV99" s="461">
        <f>AP99-BC99</f>
        <v>0</v>
      </c>
      <c r="CW99" s="461">
        <f>N99*BK99</f>
        <v>0</v>
      </c>
      <c r="CX99" s="461">
        <f>CV99-CW99</f>
        <v>0</v>
      </c>
      <c r="CY99" s="37"/>
      <c r="CZ99" s="461">
        <f>AQ99-BD99</f>
        <v>0</v>
      </c>
      <c r="DA99" s="461">
        <f>O99*BK99</f>
        <v>0</v>
      </c>
      <c r="DB99" s="461">
        <f>CZ99-DA99</f>
        <v>0</v>
      </c>
      <c r="DC99" s="37"/>
      <c r="DD99" s="461">
        <f>AR99-BE99</f>
        <v>0</v>
      </c>
      <c r="DE99" s="461">
        <f>P99*BK99</f>
        <v>0</v>
      </c>
      <c r="DF99" s="461">
        <f>DD99-DE99</f>
        <v>0</v>
      </c>
      <c r="DG99" s="37"/>
      <c r="DH99" s="461">
        <f t="shared" si="774"/>
        <v>0</v>
      </c>
      <c r="DI99" s="461">
        <f t="shared" si="775"/>
        <v>0</v>
      </c>
      <c r="DJ99" s="461">
        <f>DH99-DI99</f>
        <v>0</v>
      </c>
    </row>
    <row r="100" spans="1:114" s="38" customFormat="1" ht="27.75" customHeight="1" x14ac:dyDescent="0.2">
      <c r="A100" s="42">
        <v>12</v>
      </c>
      <c r="B100" s="666" t="s">
        <v>319</v>
      </c>
      <c r="C100" s="29" t="s">
        <v>238</v>
      </c>
      <c r="D100" s="384">
        <v>2</v>
      </c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1">
        <f t="shared" si="844"/>
        <v>0</v>
      </c>
      <c r="R100" s="658" t="s">
        <v>15</v>
      </c>
      <c r="S100" s="659">
        <v>35000</v>
      </c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86">
        <f t="shared" si="845"/>
        <v>0</v>
      </c>
      <c r="AG100" s="70">
        <f t="shared" si="846"/>
        <v>0</v>
      </c>
      <c r="AH100" s="70">
        <f t="shared" si="847"/>
        <v>0</v>
      </c>
      <c r="AI100" s="70">
        <f t="shared" si="848"/>
        <v>0</v>
      </c>
      <c r="AJ100" s="70">
        <f t="shared" si="849"/>
        <v>0</v>
      </c>
      <c r="AK100" s="70">
        <f t="shared" si="850"/>
        <v>0</v>
      </c>
      <c r="AL100" s="70">
        <f t="shared" si="851"/>
        <v>0</v>
      </c>
      <c r="AM100" s="70">
        <f t="shared" si="852"/>
        <v>0</v>
      </c>
      <c r="AN100" s="70">
        <f t="shared" si="853"/>
        <v>0</v>
      </c>
      <c r="AO100" s="70">
        <f t="shared" si="854"/>
        <v>0</v>
      </c>
      <c r="AP100" s="70">
        <f t="shared" si="855"/>
        <v>0</v>
      </c>
      <c r="AQ100" s="70">
        <f t="shared" si="856"/>
        <v>0</v>
      </c>
      <c r="AR100" s="70">
        <f t="shared" si="857"/>
        <v>0</v>
      </c>
      <c r="AS100" s="71">
        <f t="shared" si="858"/>
        <v>0</v>
      </c>
      <c r="AT100" s="70">
        <f t="shared" si="859"/>
        <v>0</v>
      </c>
      <c r="AU100" s="70">
        <f t="shared" si="860"/>
        <v>0</v>
      </c>
      <c r="AV100" s="70">
        <f t="shared" si="861"/>
        <v>0</v>
      </c>
      <c r="AW100" s="70">
        <f t="shared" si="862"/>
        <v>0</v>
      </c>
      <c r="AX100" s="70">
        <f t="shared" si="863"/>
        <v>0</v>
      </c>
      <c r="AY100" s="70">
        <f t="shared" si="864"/>
        <v>0</v>
      </c>
      <c r="AZ100" s="70">
        <f t="shared" si="865"/>
        <v>0</v>
      </c>
      <c r="BA100" s="70">
        <f t="shared" si="866"/>
        <v>0</v>
      </c>
      <c r="BB100" s="70">
        <f t="shared" si="867"/>
        <v>0</v>
      </c>
      <c r="BC100" s="70">
        <f t="shared" si="868"/>
        <v>0</v>
      </c>
      <c r="BD100" s="70">
        <f t="shared" si="869"/>
        <v>0</v>
      </c>
      <c r="BE100" s="70">
        <f t="shared" si="870"/>
        <v>0</v>
      </c>
      <c r="BF100" s="72">
        <f t="shared" si="871"/>
        <v>0</v>
      </c>
      <c r="BG100" s="73">
        <f t="shared" si="728"/>
        <v>0</v>
      </c>
      <c r="BH100" s="74">
        <f t="shared" si="872"/>
        <v>70000</v>
      </c>
      <c r="BI100" s="75">
        <f t="shared" si="729"/>
        <v>70000</v>
      </c>
      <c r="BJ100" s="387">
        <f t="shared" si="873"/>
        <v>0</v>
      </c>
      <c r="BK100" s="659">
        <v>35000</v>
      </c>
      <c r="BL100" s="461">
        <f t="shared" ref="BL100:BL105" si="874">AG100-AT100</f>
        <v>0</v>
      </c>
      <c r="BM100" s="461">
        <f t="shared" ref="BM100:BM105" si="875">E100*BK100</f>
        <v>0</v>
      </c>
      <c r="BN100" s="461">
        <f t="shared" ref="BN100:BN105" si="876">BL100-BM100</f>
        <v>0</v>
      </c>
      <c r="BO100" s="37"/>
      <c r="BP100" s="461">
        <f t="shared" ref="BP100:BP105" si="877">AH100-AU100</f>
        <v>0</v>
      </c>
      <c r="BQ100" s="461">
        <f t="shared" ref="BQ100:BQ105" si="878">F100*BK100</f>
        <v>0</v>
      </c>
      <c r="BR100" s="461">
        <f t="shared" ref="BR100:BR105" si="879">BP100-BQ100</f>
        <v>0</v>
      </c>
      <c r="BS100" s="37"/>
      <c r="BT100" s="461">
        <f t="shared" ref="BT100:BT105" si="880">AI100-AV100</f>
        <v>0</v>
      </c>
      <c r="BU100" s="461">
        <f t="shared" ref="BU100:BU105" si="881">G100*BK100</f>
        <v>0</v>
      </c>
      <c r="BV100" s="461">
        <f t="shared" ref="BV100:BV105" si="882">BT100-BU100</f>
        <v>0</v>
      </c>
      <c r="BW100" s="37"/>
      <c r="BX100" s="461">
        <f t="shared" ref="BX100:BX105" si="883">AJ100-AW100</f>
        <v>0</v>
      </c>
      <c r="BY100" s="461">
        <f t="shared" ref="BY100:BY105" si="884">H100*BK100</f>
        <v>0</v>
      </c>
      <c r="BZ100" s="461">
        <f t="shared" ref="BZ100:BZ105" si="885">BX100-BY100</f>
        <v>0</v>
      </c>
      <c r="CA100" s="37"/>
      <c r="CB100" s="461">
        <f t="shared" ref="CB100:CB105" si="886">SUM(AK100-AX100)</f>
        <v>0</v>
      </c>
      <c r="CC100" s="461">
        <f t="shared" ref="CC100:CC105" si="887">I100*BK100</f>
        <v>0</v>
      </c>
      <c r="CD100" s="461">
        <f t="shared" ref="CD100:CD105" si="888">CB100-CC100</f>
        <v>0</v>
      </c>
      <c r="CE100" s="37"/>
      <c r="CF100" s="461">
        <f t="shared" ref="CF100:CF105" si="889">AL100-AY100</f>
        <v>0</v>
      </c>
      <c r="CG100" s="461">
        <f t="shared" ref="CG100:CG105" si="890">J100*BK100</f>
        <v>0</v>
      </c>
      <c r="CH100" s="461">
        <f t="shared" ref="CH100:CH105" si="891">CF100-CG100</f>
        <v>0</v>
      </c>
      <c r="CI100" s="37"/>
      <c r="CJ100" s="461">
        <f t="shared" ref="CJ100:CJ105" si="892">AM100-AZ100</f>
        <v>0</v>
      </c>
      <c r="CK100" s="461">
        <f t="shared" ref="CK100:CK105" si="893">K100*BK100</f>
        <v>0</v>
      </c>
      <c r="CL100" s="461">
        <f t="shared" ref="CL100:CL105" si="894">CJ100-CK100</f>
        <v>0</v>
      </c>
      <c r="CM100" s="37"/>
      <c r="CN100" s="461">
        <f t="shared" ref="CN100:CN105" si="895">AN100-BA100</f>
        <v>0</v>
      </c>
      <c r="CO100" s="461">
        <f t="shared" ref="CO100:CO105" si="896">L100*BK100</f>
        <v>0</v>
      </c>
      <c r="CP100" s="461">
        <f t="shared" ref="CP100:CP105" si="897">CN100-CO100</f>
        <v>0</v>
      </c>
      <c r="CQ100" s="37"/>
      <c r="CR100" s="461">
        <f t="shared" ref="CR100:CR105" si="898">AO100-BB100</f>
        <v>0</v>
      </c>
      <c r="CS100" s="461">
        <f t="shared" ref="CS100:CS105" si="899">M100*BK100</f>
        <v>0</v>
      </c>
      <c r="CT100" s="461">
        <f t="shared" ref="CT100:CT105" si="900">CR100-CS100</f>
        <v>0</v>
      </c>
      <c r="CU100" s="37"/>
      <c r="CV100" s="461">
        <f t="shared" ref="CV100:CV105" si="901">AP100-BC100</f>
        <v>0</v>
      </c>
      <c r="CW100" s="461">
        <f t="shared" ref="CW100:CW105" si="902">N100*BK100</f>
        <v>0</v>
      </c>
      <c r="CX100" s="461">
        <f t="shared" ref="CX100:CX105" si="903">CV100-CW100</f>
        <v>0</v>
      </c>
      <c r="CY100" s="37"/>
      <c r="CZ100" s="461">
        <f t="shared" ref="CZ100:CZ105" si="904">AQ100-BD100</f>
        <v>0</v>
      </c>
      <c r="DA100" s="461">
        <f t="shared" ref="DA100:DA105" si="905">O100*BK100</f>
        <v>0</v>
      </c>
      <c r="DB100" s="461">
        <f t="shared" ref="DB100:DB105" si="906">CZ100-DA100</f>
        <v>0</v>
      </c>
      <c r="DC100" s="37"/>
      <c r="DD100" s="461">
        <f t="shared" ref="DD100:DD105" si="907">AR100-BE100</f>
        <v>0</v>
      </c>
      <c r="DE100" s="461">
        <f t="shared" ref="DE100:DE105" si="908">P100*BK100</f>
        <v>0</v>
      </c>
      <c r="DF100" s="461">
        <f t="shared" ref="DF100:DF105" si="909">DD100-DE100</f>
        <v>0</v>
      </c>
      <c r="DG100" s="37"/>
      <c r="DH100" s="461">
        <f t="shared" si="774"/>
        <v>0</v>
      </c>
      <c r="DI100" s="461">
        <f t="shared" si="775"/>
        <v>0</v>
      </c>
      <c r="DJ100" s="461">
        <f t="shared" ref="DJ100:DJ105" si="910">DH100-DI100</f>
        <v>0</v>
      </c>
    </row>
    <row r="101" spans="1:114" s="38" customFormat="1" ht="27.75" customHeight="1" x14ac:dyDescent="0.2">
      <c r="A101" s="42">
        <v>13</v>
      </c>
      <c r="B101" s="666" t="s">
        <v>320</v>
      </c>
      <c r="C101" s="29" t="s">
        <v>238</v>
      </c>
      <c r="D101" s="384">
        <v>2</v>
      </c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1">
        <f t="shared" si="844"/>
        <v>0</v>
      </c>
      <c r="R101" s="658" t="s">
        <v>15</v>
      </c>
      <c r="S101" s="659">
        <v>35000</v>
      </c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86">
        <f t="shared" si="845"/>
        <v>0</v>
      </c>
      <c r="AG101" s="70">
        <f t="shared" si="846"/>
        <v>0</v>
      </c>
      <c r="AH101" s="70">
        <f t="shared" si="847"/>
        <v>0</v>
      </c>
      <c r="AI101" s="70">
        <f t="shared" si="848"/>
        <v>0</v>
      </c>
      <c r="AJ101" s="70">
        <f t="shared" si="849"/>
        <v>0</v>
      </c>
      <c r="AK101" s="70">
        <f t="shared" si="850"/>
        <v>0</v>
      </c>
      <c r="AL101" s="70">
        <f t="shared" si="851"/>
        <v>0</v>
      </c>
      <c r="AM101" s="70">
        <f t="shared" si="852"/>
        <v>0</v>
      </c>
      <c r="AN101" s="70">
        <f t="shared" si="853"/>
        <v>0</v>
      </c>
      <c r="AO101" s="70">
        <f t="shared" si="854"/>
        <v>0</v>
      </c>
      <c r="AP101" s="70">
        <f t="shared" si="855"/>
        <v>0</v>
      </c>
      <c r="AQ101" s="70">
        <f t="shared" si="856"/>
        <v>0</v>
      </c>
      <c r="AR101" s="70">
        <f t="shared" si="857"/>
        <v>0</v>
      </c>
      <c r="AS101" s="71">
        <f t="shared" si="858"/>
        <v>0</v>
      </c>
      <c r="AT101" s="70">
        <f t="shared" si="859"/>
        <v>0</v>
      </c>
      <c r="AU101" s="70">
        <f t="shared" si="860"/>
        <v>0</v>
      </c>
      <c r="AV101" s="70">
        <f t="shared" si="861"/>
        <v>0</v>
      </c>
      <c r="AW101" s="70">
        <f t="shared" si="862"/>
        <v>0</v>
      </c>
      <c r="AX101" s="70">
        <f t="shared" si="863"/>
        <v>0</v>
      </c>
      <c r="AY101" s="70">
        <f t="shared" si="864"/>
        <v>0</v>
      </c>
      <c r="AZ101" s="70">
        <f t="shared" si="865"/>
        <v>0</v>
      </c>
      <c r="BA101" s="70">
        <f t="shared" si="866"/>
        <v>0</v>
      </c>
      <c r="BB101" s="70">
        <f t="shared" si="867"/>
        <v>0</v>
      </c>
      <c r="BC101" s="70">
        <f t="shared" si="868"/>
        <v>0</v>
      </c>
      <c r="BD101" s="70">
        <f t="shared" si="869"/>
        <v>0</v>
      </c>
      <c r="BE101" s="70">
        <f t="shared" si="870"/>
        <v>0</v>
      </c>
      <c r="BF101" s="72">
        <f t="shared" si="871"/>
        <v>0</v>
      </c>
      <c r="BG101" s="73">
        <f t="shared" si="728"/>
        <v>0</v>
      </c>
      <c r="BH101" s="74">
        <f t="shared" si="872"/>
        <v>70000</v>
      </c>
      <c r="BI101" s="75">
        <f t="shared" si="729"/>
        <v>70000</v>
      </c>
      <c r="BJ101" s="387">
        <f t="shared" si="873"/>
        <v>0</v>
      </c>
      <c r="BK101" s="659">
        <v>35000</v>
      </c>
      <c r="BL101" s="461">
        <f t="shared" si="874"/>
        <v>0</v>
      </c>
      <c r="BM101" s="461">
        <f t="shared" si="875"/>
        <v>0</v>
      </c>
      <c r="BN101" s="461">
        <f t="shared" si="876"/>
        <v>0</v>
      </c>
      <c r="BO101" s="37"/>
      <c r="BP101" s="461">
        <f t="shared" si="877"/>
        <v>0</v>
      </c>
      <c r="BQ101" s="461">
        <f t="shared" si="878"/>
        <v>0</v>
      </c>
      <c r="BR101" s="461">
        <f t="shared" si="879"/>
        <v>0</v>
      </c>
      <c r="BS101" s="37"/>
      <c r="BT101" s="461">
        <f t="shared" si="880"/>
        <v>0</v>
      </c>
      <c r="BU101" s="461">
        <f t="shared" si="881"/>
        <v>0</v>
      </c>
      <c r="BV101" s="461">
        <f t="shared" si="882"/>
        <v>0</v>
      </c>
      <c r="BW101" s="37"/>
      <c r="BX101" s="461">
        <f t="shared" si="883"/>
        <v>0</v>
      </c>
      <c r="BY101" s="461">
        <f t="shared" si="884"/>
        <v>0</v>
      </c>
      <c r="BZ101" s="461">
        <f t="shared" si="885"/>
        <v>0</v>
      </c>
      <c r="CA101" s="37"/>
      <c r="CB101" s="461">
        <f t="shared" si="886"/>
        <v>0</v>
      </c>
      <c r="CC101" s="461">
        <f t="shared" si="887"/>
        <v>0</v>
      </c>
      <c r="CD101" s="461">
        <f t="shared" si="888"/>
        <v>0</v>
      </c>
      <c r="CE101" s="37"/>
      <c r="CF101" s="461">
        <f t="shared" si="889"/>
        <v>0</v>
      </c>
      <c r="CG101" s="461">
        <f t="shared" si="890"/>
        <v>0</v>
      </c>
      <c r="CH101" s="461">
        <f t="shared" si="891"/>
        <v>0</v>
      </c>
      <c r="CI101" s="37"/>
      <c r="CJ101" s="461">
        <f t="shared" si="892"/>
        <v>0</v>
      </c>
      <c r="CK101" s="461">
        <f t="shared" si="893"/>
        <v>0</v>
      </c>
      <c r="CL101" s="461">
        <f t="shared" si="894"/>
        <v>0</v>
      </c>
      <c r="CM101" s="37"/>
      <c r="CN101" s="461">
        <f t="shared" si="895"/>
        <v>0</v>
      </c>
      <c r="CO101" s="461">
        <f t="shared" si="896"/>
        <v>0</v>
      </c>
      <c r="CP101" s="461">
        <f t="shared" si="897"/>
        <v>0</v>
      </c>
      <c r="CQ101" s="37"/>
      <c r="CR101" s="461">
        <f t="shared" si="898"/>
        <v>0</v>
      </c>
      <c r="CS101" s="461">
        <f t="shared" si="899"/>
        <v>0</v>
      </c>
      <c r="CT101" s="461">
        <f t="shared" si="900"/>
        <v>0</v>
      </c>
      <c r="CU101" s="37"/>
      <c r="CV101" s="461">
        <f t="shared" si="901"/>
        <v>0</v>
      </c>
      <c r="CW101" s="461">
        <f t="shared" si="902"/>
        <v>0</v>
      </c>
      <c r="CX101" s="461">
        <f t="shared" si="903"/>
        <v>0</v>
      </c>
      <c r="CY101" s="37"/>
      <c r="CZ101" s="461">
        <f t="shared" si="904"/>
        <v>0</v>
      </c>
      <c r="DA101" s="461">
        <f t="shared" si="905"/>
        <v>0</v>
      </c>
      <c r="DB101" s="461">
        <f t="shared" si="906"/>
        <v>0</v>
      </c>
      <c r="DC101" s="37"/>
      <c r="DD101" s="461">
        <f t="shared" si="907"/>
        <v>0</v>
      </c>
      <c r="DE101" s="461">
        <f t="shared" si="908"/>
        <v>0</v>
      </c>
      <c r="DF101" s="461">
        <f t="shared" si="909"/>
        <v>0</v>
      </c>
      <c r="DG101" s="37"/>
      <c r="DH101" s="461">
        <f t="shared" si="774"/>
        <v>0</v>
      </c>
      <c r="DI101" s="461">
        <f t="shared" si="775"/>
        <v>0</v>
      </c>
      <c r="DJ101" s="461">
        <f t="shared" si="910"/>
        <v>0</v>
      </c>
    </row>
    <row r="102" spans="1:114" s="38" customFormat="1" ht="27.75" customHeight="1" x14ac:dyDescent="0.2">
      <c r="A102" s="42">
        <v>14</v>
      </c>
      <c r="B102" s="666" t="s">
        <v>321</v>
      </c>
      <c r="C102" s="29" t="s">
        <v>238</v>
      </c>
      <c r="D102" s="384">
        <v>2</v>
      </c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1">
        <f t="shared" si="844"/>
        <v>0</v>
      </c>
      <c r="R102" s="658" t="s">
        <v>15</v>
      </c>
      <c r="S102" s="659">
        <v>35000</v>
      </c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86">
        <f t="shared" si="845"/>
        <v>0</v>
      </c>
      <c r="AG102" s="70">
        <f t="shared" si="846"/>
        <v>0</v>
      </c>
      <c r="AH102" s="70">
        <f t="shared" si="847"/>
        <v>0</v>
      </c>
      <c r="AI102" s="70">
        <f t="shared" si="848"/>
        <v>0</v>
      </c>
      <c r="AJ102" s="70">
        <f t="shared" si="849"/>
        <v>0</v>
      </c>
      <c r="AK102" s="70">
        <f t="shared" si="850"/>
        <v>0</v>
      </c>
      <c r="AL102" s="70">
        <f t="shared" si="851"/>
        <v>0</v>
      </c>
      <c r="AM102" s="70">
        <f t="shared" si="852"/>
        <v>0</v>
      </c>
      <c r="AN102" s="70">
        <f t="shared" si="853"/>
        <v>0</v>
      </c>
      <c r="AO102" s="70">
        <f t="shared" si="854"/>
        <v>0</v>
      </c>
      <c r="AP102" s="70">
        <f t="shared" si="855"/>
        <v>0</v>
      </c>
      <c r="AQ102" s="70">
        <f t="shared" si="856"/>
        <v>0</v>
      </c>
      <c r="AR102" s="70">
        <f t="shared" si="857"/>
        <v>0</v>
      </c>
      <c r="AS102" s="71">
        <f t="shared" si="858"/>
        <v>0</v>
      </c>
      <c r="AT102" s="70">
        <f t="shared" si="859"/>
        <v>0</v>
      </c>
      <c r="AU102" s="70">
        <f t="shared" si="860"/>
        <v>0</v>
      </c>
      <c r="AV102" s="70">
        <f t="shared" si="861"/>
        <v>0</v>
      </c>
      <c r="AW102" s="70">
        <f t="shared" si="862"/>
        <v>0</v>
      </c>
      <c r="AX102" s="70">
        <f t="shared" si="863"/>
        <v>0</v>
      </c>
      <c r="AY102" s="70">
        <f t="shared" si="864"/>
        <v>0</v>
      </c>
      <c r="AZ102" s="70">
        <f t="shared" si="865"/>
        <v>0</v>
      </c>
      <c r="BA102" s="70">
        <f t="shared" si="866"/>
        <v>0</v>
      </c>
      <c r="BB102" s="70">
        <f t="shared" si="867"/>
        <v>0</v>
      </c>
      <c r="BC102" s="70">
        <f t="shared" si="868"/>
        <v>0</v>
      </c>
      <c r="BD102" s="70">
        <f t="shared" si="869"/>
        <v>0</v>
      </c>
      <c r="BE102" s="70">
        <f t="shared" si="870"/>
        <v>0</v>
      </c>
      <c r="BF102" s="72">
        <f t="shared" si="871"/>
        <v>0</v>
      </c>
      <c r="BG102" s="73">
        <f t="shared" si="728"/>
        <v>0</v>
      </c>
      <c r="BH102" s="74">
        <f t="shared" si="872"/>
        <v>70000</v>
      </c>
      <c r="BI102" s="75">
        <f t="shared" si="729"/>
        <v>70000</v>
      </c>
      <c r="BJ102" s="387">
        <f t="shared" si="873"/>
        <v>0</v>
      </c>
      <c r="BK102" s="659">
        <v>35000</v>
      </c>
      <c r="BL102" s="461">
        <f t="shared" si="874"/>
        <v>0</v>
      </c>
      <c r="BM102" s="461">
        <f t="shared" si="875"/>
        <v>0</v>
      </c>
      <c r="BN102" s="461">
        <f t="shared" si="876"/>
        <v>0</v>
      </c>
      <c r="BO102" s="37"/>
      <c r="BP102" s="461">
        <f t="shared" si="877"/>
        <v>0</v>
      </c>
      <c r="BQ102" s="461">
        <f t="shared" si="878"/>
        <v>0</v>
      </c>
      <c r="BR102" s="461">
        <f t="shared" si="879"/>
        <v>0</v>
      </c>
      <c r="BS102" s="37"/>
      <c r="BT102" s="461">
        <f t="shared" si="880"/>
        <v>0</v>
      </c>
      <c r="BU102" s="461">
        <f t="shared" si="881"/>
        <v>0</v>
      </c>
      <c r="BV102" s="461">
        <f t="shared" si="882"/>
        <v>0</v>
      </c>
      <c r="BW102" s="37"/>
      <c r="BX102" s="461">
        <f t="shared" si="883"/>
        <v>0</v>
      </c>
      <c r="BY102" s="461">
        <f t="shared" si="884"/>
        <v>0</v>
      </c>
      <c r="BZ102" s="461">
        <f t="shared" si="885"/>
        <v>0</v>
      </c>
      <c r="CA102" s="37"/>
      <c r="CB102" s="461">
        <f t="shared" si="886"/>
        <v>0</v>
      </c>
      <c r="CC102" s="461">
        <f t="shared" si="887"/>
        <v>0</v>
      </c>
      <c r="CD102" s="461">
        <f t="shared" si="888"/>
        <v>0</v>
      </c>
      <c r="CE102" s="37"/>
      <c r="CF102" s="461">
        <f t="shared" si="889"/>
        <v>0</v>
      </c>
      <c r="CG102" s="461">
        <f t="shared" si="890"/>
        <v>0</v>
      </c>
      <c r="CH102" s="461">
        <f t="shared" si="891"/>
        <v>0</v>
      </c>
      <c r="CI102" s="37"/>
      <c r="CJ102" s="461">
        <f t="shared" si="892"/>
        <v>0</v>
      </c>
      <c r="CK102" s="461">
        <f t="shared" si="893"/>
        <v>0</v>
      </c>
      <c r="CL102" s="461">
        <f t="shared" si="894"/>
        <v>0</v>
      </c>
      <c r="CM102" s="37"/>
      <c r="CN102" s="461">
        <f t="shared" si="895"/>
        <v>0</v>
      </c>
      <c r="CO102" s="461">
        <f t="shared" si="896"/>
        <v>0</v>
      </c>
      <c r="CP102" s="461">
        <f t="shared" si="897"/>
        <v>0</v>
      </c>
      <c r="CQ102" s="37"/>
      <c r="CR102" s="461">
        <f t="shared" si="898"/>
        <v>0</v>
      </c>
      <c r="CS102" s="461">
        <f t="shared" si="899"/>
        <v>0</v>
      </c>
      <c r="CT102" s="461">
        <f t="shared" si="900"/>
        <v>0</v>
      </c>
      <c r="CU102" s="37"/>
      <c r="CV102" s="461">
        <f t="shared" si="901"/>
        <v>0</v>
      </c>
      <c r="CW102" s="461">
        <f t="shared" si="902"/>
        <v>0</v>
      </c>
      <c r="CX102" s="461">
        <f t="shared" si="903"/>
        <v>0</v>
      </c>
      <c r="CY102" s="37"/>
      <c r="CZ102" s="461">
        <f t="shared" si="904"/>
        <v>0</v>
      </c>
      <c r="DA102" s="461">
        <f t="shared" si="905"/>
        <v>0</v>
      </c>
      <c r="DB102" s="461">
        <f t="shared" si="906"/>
        <v>0</v>
      </c>
      <c r="DC102" s="37"/>
      <c r="DD102" s="461">
        <f t="shared" si="907"/>
        <v>0</v>
      </c>
      <c r="DE102" s="461">
        <f t="shared" si="908"/>
        <v>0</v>
      </c>
      <c r="DF102" s="461">
        <f t="shared" si="909"/>
        <v>0</v>
      </c>
      <c r="DG102" s="37"/>
      <c r="DH102" s="461">
        <f t="shared" si="774"/>
        <v>0</v>
      </c>
      <c r="DI102" s="461">
        <f t="shared" si="775"/>
        <v>0</v>
      </c>
      <c r="DJ102" s="461">
        <f t="shared" si="910"/>
        <v>0</v>
      </c>
    </row>
    <row r="103" spans="1:114" s="38" customFormat="1" ht="27.75" customHeight="1" x14ac:dyDescent="0.2">
      <c r="A103" s="42">
        <v>15</v>
      </c>
      <c r="B103" s="667" t="s">
        <v>322</v>
      </c>
      <c r="C103" s="29" t="s">
        <v>238</v>
      </c>
      <c r="D103" s="384">
        <v>3</v>
      </c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1">
        <f t="shared" si="814"/>
        <v>0</v>
      </c>
      <c r="R103" s="658" t="s">
        <v>88</v>
      </c>
      <c r="S103" s="668">
        <v>350000</v>
      </c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86">
        <f t="shared" si="815"/>
        <v>0</v>
      </c>
      <c r="AG103" s="70">
        <f t="shared" si="816"/>
        <v>0</v>
      </c>
      <c r="AH103" s="70">
        <f t="shared" si="817"/>
        <v>0</v>
      </c>
      <c r="AI103" s="70">
        <f t="shared" si="818"/>
        <v>0</v>
      </c>
      <c r="AJ103" s="70">
        <f t="shared" si="819"/>
        <v>0</v>
      </c>
      <c r="AK103" s="70">
        <f t="shared" si="820"/>
        <v>0</v>
      </c>
      <c r="AL103" s="70">
        <f t="shared" si="821"/>
        <v>0</v>
      </c>
      <c r="AM103" s="70">
        <f t="shared" si="822"/>
        <v>0</v>
      </c>
      <c r="AN103" s="70">
        <f t="shared" si="823"/>
        <v>0</v>
      </c>
      <c r="AO103" s="70">
        <f t="shared" si="824"/>
        <v>0</v>
      </c>
      <c r="AP103" s="70">
        <f t="shared" si="825"/>
        <v>0</v>
      </c>
      <c r="AQ103" s="70">
        <f t="shared" si="826"/>
        <v>0</v>
      </c>
      <c r="AR103" s="70">
        <f t="shared" si="827"/>
        <v>0</v>
      </c>
      <c r="AS103" s="71">
        <f t="shared" si="828"/>
        <v>0</v>
      </c>
      <c r="AT103" s="70">
        <f t="shared" si="829"/>
        <v>0</v>
      </c>
      <c r="AU103" s="70">
        <f t="shared" si="830"/>
        <v>0</v>
      </c>
      <c r="AV103" s="70">
        <f t="shared" si="831"/>
        <v>0</v>
      </c>
      <c r="AW103" s="70">
        <f t="shared" si="832"/>
        <v>0</v>
      </c>
      <c r="AX103" s="70">
        <f t="shared" si="833"/>
        <v>0</v>
      </c>
      <c r="AY103" s="70">
        <f t="shared" si="834"/>
        <v>0</v>
      </c>
      <c r="AZ103" s="70">
        <f t="shared" si="835"/>
        <v>0</v>
      </c>
      <c r="BA103" s="70">
        <f t="shared" si="836"/>
        <v>0</v>
      </c>
      <c r="BB103" s="70">
        <f t="shared" si="837"/>
        <v>0</v>
      </c>
      <c r="BC103" s="70">
        <f t="shared" si="838"/>
        <v>0</v>
      </c>
      <c r="BD103" s="70">
        <f t="shared" si="839"/>
        <v>0</v>
      </c>
      <c r="BE103" s="70">
        <f t="shared" si="840"/>
        <v>0</v>
      </c>
      <c r="BF103" s="72">
        <f t="shared" si="841"/>
        <v>0</v>
      </c>
      <c r="BG103" s="73">
        <f t="shared" si="728"/>
        <v>0</v>
      </c>
      <c r="BH103" s="74">
        <f t="shared" si="842"/>
        <v>1050000</v>
      </c>
      <c r="BI103" s="75">
        <f t="shared" si="729"/>
        <v>1050000</v>
      </c>
      <c r="BJ103" s="387">
        <f t="shared" si="843"/>
        <v>0</v>
      </c>
      <c r="BK103" s="668">
        <v>350000</v>
      </c>
      <c r="BL103" s="461">
        <f t="shared" si="874"/>
        <v>0</v>
      </c>
      <c r="BM103" s="461">
        <f t="shared" si="875"/>
        <v>0</v>
      </c>
      <c r="BN103" s="461">
        <f t="shared" si="876"/>
        <v>0</v>
      </c>
      <c r="BO103" s="37"/>
      <c r="BP103" s="461">
        <f t="shared" si="877"/>
        <v>0</v>
      </c>
      <c r="BQ103" s="461">
        <f t="shared" si="878"/>
        <v>0</v>
      </c>
      <c r="BR103" s="461">
        <f t="shared" si="879"/>
        <v>0</v>
      </c>
      <c r="BS103" s="37"/>
      <c r="BT103" s="461">
        <f t="shared" si="880"/>
        <v>0</v>
      </c>
      <c r="BU103" s="461">
        <f t="shared" si="881"/>
        <v>0</v>
      </c>
      <c r="BV103" s="461">
        <f t="shared" si="882"/>
        <v>0</v>
      </c>
      <c r="BW103" s="37"/>
      <c r="BX103" s="461">
        <f t="shared" si="883"/>
        <v>0</v>
      </c>
      <c r="BY103" s="461">
        <f t="shared" si="884"/>
        <v>0</v>
      </c>
      <c r="BZ103" s="461">
        <f t="shared" si="885"/>
        <v>0</v>
      </c>
      <c r="CA103" s="37"/>
      <c r="CB103" s="461">
        <f t="shared" si="886"/>
        <v>0</v>
      </c>
      <c r="CC103" s="461">
        <f t="shared" si="887"/>
        <v>0</v>
      </c>
      <c r="CD103" s="461">
        <f t="shared" si="888"/>
        <v>0</v>
      </c>
      <c r="CE103" s="37"/>
      <c r="CF103" s="461">
        <f t="shared" si="889"/>
        <v>0</v>
      </c>
      <c r="CG103" s="461">
        <f t="shared" si="890"/>
        <v>0</v>
      </c>
      <c r="CH103" s="461">
        <f t="shared" si="891"/>
        <v>0</v>
      </c>
      <c r="CI103" s="37"/>
      <c r="CJ103" s="461">
        <f t="shared" si="892"/>
        <v>0</v>
      </c>
      <c r="CK103" s="461">
        <f t="shared" si="893"/>
        <v>0</v>
      </c>
      <c r="CL103" s="461">
        <f t="shared" si="894"/>
        <v>0</v>
      </c>
      <c r="CM103" s="37"/>
      <c r="CN103" s="461">
        <f t="shared" si="895"/>
        <v>0</v>
      </c>
      <c r="CO103" s="461">
        <f t="shared" si="896"/>
        <v>0</v>
      </c>
      <c r="CP103" s="461">
        <f t="shared" si="897"/>
        <v>0</v>
      </c>
      <c r="CQ103" s="37"/>
      <c r="CR103" s="461">
        <f t="shared" si="898"/>
        <v>0</v>
      </c>
      <c r="CS103" s="461">
        <f t="shared" si="899"/>
        <v>0</v>
      </c>
      <c r="CT103" s="461">
        <f t="shared" si="900"/>
        <v>0</v>
      </c>
      <c r="CU103" s="37"/>
      <c r="CV103" s="461">
        <f t="shared" si="901"/>
        <v>0</v>
      </c>
      <c r="CW103" s="461">
        <f t="shared" si="902"/>
        <v>0</v>
      </c>
      <c r="CX103" s="461">
        <f t="shared" si="903"/>
        <v>0</v>
      </c>
      <c r="CY103" s="37"/>
      <c r="CZ103" s="461">
        <f t="shared" si="904"/>
        <v>0</v>
      </c>
      <c r="DA103" s="461">
        <f t="shared" si="905"/>
        <v>0</v>
      </c>
      <c r="DB103" s="461">
        <f t="shared" si="906"/>
        <v>0</v>
      </c>
      <c r="DC103" s="37"/>
      <c r="DD103" s="461">
        <f t="shared" si="907"/>
        <v>0</v>
      </c>
      <c r="DE103" s="461">
        <f t="shared" si="908"/>
        <v>0</v>
      </c>
      <c r="DF103" s="461">
        <f t="shared" si="909"/>
        <v>0</v>
      </c>
      <c r="DG103" s="37"/>
      <c r="DH103" s="461">
        <f t="shared" ref="DH103:DH105" si="911">SUM(BL103+BP103+BT103+BX103+CB103+CF103+CJ103+CN103+CR103+CV103+CZ103+DD103)</f>
        <v>0</v>
      </c>
      <c r="DI103" s="461">
        <f t="shared" ref="DI103:DI105" si="912">SUM(BM103+BQ103+BU103+BY103+CC103+CG103+CK103+CO103+CS103+CW103+DA103+DE103)</f>
        <v>0</v>
      </c>
      <c r="DJ103" s="461">
        <f t="shared" si="910"/>
        <v>0</v>
      </c>
    </row>
    <row r="104" spans="1:114" s="38" customFormat="1" ht="27.75" customHeight="1" x14ac:dyDescent="0.2">
      <c r="A104" s="42">
        <v>16</v>
      </c>
      <c r="B104" s="667" t="s">
        <v>323</v>
      </c>
      <c r="C104" s="29" t="s">
        <v>238</v>
      </c>
      <c r="D104" s="384">
        <v>3</v>
      </c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1">
        <f t="shared" si="814"/>
        <v>0</v>
      </c>
      <c r="R104" s="658" t="s">
        <v>88</v>
      </c>
      <c r="S104" s="665">
        <v>300000</v>
      </c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86">
        <f t="shared" si="815"/>
        <v>0</v>
      </c>
      <c r="AG104" s="70">
        <f t="shared" si="816"/>
        <v>0</v>
      </c>
      <c r="AH104" s="70">
        <f t="shared" si="817"/>
        <v>0</v>
      </c>
      <c r="AI104" s="70">
        <f t="shared" si="818"/>
        <v>0</v>
      </c>
      <c r="AJ104" s="70">
        <f t="shared" si="819"/>
        <v>0</v>
      </c>
      <c r="AK104" s="70">
        <f t="shared" si="820"/>
        <v>0</v>
      </c>
      <c r="AL104" s="70">
        <f t="shared" si="821"/>
        <v>0</v>
      </c>
      <c r="AM104" s="70">
        <f t="shared" si="822"/>
        <v>0</v>
      </c>
      <c r="AN104" s="70">
        <f t="shared" si="823"/>
        <v>0</v>
      </c>
      <c r="AO104" s="70">
        <f t="shared" si="824"/>
        <v>0</v>
      </c>
      <c r="AP104" s="70">
        <f t="shared" si="825"/>
        <v>0</v>
      </c>
      <c r="AQ104" s="70">
        <f t="shared" si="826"/>
        <v>0</v>
      </c>
      <c r="AR104" s="70">
        <f t="shared" si="827"/>
        <v>0</v>
      </c>
      <c r="AS104" s="71">
        <f t="shared" si="828"/>
        <v>0</v>
      </c>
      <c r="AT104" s="70">
        <f t="shared" si="829"/>
        <v>0</v>
      </c>
      <c r="AU104" s="70">
        <f t="shared" si="830"/>
        <v>0</v>
      </c>
      <c r="AV104" s="70">
        <f t="shared" si="831"/>
        <v>0</v>
      </c>
      <c r="AW104" s="70">
        <f t="shared" si="832"/>
        <v>0</v>
      </c>
      <c r="AX104" s="70">
        <f t="shared" si="833"/>
        <v>0</v>
      </c>
      <c r="AY104" s="70">
        <f t="shared" si="834"/>
        <v>0</v>
      </c>
      <c r="AZ104" s="70">
        <f t="shared" si="835"/>
        <v>0</v>
      </c>
      <c r="BA104" s="70">
        <f t="shared" si="836"/>
        <v>0</v>
      </c>
      <c r="BB104" s="70">
        <f t="shared" si="837"/>
        <v>0</v>
      </c>
      <c r="BC104" s="70">
        <f t="shared" si="838"/>
        <v>0</v>
      </c>
      <c r="BD104" s="70">
        <f t="shared" si="839"/>
        <v>0</v>
      </c>
      <c r="BE104" s="70">
        <f t="shared" si="840"/>
        <v>0</v>
      </c>
      <c r="BF104" s="72">
        <f t="shared" si="841"/>
        <v>0</v>
      </c>
      <c r="BG104" s="73">
        <f t="shared" si="728"/>
        <v>0</v>
      </c>
      <c r="BH104" s="74">
        <f t="shared" si="842"/>
        <v>900000</v>
      </c>
      <c r="BI104" s="75">
        <f t="shared" si="729"/>
        <v>900000</v>
      </c>
      <c r="BJ104" s="387">
        <f t="shared" si="843"/>
        <v>0</v>
      </c>
      <c r="BK104" s="665">
        <v>300000</v>
      </c>
      <c r="BL104" s="461">
        <f t="shared" si="874"/>
        <v>0</v>
      </c>
      <c r="BM104" s="461">
        <f t="shared" si="875"/>
        <v>0</v>
      </c>
      <c r="BN104" s="461">
        <f t="shared" si="876"/>
        <v>0</v>
      </c>
      <c r="BO104" s="37"/>
      <c r="BP104" s="461">
        <f t="shared" si="877"/>
        <v>0</v>
      </c>
      <c r="BQ104" s="461">
        <f t="shared" si="878"/>
        <v>0</v>
      </c>
      <c r="BR104" s="461">
        <f t="shared" si="879"/>
        <v>0</v>
      </c>
      <c r="BS104" s="37"/>
      <c r="BT104" s="461">
        <f t="shared" si="880"/>
        <v>0</v>
      </c>
      <c r="BU104" s="461">
        <f t="shared" si="881"/>
        <v>0</v>
      </c>
      <c r="BV104" s="461">
        <f t="shared" si="882"/>
        <v>0</v>
      </c>
      <c r="BW104" s="37"/>
      <c r="BX104" s="461">
        <f t="shared" si="883"/>
        <v>0</v>
      </c>
      <c r="BY104" s="461">
        <f t="shared" si="884"/>
        <v>0</v>
      </c>
      <c r="BZ104" s="461">
        <f t="shared" si="885"/>
        <v>0</v>
      </c>
      <c r="CA104" s="37"/>
      <c r="CB104" s="461">
        <f t="shared" si="886"/>
        <v>0</v>
      </c>
      <c r="CC104" s="461">
        <f t="shared" si="887"/>
        <v>0</v>
      </c>
      <c r="CD104" s="461">
        <f t="shared" si="888"/>
        <v>0</v>
      </c>
      <c r="CE104" s="37"/>
      <c r="CF104" s="461">
        <f t="shared" si="889"/>
        <v>0</v>
      </c>
      <c r="CG104" s="461">
        <f t="shared" si="890"/>
        <v>0</v>
      </c>
      <c r="CH104" s="461">
        <f t="shared" si="891"/>
        <v>0</v>
      </c>
      <c r="CI104" s="37"/>
      <c r="CJ104" s="461">
        <f t="shared" si="892"/>
        <v>0</v>
      </c>
      <c r="CK104" s="461">
        <f t="shared" si="893"/>
        <v>0</v>
      </c>
      <c r="CL104" s="461">
        <f t="shared" si="894"/>
        <v>0</v>
      </c>
      <c r="CM104" s="37"/>
      <c r="CN104" s="461">
        <f t="shared" si="895"/>
        <v>0</v>
      </c>
      <c r="CO104" s="461">
        <f t="shared" si="896"/>
        <v>0</v>
      </c>
      <c r="CP104" s="461">
        <f t="shared" si="897"/>
        <v>0</v>
      </c>
      <c r="CQ104" s="37"/>
      <c r="CR104" s="461">
        <f t="shared" si="898"/>
        <v>0</v>
      </c>
      <c r="CS104" s="461">
        <f t="shared" si="899"/>
        <v>0</v>
      </c>
      <c r="CT104" s="461">
        <f t="shared" si="900"/>
        <v>0</v>
      </c>
      <c r="CU104" s="37"/>
      <c r="CV104" s="461">
        <f t="shared" si="901"/>
        <v>0</v>
      </c>
      <c r="CW104" s="461">
        <f t="shared" si="902"/>
        <v>0</v>
      </c>
      <c r="CX104" s="461">
        <f t="shared" si="903"/>
        <v>0</v>
      </c>
      <c r="CY104" s="37"/>
      <c r="CZ104" s="461">
        <f t="shared" si="904"/>
        <v>0</v>
      </c>
      <c r="DA104" s="461">
        <f t="shared" si="905"/>
        <v>0</v>
      </c>
      <c r="DB104" s="461">
        <f t="shared" si="906"/>
        <v>0</v>
      </c>
      <c r="DC104" s="37"/>
      <c r="DD104" s="461">
        <f t="shared" si="907"/>
        <v>0</v>
      </c>
      <c r="DE104" s="461">
        <f t="shared" si="908"/>
        <v>0</v>
      </c>
      <c r="DF104" s="461">
        <f t="shared" si="909"/>
        <v>0</v>
      </c>
      <c r="DG104" s="37"/>
      <c r="DH104" s="461">
        <f t="shared" si="911"/>
        <v>0</v>
      </c>
      <c r="DI104" s="461">
        <f t="shared" si="912"/>
        <v>0</v>
      </c>
      <c r="DJ104" s="461">
        <f t="shared" si="910"/>
        <v>0</v>
      </c>
    </row>
    <row r="105" spans="1:114" s="38" customFormat="1" ht="27.75" customHeight="1" thickBot="1" x14ac:dyDescent="0.25">
      <c r="A105" s="42">
        <v>17</v>
      </c>
      <c r="B105" s="667" t="s">
        <v>324</v>
      </c>
      <c r="C105" s="29" t="s">
        <v>238</v>
      </c>
      <c r="D105" s="384">
        <v>9</v>
      </c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1">
        <f t="shared" si="814"/>
        <v>0</v>
      </c>
      <c r="R105" s="658" t="s">
        <v>88</v>
      </c>
      <c r="S105" s="665">
        <v>250000</v>
      </c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86">
        <f t="shared" si="815"/>
        <v>0</v>
      </c>
      <c r="AG105" s="70">
        <f t="shared" si="816"/>
        <v>0</v>
      </c>
      <c r="AH105" s="70">
        <f t="shared" si="817"/>
        <v>0</v>
      </c>
      <c r="AI105" s="70">
        <f t="shared" si="818"/>
        <v>0</v>
      </c>
      <c r="AJ105" s="70">
        <f t="shared" si="819"/>
        <v>0</v>
      </c>
      <c r="AK105" s="70">
        <f t="shared" si="820"/>
        <v>0</v>
      </c>
      <c r="AL105" s="70">
        <f t="shared" si="821"/>
        <v>0</v>
      </c>
      <c r="AM105" s="70">
        <f t="shared" si="822"/>
        <v>0</v>
      </c>
      <c r="AN105" s="70">
        <f t="shared" si="823"/>
        <v>0</v>
      </c>
      <c r="AO105" s="70">
        <f t="shared" si="824"/>
        <v>0</v>
      </c>
      <c r="AP105" s="70">
        <f t="shared" si="825"/>
        <v>0</v>
      </c>
      <c r="AQ105" s="70">
        <f t="shared" si="826"/>
        <v>0</v>
      </c>
      <c r="AR105" s="70">
        <f t="shared" si="827"/>
        <v>0</v>
      </c>
      <c r="AS105" s="71">
        <f t="shared" si="828"/>
        <v>0</v>
      </c>
      <c r="AT105" s="70">
        <f t="shared" si="829"/>
        <v>0</v>
      </c>
      <c r="AU105" s="70">
        <f t="shared" si="830"/>
        <v>0</v>
      </c>
      <c r="AV105" s="70">
        <f t="shared" si="831"/>
        <v>0</v>
      </c>
      <c r="AW105" s="70">
        <f t="shared" si="832"/>
        <v>0</v>
      </c>
      <c r="AX105" s="70">
        <f t="shared" si="833"/>
        <v>0</v>
      </c>
      <c r="AY105" s="70">
        <f t="shared" si="834"/>
        <v>0</v>
      </c>
      <c r="AZ105" s="70">
        <f t="shared" si="835"/>
        <v>0</v>
      </c>
      <c r="BA105" s="70">
        <f t="shared" si="836"/>
        <v>0</v>
      </c>
      <c r="BB105" s="70">
        <f t="shared" si="837"/>
        <v>0</v>
      </c>
      <c r="BC105" s="70">
        <f t="shared" si="838"/>
        <v>0</v>
      </c>
      <c r="BD105" s="70">
        <f t="shared" si="839"/>
        <v>0</v>
      </c>
      <c r="BE105" s="70">
        <f t="shared" si="840"/>
        <v>0</v>
      </c>
      <c r="BF105" s="72">
        <f t="shared" si="841"/>
        <v>0</v>
      </c>
      <c r="BG105" s="73">
        <f t="shared" si="728"/>
        <v>0</v>
      </c>
      <c r="BH105" s="74">
        <f t="shared" si="842"/>
        <v>2250000</v>
      </c>
      <c r="BI105" s="75">
        <f t="shared" si="729"/>
        <v>2250000</v>
      </c>
      <c r="BJ105" s="387">
        <f t="shared" si="843"/>
        <v>0</v>
      </c>
      <c r="BK105" s="665">
        <v>250000</v>
      </c>
      <c r="BL105" s="461">
        <f t="shared" si="874"/>
        <v>0</v>
      </c>
      <c r="BM105" s="461">
        <f t="shared" si="875"/>
        <v>0</v>
      </c>
      <c r="BN105" s="461">
        <f t="shared" si="876"/>
        <v>0</v>
      </c>
      <c r="BO105" s="37"/>
      <c r="BP105" s="461">
        <f t="shared" si="877"/>
        <v>0</v>
      </c>
      <c r="BQ105" s="461">
        <f t="shared" si="878"/>
        <v>0</v>
      </c>
      <c r="BR105" s="461">
        <f t="shared" si="879"/>
        <v>0</v>
      </c>
      <c r="BS105" s="37"/>
      <c r="BT105" s="461">
        <f t="shared" si="880"/>
        <v>0</v>
      </c>
      <c r="BU105" s="461">
        <f t="shared" si="881"/>
        <v>0</v>
      </c>
      <c r="BV105" s="461">
        <f t="shared" si="882"/>
        <v>0</v>
      </c>
      <c r="BW105" s="37"/>
      <c r="BX105" s="461">
        <f t="shared" si="883"/>
        <v>0</v>
      </c>
      <c r="BY105" s="461">
        <f t="shared" si="884"/>
        <v>0</v>
      </c>
      <c r="BZ105" s="461">
        <f t="shared" si="885"/>
        <v>0</v>
      </c>
      <c r="CA105" s="37"/>
      <c r="CB105" s="461">
        <f t="shared" si="886"/>
        <v>0</v>
      </c>
      <c r="CC105" s="461">
        <f t="shared" si="887"/>
        <v>0</v>
      </c>
      <c r="CD105" s="461">
        <f t="shared" si="888"/>
        <v>0</v>
      </c>
      <c r="CE105" s="37"/>
      <c r="CF105" s="461">
        <f t="shared" si="889"/>
        <v>0</v>
      </c>
      <c r="CG105" s="461">
        <f t="shared" si="890"/>
        <v>0</v>
      </c>
      <c r="CH105" s="461">
        <f t="shared" si="891"/>
        <v>0</v>
      </c>
      <c r="CI105" s="37"/>
      <c r="CJ105" s="461">
        <f t="shared" si="892"/>
        <v>0</v>
      </c>
      <c r="CK105" s="461">
        <f t="shared" si="893"/>
        <v>0</v>
      </c>
      <c r="CL105" s="461">
        <f t="shared" si="894"/>
        <v>0</v>
      </c>
      <c r="CM105" s="37"/>
      <c r="CN105" s="461">
        <f t="shared" si="895"/>
        <v>0</v>
      </c>
      <c r="CO105" s="461">
        <f t="shared" si="896"/>
        <v>0</v>
      </c>
      <c r="CP105" s="461">
        <f t="shared" si="897"/>
        <v>0</v>
      </c>
      <c r="CQ105" s="37"/>
      <c r="CR105" s="461">
        <f t="shared" si="898"/>
        <v>0</v>
      </c>
      <c r="CS105" s="461">
        <f t="shared" si="899"/>
        <v>0</v>
      </c>
      <c r="CT105" s="461">
        <f t="shared" si="900"/>
        <v>0</v>
      </c>
      <c r="CU105" s="37"/>
      <c r="CV105" s="461">
        <f t="shared" si="901"/>
        <v>0</v>
      </c>
      <c r="CW105" s="461">
        <f t="shared" si="902"/>
        <v>0</v>
      </c>
      <c r="CX105" s="461">
        <f t="shared" si="903"/>
        <v>0</v>
      </c>
      <c r="CY105" s="37"/>
      <c r="CZ105" s="461">
        <f t="shared" si="904"/>
        <v>0</v>
      </c>
      <c r="DA105" s="461">
        <f t="shared" si="905"/>
        <v>0</v>
      </c>
      <c r="DB105" s="461">
        <f t="shared" si="906"/>
        <v>0</v>
      </c>
      <c r="DC105" s="37"/>
      <c r="DD105" s="461">
        <f t="shared" si="907"/>
        <v>0</v>
      </c>
      <c r="DE105" s="461">
        <f t="shared" si="908"/>
        <v>0</v>
      </c>
      <c r="DF105" s="461">
        <f t="shared" si="909"/>
        <v>0</v>
      </c>
      <c r="DG105" s="37"/>
      <c r="DH105" s="461">
        <f t="shared" si="911"/>
        <v>0</v>
      </c>
      <c r="DI105" s="461">
        <f t="shared" si="912"/>
        <v>0</v>
      </c>
      <c r="DJ105" s="461">
        <f t="shared" si="910"/>
        <v>0</v>
      </c>
    </row>
    <row r="106" spans="1:114" s="39" customFormat="1" ht="27.75" customHeight="1" thickBot="1" x14ac:dyDescent="0.25">
      <c r="A106" s="45">
        <v>9</v>
      </c>
      <c r="B106" s="45" t="s">
        <v>4</v>
      </c>
      <c r="C106" s="45"/>
      <c r="D106" s="46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8"/>
      <c r="R106" s="77"/>
      <c r="S106" s="46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78">
        <f>SUM(AF88:AF105)</f>
        <v>0</v>
      </c>
      <c r="AG106" s="78">
        <f>SUM(AG88:AG105)</f>
        <v>0</v>
      </c>
      <c r="AH106" s="78">
        <f>SUM(AH88:AH105)</f>
        <v>0</v>
      </c>
      <c r="AI106" s="78">
        <f>SUM(AI88:AI105)</f>
        <v>0</v>
      </c>
      <c r="AJ106" s="78"/>
      <c r="AK106" s="78"/>
      <c r="AL106" s="78"/>
      <c r="AM106" s="78"/>
      <c r="AN106" s="78"/>
      <c r="AO106" s="78"/>
      <c r="AP106" s="78"/>
      <c r="AQ106" s="78"/>
      <c r="AR106" s="78"/>
      <c r="AS106" s="78">
        <f t="shared" ref="AS106:BF106" si="913">SUM(AS88:AS105)</f>
        <v>0</v>
      </c>
      <c r="AT106" s="78">
        <f t="shared" si="913"/>
        <v>0</v>
      </c>
      <c r="AU106" s="78">
        <f t="shared" si="913"/>
        <v>0</v>
      </c>
      <c r="AV106" s="78">
        <f t="shared" si="913"/>
        <v>0</v>
      </c>
      <c r="AW106" s="78">
        <f t="shared" si="913"/>
        <v>0</v>
      </c>
      <c r="AX106" s="78">
        <f t="shared" si="913"/>
        <v>0</v>
      </c>
      <c r="AY106" s="78">
        <f t="shared" si="913"/>
        <v>0</v>
      </c>
      <c r="AZ106" s="78">
        <f t="shared" si="913"/>
        <v>0</v>
      </c>
      <c r="BA106" s="78">
        <f t="shared" si="913"/>
        <v>0</v>
      </c>
      <c r="BB106" s="78">
        <f t="shared" si="913"/>
        <v>0</v>
      </c>
      <c r="BC106" s="78">
        <f t="shared" si="913"/>
        <v>0</v>
      </c>
      <c r="BD106" s="78">
        <f t="shared" si="913"/>
        <v>0</v>
      </c>
      <c r="BE106" s="78">
        <f t="shared" si="913"/>
        <v>0</v>
      </c>
      <c r="BF106" s="78">
        <f t="shared" si="913"/>
        <v>0</v>
      </c>
      <c r="BG106" s="79">
        <f>SUM(BG88:BG105)</f>
        <v>0</v>
      </c>
      <c r="BH106" s="79">
        <f t="shared" ref="BH106:BI106" si="914">SUM(BH88:BH105)</f>
        <v>8797000</v>
      </c>
      <c r="BI106" s="79">
        <f t="shared" si="914"/>
        <v>8797000</v>
      </c>
      <c r="BJ106" s="153">
        <f>SUM(BJ89:BJ105)/17</f>
        <v>0</v>
      </c>
      <c r="BK106" s="162"/>
      <c r="BL106" s="918">
        <f>SUM(BL89:BL105)</f>
        <v>0</v>
      </c>
      <c r="BM106" s="918">
        <f>SUM(BM89:BM105)</f>
        <v>0</v>
      </c>
      <c r="BN106" s="918">
        <f>SUM(BN89:BN105)</f>
        <v>0</v>
      </c>
      <c r="BO106" s="50"/>
      <c r="BP106" s="918">
        <f>SUM(BP89:BP105)</f>
        <v>0</v>
      </c>
      <c r="BQ106" s="918">
        <f>SUM(BQ89:BQ105)</f>
        <v>0</v>
      </c>
      <c r="BR106" s="918">
        <f>SUM(BR89:BR105)</f>
        <v>0</v>
      </c>
      <c r="BS106" s="50"/>
      <c r="BT106" s="918">
        <f>SUM(BT89:BT105)</f>
        <v>0</v>
      </c>
      <c r="BU106" s="918">
        <f>SUM(BU89:BU105)</f>
        <v>0</v>
      </c>
      <c r="BV106" s="918">
        <f>SUM(BV89:BV105)</f>
        <v>0</v>
      </c>
      <c r="BW106" s="50"/>
      <c r="BX106" s="918">
        <f>SUM(BX89:BX105)</f>
        <v>0</v>
      </c>
      <c r="BY106" s="918">
        <f>SUM(BY89:BY105)</f>
        <v>0</v>
      </c>
      <c r="BZ106" s="918">
        <f>SUM(BZ89:BZ105)</f>
        <v>0</v>
      </c>
      <c r="CA106" s="50"/>
      <c r="CB106" s="918">
        <f>SUM(CB89:CB105)</f>
        <v>0</v>
      </c>
      <c r="CC106" s="918">
        <f>SUM(CC89:CC105)</f>
        <v>0</v>
      </c>
      <c r="CD106" s="918">
        <f>SUM(CD89:CD105)</f>
        <v>0</v>
      </c>
      <c r="CE106" s="50"/>
      <c r="CF106" s="918">
        <f>SUM(CF89:CF105)</f>
        <v>0</v>
      </c>
      <c r="CG106" s="918">
        <f>SUM(CG89:CG105)</f>
        <v>0</v>
      </c>
      <c r="CH106" s="918">
        <f>SUM(CH89:CH105)</f>
        <v>0</v>
      </c>
      <c r="CI106" s="50"/>
      <c r="CJ106" s="918">
        <f>SUM(CJ89:CJ105)</f>
        <v>0</v>
      </c>
      <c r="CK106" s="918">
        <f>SUM(CK89:CK105)</f>
        <v>0</v>
      </c>
      <c r="CL106" s="918">
        <f>SUM(CL89:CL105)</f>
        <v>0</v>
      </c>
      <c r="CM106" s="50"/>
      <c r="CN106" s="918">
        <f>SUM(CN89:CN105)</f>
        <v>0</v>
      </c>
      <c r="CO106" s="918">
        <f>SUM(CO89:CO105)</f>
        <v>0</v>
      </c>
      <c r="CP106" s="918">
        <f>SUM(CP89:CP105)</f>
        <v>0</v>
      </c>
      <c r="CQ106" s="50"/>
      <c r="CR106" s="918">
        <f>SUM(CR89:CR105)</f>
        <v>0</v>
      </c>
      <c r="CS106" s="918">
        <f>SUM(CS89:CS105)</f>
        <v>0</v>
      </c>
      <c r="CT106" s="918">
        <f>SUM(CT89:CT105)</f>
        <v>0</v>
      </c>
      <c r="CU106" s="50"/>
      <c r="CV106" s="918">
        <f>SUM(CV89:CV105)</f>
        <v>0</v>
      </c>
      <c r="CW106" s="918">
        <f>SUM(CW89:CW105)</f>
        <v>0</v>
      </c>
      <c r="CX106" s="918">
        <f>SUM(CX89:CX105)</f>
        <v>0</v>
      </c>
      <c r="CY106" s="50"/>
      <c r="CZ106" s="918">
        <f>SUM(CZ89:CZ105)</f>
        <v>0</v>
      </c>
      <c r="DA106" s="918">
        <f>SUM(DA89:DA105)</f>
        <v>0</v>
      </c>
      <c r="DB106" s="918">
        <f>SUM(DB89:DB105)</f>
        <v>0</v>
      </c>
      <c r="DC106" s="50"/>
      <c r="DD106" s="918">
        <f>SUM(DD89:DD105)</f>
        <v>0</v>
      </c>
      <c r="DE106" s="918">
        <f>SUM(DE89:DE105)</f>
        <v>0</v>
      </c>
      <c r="DF106" s="918">
        <f>SUM(DF89:DF105)</f>
        <v>0</v>
      </c>
      <c r="DG106" s="50"/>
      <c r="DH106" s="918">
        <f>SUM(DH89:DH105)</f>
        <v>0</v>
      </c>
      <c r="DI106" s="918">
        <f>SUM(DI89:DI105)</f>
        <v>0</v>
      </c>
      <c r="DJ106" s="918">
        <f>SUM(DJ89:DJ105)</f>
        <v>0</v>
      </c>
    </row>
    <row r="107" spans="1:114" s="20" customFormat="1" ht="27.75" customHeight="1" x14ac:dyDescent="0.2">
      <c r="A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AE107" s="41"/>
      <c r="AS107" s="52"/>
      <c r="AT107" s="266"/>
      <c r="AU107" s="266"/>
      <c r="BF107" s="53">
        <f>SUM(AS106+BF106)</f>
        <v>0</v>
      </c>
      <c r="BG107" s="54">
        <f>AF106-AS106</f>
        <v>0</v>
      </c>
      <c r="BH107" s="55">
        <f>SUM(BI106+AS106)</f>
        <v>8797000</v>
      </c>
      <c r="BI107" s="56">
        <f>SUM(BG106)</f>
        <v>0</v>
      </c>
      <c r="BJ107" s="41" t="s">
        <v>35</v>
      </c>
      <c r="BK107" s="162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8"/>
      <c r="CA107" s="37"/>
      <c r="CB107" s="38"/>
      <c r="CC107" s="38"/>
      <c r="CD107" s="38"/>
      <c r="CE107" s="37"/>
      <c r="CF107" s="38"/>
      <c r="CG107" s="38"/>
      <c r="CH107" s="38"/>
      <c r="CI107" s="37"/>
      <c r="CJ107" s="38"/>
      <c r="CK107" s="38"/>
      <c r="CL107" s="38"/>
      <c r="CM107" s="37"/>
      <c r="CN107" s="38"/>
      <c r="CO107" s="38"/>
      <c r="CP107" s="38"/>
      <c r="CQ107" s="37"/>
      <c r="CR107" s="38"/>
      <c r="CS107" s="38"/>
      <c r="CT107" s="38"/>
      <c r="CU107" s="37"/>
      <c r="CV107" s="38"/>
      <c r="CW107" s="38"/>
      <c r="CX107" s="38"/>
      <c r="CY107" s="37"/>
      <c r="CZ107" s="38"/>
      <c r="DA107" s="38"/>
      <c r="DB107" s="38"/>
      <c r="DC107" s="37"/>
      <c r="DD107" s="38"/>
      <c r="DE107" s="38"/>
      <c r="DF107" s="38"/>
      <c r="DG107" s="37"/>
      <c r="DH107" s="38"/>
      <c r="DI107" s="38"/>
      <c r="DJ107" s="38"/>
    </row>
    <row r="108" spans="1:114" s="20" customFormat="1" ht="27.75" customHeight="1" x14ac:dyDescent="0.2">
      <c r="A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AE108" s="41"/>
      <c r="AS108" s="41"/>
      <c r="AT108" s="118">
        <f>SUM(AG106+AT106)</f>
        <v>0</v>
      </c>
      <c r="AU108" s="118">
        <f t="shared" ref="AU108" si="915">SUM(AH106+AU106)</f>
        <v>0</v>
      </c>
      <c r="AV108" s="118">
        <f>SUM(AI106+AV106)</f>
        <v>0</v>
      </c>
      <c r="AW108" s="118">
        <f t="shared" ref="AW108" si="916">SUM(AJ106+AW106)</f>
        <v>0</v>
      </c>
      <c r="AX108" s="118">
        <f t="shared" ref="AX108" si="917">SUM(AK106+AX106)</f>
        <v>0</v>
      </c>
      <c r="AY108" s="118">
        <f t="shared" ref="AY108" si="918">SUM(AL106+AY106)</f>
        <v>0</v>
      </c>
      <c r="AZ108" s="118">
        <f t="shared" ref="AZ108" si="919">SUM(AM106+AZ106)</f>
        <v>0</v>
      </c>
      <c r="BA108" s="118">
        <f t="shared" ref="BA108" si="920">SUM(AN106+BA106)</f>
        <v>0</v>
      </c>
      <c r="BB108" s="118">
        <f t="shared" ref="BB108" si="921">SUM(AO106+BB106)</f>
        <v>0</v>
      </c>
      <c r="BC108" s="118">
        <f t="shared" ref="BC108" si="922">SUM(AP106+BC106)</f>
        <v>0</v>
      </c>
      <c r="BD108" s="118">
        <f t="shared" ref="BD108" si="923">SUM(AQ106+BD106)</f>
        <v>0</v>
      </c>
      <c r="BE108" s="118">
        <f t="shared" ref="BE108" si="924">SUM(AR106+BE106)</f>
        <v>0</v>
      </c>
      <c r="BF108" s="118">
        <f>SUM(AT108:BE108)</f>
        <v>0</v>
      </c>
      <c r="BG108" s="41"/>
      <c r="BH108" s="57"/>
      <c r="BI108" s="58">
        <f>SUM(BI106-BI107)</f>
        <v>8797000</v>
      </c>
      <c r="BJ108" s="41" t="s">
        <v>34</v>
      </c>
      <c r="BK108" s="162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8"/>
      <c r="CA108" s="37"/>
      <c r="CB108" s="38"/>
      <c r="CC108" s="38"/>
      <c r="CD108" s="38"/>
      <c r="CE108" s="37"/>
      <c r="CF108" s="38"/>
      <c r="CG108" s="38"/>
      <c r="CH108" s="38"/>
      <c r="CI108" s="37"/>
      <c r="CJ108" s="38"/>
      <c r="CK108" s="38"/>
      <c r="CL108" s="38"/>
      <c r="CM108" s="37"/>
      <c r="CN108" s="38"/>
      <c r="CO108" s="38"/>
      <c r="CP108" s="38"/>
      <c r="CQ108" s="37"/>
      <c r="CR108" s="38"/>
      <c r="CS108" s="38"/>
      <c r="CT108" s="38"/>
      <c r="CU108" s="37"/>
      <c r="CV108" s="38"/>
      <c r="CW108" s="38"/>
      <c r="CX108" s="38"/>
      <c r="CY108" s="37"/>
      <c r="CZ108" s="38"/>
      <c r="DA108" s="38"/>
      <c r="DB108" s="38"/>
      <c r="DC108" s="37"/>
      <c r="DD108" s="38"/>
      <c r="DE108" s="38"/>
      <c r="DF108" s="38"/>
      <c r="DG108" s="37"/>
      <c r="DH108" s="38"/>
      <c r="DI108" s="38"/>
      <c r="DJ108" s="38"/>
    </row>
    <row r="109" spans="1:114" s="20" customFormat="1" ht="27.75" customHeight="1" x14ac:dyDescent="0.2">
      <c r="A109" s="1168" t="s">
        <v>8</v>
      </c>
      <c r="B109" s="1169"/>
      <c r="C109" s="119" t="s">
        <v>173</v>
      </c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2"/>
      <c r="AF109" s="23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3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3"/>
      <c r="BG109" s="133"/>
      <c r="BH109" s="130"/>
      <c r="BI109" s="134"/>
      <c r="BJ109" s="23"/>
      <c r="BK109" s="162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8"/>
      <c r="CA109" s="37"/>
      <c r="CB109" s="38"/>
      <c r="CC109" s="38"/>
      <c r="CD109" s="38"/>
      <c r="CE109" s="37"/>
      <c r="CF109" s="38"/>
      <c r="CG109" s="38"/>
      <c r="CH109" s="38"/>
      <c r="CI109" s="37"/>
      <c r="CJ109" s="38"/>
      <c r="CK109" s="38"/>
      <c r="CL109" s="38"/>
      <c r="CM109" s="37"/>
      <c r="CN109" s="38"/>
      <c r="CO109" s="38"/>
      <c r="CP109" s="38"/>
      <c r="CQ109" s="37"/>
      <c r="CR109" s="38"/>
      <c r="CS109" s="38"/>
      <c r="CT109" s="38"/>
      <c r="CU109" s="37"/>
      <c r="CV109" s="38"/>
      <c r="CW109" s="38"/>
      <c r="CX109" s="38"/>
      <c r="CY109" s="37"/>
      <c r="CZ109" s="38"/>
      <c r="DA109" s="38"/>
      <c r="DB109" s="38"/>
      <c r="DC109" s="37"/>
      <c r="DD109" s="38"/>
      <c r="DE109" s="38"/>
      <c r="DF109" s="38"/>
      <c r="DG109" s="37"/>
      <c r="DH109" s="38"/>
      <c r="DI109" s="38"/>
      <c r="DJ109" s="38"/>
    </row>
    <row r="110" spans="1:114" s="8" customFormat="1" ht="27.75" customHeight="1" x14ac:dyDescent="0.2">
      <c r="A110" s="1170" t="s">
        <v>9</v>
      </c>
      <c r="B110" s="1150" t="s">
        <v>10</v>
      </c>
      <c r="C110" s="1150" t="s">
        <v>21</v>
      </c>
      <c r="D110" s="1173" t="s">
        <v>11</v>
      </c>
      <c r="E110" s="1173"/>
      <c r="F110" s="1173"/>
      <c r="G110" s="1173"/>
      <c r="H110" s="1173"/>
      <c r="I110" s="1173"/>
      <c r="J110" s="1173"/>
      <c r="K110" s="1173"/>
      <c r="L110" s="1173"/>
      <c r="M110" s="1173"/>
      <c r="N110" s="1173"/>
      <c r="O110" s="1173"/>
      <c r="P110" s="1173"/>
      <c r="Q110" s="1173"/>
      <c r="R110" s="1150" t="s">
        <v>19</v>
      </c>
      <c r="S110" s="1174" t="s">
        <v>16</v>
      </c>
      <c r="T110" s="1175"/>
      <c r="U110" s="1175"/>
      <c r="V110" s="1175"/>
      <c r="W110" s="1175"/>
      <c r="X110" s="1175"/>
      <c r="Y110" s="1175"/>
      <c r="Z110" s="1175"/>
      <c r="AA110" s="1175"/>
      <c r="AB110" s="1175"/>
      <c r="AC110" s="1175"/>
      <c r="AD110" s="1175"/>
      <c r="AE110" s="1176"/>
      <c r="AF110" s="1161" t="s">
        <v>6</v>
      </c>
      <c r="AG110" s="1161"/>
      <c r="AH110" s="1161"/>
      <c r="AI110" s="1161"/>
      <c r="AJ110" s="1161"/>
      <c r="AK110" s="1161"/>
      <c r="AL110" s="1161"/>
      <c r="AM110" s="1161"/>
      <c r="AN110" s="1161"/>
      <c r="AO110" s="1161"/>
      <c r="AP110" s="1161"/>
      <c r="AQ110" s="1161"/>
      <c r="AR110" s="1161"/>
      <c r="AS110" s="1161"/>
      <c r="AT110" s="1162" t="s">
        <v>38</v>
      </c>
      <c r="AU110" s="1163"/>
      <c r="AV110" s="1163"/>
      <c r="AW110" s="1163"/>
      <c r="AX110" s="1163"/>
      <c r="AY110" s="1163"/>
      <c r="AZ110" s="1163"/>
      <c r="BA110" s="1163"/>
      <c r="BB110" s="1163"/>
      <c r="BC110" s="1163"/>
      <c r="BD110" s="1163"/>
      <c r="BE110" s="1163"/>
      <c r="BF110" s="1164"/>
      <c r="BG110" s="1150" t="s">
        <v>35</v>
      </c>
      <c r="BH110" s="1150" t="s">
        <v>208</v>
      </c>
      <c r="BI110" s="1153" t="s">
        <v>36</v>
      </c>
      <c r="BJ110" s="130"/>
      <c r="BK110" s="130"/>
      <c r="BL110" s="1149" t="s">
        <v>51</v>
      </c>
      <c r="BM110" s="1149"/>
      <c r="BN110" s="1149"/>
      <c r="BO110" s="23"/>
      <c r="BP110" s="1149" t="s">
        <v>52</v>
      </c>
      <c r="BQ110" s="1149"/>
      <c r="BR110" s="1149"/>
      <c r="BS110" s="23"/>
      <c r="BT110" s="1149" t="s">
        <v>56</v>
      </c>
      <c r="BU110" s="1149"/>
      <c r="BV110" s="1149"/>
      <c r="BW110" s="23"/>
      <c r="BX110" s="1149" t="s">
        <v>59</v>
      </c>
      <c r="BY110" s="1149"/>
      <c r="BZ110" s="1149"/>
      <c r="CA110" s="23"/>
      <c r="CB110" s="1149" t="s">
        <v>60</v>
      </c>
      <c r="CC110" s="1149"/>
      <c r="CD110" s="1149"/>
      <c r="CE110" s="23"/>
      <c r="CF110" s="1149" t="s">
        <v>61</v>
      </c>
      <c r="CG110" s="1149"/>
      <c r="CH110" s="1149"/>
      <c r="CI110" s="23"/>
      <c r="CJ110" s="1149" t="s">
        <v>204</v>
      </c>
      <c r="CK110" s="1149"/>
      <c r="CL110" s="1149"/>
      <c r="CM110" s="23"/>
      <c r="CN110" s="1149" t="s">
        <v>584</v>
      </c>
      <c r="CO110" s="1149"/>
      <c r="CP110" s="1149"/>
      <c r="CQ110" s="23"/>
      <c r="CR110" s="1149" t="s">
        <v>585</v>
      </c>
      <c r="CS110" s="1149"/>
      <c r="CT110" s="1149"/>
      <c r="CU110" s="23"/>
      <c r="CV110" s="1149" t="s">
        <v>586</v>
      </c>
      <c r="CW110" s="1149"/>
      <c r="CX110" s="1149"/>
      <c r="CY110" s="23"/>
      <c r="CZ110" s="1149" t="s">
        <v>587</v>
      </c>
      <c r="DA110" s="1149"/>
      <c r="DB110" s="1149"/>
      <c r="DC110" s="23"/>
      <c r="DD110" s="1149" t="s">
        <v>588</v>
      </c>
      <c r="DE110" s="1149"/>
      <c r="DF110" s="1149"/>
      <c r="DG110" s="23"/>
      <c r="DH110" s="1149" t="s">
        <v>12</v>
      </c>
      <c r="DI110" s="1149"/>
      <c r="DJ110" s="1149"/>
    </row>
    <row r="111" spans="1:114" s="8" customFormat="1" ht="27.75" customHeight="1" x14ac:dyDescent="0.2">
      <c r="A111" s="1171"/>
      <c r="B111" s="1151"/>
      <c r="C111" s="1151"/>
      <c r="D111" s="1156" t="s">
        <v>17</v>
      </c>
      <c r="E111" s="1158" t="s">
        <v>18</v>
      </c>
      <c r="F111" s="1159"/>
      <c r="G111" s="1159"/>
      <c r="H111" s="1159"/>
      <c r="I111" s="1159"/>
      <c r="J111" s="1159"/>
      <c r="K111" s="1159"/>
      <c r="L111" s="1159"/>
      <c r="M111" s="1159"/>
      <c r="N111" s="1159"/>
      <c r="O111" s="1159"/>
      <c r="P111" s="1159"/>
      <c r="Q111" s="1159"/>
      <c r="R111" s="1151"/>
      <c r="S111" s="1156" t="s">
        <v>17</v>
      </c>
      <c r="T111" s="1158" t="s">
        <v>18</v>
      </c>
      <c r="U111" s="1159"/>
      <c r="V111" s="1159"/>
      <c r="W111" s="1159"/>
      <c r="X111" s="1159"/>
      <c r="Y111" s="1159"/>
      <c r="Z111" s="1159"/>
      <c r="AA111" s="1159"/>
      <c r="AB111" s="1159"/>
      <c r="AC111" s="1159"/>
      <c r="AD111" s="1159"/>
      <c r="AE111" s="1160"/>
      <c r="AF111" s="1156" t="s">
        <v>17</v>
      </c>
      <c r="AG111" s="1158" t="s">
        <v>18</v>
      </c>
      <c r="AH111" s="1159"/>
      <c r="AI111" s="1159"/>
      <c r="AJ111" s="1159"/>
      <c r="AK111" s="1159"/>
      <c r="AL111" s="1159"/>
      <c r="AM111" s="1159"/>
      <c r="AN111" s="1159"/>
      <c r="AO111" s="1159"/>
      <c r="AP111" s="1159"/>
      <c r="AQ111" s="1159"/>
      <c r="AR111" s="1159"/>
      <c r="AS111" s="1160"/>
      <c r="AT111" s="1165"/>
      <c r="AU111" s="1166"/>
      <c r="AV111" s="1166"/>
      <c r="AW111" s="1166"/>
      <c r="AX111" s="1166"/>
      <c r="AY111" s="1166"/>
      <c r="AZ111" s="1166"/>
      <c r="BA111" s="1166"/>
      <c r="BB111" s="1166"/>
      <c r="BC111" s="1166"/>
      <c r="BD111" s="1166"/>
      <c r="BE111" s="1166"/>
      <c r="BF111" s="1167"/>
      <c r="BG111" s="1151"/>
      <c r="BH111" s="1151"/>
      <c r="BI111" s="1154"/>
      <c r="BJ111" s="130"/>
      <c r="BK111" s="130"/>
      <c r="BL111" s="920">
        <v>1</v>
      </c>
      <c r="BM111" s="920">
        <v>2</v>
      </c>
      <c r="BN111" s="920"/>
      <c r="BO111" s="23"/>
      <c r="BP111" s="920">
        <v>1</v>
      </c>
      <c r="BQ111" s="920">
        <v>2</v>
      </c>
      <c r="BR111" s="920"/>
      <c r="BS111" s="23"/>
      <c r="BT111" s="920">
        <v>1</v>
      </c>
      <c r="BU111" s="920">
        <v>2</v>
      </c>
      <c r="BV111" s="920"/>
      <c r="BW111" s="23"/>
      <c r="BX111" s="920">
        <v>1</v>
      </c>
      <c r="BY111" s="920">
        <v>2</v>
      </c>
      <c r="BZ111" s="920"/>
      <c r="CA111" s="23"/>
      <c r="CB111" s="920">
        <v>1</v>
      </c>
      <c r="CC111" s="920">
        <v>2</v>
      </c>
      <c r="CD111" s="920"/>
      <c r="CE111" s="23"/>
      <c r="CF111" s="920">
        <v>1</v>
      </c>
      <c r="CG111" s="920">
        <v>2</v>
      </c>
      <c r="CH111" s="920"/>
      <c r="CI111" s="23"/>
      <c r="CJ111" s="920">
        <v>1</v>
      </c>
      <c r="CK111" s="920">
        <v>2</v>
      </c>
      <c r="CL111" s="920"/>
      <c r="CM111" s="23"/>
      <c r="CN111" s="920">
        <v>1</v>
      </c>
      <c r="CO111" s="920">
        <v>2</v>
      </c>
      <c r="CP111" s="920"/>
      <c r="CQ111" s="23"/>
      <c r="CR111" s="920">
        <v>1</v>
      </c>
      <c r="CS111" s="920">
        <v>2</v>
      </c>
      <c r="CT111" s="920"/>
      <c r="CU111" s="23"/>
      <c r="CV111" s="920">
        <v>1</v>
      </c>
      <c r="CW111" s="920">
        <v>2</v>
      </c>
      <c r="CX111" s="920"/>
      <c r="CY111" s="23"/>
      <c r="CZ111" s="920">
        <v>1</v>
      </c>
      <c r="DA111" s="920">
        <v>2</v>
      </c>
      <c r="DB111" s="920"/>
      <c r="DC111" s="23"/>
      <c r="DD111" s="920">
        <v>1</v>
      </c>
      <c r="DE111" s="920">
        <v>2</v>
      </c>
      <c r="DF111" s="920"/>
      <c r="DG111" s="23"/>
      <c r="DH111" s="920">
        <v>1</v>
      </c>
      <c r="DI111" s="920">
        <v>2</v>
      </c>
      <c r="DJ111" s="920"/>
    </row>
    <row r="112" spans="1:114" s="6" customFormat="1" ht="27.75" customHeight="1" x14ac:dyDescent="0.2">
      <c r="A112" s="1172"/>
      <c r="B112" s="1152"/>
      <c r="C112" s="1152"/>
      <c r="D112" s="1157"/>
      <c r="E112" s="26">
        <v>1</v>
      </c>
      <c r="F112" s="26">
        <v>2</v>
      </c>
      <c r="G112" s="26">
        <v>3</v>
      </c>
      <c r="H112" s="26">
        <v>4</v>
      </c>
      <c r="I112" s="26">
        <v>5</v>
      </c>
      <c r="J112" s="26">
        <v>6</v>
      </c>
      <c r="K112" s="26">
        <v>7</v>
      </c>
      <c r="L112" s="26">
        <v>8</v>
      </c>
      <c r="M112" s="26">
        <v>9</v>
      </c>
      <c r="N112" s="26">
        <v>10</v>
      </c>
      <c r="O112" s="26">
        <v>11</v>
      </c>
      <c r="P112" s="26">
        <v>12</v>
      </c>
      <c r="Q112" s="26" t="s">
        <v>20</v>
      </c>
      <c r="R112" s="1152"/>
      <c r="S112" s="1157"/>
      <c r="T112" s="26">
        <v>1</v>
      </c>
      <c r="U112" s="26">
        <v>2</v>
      </c>
      <c r="V112" s="26">
        <v>3</v>
      </c>
      <c r="W112" s="26">
        <v>4</v>
      </c>
      <c r="X112" s="26">
        <v>5</v>
      </c>
      <c r="Y112" s="26">
        <v>6</v>
      </c>
      <c r="Z112" s="26">
        <v>7</v>
      </c>
      <c r="AA112" s="26">
        <v>8</v>
      </c>
      <c r="AB112" s="26">
        <v>9</v>
      </c>
      <c r="AC112" s="26">
        <v>10</v>
      </c>
      <c r="AD112" s="26">
        <v>11</v>
      </c>
      <c r="AE112" s="26">
        <v>12</v>
      </c>
      <c r="AF112" s="1157"/>
      <c r="AG112" s="26">
        <v>1</v>
      </c>
      <c r="AH112" s="26">
        <v>2</v>
      </c>
      <c r="AI112" s="26">
        <v>3</v>
      </c>
      <c r="AJ112" s="26">
        <v>4</v>
      </c>
      <c r="AK112" s="26">
        <v>5</v>
      </c>
      <c r="AL112" s="26">
        <v>6</v>
      </c>
      <c r="AM112" s="26">
        <v>7</v>
      </c>
      <c r="AN112" s="26">
        <v>8</v>
      </c>
      <c r="AO112" s="26">
        <v>9</v>
      </c>
      <c r="AP112" s="26">
        <v>10</v>
      </c>
      <c r="AQ112" s="26">
        <v>11</v>
      </c>
      <c r="AR112" s="26">
        <v>12</v>
      </c>
      <c r="AS112" s="26" t="s">
        <v>12</v>
      </c>
      <c r="AT112" s="164">
        <v>1</v>
      </c>
      <c r="AU112" s="164">
        <v>2</v>
      </c>
      <c r="AV112" s="164">
        <v>3</v>
      </c>
      <c r="AW112" s="164">
        <v>4</v>
      </c>
      <c r="AX112" s="164">
        <v>5</v>
      </c>
      <c r="AY112" s="164">
        <v>6</v>
      </c>
      <c r="AZ112" s="164">
        <v>7</v>
      </c>
      <c r="BA112" s="164">
        <v>8</v>
      </c>
      <c r="BB112" s="164">
        <v>9</v>
      </c>
      <c r="BC112" s="164">
        <v>10</v>
      </c>
      <c r="BD112" s="164">
        <v>11</v>
      </c>
      <c r="BE112" s="164">
        <v>12</v>
      </c>
      <c r="BF112" s="26" t="s">
        <v>12</v>
      </c>
      <c r="BG112" s="1152"/>
      <c r="BH112" s="1152"/>
      <c r="BI112" s="1155"/>
      <c r="BJ112" s="7"/>
      <c r="BK112" s="7"/>
      <c r="BL112" s="164" t="s">
        <v>581</v>
      </c>
      <c r="BM112" s="164" t="s">
        <v>582</v>
      </c>
      <c r="BN112" s="919" t="s">
        <v>583</v>
      </c>
      <c r="BO112" s="27"/>
      <c r="BP112" s="164" t="s">
        <v>581</v>
      </c>
      <c r="BQ112" s="164" t="s">
        <v>582</v>
      </c>
      <c r="BR112" s="919" t="s">
        <v>583</v>
      </c>
      <c r="BS112" s="27"/>
      <c r="BT112" s="164" t="s">
        <v>581</v>
      </c>
      <c r="BU112" s="164" t="s">
        <v>582</v>
      </c>
      <c r="BV112" s="919" t="s">
        <v>583</v>
      </c>
      <c r="BW112" s="27"/>
      <c r="BX112" s="164" t="s">
        <v>581</v>
      </c>
      <c r="BY112" s="164" t="s">
        <v>582</v>
      </c>
      <c r="BZ112" s="919" t="s">
        <v>583</v>
      </c>
      <c r="CA112" s="27"/>
      <c r="CB112" s="164" t="s">
        <v>581</v>
      </c>
      <c r="CC112" s="164" t="s">
        <v>582</v>
      </c>
      <c r="CD112" s="919" t="s">
        <v>583</v>
      </c>
      <c r="CE112" s="27"/>
      <c r="CF112" s="164" t="s">
        <v>581</v>
      </c>
      <c r="CG112" s="164" t="s">
        <v>582</v>
      </c>
      <c r="CH112" s="919" t="s">
        <v>583</v>
      </c>
      <c r="CI112" s="27"/>
      <c r="CJ112" s="164" t="s">
        <v>581</v>
      </c>
      <c r="CK112" s="164" t="s">
        <v>582</v>
      </c>
      <c r="CL112" s="919" t="s">
        <v>583</v>
      </c>
      <c r="CM112" s="27"/>
      <c r="CN112" s="164" t="s">
        <v>581</v>
      </c>
      <c r="CO112" s="164" t="s">
        <v>582</v>
      </c>
      <c r="CP112" s="919" t="s">
        <v>583</v>
      </c>
      <c r="CQ112" s="27"/>
      <c r="CR112" s="164" t="s">
        <v>581</v>
      </c>
      <c r="CS112" s="164" t="s">
        <v>582</v>
      </c>
      <c r="CT112" s="919" t="s">
        <v>583</v>
      </c>
      <c r="CU112" s="27"/>
      <c r="CV112" s="164" t="s">
        <v>581</v>
      </c>
      <c r="CW112" s="164" t="s">
        <v>582</v>
      </c>
      <c r="CX112" s="919" t="s">
        <v>583</v>
      </c>
      <c r="CY112" s="27"/>
      <c r="CZ112" s="164" t="s">
        <v>581</v>
      </c>
      <c r="DA112" s="164" t="s">
        <v>582</v>
      </c>
      <c r="DB112" s="919" t="s">
        <v>583</v>
      </c>
      <c r="DC112" s="27"/>
      <c r="DD112" s="164" t="s">
        <v>581</v>
      </c>
      <c r="DE112" s="164" t="s">
        <v>582</v>
      </c>
      <c r="DF112" s="919" t="s">
        <v>583</v>
      </c>
      <c r="DG112" s="27"/>
      <c r="DH112" s="164" t="s">
        <v>581</v>
      </c>
      <c r="DI112" s="164" t="s">
        <v>582</v>
      </c>
      <c r="DJ112" s="919" t="s">
        <v>583</v>
      </c>
    </row>
    <row r="113" spans="1:114" s="7" customFormat="1" ht="27.75" customHeight="1" thickBot="1" x14ac:dyDescent="0.25">
      <c r="A113" s="42"/>
      <c r="B113" s="185" t="s">
        <v>380</v>
      </c>
      <c r="C113" s="29" t="s">
        <v>49</v>
      </c>
      <c r="D113" s="1021">
        <v>250</v>
      </c>
      <c r="E113" s="82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1">
        <f>SUM(E113:P113)</f>
        <v>0</v>
      </c>
      <c r="R113" s="188" t="s">
        <v>28</v>
      </c>
      <c r="S113" s="655">
        <v>10300</v>
      </c>
      <c r="T113" s="84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69">
        <f t="shared" ref="AF113" si="925">SUM(Q113*S113)</f>
        <v>0</v>
      </c>
      <c r="AG113" s="461">
        <f>T113*E113</f>
        <v>0</v>
      </c>
      <c r="AH113" s="461">
        <f>U113*F113</f>
        <v>0</v>
      </c>
      <c r="AI113" s="461">
        <f>V113*G113</f>
        <v>0</v>
      </c>
      <c r="AJ113" s="461">
        <f t="shared" ref="AJ113:AR113" si="926">W113*H113</f>
        <v>0</v>
      </c>
      <c r="AK113" s="461">
        <f t="shared" si="926"/>
        <v>0</v>
      </c>
      <c r="AL113" s="461">
        <f t="shared" si="926"/>
        <v>0</v>
      </c>
      <c r="AM113" s="461">
        <f t="shared" si="926"/>
        <v>0</v>
      </c>
      <c r="AN113" s="461">
        <f t="shared" si="926"/>
        <v>0</v>
      </c>
      <c r="AO113" s="461">
        <f t="shared" si="926"/>
        <v>0</v>
      </c>
      <c r="AP113" s="461">
        <f t="shared" si="926"/>
        <v>0</v>
      </c>
      <c r="AQ113" s="461">
        <f t="shared" si="926"/>
        <v>0</v>
      </c>
      <c r="AR113" s="461">
        <f t="shared" si="926"/>
        <v>0</v>
      </c>
      <c r="AS113" s="462">
        <f>SUM(AG113:AR113)</f>
        <v>0</v>
      </c>
      <c r="AT113" s="461">
        <f>SUM(AG113*14%)</f>
        <v>0</v>
      </c>
      <c r="AU113" s="461">
        <f>SUM(AH113*14%)</f>
        <v>0</v>
      </c>
      <c r="AV113" s="461">
        <f>SUM(AI113*14%)</f>
        <v>0</v>
      </c>
      <c r="AW113" s="461">
        <f t="shared" ref="AW113:BE113" si="927">SUM(AJ113*14%)</f>
        <v>0</v>
      </c>
      <c r="AX113" s="461">
        <f t="shared" si="927"/>
        <v>0</v>
      </c>
      <c r="AY113" s="461">
        <f t="shared" si="927"/>
        <v>0</v>
      </c>
      <c r="AZ113" s="461">
        <f t="shared" si="927"/>
        <v>0</v>
      </c>
      <c r="BA113" s="461">
        <f t="shared" si="927"/>
        <v>0</v>
      </c>
      <c r="BB113" s="461">
        <f t="shared" si="927"/>
        <v>0</v>
      </c>
      <c r="BC113" s="461">
        <f t="shared" si="927"/>
        <v>0</v>
      </c>
      <c r="BD113" s="461">
        <f t="shared" si="927"/>
        <v>0</v>
      </c>
      <c r="BE113" s="461">
        <f t="shared" si="927"/>
        <v>0</v>
      </c>
      <c r="BF113" s="73">
        <f t="shared" ref="BF113" si="928">SUM(AT113:BE113)</f>
        <v>0</v>
      </c>
      <c r="BG113" s="73">
        <f>AF113-AS113</f>
        <v>0</v>
      </c>
      <c r="BH113" s="74">
        <f>S113*D113</f>
        <v>2575000</v>
      </c>
      <c r="BI113" s="75">
        <f>BH113-AS113</f>
        <v>2575000</v>
      </c>
      <c r="BJ113" s="152">
        <f>SUM(Q113/D113)</f>
        <v>0</v>
      </c>
      <c r="BK113" s="655">
        <v>10300</v>
      </c>
      <c r="BL113" s="461">
        <f>AG113-AT113</f>
        <v>0</v>
      </c>
      <c r="BM113" s="461">
        <f>E113*BK113</f>
        <v>0</v>
      </c>
      <c r="BN113" s="461">
        <f>BL113-BM113</f>
        <v>0</v>
      </c>
      <c r="BO113" s="37"/>
      <c r="BP113" s="461">
        <f>AH113-AU113</f>
        <v>0</v>
      </c>
      <c r="BQ113" s="461">
        <f>F113*BK113</f>
        <v>0</v>
      </c>
      <c r="BR113" s="461">
        <f>BP113-BQ113</f>
        <v>0</v>
      </c>
      <c r="BS113" s="37"/>
      <c r="BT113" s="461">
        <f>AI113-AV113</f>
        <v>0</v>
      </c>
      <c r="BU113" s="461">
        <f>G113*BK113</f>
        <v>0</v>
      </c>
      <c r="BV113" s="461">
        <f>BT113-BU113</f>
        <v>0</v>
      </c>
      <c r="BW113" s="37"/>
      <c r="BX113" s="461">
        <f>AJ113-AW113</f>
        <v>0</v>
      </c>
      <c r="BY113" s="461">
        <f>H113*BK113</f>
        <v>0</v>
      </c>
      <c r="BZ113" s="461">
        <f>BX113-BY113</f>
        <v>0</v>
      </c>
      <c r="CA113" s="37"/>
      <c r="CB113" s="461">
        <f>SUM(AK113-AX113)</f>
        <v>0</v>
      </c>
      <c r="CC113" s="461">
        <f>I113*BK113</f>
        <v>0</v>
      </c>
      <c r="CD113" s="461">
        <f>CB113-CC113</f>
        <v>0</v>
      </c>
      <c r="CE113" s="37"/>
      <c r="CF113" s="461">
        <f>AL113-AY113</f>
        <v>0</v>
      </c>
      <c r="CG113" s="461">
        <f>J113*BK113</f>
        <v>0</v>
      </c>
      <c r="CH113" s="461">
        <f>CF113-CG113</f>
        <v>0</v>
      </c>
      <c r="CI113" s="37"/>
      <c r="CJ113" s="461">
        <f>AM113-AZ113</f>
        <v>0</v>
      </c>
      <c r="CK113" s="461">
        <f>K113*BK113</f>
        <v>0</v>
      </c>
      <c r="CL113" s="461">
        <f>CJ113-CK113</f>
        <v>0</v>
      </c>
      <c r="CM113" s="37"/>
      <c r="CN113" s="461">
        <f>AN113-BA113</f>
        <v>0</v>
      </c>
      <c r="CO113" s="461">
        <f>L113*BK113</f>
        <v>0</v>
      </c>
      <c r="CP113" s="461">
        <f>CN113-CO113</f>
        <v>0</v>
      </c>
      <c r="CQ113" s="37"/>
      <c r="CR113" s="461">
        <f>AO113-BB113</f>
        <v>0</v>
      </c>
      <c r="CS113" s="461">
        <f>M113*BK113</f>
        <v>0</v>
      </c>
      <c r="CT113" s="461">
        <f>CR113-CS113</f>
        <v>0</v>
      </c>
      <c r="CU113" s="37"/>
      <c r="CV113" s="461">
        <f>AP113-BC113</f>
        <v>0</v>
      </c>
      <c r="CW113" s="461">
        <f>N113*BK113</f>
        <v>0</v>
      </c>
      <c r="CX113" s="461">
        <f>CV113-CW113</f>
        <v>0</v>
      </c>
      <c r="CY113" s="37"/>
      <c r="CZ113" s="461">
        <f>AQ113-BD113</f>
        <v>0</v>
      </c>
      <c r="DA113" s="461">
        <f>O113*BK113</f>
        <v>0</v>
      </c>
      <c r="DB113" s="461">
        <f>CZ113-DA113</f>
        <v>0</v>
      </c>
      <c r="DC113" s="37"/>
      <c r="DD113" s="461">
        <f>AR113-BE113</f>
        <v>0</v>
      </c>
      <c r="DE113" s="461">
        <f>P113*BK113</f>
        <v>0</v>
      </c>
      <c r="DF113" s="461">
        <f>DD113-DE113</f>
        <v>0</v>
      </c>
      <c r="DG113" s="37"/>
      <c r="DH113" s="461">
        <f t="shared" ref="DH113" si="929">SUM(BL113+BP113+BT113+BX113+CB113+CF113+CJ113+CN113+CR113+CV113+CZ113+DD113)</f>
        <v>0</v>
      </c>
      <c r="DI113" s="461">
        <f t="shared" ref="DI113" si="930">SUM(BM113+BQ113+BU113+BY113+CC113+CG113+CK113+CO113+CS113+CW113+DA113+DE113)</f>
        <v>0</v>
      </c>
      <c r="DJ113" s="461">
        <f>DH113-DI113</f>
        <v>0</v>
      </c>
    </row>
    <row r="114" spans="1:114" s="39" customFormat="1" ht="27.75" customHeight="1" thickBot="1" x14ac:dyDescent="0.25">
      <c r="A114" s="45">
        <v>10</v>
      </c>
      <c r="B114" s="45" t="s">
        <v>4</v>
      </c>
      <c r="C114" s="45"/>
      <c r="D114" s="46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8"/>
      <c r="R114" s="77"/>
      <c r="S114" s="46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78">
        <f t="shared" ref="AF114:BF114" si="931">SUM(AF113:AF113)</f>
        <v>0</v>
      </c>
      <c r="AG114" s="78">
        <f t="shared" si="931"/>
        <v>0</v>
      </c>
      <c r="AH114" s="78">
        <f t="shared" si="931"/>
        <v>0</v>
      </c>
      <c r="AI114" s="78">
        <f t="shared" si="931"/>
        <v>0</v>
      </c>
      <c r="AJ114" s="78">
        <f t="shared" ref="AJ114:AR114" si="932">SUM(AJ113:AJ113)</f>
        <v>0</v>
      </c>
      <c r="AK114" s="78">
        <f t="shared" si="932"/>
        <v>0</v>
      </c>
      <c r="AL114" s="78">
        <f t="shared" si="932"/>
        <v>0</v>
      </c>
      <c r="AM114" s="78">
        <f t="shared" si="932"/>
        <v>0</v>
      </c>
      <c r="AN114" s="78">
        <f t="shared" si="932"/>
        <v>0</v>
      </c>
      <c r="AO114" s="78">
        <f t="shared" si="932"/>
        <v>0</v>
      </c>
      <c r="AP114" s="78">
        <f t="shared" si="932"/>
        <v>0</v>
      </c>
      <c r="AQ114" s="78">
        <f t="shared" si="932"/>
        <v>0</v>
      </c>
      <c r="AR114" s="78">
        <f t="shared" si="932"/>
        <v>0</v>
      </c>
      <c r="AS114" s="78">
        <f t="shared" si="931"/>
        <v>0</v>
      </c>
      <c r="AT114" s="78">
        <f t="shared" si="931"/>
        <v>0</v>
      </c>
      <c r="AU114" s="78">
        <f t="shared" si="931"/>
        <v>0</v>
      </c>
      <c r="AV114" s="78">
        <f t="shared" si="931"/>
        <v>0</v>
      </c>
      <c r="AW114" s="78">
        <f t="shared" ref="AW114:BE114" si="933">SUM(AW113:AW113)</f>
        <v>0</v>
      </c>
      <c r="AX114" s="78">
        <f t="shared" si="933"/>
        <v>0</v>
      </c>
      <c r="AY114" s="78">
        <f t="shared" si="933"/>
        <v>0</v>
      </c>
      <c r="AZ114" s="78">
        <f t="shared" si="933"/>
        <v>0</v>
      </c>
      <c r="BA114" s="78">
        <f t="shared" si="933"/>
        <v>0</v>
      </c>
      <c r="BB114" s="78">
        <f t="shared" si="933"/>
        <v>0</v>
      </c>
      <c r="BC114" s="78">
        <f t="shared" si="933"/>
        <v>0</v>
      </c>
      <c r="BD114" s="78">
        <f t="shared" si="933"/>
        <v>0</v>
      </c>
      <c r="BE114" s="78">
        <f t="shared" si="933"/>
        <v>0</v>
      </c>
      <c r="BF114" s="78">
        <f t="shared" si="931"/>
        <v>0</v>
      </c>
      <c r="BG114" s="79">
        <f>SUM(BG113)</f>
        <v>0</v>
      </c>
      <c r="BH114" s="79">
        <f t="shared" ref="BH114:BI114" si="934">SUM(BH113)</f>
        <v>2575000</v>
      </c>
      <c r="BI114" s="79">
        <f t="shared" si="934"/>
        <v>2575000</v>
      </c>
      <c r="BJ114" s="153">
        <f>SUM(BJ113)</f>
        <v>0</v>
      </c>
      <c r="BK114" s="875"/>
      <c r="BL114" s="918">
        <f>SUM(BL113)</f>
        <v>0</v>
      </c>
      <c r="BM114" s="918">
        <f t="shared" ref="BM114" si="935">SUM(BM113)</f>
        <v>0</v>
      </c>
      <c r="BN114" s="918">
        <f t="shared" ref="BN114" si="936">SUM(BN113)</f>
        <v>0</v>
      </c>
      <c r="BO114" s="50"/>
      <c r="BP114" s="918">
        <f>SUM(BP113)</f>
        <v>0</v>
      </c>
      <c r="BQ114" s="918">
        <f t="shared" ref="BQ114" si="937">SUM(BQ113)</f>
        <v>0</v>
      </c>
      <c r="BR114" s="918">
        <f t="shared" ref="BR114" si="938">SUM(BR113)</f>
        <v>0</v>
      </c>
      <c r="BS114" s="50"/>
      <c r="BT114" s="918">
        <f>SUM(BT113)</f>
        <v>0</v>
      </c>
      <c r="BU114" s="918">
        <f t="shared" ref="BU114" si="939">SUM(BU113)</f>
        <v>0</v>
      </c>
      <c r="BV114" s="918">
        <f t="shared" ref="BV114" si="940">SUM(BV113)</f>
        <v>0</v>
      </c>
      <c r="BW114" s="50"/>
      <c r="BX114" s="918">
        <f>SUM(BX113)</f>
        <v>0</v>
      </c>
      <c r="BY114" s="918">
        <f t="shared" ref="BY114" si="941">SUM(BY113)</f>
        <v>0</v>
      </c>
      <c r="BZ114" s="918">
        <f t="shared" ref="BZ114" si="942">SUM(BZ113)</f>
        <v>0</v>
      </c>
      <c r="CA114" s="50"/>
      <c r="CB114" s="918">
        <f>SUM(CB113)</f>
        <v>0</v>
      </c>
      <c r="CC114" s="918">
        <f t="shared" ref="CC114" si="943">SUM(CC113)</f>
        <v>0</v>
      </c>
      <c r="CD114" s="918">
        <f t="shared" ref="CD114" si="944">SUM(CD113)</f>
        <v>0</v>
      </c>
      <c r="CE114" s="50"/>
      <c r="CF114" s="918">
        <f>SUM(CF113)</f>
        <v>0</v>
      </c>
      <c r="CG114" s="918">
        <f t="shared" ref="CG114" si="945">SUM(CG113)</f>
        <v>0</v>
      </c>
      <c r="CH114" s="918">
        <f t="shared" ref="CH114" si="946">SUM(CH113)</f>
        <v>0</v>
      </c>
      <c r="CI114" s="50"/>
      <c r="CJ114" s="918">
        <f>SUM(CJ113)</f>
        <v>0</v>
      </c>
      <c r="CK114" s="918">
        <f t="shared" ref="CK114" si="947">SUM(CK113)</f>
        <v>0</v>
      </c>
      <c r="CL114" s="918">
        <f t="shared" ref="CL114" si="948">SUM(CL113)</f>
        <v>0</v>
      </c>
      <c r="CM114" s="50"/>
      <c r="CN114" s="918">
        <f>SUM(CN113)</f>
        <v>0</v>
      </c>
      <c r="CO114" s="918">
        <f t="shared" ref="CO114" si="949">SUM(CO113)</f>
        <v>0</v>
      </c>
      <c r="CP114" s="918">
        <f t="shared" ref="CP114" si="950">SUM(CP113)</f>
        <v>0</v>
      </c>
      <c r="CQ114" s="50"/>
      <c r="CR114" s="918">
        <f>SUM(CR113)</f>
        <v>0</v>
      </c>
      <c r="CS114" s="918">
        <f t="shared" ref="CS114" si="951">SUM(CS113)</f>
        <v>0</v>
      </c>
      <c r="CT114" s="918">
        <f t="shared" ref="CT114" si="952">SUM(CT113)</f>
        <v>0</v>
      </c>
      <c r="CU114" s="50"/>
      <c r="CV114" s="918">
        <f>SUM(CV113)</f>
        <v>0</v>
      </c>
      <c r="CW114" s="918">
        <f t="shared" ref="CW114" si="953">SUM(CW113)</f>
        <v>0</v>
      </c>
      <c r="CX114" s="918">
        <f t="shared" ref="CX114" si="954">SUM(CX113)</f>
        <v>0</v>
      </c>
      <c r="CY114" s="50"/>
      <c r="CZ114" s="918">
        <f>SUM(CZ113)</f>
        <v>0</v>
      </c>
      <c r="DA114" s="918">
        <f t="shared" ref="DA114" si="955">SUM(DA113)</f>
        <v>0</v>
      </c>
      <c r="DB114" s="918">
        <f t="shared" ref="DB114" si="956">SUM(DB113)</f>
        <v>0</v>
      </c>
      <c r="DC114" s="50"/>
      <c r="DD114" s="918">
        <f>SUM(DD113)</f>
        <v>0</v>
      </c>
      <c r="DE114" s="918">
        <f t="shared" ref="DE114" si="957">SUM(DE113)</f>
        <v>0</v>
      </c>
      <c r="DF114" s="918">
        <f t="shared" ref="DF114" si="958">SUM(DF113)</f>
        <v>0</v>
      </c>
      <c r="DG114" s="50"/>
      <c r="DH114" s="918">
        <f>SUM(DH113)</f>
        <v>0</v>
      </c>
      <c r="DI114" s="918">
        <f t="shared" ref="DI114" si="959">SUM(DI113)</f>
        <v>0</v>
      </c>
      <c r="DJ114" s="918">
        <f t="shared" ref="DJ114" si="960">SUM(DJ113)</f>
        <v>0</v>
      </c>
    </row>
    <row r="115" spans="1:114" s="20" customFormat="1" ht="27.75" customHeight="1" x14ac:dyDescent="0.2">
      <c r="A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AE115" s="41"/>
      <c r="AS115" s="52"/>
      <c r="BF115" s="53">
        <f>SUM(AS114+BF114)</f>
        <v>0</v>
      </c>
      <c r="BG115" s="54">
        <f>AF114-AS114</f>
        <v>0</v>
      </c>
      <c r="BH115" s="55">
        <f>SUM(BI114+AS114)</f>
        <v>2575000</v>
      </c>
      <c r="BI115" s="56">
        <f>SUM(BG114)</f>
        <v>0</v>
      </c>
      <c r="BJ115" s="41" t="s">
        <v>35</v>
      </c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5"/>
      <c r="BY115" s="25"/>
      <c r="BZ115" s="8"/>
      <c r="CA115" s="23"/>
      <c r="CB115" s="8"/>
      <c r="CC115" s="8"/>
      <c r="CD115" s="8"/>
      <c r="CE115" s="23"/>
      <c r="CF115" s="8"/>
      <c r="CG115" s="8"/>
      <c r="CH115" s="8"/>
      <c r="CI115" s="23"/>
      <c r="CJ115" s="8"/>
      <c r="CK115" s="8"/>
      <c r="CL115" s="8"/>
      <c r="CM115" s="23"/>
      <c r="CN115" s="8"/>
      <c r="CO115" s="8"/>
      <c r="CP115" s="8"/>
      <c r="CQ115" s="23"/>
      <c r="CR115" s="8"/>
      <c r="CS115" s="8"/>
      <c r="CT115" s="8"/>
      <c r="CU115" s="23"/>
      <c r="CV115" s="8"/>
      <c r="CW115" s="8"/>
      <c r="CX115" s="8"/>
      <c r="CY115" s="23"/>
      <c r="CZ115" s="8"/>
      <c r="DA115" s="8"/>
      <c r="DB115" s="8"/>
      <c r="DC115" s="23"/>
      <c r="DD115" s="8"/>
      <c r="DE115" s="8"/>
      <c r="DF115" s="8"/>
      <c r="DG115" s="23"/>
      <c r="DH115" s="8"/>
      <c r="DI115" s="8"/>
      <c r="DJ115" s="8"/>
    </row>
    <row r="116" spans="1:114" s="20" customFormat="1" ht="27.75" customHeight="1" x14ac:dyDescent="0.2">
      <c r="A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AE116" s="41"/>
      <c r="AS116" s="41"/>
      <c r="AT116" s="118">
        <f>SUM(AG114+AT114)</f>
        <v>0</v>
      </c>
      <c r="AU116" s="118">
        <f t="shared" ref="AU116" si="961">SUM(AH114+AU114)</f>
        <v>0</v>
      </c>
      <c r="AV116" s="118">
        <f t="shared" ref="AV116" si="962">SUM(AI114+AV114)</f>
        <v>0</v>
      </c>
      <c r="AW116" s="118">
        <f t="shared" ref="AW116" si="963">SUM(AJ114+AW114)</f>
        <v>0</v>
      </c>
      <c r="AX116" s="118">
        <f t="shared" ref="AX116" si="964">SUM(AK114+AX114)</f>
        <v>0</v>
      </c>
      <c r="AY116" s="118">
        <f t="shared" ref="AY116" si="965">SUM(AL114+AY114)</f>
        <v>0</v>
      </c>
      <c r="AZ116" s="118">
        <f t="shared" ref="AZ116" si="966">SUM(AM114+AZ114)</f>
        <v>0</v>
      </c>
      <c r="BA116" s="118">
        <f t="shared" ref="BA116" si="967">SUM(AN114+BA114)</f>
        <v>0</v>
      </c>
      <c r="BB116" s="118">
        <f t="shared" ref="BB116" si="968">SUM(AO114+BB114)</f>
        <v>0</v>
      </c>
      <c r="BC116" s="118">
        <f t="shared" ref="BC116" si="969">SUM(AP114+BC114)</f>
        <v>0</v>
      </c>
      <c r="BD116" s="118">
        <f t="shared" ref="BD116" si="970">SUM(AQ114+BD114)</f>
        <v>0</v>
      </c>
      <c r="BE116" s="118">
        <f t="shared" ref="BE116" si="971">SUM(AR114+BE114)</f>
        <v>0</v>
      </c>
      <c r="BF116" s="118">
        <f>SUM(AT116:BE116)</f>
        <v>0</v>
      </c>
      <c r="BG116" s="41"/>
      <c r="BH116" s="57"/>
      <c r="BI116" s="58">
        <f>SUM(BI114-BI115)</f>
        <v>2575000</v>
      </c>
      <c r="BJ116" s="154" t="s">
        <v>34</v>
      </c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6"/>
      <c r="CA116" s="27"/>
      <c r="CB116" s="6"/>
      <c r="CC116" s="6"/>
      <c r="CD116" s="6"/>
      <c r="CE116" s="27"/>
      <c r="CF116" s="6"/>
      <c r="CG116" s="6"/>
      <c r="CH116" s="6"/>
      <c r="CI116" s="27"/>
      <c r="CJ116" s="6"/>
      <c r="CK116" s="6"/>
      <c r="CL116" s="6"/>
      <c r="CM116" s="27"/>
      <c r="CN116" s="6"/>
      <c r="CO116" s="6"/>
      <c r="CP116" s="6"/>
      <c r="CQ116" s="27"/>
      <c r="CR116" s="6"/>
      <c r="CS116" s="6"/>
      <c r="CT116" s="6"/>
      <c r="CU116" s="27"/>
      <c r="CV116" s="6"/>
      <c r="CW116" s="6"/>
      <c r="CX116" s="6"/>
      <c r="CY116" s="27"/>
      <c r="CZ116" s="6"/>
      <c r="DA116" s="6"/>
      <c r="DB116" s="6"/>
      <c r="DC116" s="27"/>
      <c r="DD116" s="6"/>
      <c r="DE116" s="6"/>
      <c r="DF116" s="6"/>
      <c r="DG116" s="27"/>
      <c r="DH116" s="6"/>
      <c r="DI116" s="6"/>
      <c r="DJ116" s="6"/>
    </row>
    <row r="117" spans="1:114" s="20" customFormat="1" ht="27.75" customHeight="1" x14ac:dyDescent="0.2">
      <c r="A117" s="1168" t="s">
        <v>8</v>
      </c>
      <c r="B117" s="1169"/>
      <c r="C117" s="119" t="s">
        <v>352</v>
      </c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2"/>
      <c r="AF117" s="23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267"/>
      <c r="AT117" s="268"/>
      <c r="AU117" s="268">
        <f>SUM(AT117+AS117)</f>
        <v>0</v>
      </c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3"/>
      <c r="BG117" s="133"/>
      <c r="BH117" s="130"/>
      <c r="BI117" s="134"/>
      <c r="BJ117" s="23"/>
      <c r="BK117" s="162"/>
      <c r="BL117" s="37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7"/>
      <c r="CA117" s="43"/>
      <c r="CB117" s="7"/>
      <c r="CC117" s="7"/>
      <c r="CD117" s="7"/>
      <c r="CE117" s="43"/>
      <c r="CF117" s="7"/>
      <c r="CG117" s="7"/>
      <c r="CH117" s="7"/>
      <c r="CI117" s="43"/>
      <c r="CJ117" s="7"/>
      <c r="CK117" s="7"/>
      <c r="CL117" s="7"/>
      <c r="CM117" s="43"/>
      <c r="CN117" s="7"/>
      <c r="CO117" s="7"/>
      <c r="CP117" s="7"/>
      <c r="CQ117" s="43"/>
      <c r="CR117" s="7"/>
      <c r="CS117" s="7"/>
      <c r="CT117" s="7"/>
      <c r="CU117" s="43"/>
      <c r="CV117" s="7"/>
      <c r="CW117" s="7"/>
      <c r="CX117" s="7"/>
      <c r="CY117" s="43"/>
      <c r="CZ117" s="7"/>
      <c r="DA117" s="7"/>
      <c r="DB117" s="7"/>
      <c r="DC117" s="43"/>
      <c r="DD117" s="7"/>
      <c r="DE117" s="7"/>
      <c r="DF117" s="7"/>
      <c r="DG117" s="43"/>
      <c r="DH117" s="7"/>
      <c r="DI117" s="7"/>
      <c r="DJ117" s="7"/>
    </row>
    <row r="118" spans="1:114" s="8" customFormat="1" ht="27.75" customHeight="1" x14ac:dyDescent="0.2">
      <c r="A118" s="1170" t="s">
        <v>9</v>
      </c>
      <c r="B118" s="1150" t="s">
        <v>10</v>
      </c>
      <c r="C118" s="1150" t="s">
        <v>21</v>
      </c>
      <c r="D118" s="1173" t="s">
        <v>11</v>
      </c>
      <c r="E118" s="1173"/>
      <c r="F118" s="1173"/>
      <c r="G118" s="1173"/>
      <c r="H118" s="1173"/>
      <c r="I118" s="1173"/>
      <c r="J118" s="1173"/>
      <c r="K118" s="1173"/>
      <c r="L118" s="1173"/>
      <c r="M118" s="1173"/>
      <c r="N118" s="1173"/>
      <c r="O118" s="1173"/>
      <c r="P118" s="1173"/>
      <c r="Q118" s="1173"/>
      <c r="R118" s="1150" t="s">
        <v>19</v>
      </c>
      <c r="S118" s="1174" t="s">
        <v>16</v>
      </c>
      <c r="T118" s="1175"/>
      <c r="U118" s="1175"/>
      <c r="V118" s="1175"/>
      <c r="W118" s="1175"/>
      <c r="X118" s="1175"/>
      <c r="Y118" s="1175"/>
      <c r="Z118" s="1175"/>
      <c r="AA118" s="1175"/>
      <c r="AB118" s="1175"/>
      <c r="AC118" s="1175"/>
      <c r="AD118" s="1175"/>
      <c r="AE118" s="1176"/>
      <c r="AF118" s="1161" t="s">
        <v>6</v>
      </c>
      <c r="AG118" s="1161"/>
      <c r="AH118" s="1161"/>
      <c r="AI118" s="1161"/>
      <c r="AJ118" s="1161"/>
      <c r="AK118" s="1161"/>
      <c r="AL118" s="1161"/>
      <c r="AM118" s="1161"/>
      <c r="AN118" s="1161"/>
      <c r="AO118" s="1161"/>
      <c r="AP118" s="1161"/>
      <c r="AQ118" s="1161"/>
      <c r="AR118" s="1161"/>
      <c r="AS118" s="1161"/>
      <c r="AT118" s="1162" t="s">
        <v>38</v>
      </c>
      <c r="AU118" s="1163"/>
      <c r="AV118" s="1163"/>
      <c r="AW118" s="1163"/>
      <c r="AX118" s="1163"/>
      <c r="AY118" s="1163"/>
      <c r="AZ118" s="1163"/>
      <c r="BA118" s="1163"/>
      <c r="BB118" s="1163"/>
      <c r="BC118" s="1163"/>
      <c r="BD118" s="1163"/>
      <c r="BE118" s="1163"/>
      <c r="BF118" s="1164"/>
      <c r="BG118" s="1150" t="s">
        <v>35</v>
      </c>
      <c r="BH118" s="1150" t="s">
        <v>208</v>
      </c>
      <c r="BI118" s="1153" t="s">
        <v>36</v>
      </c>
      <c r="BJ118" s="130"/>
      <c r="BK118" s="130"/>
      <c r="BL118" s="1149" t="s">
        <v>51</v>
      </c>
      <c r="BM118" s="1149"/>
      <c r="BN118" s="1149"/>
      <c r="BO118" s="23"/>
      <c r="BP118" s="1149" t="s">
        <v>52</v>
      </c>
      <c r="BQ118" s="1149"/>
      <c r="BR118" s="1149"/>
      <c r="BS118" s="23"/>
      <c r="BT118" s="1149" t="s">
        <v>56</v>
      </c>
      <c r="BU118" s="1149"/>
      <c r="BV118" s="1149"/>
      <c r="BW118" s="23"/>
      <c r="BX118" s="1149" t="s">
        <v>59</v>
      </c>
      <c r="BY118" s="1149"/>
      <c r="BZ118" s="1149"/>
      <c r="CA118" s="23"/>
      <c r="CB118" s="1149" t="s">
        <v>60</v>
      </c>
      <c r="CC118" s="1149"/>
      <c r="CD118" s="1149"/>
      <c r="CE118" s="23"/>
      <c r="CF118" s="1149" t="s">
        <v>61</v>
      </c>
      <c r="CG118" s="1149"/>
      <c r="CH118" s="1149"/>
      <c r="CI118" s="23"/>
      <c r="CJ118" s="1149" t="s">
        <v>204</v>
      </c>
      <c r="CK118" s="1149"/>
      <c r="CL118" s="1149"/>
      <c r="CM118" s="23"/>
      <c r="CN118" s="1149" t="s">
        <v>584</v>
      </c>
      <c r="CO118" s="1149"/>
      <c r="CP118" s="1149"/>
      <c r="CQ118" s="23"/>
      <c r="CR118" s="1149" t="s">
        <v>585</v>
      </c>
      <c r="CS118" s="1149"/>
      <c r="CT118" s="1149"/>
      <c r="CU118" s="23"/>
      <c r="CV118" s="1149" t="s">
        <v>586</v>
      </c>
      <c r="CW118" s="1149"/>
      <c r="CX118" s="1149"/>
      <c r="CY118" s="23"/>
      <c r="CZ118" s="1149" t="s">
        <v>587</v>
      </c>
      <c r="DA118" s="1149"/>
      <c r="DB118" s="1149"/>
      <c r="DC118" s="23"/>
      <c r="DD118" s="1149" t="s">
        <v>588</v>
      </c>
      <c r="DE118" s="1149"/>
      <c r="DF118" s="1149"/>
      <c r="DG118" s="23"/>
      <c r="DH118" s="1149" t="s">
        <v>12</v>
      </c>
      <c r="DI118" s="1149"/>
      <c r="DJ118" s="1149"/>
    </row>
    <row r="119" spans="1:114" s="8" customFormat="1" ht="27.75" customHeight="1" x14ac:dyDescent="0.2">
      <c r="A119" s="1171"/>
      <c r="B119" s="1151"/>
      <c r="C119" s="1151"/>
      <c r="D119" s="1156" t="s">
        <v>17</v>
      </c>
      <c r="E119" s="1158" t="s">
        <v>18</v>
      </c>
      <c r="F119" s="1159"/>
      <c r="G119" s="1159"/>
      <c r="H119" s="1159"/>
      <c r="I119" s="1159"/>
      <c r="J119" s="1159"/>
      <c r="K119" s="1159"/>
      <c r="L119" s="1159"/>
      <c r="M119" s="1159"/>
      <c r="N119" s="1159"/>
      <c r="O119" s="1159"/>
      <c r="P119" s="1159"/>
      <c r="Q119" s="1159"/>
      <c r="R119" s="1151"/>
      <c r="S119" s="1156" t="s">
        <v>17</v>
      </c>
      <c r="T119" s="1158" t="s">
        <v>18</v>
      </c>
      <c r="U119" s="1159"/>
      <c r="V119" s="1159"/>
      <c r="W119" s="1159"/>
      <c r="X119" s="1159"/>
      <c r="Y119" s="1159"/>
      <c r="Z119" s="1159"/>
      <c r="AA119" s="1159"/>
      <c r="AB119" s="1159"/>
      <c r="AC119" s="1159"/>
      <c r="AD119" s="1159"/>
      <c r="AE119" s="1160"/>
      <c r="AF119" s="1156" t="s">
        <v>17</v>
      </c>
      <c r="AG119" s="1158" t="s">
        <v>18</v>
      </c>
      <c r="AH119" s="1159"/>
      <c r="AI119" s="1159"/>
      <c r="AJ119" s="1159"/>
      <c r="AK119" s="1159"/>
      <c r="AL119" s="1159"/>
      <c r="AM119" s="1159"/>
      <c r="AN119" s="1159"/>
      <c r="AO119" s="1159"/>
      <c r="AP119" s="1159"/>
      <c r="AQ119" s="1159"/>
      <c r="AR119" s="1159"/>
      <c r="AS119" s="1160"/>
      <c r="AT119" s="1165"/>
      <c r="AU119" s="1166"/>
      <c r="AV119" s="1166"/>
      <c r="AW119" s="1166"/>
      <c r="AX119" s="1166"/>
      <c r="AY119" s="1166"/>
      <c r="AZ119" s="1166"/>
      <c r="BA119" s="1166"/>
      <c r="BB119" s="1166"/>
      <c r="BC119" s="1166"/>
      <c r="BD119" s="1166"/>
      <c r="BE119" s="1166"/>
      <c r="BF119" s="1167"/>
      <c r="BG119" s="1151"/>
      <c r="BH119" s="1151"/>
      <c r="BI119" s="1154"/>
      <c r="BJ119" s="130"/>
      <c r="BK119" s="130"/>
      <c r="BL119" s="920">
        <v>1</v>
      </c>
      <c r="BM119" s="920">
        <v>2</v>
      </c>
      <c r="BN119" s="920"/>
      <c r="BO119" s="23"/>
      <c r="BP119" s="920">
        <v>1</v>
      </c>
      <c r="BQ119" s="920">
        <v>2</v>
      </c>
      <c r="BR119" s="920"/>
      <c r="BS119" s="23"/>
      <c r="BT119" s="920">
        <v>1</v>
      </c>
      <c r="BU119" s="920">
        <v>2</v>
      </c>
      <c r="BV119" s="920"/>
      <c r="BW119" s="23"/>
      <c r="BX119" s="920">
        <v>1</v>
      </c>
      <c r="BY119" s="920">
        <v>2</v>
      </c>
      <c r="BZ119" s="920"/>
      <c r="CA119" s="23"/>
      <c r="CB119" s="920">
        <v>1</v>
      </c>
      <c r="CC119" s="920">
        <v>2</v>
      </c>
      <c r="CD119" s="920"/>
      <c r="CE119" s="23"/>
      <c r="CF119" s="920">
        <v>1</v>
      </c>
      <c r="CG119" s="920">
        <v>2</v>
      </c>
      <c r="CH119" s="920"/>
      <c r="CI119" s="23"/>
      <c r="CJ119" s="920">
        <v>1</v>
      </c>
      <c r="CK119" s="920">
        <v>2</v>
      </c>
      <c r="CL119" s="920"/>
      <c r="CM119" s="23"/>
      <c r="CN119" s="920">
        <v>1</v>
      </c>
      <c r="CO119" s="920">
        <v>2</v>
      </c>
      <c r="CP119" s="920"/>
      <c r="CQ119" s="23"/>
      <c r="CR119" s="920">
        <v>1</v>
      </c>
      <c r="CS119" s="920">
        <v>2</v>
      </c>
      <c r="CT119" s="920"/>
      <c r="CU119" s="23"/>
      <c r="CV119" s="920">
        <v>1</v>
      </c>
      <c r="CW119" s="920">
        <v>2</v>
      </c>
      <c r="CX119" s="920"/>
      <c r="CY119" s="23"/>
      <c r="CZ119" s="920">
        <v>1</v>
      </c>
      <c r="DA119" s="920">
        <v>2</v>
      </c>
      <c r="DB119" s="920"/>
      <c r="DC119" s="23"/>
      <c r="DD119" s="920">
        <v>1</v>
      </c>
      <c r="DE119" s="920">
        <v>2</v>
      </c>
      <c r="DF119" s="920"/>
      <c r="DG119" s="23"/>
      <c r="DH119" s="920">
        <v>1</v>
      </c>
      <c r="DI119" s="920">
        <v>2</v>
      </c>
      <c r="DJ119" s="920"/>
    </row>
    <row r="120" spans="1:114" s="6" customFormat="1" ht="27.75" customHeight="1" x14ac:dyDescent="0.2">
      <c r="A120" s="1172"/>
      <c r="B120" s="1152"/>
      <c r="C120" s="1152"/>
      <c r="D120" s="1157"/>
      <c r="E120" s="26">
        <v>1</v>
      </c>
      <c r="F120" s="26">
        <v>2</v>
      </c>
      <c r="G120" s="26">
        <v>3</v>
      </c>
      <c r="H120" s="26">
        <v>4</v>
      </c>
      <c r="I120" s="26">
        <v>5</v>
      </c>
      <c r="J120" s="26">
        <v>6</v>
      </c>
      <c r="K120" s="26">
        <v>7</v>
      </c>
      <c r="L120" s="26">
        <v>8</v>
      </c>
      <c r="M120" s="26">
        <v>9</v>
      </c>
      <c r="N120" s="26">
        <v>10</v>
      </c>
      <c r="O120" s="26">
        <v>11</v>
      </c>
      <c r="P120" s="26">
        <v>12</v>
      </c>
      <c r="Q120" s="26" t="s">
        <v>20</v>
      </c>
      <c r="R120" s="1152"/>
      <c r="S120" s="1157"/>
      <c r="T120" s="26">
        <v>1</v>
      </c>
      <c r="U120" s="26">
        <v>2</v>
      </c>
      <c r="V120" s="26">
        <v>3</v>
      </c>
      <c r="W120" s="26">
        <v>4</v>
      </c>
      <c r="X120" s="26">
        <v>5</v>
      </c>
      <c r="Y120" s="26">
        <v>6</v>
      </c>
      <c r="Z120" s="26">
        <v>7</v>
      </c>
      <c r="AA120" s="26">
        <v>8</v>
      </c>
      <c r="AB120" s="26">
        <v>9</v>
      </c>
      <c r="AC120" s="26">
        <v>10</v>
      </c>
      <c r="AD120" s="26">
        <v>11</v>
      </c>
      <c r="AE120" s="26">
        <v>12</v>
      </c>
      <c r="AF120" s="1157"/>
      <c r="AG120" s="26">
        <v>1</v>
      </c>
      <c r="AH120" s="26">
        <v>2</v>
      </c>
      <c r="AI120" s="26">
        <v>3</v>
      </c>
      <c r="AJ120" s="26">
        <v>4</v>
      </c>
      <c r="AK120" s="26">
        <v>5</v>
      </c>
      <c r="AL120" s="26">
        <v>6</v>
      </c>
      <c r="AM120" s="26">
        <v>7</v>
      </c>
      <c r="AN120" s="26">
        <v>8</v>
      </c>
      <c r="AO120" s="26">
        <v>9</v>
      </c>
      <c r="AP120" s="26">
        <v>10</v>
      </c>
      <c r="AQ120" s="26">
        <v>11</v>
      </c>
      <c r="AR120" s="26">
        <v>12</v>
      </c>
      <c r="AS120" s="26" t="s">
        <v>12</v>
      </c>
      <c r="AT120" s="164">
        <v>1</v>
      </c>
      <c r="AU120" s="164">
        <v>2</v>
      </c>
      <c r="AV120" s="164">
        <v>3</v>
      </c>
      <c r="AW120" s="164">
        <v>4</v>
      </c>
      <c r="AX120" s="164">
        <v>5</v>
      </c>
      <c r="AY120" s="164">
        <v>6</v>
      </c>
      <c r="AZ120" s="164">
        <v>7</v>
      </c>
      <c r="BA120" s="164">
        <v>8</v>
      </c>
      <c r="BB120" s="164">
        <v>9</v>
      </c>
      <c r="BC120" s="164">
        <v>10</v>
      </c>
      <c r="BD120" s="164">
        <v>11</v>
      </c>
      <c r="BE120" s="164">
        <v>12</v>
      </c>
      <c r="BF120" s="26" t="s">
        <v>12</v>
      </c>
      <c r="BG120" s="1152"/>
      <c r="BH120" s="1152"/>
      <c r="BI120" s="1155"/>
      <c r="BJ120" s="7"/>
      <c r="BK120" s="7"/>
      <c r="BL120" s="164" t="s">
        <v>581</v>
      </c>
      <c r="BM120" s="164" t="s">
        <v>582</v>
      </c>
      <c r="BN120" s="919" t="s">
        <v>583</v>
      </c>
      <c r="BO120" s="27"/>
      <c r="BP120" s="164" t="s">
        <v>581</v>
      </c>
      <c r="BQ120" s="164" t="s">
        <v>582</v>
      </c>
      <c r="BR120" s="919" t="s">
        <v>583</v>
      </c>
      <c r="BS120" s="27"/>
      <c r="BT120" s="164" t="s">
        <v>581</v>
      </c>
      <c r="BU120" s="164" t="s">
        <v>582</v>
      </c>
      <c r="BV120" s="919" t="s">
        <v>583</v>
      </c>
      <c r="BW120" s="27"/>
      <c r="BX120" s="164" t="s">
        <v>581</v>
      </c>
      <c r="BY120" s="164" t="s">
        <v>582</v>
      </c>
      <c r="BZ120" s="919" t="s">
        <v>583</v>
      </c>
      <c r="CA120" s="27"/>
      <c r="CB120" s="164" t="s">
        <v>581</v>
      </c>
      <c r="CC120" s="164" t="s">
        <v>582</v>
      </c>
      <c r="CD120" s="919" t="s">
        <v>583</v>
      </c>
      <c r="CE120" s="27"/>
      <c r="CF120" s="164" t="s">
        <v>581</v>
      </c>
      <c r="CG120" s="164" t="s">
        <v>582</v>
      </c>
      <c r="CH120" s="919" t="s">
        <v>583</v>
      </c>
      <c r="CI120" s="27"/>
      <c r="CJ120" s="164" t="s">
        <v>581</v>
      </c>
      <c r="CK120" s="164" t="s">
        <v>582</v>
      </c>
      <c r="CL120" s="919" t="s">
        <v>583</v>
      </c>
      <c r="CM120" s="27"/>
      <c r="CN120" s="164" t="s">
        <v>581</v>
      </c>
      <c r="CO120" s="164" t="s">
        <v>582</v>
      </c>
      <c r="CP120" s="919" t="s">
        <v>583</v>
      </c>
      <c r="CQ120" s="27"/>
      <c r="CR120" s="164" t="s">
        <v>581</v>
      </c>
      <c r="CS120" s="164" t="s">
        <v>582</v>
      </c>
      <c r="CT120" s="919" t="s">
        <v>583</v>
      </c>
      <c r="CU120" s="27"/>
      <c r="CV120" s="164" t="s">
        <v>581</v>
      </c>
      <c r="CW120" s="164" t="s">
        <v>582</v>
      </c>
      <c r="CX120" s="919" t="s">
        <v>583</v>
      </c>
      <c r="CY120" s="27"/>
      <c r="CZ120" s="164" t="s">
        <v>581</v>
      </c>
      <c r="DA120" s="164" t="s">
        <v>582</v>
      </c>
      <c r="DB120" s="919" t="s">
        <v>583</v>
      </c>
      <c r="DC120" s="27"/>
      <c r="DD120" s="164" t="s">
        <v>581</v>
      </c>
      <c r="DE120" s="164" t="s">
        <v>582</v>
      </c>
      <c r="DF120" s="919" t="s">
        <v>583</v>
      </c>
      <c r="DG120" s="27"/>
      <c r="DH120" s="164" t="s">
        <v>581</v>
      </c>
      <c r="DI120" s="164" t="s">
        <v>582</v>
      </c>
      <c r="DJ120" s="919" t="s">
        <v>583</v>
      </c>
    </row>
    <row r="121" spans="1:114" s="7" customFormat="1" ht="27.75" customHeight="1" x14ac:dyDescent="0.2">
      <c r="A121" s="42"/>
      <c r="B121" s="189" t="s">
        <v>381</v>
      </c>
      <c r="C121" s="373" t="s">
        <v>23</v>
      </c>
      <c r="D121" s="180">
        <v>2</v>
      </c>
      <c r="E121" s="82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1">
        <f>SUM(E121:P121)</f>
        <v>0</v>
      </c>
      <c r="R121" s="183" t="s">
        <v>45</v>
      </c>
      <c r="S121" s="655">
        <v>7451000</v>
      </c>
      <c r="T121" s="84"/>
      <c r="U121" s="84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69">
        <f>SUM(Q121*S121)</f>
        <v>0</v>
      </c>
      <c r="AG121" s="70">
        <f>T121*E121</f>
        <v>0</v>
      </c>
      <c r="AH121" s="70">
        <f>U121*F121</f>
        <v>0</v>
      </c>
      <c r="AI121" s="70">
        <f>V121*G121</f>
        <v>0</v>
      </c>
      <c r="AJ121" s="70">
        <f t="shared" ref="AJ121:AR121" si="972">W121*H121</f>
        <v>0</v>
      </c>
      <c r="AK121" s="70">
        <f t="shared" si="972"/>
        <v>0</v>
      </c>
      <c r="AL121" s="70">
        <f t="shared" si="972"/>
        <v>0</v>
      </c>
      <c r="AM121" s="70">
        <f t="shared" si="972"/>
        <v>0</v>
      </c>
      <c r="AN121" s="70">
        <f t="shared" si="972"/>
        <v>0</v>
      </c>
      <c r="AO121" s="70">
        <f t="shared" si="972"/>
        <v>0</v>
      </c>
      <c r="AP121" s="70">
        <f t="shared" si="972"/>
        <v>0</v>
      </c>
      <c r="AQ121" s="70">
        <f t="shared" si="972"/>
        <v>0</v>
      </c>
      <c r="AR121" s="70">
        <f t="shared" si="972"/>
        <v>0</v>
      </c>
      <c r="AS121" s="71">
        <f>SUM(AG121:AR121)</f>
        <v>0</v>
      </c>
      <c r="AT121" s="70">
        <f>SUM(AG121*4%)</f>
        <v>0</v>
      </c>
      <c r="AU121" s="70">
        <f>SUM(AH121*4%)</f>
        <v>0</v>
      </c>
      <c r="AV121" s="70">
        <f t="shared" ref="AV121:BE121" si="973">SUM(AI121*14%)</f>
        <v>0</v>
      </c>
      <c r="AW121" s="70">
        <f t="shared" si="973"/>
        <v>0</v>
      </c>
      <c r="AX121" s="70">
        <f t="shared" si="973"/>
        <v>0</v>
      </c>
      <c r="AY121" s="70">
        <f t="shared" si="973"/>
        <v>0</v>
      </c>
      <c r="AZ121" s="70">
        <f t="shared" si="973"/>
        <v>0</v>
      </c>
      <c r="BA121" s="70">
        <f t="shared" si="973"/>
        <v>0</v>
      </c>
      <c r="BB121" s="70">
        <f t="shared" si="973"/>
        <v>0</v>
      </c>
      <c r="BC121" s="70">
        <f t="shared" si="973"/>
        <v>0</v>
      </c>
      <c r="BD121" s="70">
        <f t="shared" si="973"/>
        <v>0</v>
      </c>
      <c r="BE121" s="70">
        <f t="shared" si="973"/>
        <v>0</v>
      </c>
      <c r="BF121" s="72">
        <f t="shared" ref="BF121" si="974">SUM(AT121:BE121)</f>
        <v>0</v>
      </c>
      <c r="BG121" s="73">
        <f>AF121-AS121</f>
        <v>0</v>
      </c>
      <c r="BH121" s="74">
        <f>S121*D121</f>
        <v>14902000</v>
      </c>
      <c r="BI121" s="75">
        <f>BH121-AS121</f>
        <v>14902000</v>
      </c>
      <c r="BJ121" s="152">
        <f>SUM(Q121/D121)</f>
        <v>0</v>
      </c>
      <c r="BK121" s="655">
        <v>7451000</v>
      </c>
      <c r="BL121" s="461">
        <f>AG121-AT121</f>
        <v>0</v>
      </c>
      <c r="BM121" s="461">
        <f>E121*BK121</f>
        <v>0</v>
      </c>
      <c r="BN121" s="461">
        <f>BL121-BM121</f>
        <v>0</v>
      </c>
      <c r="BO121" s="37"/>
      <c r="BP121" s="461">
        <f>AH121-AU121</f>
        <v>0</v>
      </c>
      <c r="BQ121" s="461">
        <f>F121*BK121</f>
        <v>0</v>
      </c>
      <c r="BR121" s="461">
        <f>BP121-BQ121</f>
        <v>0</v>
      </c>
      <c r="BS121" s="37"/>
      <c r="BT121" s="461">
        <f>AI121-AV121</f>
        <v>0</v>
      </c>
      <c r="BU121" s="461">
        <f>G121*BK121</f>
        <v>0</v>
      </c>
      <c r="BV121" s="461">
        <f>BT121-BU121</f>
        <v>0</v>
      </c>
      <c r="BW121" s="37"/>
      <c r="BX121" s="461">
        <f>AJ121-AW121</f>
        <v>0</v>
      </c>
      <c r="BY121" s="461">
        <f>H121*BK121</f>
        <v>0</v>
      </c>
      <c r="BZ121" s="461">
        <f>BX121-BY121</f>
        <v>0</v>
      </c>
      <c r="CA121" s="37"/>
      <c r="CB121" s="461">
        <f>SUM(AK121-AX121)</f>
        <v>0</v>
      </c>
      <c r="CC121" s="461">
        <f>I121*BK121</f>
        <v>0</v>
      </c>
      <c r="CD121" s="461">
        <f>CB121-CC121</f>
        <v>0</v>
      </c>
      <c r="CE121" s="37"/>
      <c r="CF121" s="461">
        <f>AL121-AY121</f>
        <v>0</v>
      </c>
      <c r="CG121" s="461">
        <f>J121*BK121</f>
        <v>0</v>
      </c>
      <c r="CH121" s="461">
        <f>CF121-CG121</f>
        <v>0</v>
      </c>
      <c r="CI121" s="37"/>
      <c r="CJ121" s="461">
        <f>AM121-AZ121</f>
        <v>0</v>
      </c>
      <c r="CK121" s="461">
        <f>K121*BK121</f>
        <v>0</v>
      </c>
      <c r="CL121" s="461">
        <f>CJ121-CK121</f>
        <v>0</v>
      </c>
      <c r="CM121" s="37"/>
      <c r="CN121" s="461">
        <f>AN121-BA121</f>
        <v>0</v>
      </c>
      <c r="CO121" s="461">
        <f>L121*BK121</f>
        <v>0</v>
      </c>
      <c r="CP121" s="461">
        <f>CN121-CO121</f>
        <v>0</v>
      </c>
      <c r="CQ121" s="37"/>
      <c r="CR121" s="461">
        <f>AO121-BB121</f>
        <v>0</v>
      </c>
      <c r="CS121" s="461">
        <f>M121*BK121</f>
        <v>0</v>
      </c>
      <c r="CT121" s="461">
        <f>CR121-CS121</f>
        <v>0</v>
      </c>
      <c r="CU121" s="37"/>
      <c r="CV121" s="461">
        <f>AP121-BC121</f>
        <v>0</v>
      </c>
      <c r="CW121" s="461">
        <f>N121*BK121</f>
        <v>0</v>
      </c>
      <c r="CX121" s="461">
        <f>CV121-CW121</f>
        <v>0</v>
      </c>
      <c r="CY121" s="37"/>
      <c r="CZ121" s="461">
        <f>AQ121-BD121</f>
        <v>0</v>
      </c>
      <c r="DA121" s="461">
        <f>O121*BK121</f>
        <v>0</v>
      </c>
      <c r="DB121" s="461">
        <f>CZ121-DA121</f>
        <v>0</v>
      </c>
      <c r="DC121" s="37"/>
      <c r="DD121" s="461">
        <f>AR121-BE121</f>
        <v>0</v>
      </c>
      <c r="DE121" s="461">
        <f>P121*BK121</f>
        <v>0</v>
      </c>
      <c r="DF121" s="461">
        <f>DD121-DE121</f>
        <v>0</v>
      </c>
      <c r="DG121" s="37"/>
      <c r="DH121" s="461">
        <f t="shared" ref="DH121" si="975">SUM(BL121+BP121+BT121+BX121+CB121+CF121+CJ121+CN121+CR121+CV121+CZ121+DD121)</f>
        <v>0</v>
      </c>
      <c r="DI121" s="461">
        <f t="shared" ref="DI121" si="976">SUM(BM121+BQ121+BU121+BY121+CC121+CG121+CK121+CO121+CS121+CW121+DA121+DE121)</f>
        <v>0</v>
      </c>
      <c r="DJ121" s="461">
        <f>DH121-DI121</f>
        <v>0</v>
      </c>
    </row>
    <row r="122" spans="1:114" s="7" customFormat="1" ht="27.75" customHeight="1" thickBot="1" x14ac:dyDescent="0.25">
      <c r="A122" s="42"/>
      <c r="B122" s="189" t="s">
        <v>350</v>
      </c>
      <c r="C122" s="373" t="s">
        <v>23</v>
      </c>
      <c r="D122" s="180">
        <v>2</v>
      </c>
      <c r="E122" s="82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1">
        <f t="shared" ref="Q122" si="977">SUM(E122:P122)</f>
        <v>0</v>
      </c>
      <c r="R122" s="183" t="s">
        <v>45</v>
      </c>
      <c r="S122" s="655">
        <v>5000000</v>
      </c>
      <c r="T122" s="84"/>
      <c r="U122" s="84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69">
        <f t="shared" ref="AF122" si="978">SUM(Q122*S122)</f>
        <v>0</v>
      </c>
      <c r="AG122" s="70">
        <f t="shared" ref="AG122" si="979">T122*E122</f>
        <v>0</v>
      </c>
      <c r="AH122" s="70">
        <f t="shared" ref="AH122" si="980">U122*F122</f>
        <v>0</v>
      </c>
      <c r="AI122" s="70">
        <f t="shared" ref="AI122" si="981">V122*G122</f>
        <v>0</v>
      </c>
      <c r="AJ122" s="70">
        <f t="shared" ref="AJ122" si="982">W122*H122</f>
        <v>0</v>
      </c>
      <c r="AK122" s="70">
        <f t="shared" ref="AK122" si="983">X122*I122</f>
        <v>0</v>
      </c>
      <c r="AL122" s="70">
        <f t="shared" ref="AL122" si="984">Y122*J122</f>
        <v>0</v>
      </c>
      <c r="AM122" s="70">
        <f t="shared" ref="AM122" si="985">Z122*K122</f>
        <v>0</v>
      </c>
      <c r="AN122" s="70">
        <f t="shared" ref="AN122" si="986">AA122*L122</f>
        <v>0</v>
      </c>
      <c r="AO122" s="70">
        <f t="shared" ref="AO122" si="987">AB122*M122</f>
        <v>0</v>
      </c>
      <c r="AP122" s="70">
        <f t="shared" ref="AP122" si="988">AC122*N122</f>
        <v>0</v>
      </c>
      <c r="AQ122" s="70">
        <f t="shared" ref="AQ122" si="989">AD122*O122</f>
        <v>0</v>
      </c>
      <c r="AR122" s="70">
        <f t="shared" ref="AR122" si="990">AE122*P122</f>
        <v>0</v>
      </c>
      <c r="AS122" s="71">
        <f t="shared" ref="AS122" si="991">SUM(AG122:AR122)</f>
        <v>0</v>
      </c>
      <c r="AT122" s="70">
        <f t="shared" ref="AT122" si="992">SUM(AG122*4%)</f>
        <v>0</v>
      </c>
      <c r="AU122" s="70">
        <f t="shared" ref="AU122" si="993">SUM(AH122*4%)</f>
        <v>0</v>
      </c>
      <c r="AV122" s="70">
        <f t="shared" ref="AV122" si="994">SUM(AI122*14%)</f>
        <v>0</v>
      </c>
      <c r="AW122" s="70">
        <f t="shared" ref="AW122" si="995">SUM(AJ122*14%)</f>
        <v>0</v>
      </c>
      <c r="AX122" s="70">
        <f t="shared" ref="AX122" si="996">SUM(AK122*14%)</f>
        <v>0</v>
      </c>
      <c r="AY122" s="70">
        <f t="shared" ref="AY122" si="997">SUM(AL122*14%)</f>
        <v>0</v>
      </c>
      <c r="AZ122" s="70">
        <f t="shared" ref="AZ122" si="998">SUM(AM122*14%)</f>
        <v>0</v>
      </c>
      <c r="BA122" s="70">
        <f t="shared" ref="BA122" si="999">SUM(AN122*14%)</f>
        <v>0</v>
      </c>
      <c r="BB122" s="70">
        <f t="shared" ref="BB122" si="1000">SUM(AO122*14%)</f>
        <v>0</v>
      </c>
      <c r="BC122" s="70">
        <f t="shared" ref="BC122" si="1001">SUM(AP122*14%)</f>
        <v>0</v>
      </c>
      <c r="BD122" s="70">
        <f t="shared" ref="BD122" si="1002">SUM(AQ122*14%)</f>
        <v>0</v>
      </c>
      <c r="BE122" s="70">
        <f t="shared" ref="BE122" si="1003">SUM(AR122*14%)</f>
        <v>0</v>
      </c>
      <c r="BF122" s="72">
        <f t="shared" ref="BF122" si="1004">SUM(AT122:BE122)</f>
        <v>0</v>
      </c>
      <c r="BG122" s="73">
        <f>AF122-AS122</f>
        <v>0</v>
      </c>
      <c r="BH122" s="74">
        <f t="shared" ref="BH122" si="1005">S122*D122</f>
        <v>10000000</v>
      </c>
      <c r="BI122" s="75">
        <f>BH122-AS122</f>
        <v>10000000</v>
      </c>
      <c r="BJ122" s="152">
        <f t="shared" ref="BJ122" si="1006">SUM(Q122/D122)</f>
        <v>0</v>
      </c>
      <c r="BK122" s="655">
        <v>5000000</v>
      </c>
      <c r="BL122" s="461">
        <f>AG122-AT122</f>
        <v>0</v>
      </c>
      <c r="BM122" s="461">
        <f>E122*BK122</f>
        <v>0</v>
      </c>
      <c r="BN122" s="461">
        <f>BL122-BM122</f>
        <v>0</v>
      </c>
      <c r="BO122" s="37"/>
      <c r="BP122" s="461">
        <f>AH122-AU122</f>
        <v>0</v>
      </c>
      <c r="BQ122" s="461">
        <f>F122*BK122</f>
        <v>0</v>
      </c>
      <c r="BR122" s="461">
        <f>BP122-BQ122</f>
        <v>0</v>
      </c>
      <c r="BS122" s="37"/>
      <c r="BT122" s="461">
        <f>AI122-AV122</f>
        <v>0</v>
      </c>
      <c r="BU122" s="461">
        <f>G122*BK122</f>
        <v>0</v>
      </c>
      <c r="BV122" s="461">
        <f>BT122-BU122</f>
        <v>0</v>
      </c>
      <c r="BW122" s="37"/>
      <c r="BX122" s="461">
        <f>AJ122-AW122</f>
        <v>0</v>
      </c>
      <c r="BY122" s="461">
        <f>H122*BK122</f>
        <v>0</v>
      </c>
      <c r="BZ122" s="461">
        <f>BX122-BY122</f>
        <v>0</v>
      </c>
      <c r="CA122" s="37"/>
      <c r="CB122" s="461">
        <f>SUM(AK122-AX122)</f>
        <v>0</v>
      </c>
      <c r="CC122" s="461">
        <f>I122*BK122</f>
        <v>0</v>
      </c>
      <c r="CD122" s="461">
        <f>CB122-CC122</f>
        <v>0</v>
      </c>
      <c r="CE122" s="37"/>
      <c r="CF122" s="461">
        <f>AL122-AY122</f>
        <v>0</v>
      </c>
      <c r="CG122" s="461">
        <f>J122*BK122</f>
        <v>0</v>
      </c>
      <c r="CH122" s="461">
        <f>CF122-CG122</f>
        <v>0</v>
      </c>
      <c r="CI122" s="37"/>
      <c r="CJ122" s="461">
        <f>AM122-AZ122</f>
        <v>0</v>
      </c>
      <c r="CK122" s="461">
        <f>K122*BK122</f>
        <v>0</v>
      </c>
      <c r="CL122" s="461">
        <f>CJ122-CK122</f>
        <v>0</v>
      </c>
      <c r="CM122" s="37"/>
      <c r="CN122" s="461">
        <f>AN122-BA122</f>
        <v>0</v>
      </c>
      <c r="CO122" s="461">
        <f>L122*BK122</f>
        <v>0</v>
      </c>
      <c r="CP122" s="461">
        <f>CN122-CO122</f>
        <v>0</v>
      </c>
      <c r="CQ122" s="37"/>
      <c r="CR122" s="461">
        <f>AO122-BB122</f>
        <v>0</v>
      </c>
      <c r="CS122" s="461">
        <f>M122*BK122</f>
        <v>0</v>
      </c>
      <c r="CT122" s="461">
        <f>CR122-CS122</f>
        <v>0</v>
      </c>
      <c r="CU122" s="37"/>
      <c r="CV122" s="461">
        <f>AP122-BC122</f>
        <v>0</v>
      </c>
      <c r="CW122" s="461">
        <f>N122*BK122</f>
        <v>0</v>
      </c>
      <c r="CX122" s="461">
        <f>CV122-CW122</f>
        <v>0</v>
      </c>
      <c r="CY122" s="37"/>
      <c r="CZ122" s="461">
        <f>AQ122-BD122</f>
        <v>0</v>
      </c>
      <c r="DA122" s="461">
        <f>O122*BK122</f>
        <v>0</v>
      </c>
      <c r="DB122" s="461">
        <f>CZ122-DA122</f>
        <v>0</v>
      </c>
      <c r="DC122" s="37"/>
      <c r="DD122" s="461">
        <f>AR122-BE122</f>
        <v>0</v>
      </c>
      <c r="DE122" s="461">
        <f>P122*BK122</f>
        <v>0</v>
      </c>
      <c r="DF122" s="461">
        <f>DD122-DE122</f>
        <v>0</v>
      </c>
      <c r="DG122" s="37"/>
      <c r="DH122" s="461">
        <f t="shared" ref="DH122" si="1007">SUM(BL122+BP122+BT122+BX122+CB122+CF122+CJ122+CN122+CR122+CV122+CZ122+DD122)</f>
        <v>0</v>
      </c>
      <c r="DI122" s="461">
        <f t="shared" ref="DI122" si="1008">SUM(BM122+BQ122+BU122+BY122+CC122+CG122+CK122+CO122+CS122+CW122+DA122+DE122)</f>
        <v>0</v>
      </c>
      <c r="DJ122" s="461">
        <f>DH122-DI122</f>
        <v>0</v>
      </c>
    </row>
    <row r="123" spans="1:114" s="39" customFormat="1" ht="27.75" customHeight="1" thickBot="1" x14ac:dyDescent="0.25">
      <c r="A123" s="45">
        <v>11</v>
      </c>
      <c r="B123" s="45" t="s">
        <v>4</v>
      </c>
      <c r="C123" s="45"/>
      <c r="D123" s="46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8"/>
      <c r="R123" s="77"/>
      <c r="S123" s="46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78">
        <f>SUM(AF121:AF122)</f>
        <v>0</v>
      </c>
      <c r="AG123" s="78">
        <f t="shared" ref="AG123:BF123" si="1009">SUM(AG121:AG122)</f>
        <v>0</v>
      </c>
      <c r="AH123" s="78">
        <f t="shared" si="1009"/>
        <v>0</v>
      </c>
      <c r="AI123" s="78">
        <f t="shared" si="1009"/>
        <v>0</v>
      </c>
      <c r="AJ123" s="78">
        <f t="shared" si="1009"/>
        <v>0</v>
      </c>
      <c r="AK123" s="78">
        <f t="shared" si="1009"/>
        <v>0</v>
      </c>
      <c r="AL123" s="78">
        <f t="shared" si="1009"/>
        <v>0</v>
      </c>
      <c r="AM123" s="78">
        <f t="shared" si="1009"/>
        <v>0</v>
      </c>
      <c r="AN123" s="78">
        <f t="shared" si="1009"/>
        <v>0</v>
      </c>
      <c r="AO123" s="78">
        <f t="shared" si="1009"/>
        <v>0</v>
      </c>
      <c r="AP123" s="78">
        <f t="shared" si="1009"/>
        <v>0</v>
      </c>
      <c r="AQ123" s="78">
        <f t="shared" si="1009"/>
        <v>0</v>
      </c>
      <c r="AR123" s="78">
        <f t="shared" si="1009"/>
        <v>0</v>
      </c>
      <c r="AS123" s="78">
        <f t="shared" si="1009"/>
        <v>0</v>
      </c>
      <c r="AT123" s="78">
        <f t="shared" si="1009"/>
        <v>0</v>
      </c>
      <c r="AU123" s="78">
        <f t="shared" si="1009"/>
        <v>0</v>
      </c>
      <c r="AV123" s="78">
        <f t="shared" si="1009"/>
        <v>0</v>
      </c>
      <c r="AW123" s="78">
        <f t="shared" si="1009"/>
        <v>0</v>
      </c>
      <c r="AX123" s="78">
        <f t="shared" si="1009"/>
        <v>0</v>
      </c>
      <c r="AY123" s="78">
        <f t="shared" si="1009"/>
        <v>0</v>
      </c>
      <c r="AZ123" s="78">
        <f t="shared" si="1009"/>
        <v>0</v>
      </c>
      <c r="BA123" s="78">
        <f t="shared" si="1009"/>
        <v>0</v>
      </c>
      <c r="BB123" s="78">
        <f t="shared" si="1009"/>
        <v>0</v>
      </c>
      <c r="BC123" s="78">
        <f t="shared" si="1009"/>
        <v>0</v>
      </c>
      <c r="BD123" s="78">
        <f t="shared" si="1009"/>
        <v>0</v>
      </c>
      <c r="BE123" s="78">
        <f t="shared" si="1009"/>
        <v>0</v>
      </c>
      <c r="BF123" s="78">
        <f t="shared" si="1009"/>
        <v>0</v>
      </c>
      <c r="BG123" s="78">
        <f>SUM(BG121:BG122)</f>
        <v>0</v>
      </c>
      <c r="BH123" s="78">
        <f t="shared" ref="BH123:BI123" si="1010">SUM(BH121:BH122)</f>
        <v>24902000</v>
      </c>
      <c r="BI123" s="78">
        <f t="shared" si="1010"/>
        <v>24902000</v>
      </c>
      <c r="BJ123" s="153">
        <f>SUM(BJ121)</f>
        <v>0</v>
      </c>
      <c r="BK123" s="23"/>
      <c r="BL123" s="918">
        <f>SUM(BL121:BL122)</f>
        <v>0</v>
      </c>
      <c r="BM123" s="918">
        <f t="shared" ref="BM123:BN123" si="1011">SUM(BM121:BM122)</f>
        <v>0</v>
      </c>
      <c r="BN123" s="918">
        <f t="shared" si="1011"/>
        <v>0</v>
      </c>
      <c r="BO123" s="50"/>
      <c r="BP123" s="918">
        <f>SUM(BP121:BP122)</f>
        <v>0</v>
      </c>
      <c r="BQ123" s="918">
        <f t="shared" ref="BQ123" si="1012">SUM(BQ121:BQ122)</f>
        <v>0</v>
      </c>
      <c r="BR123" s="918">
        <f t="shared" ref="BR123" si="1013">SUM(BR121:BR122)</f>
        <v>0</v>
      </c>
      <c r="BS123" s="50"/>
      <c r="BT123" s="918">
        <f>SUM(BT121:BT122)</f>
        <v>0</v>
      </c>
      <c r="BU123" s="918">
        <f t="shared" ref="BU123" si="1014">SUM(BU121:BU122)</f>
        <v>0</v>
      </c>
      <c r="BV123" s="918">
        <f t="shared" ref="BV123" si="1015">SUM(BV121:BV122)</f>
        <v>0</v>
      </c>
      <c r="BW123" s="50"/>
      <c r="BX123" s="918">
        <f>SUM(BX121:BX122)</f>
        <v>0</v>
      </c>
      <c r="BY123" s="918">
        <f t="shared" ref="BY123" si="1016">SUM(BY121:BY122)</f>
        <v>0</v>
      </c>
      <c r="BZ123" s="918">
        <f t="shared" ref="BZ123" si="1017">SUM(BZ121:BZ122)</f>
        <v>0</v>
      </c>
      <c r="CA123" s="50"/>
      <c r="CB123" s="918">
        <f>SUM(CB121:CB122)</f>
        <v>0</v>
      </c>
      <c r="CC123" s="918">
        <f t="shared" ref="CC123" si="1018">SUM(CC121:CC122)</f>
        <v>0</v>
      </c>
      <c r="CD123" s="918">
        <f t="shared" ref="CD123" si="1019">SUM(CD121:CD122)</f>
        <v>0</v>
      </c>
      <c r="CE123" s="50"/>
      <c r="CF123" s="918">
        <f>SUM(CF121:CF122)</f>
        <v>0</v>
      </c>
      <c r="CG123" s="918">
        <f t="shared" ref="CG123" si="1020">SUM(CG121:CG122)</f>
        <v>0</v>
      </c>
      <c r="CH123" s="918">
        <f t="shared" ref="CH123" si="1021">SUM(CH121:CH122)</f>
        <v>0</v>
      </c>
      <c r="CI123" s="50"/>
      <c r="CJ123" s="918">
        <f>SUM(CJ121:CJ122)</f>
        <v>0</v>
      </c>
      <c r="CK123" s="918">
        <f t="shared" ref="CK123" si="1022">SUM(CK121:CK122)</f>
        <v>0</v>
      </c>
      <c r="CL123" s="918">
        <f t="shared" ref="CL123" si="1023">SUM(CL121:CL122)</f>
        <v>0</v>
      </c>
      <c r="CM123" s="50"/>
      <c r="CN123" s="918">
        <f>SUM(CN121:CN122)</f>
        <v>0</v>
      </c>
      <c r="CO123" s="918">
        <f t="shared" ref="CO123" si="1024">SUM(CO121:CO122)</f>
        <v>0</v>
      </c>
      <c r="CP123" s="918">
        <f t="shared" ref="CP123" si="1025">SUM(CP121:CP122)</f>
        <v>0</v>
      </c>
      <c r="CQ123" s="50"/>
      <c r="CR123" s="918">
        <f>SUM(CR121:CR122)</f>
        <v>0</v>
      </c>
      <c r="CS123" s="918">
        <f t="shared" ref="CS123" si="1026">SUM(CS121:CS122)</f>
        <v>0</v>
      </c>
      <c r="CT123" s="918">
        <f t="shared" ref="CT123" si="1027">SUM(CT121:CT122)</f>
        <v>0</v>
      </c>
      <c r="CU123" s="50"/>
      <c r="CV123" s="918">
        <f>SUM(CV121:CV122)</f>
        <v>0</v>
      </c>
      <c r="CW123" s="918">
        <f t="shared" ref="CW123" si="1028">SUM(CW121:CW122)</f>
        <v>0</v>
      </c>
      <c r="CX123" s="918">
        <f t="shared" ref="CX123" si="1029">SUM(CX121:CX122)</f>
        <v>0</v>
      </c>
      <c r="CY123" s="50"/>
      <c r="CZ123" s="918">
        <f>SUM(CZ121:CZ122)</f>
        <v>0</v>
      </c>
      <c r="DA123" s="918">
        <f t="shared" ref="DA123" si="1030">SUM(DA121:DA122)</f>
        <v>0</v>
      </c>
      <c r="DB123" s="918">
        <f t="shared" ref="DB123" si="1031">SUM(DB121:DB122)</f>
        <v>0</v>
      </c>
      <c r="DC123" s="50"/>
      <c r="DD123" s="918">
        <f>SUM(DD121:DD122)</f>
        <v>0</v>
      </c>
      <c r="DE123" s="918">
        <f t="shared" ref="DE123" si="1032">SUM(DE121:DE122)</f>
        <v>0</v>
      </c>
      <c r="DF123" s="918">
        <f t="shared" ref="DF123" si="1033">SUM(DF121:DF122)</f>
        <v>0</v>
      </c>
      <c r="DG123" s="50"/>
      <c r="DH123" s="918">
        <f>SUM(DH121:DH122)</f>
        <v>0</v>
      </c>
      <c r="DI123" s="918">
        <f t="shared" ref="DI123" si="1034">SUM(DI121:DI122)</f>
        <v>0</v>
      </c>
      <c r="DJ123" s="918">
        <f t="shared" ref="DJ123" si="1035">SUM(DJ121:DJ122)</f>
        <v>0</v>
      </c>
    </row>
    <row r="124" spans="1:114" s="20" customFormat="1" ht="27.75" customHeight="1" x14ac:dyDescent="0.2">
      <c r="A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AE124" s="41"/>
      <c r="AS124" s="52"/>
      <c r="BF124" s="53">
        <f>SUM(AS123+BF123)</f>
        <v>0</v>
      </c>
      <c r="BG124" s="54">
        <f>AF123-AS123</f>
        <v>0</v>
      </c>
      <c r="BH124" s="55">
        <f>SUM(BI123+AS123)</f>
        <v>24902000</v>
      </c>
      <c r="BI124" s="56">
        <f>SUM(BG123)</f>
        <v>0</v>
      </c>
      <c r="BJ124" s="41" t="s">
        <v>35</v>
      </c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6"/>
      <c r="CA124" s="27"/>
      <c r="CB124" s="6"/>
      <c r="CC124" s="6"/>
      <c r="CD124" s="6"/>
      <c r="CE124" s="27"/>
      <c r="CF124" s="6"/>
      <c r="CG124" s="6"/>
      <c r="CH124" s="6"/>
      <c r="CI124" s="27"/>
      <c r="CJ124" s="6"/>
      <c r="CK124" s="6"/>
      <c r="CL124" s="6"/>
      <c r="CM124" s="27"/>
      <c r="CN124" s="6"/>
      <c r="CO124" s="6"/>
      <c r="CP124" s="6"/>
      <c r="CQ124" s="27"/>
      <c r="CR124" s="6"/>
      <c r="CS124" s="6"/>
      <c r="CT124" s="6"/>
      <c r="CU124" s="27"/>
      <c r="CV124" s="6"/>
      <c r="CW124" s="6"/>
      <c r="CX124" s="6"/>
      <c r="CY124" s="27"/>
      <c r="CZ124" s="6"/>
      <c r="DA124" s="6"/>
      <c r="DB124" s="6"/>
      <c r="DC124" s="27"/>
      <c r="DD124" s="6"/>
      <c r="DE124" s="6"/>
      <c r="DF124" s="6"/>
      <c r="DG124" s="27"/>
      <c r="DH124" s="6"/>
      <c r="DI124" s="6"/>
      <c r="DJ124" s="6"/>
    </row>
    <row r="125" spans="1:114" s="20" customFormat="1" ht="27.75" customHeight="1" x14ac:dyDescent="0.2">
      <c r="A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AE125" s="41"/>
      <c r="AS125" s="41"/>
      <c r="AT125" s="118">
        <f>SUM(AG123+AT123)</f>
        <v>0</v>
      </c>
      <c r="AU125" s="118">
        <f t="shared" ref="AU125" si="1036">SUM(AH123+AU123)</f>
        <v>0</v>
      </c>
      <c r="AV125" s="118">
        <f t="shared" ref="AV125" si="1037">SUM(AI123+AV123)</f>
        <v>0</v>
      </c>
      <c r="AW125" s="118">
        <f t="shared" ref="AW125" si="1038">SUM(AJ123+AW123)</f>
        <v>0</v>
      </c>
      <c r="AX125" s="118">
        <f t="shared" ref="AX125" si="1039">SUM(AK123+AX123)</f>
        <v>0</v>
      </c>
      <c r="AY125" s="118">
        <f t="shared" ref="AY125" si="1040">SUM(AL123+AY123)</f>
        <v>0</v>
      </c>
      <c r="AZ125" s="118">
        <f t="shared" ref="AZ125" si="1041">SUM(AM123+AZ123)</f>
        <v>0</v>
      </c>
      <c r="BA125" s="118">
        <f t="shared" ref="BA125" si="1042">SUM(AN123+BA123)</f>
        <v>0</v>
      </c>
      <c r="BB125" s="118">
        <f t="shared" ref="BB125" si="1043">SUM(AO123+BB123)</f>
        <v>0</v>
      </c>
      <c r="BC125" s="118">
        <f t="shared" ref="BC125" si="1044">SUM(AP123+BC123)</f>
        <v>0</v>
      </c>
      <c r="BD125" s="118">
        <f t="shared" ref="BD125" si="1045">SUM(AQ123+BD123)</f>
        <v>0</v>
      </c>
      <c r="BE125" s="118">
        <f t="shared" ref="BE125" si="1046">SUM(AR123+BE123)</f>
        <v>0</v>
      </c>
      <c r="BF125" s="118">
        <f>SUM(AT125:BE125)</f>
        <v>0</v>
      </c>
      <c r="BG125" s="41"/>
      <c r="BH125" s="57"/>
      <c r="BI125" s="58">
        <f>SUM(BI123-BI124)</f>
        <v>24902000</v>
      </c>
      <c r="BJ125" s="154" t="s">
        <v>34</v>
      </c>
      <c r="BK125" s="162"/>
      <c r="BL125" s="37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7"/>
      <c r="CA125" s="43"/>
      <c r="CB125" s="7"/>
      <c r="CC125" s="7"/>
      <c r="CD125" s="7"/>
      <c r="CE125" s="43"/>
      <c r="CF125" s="7"/>
      <c r="CG125" s="7"/>
      <c r="CH125" s="7"/>
      <c r="CI125" s="43"/>
      <c r="CJ125" s="7"/>
      <c r="CK125" s="7"/>
      <c r="CL125" s="7"/>
      <c r="CM125" s="43"/>
      <c r="CN125" s="7"/>
      <c r="CO125" s="7"/>
      <c r="CP125" s="7"/>
      <c r="CQ125" s="43"/>
      <c r="CR125" s="7"/>
      <c r="CS125" s="7"/>
      <c r="CT125" s="7"/>
      <c r="CU125" s="43"/>
      <c r="CV125" s="7"/>
      <c r="CW125" s="7"/>
      <c r="CX125" s="7"/>
      <c r="CY125" s="43"/>
      <c r="CZ125" s="7"/>
      <c r="DA125" s="7"/>
      <c r="DB125" s="7"/>
      <c r="DC125" s="43"/>
      <c r="DD125" s="7"/>
      <c r="DE125" s="7"/>
      <c r="DF125" s="7"/>
      <c r="DG125" s="43"/>
      <c r="DH125" s="7"/>
      <c r="DI125" s="7"/>
      <c r="DJ125" s="7"/>
    </row>
    <row r="126" spans="1:114" s="20" customFormat="1" ht="27.75" customHeight="1" x14ac:dyDescent="0.2">
      <c r="A126" s="1168" t="s">
        <v>8</v>
      </c>
      <c r="B126" s="1169"/>
      <c r="C126" s="119" t="s">
        <v>355</v>
      </c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23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267"/>
      <c r="AT126" s="268"/>
      <c r="AU126" s="268">
        <f>SUM(AT126+AS126)</f>
        <v>0</v>
      </c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3"/>
      <c r="BG126" s="133"/>
      <c r="BH126" s="130"/>
      <c r="BI126" s="134"/>
      <c r="BJ126" s="23"/>
      <c r="BK126" s="162"/>
      <c r="BL126" s="37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7"/>
      <c r="CA126" s="43"/>
      <c r="CB126" s="7"/>
      <c r="CC126" s="7"/>
      <c r="CD126" s="7"/>
      <c r="CE126" s="43"/>
      <c r="CF126" s="7"/>
      <c r="CG126" s="7"/>
      <c r="CH126" s="7"/>
      <c r="CI126" s="43"/>
      <c r="CJ126" s="7"/>
      <c r="CK126" s="7"/>
      <c r="CL126" s="7"/>
      <c r="CM126" s="43"/>
      <c r="CN126" s="7"/>
      <c r="CO126" s="7"/>
      <c r="CP126" s="7"/>
      <c r="CQ126" s="43"/>
      <c r="CR126" s="7"/>
      <c r="CS126" s="7"/>
      <c r="CT126" s="7"/>
      <c r="CU126" s="43"/>
      <c r="CV126" s="7"/>
      <c r="CW126" s="7"/>
      <c r="CX126" s="7"/>
      <c r="CY126" s="43"/>
      <c r="CZ126" s="7"/>
      <c r="DA126" s="7"/>
      <c r="DB126" s="7"/>
      <c r="DC126" s="43"/>
      <c r="DD126" s="7"/>
      <c r="DE126" s="7"/>
      <c r="DF126" s="7"/>
      <c r="DG126" s="43"/>
      <c r="DH126" s="7"/>
      <c r="DI126" s="7"/>
      <c r="DJ126" s="7"/>
    </row>
    <row r="127" spans="1:114" s="8" customFormat="1" ht="27.75" customHeight="1" x14ac:dyDescent="0.2">
      <c r="A127" s="1170" t="s">
        <v>9</v>
      </c>
      <c r="B127" s="1150" t="s">
        <v>10</v>
      </c>
      <c r="C127" s="1150" t="s">
        <v>21</v>
      </c>
      <c r="D127" s="1173" t="s">
        <v>11</v>
      </c>
      <c r="E127" s="1173"/>
      <c r="F127" s="1173"/>
      <c r="G127" s="1173"/>
      <c r="H127" s="1173"/>
      <c r="I127" s="1173"/>
      <c r="J127" s="1173"/>
      <c r="K127" s="1173"/>
      <c r="L127" s="1173"/>
      <c r="M127" s="1173"/>
      <c r="N127" s="1173"/>
      <c r="O127" s="1173"/>
      <c r="P127" s="1173"/>
      <c r="Q127" s="1173"/>
      <c r="R127" s="1150" t="s">
        <v>19</v>
      </c>
      <c r="S127" s="1174" t="s">
        <v>16</v>
      </c>
      <c r="T127" s="1175"/>
      <c r="U127" s="1175"/>
      <c r="V127" s="1175"/>
      <c r="W127" s="1175"/>
      <c r="X127" s="1175"/>
      <c r="Y127" s="1175"/>
      <c r="Z127" s="1175"/>
      <c r="AA127" s="1175"/>
      <c r="AB127" s="1175"/>
      <c r="AC127" s="1175"/>
      <c r="AD127" s="1175"/>
      <c r="AE127" s="1176"/>
      <c r="AF127" s="1161" t="s">
        <v>6</v>
      </c>
      <c r="AG127" s="1161"/>
      <c r="AH127" s="1161"/>
      <c r="AI127" s="1161"/>
      <c r="AJ127" s="1161"/>
      <c r="AK127" s="1161"/>
      <c r="AL127" s="1161"/>
      <c r="AM127" s="1161"/>
      <c r="AN127" s="1161"/>
      <c r="AO127" s="1161"/>
      <c r="AP127" s="1161"/>
      <c r="AQ127" s="1161"/>
      <c r="AR127" s="1161"/>
      <c r="AS127" s="1161"/>
      <c r="AT127" s="1162" t="s">
        <v>38</v>
      </c>
      <c r="AU127" s="1163"/>
      <c r="AV127" s="1163"/>
      <c r="AW127" s="1163"/>
      <c r="AX127" s="1163"/>
      <c r="AY127" s="1163"/>
      <c r="AZ127" s="1163"/>
      <c r="BA127" s="1163"/>
      <c r="BB127" s="1163"/>
      <c r="BC127" s="1163"/>
      <c r="BD127" s="1163"/>
      <c r="BE127" s="1163"/>
      <c r="BF127" s="1164"/>
      <c r="BG127" s="1150" t="s">
        <v>35</v>
      </c>
      <c r="BH127" s="1150" t="s">
        <v>208</v>
      </c>
      <c r="BI127" s="1153" t="s">
        <v>36</v>
      </c>
      <c r="BJ127" s="130"/>
      <c r="BK127" s="130"/>
      <c r="BL127" s="1149" t="s">
        <v>51</v>
      </c>
      <c r="BM127" s="1149"/>
      <c r="BN127" s="1149"/>
      <c r="BO127" s="23"/>
      <c r="BP127" s="1149" t="s">
        <v>52</v>
      </c>
      <c r="BQ127" s="1149"/>
      <c r="BR127" s="1149"/>
      <c r="BS127" s="23"/>
      <c r="BT127" s="1149" t="s">
        <v>56</v>
      </c>
      <c r="BU127" s="1149"/>
      <c r="BV127" s="1149"/>
      <c r="BW127" s="23"/>
      <c r="BX127" s="1149" t="s">
        <v>59</v>
      </c>
      <c r="BY127" s="1149"/>
      <c r="BZ127" s="1149"/>
      <c r="CA127" s="23"/>
      <c r="CB127" s="1149" t="s">
        <v>60</v>
      </c>
      <c r="CC127" s="1149"/>
      <c r="CD127" s="1149"/>
      <c r="CE127" s="23"/>
      <c r="CF127" s="1149" t="s">
        <v>61</v>
      </c>
      <c r="CG127" s="1149"/>
      <c r="CH127" s="1149"/>
      <c r="CI127" s="23"/>
      <c r="CJ127" s="1149" t="s">
        <v>204</v>
      </c>
      <c r="CK127" s="1149"/>
      <c r="CL127" s="1149"/>
      <c r="CM127" s="23"/>
      <c r="CN127" s="1149" t="s">
        <v>584</v>
      </c>
      <c r="CO127" s="1149"/>
      <c r="CP127" s="1149"/>
      <c r="CQ127" s="23"/>
      <c r="CR127" s="1149" t="s">
        <v>585</v>
      </c>
      <c r="CS127" s="1149"/>
      <c r="CT127" s="1149"/>
      <c r="CU127" s="23"/>
      <c r="CV127" s="1149" t="s">
        <v>586</v>
      </c>
      <c r="CW127" s="1149"/>
      <c r="CX127" s="1149"/>
      <c r="CY127" s="23"/>
      <c r="CZ127" s="1149" t="s">
        <v>587</v>
      </c>
      <c r="DA127" s="1149"/>
      <c r="DB127" s="1149"/>
      <c r="DC127" s="23"/>
      <c r="DD127" s="1149" t="s">
        <v>588</v>
      </c>
      <c r="DE127" s="1149"/>
      <c r="DF127" s="1149"/>
      <c r="DG127" s="23"/>
      <c r="DH127" s="1149" t="s">
        <v>12</v>
      </c>
      <c r="DI127" s="1149"/>
      <c r="DJ127" s="1149"/>
    </row>
    <row r="128" spans="1:114" s="8" customFormat="1" ht="27.75" customHeight="1" x14ac:dyDescent="0.2">
      <c r="A128" s="1171"/>
      <c r="B128" s="1151"/>
      <c r="C128" s="1151"/>
      <c r="D128" s="1156" t="s">
        <v>17</v>
      </c>
      <c r="E128" s="1158" t="s">
        <v>18</v>
      </c>
      <c r="F128" s="1159"/>
      <c r="G128" s="1159"/>
      <c r="H128" s="1159"/>
      <c r="I128" s="1159"/>
      <c r="J128" s="1159"/>
      <c r="K128" s="1159"/>
      <c r="L128" s="1159"/>
      <c r="M128" s="1159"/>
      <c r="N128" s="1159"/>
      <c r="O128" s="1159"/>
      <c r="P128" s="1159"/>
      <c r="Q128" s="1159"/>
      <c r="R128" s="1151"/>
      <c r="S128" s="1156" t="s">
        <v>17</v>
      </c>
      <c r="T128" s="1158" t="s">
        <v>18</v>
      </c>
      <c r="U128" s="1159"/>
      <c r="V128" s="1159"/>
      <c r="W128" s="1159"/>
      <c r="X128" s="1159"/>
      <c r="Y128" s="1159"/>
      <c r="Z128" s="1159"/>
      <c r="AA128" s="1159"/>
      <c r="AB128" s="1159"/>
      <c r="AC128" s="1159"/>
      <c r="AD128" s="1159"/>
      <c r="AE128" s="1160"/>
      <c r="AF128" s="1156" t="s">
        <v>17</v>
      </c>
      <c r="AG128" s="1158" t="s">
        <v>18</v>
      </c>
      <c r="AH128" s="1159"/>
      <c r="AI128" s="1159"/>
      <c r="AJ128" s="1159"/>
      <c r="AK128" s="1159"/>
      <c r="AL128" s="1159"/>
      <c r="AM128" s="1159"/>
      <c r="AN128" s="1159"/>
      <c r="AO128" s="1159"/>
      <c r="AP128" s="1159"/>
      <c r="AQ128" s="1159"/>
      <c r="AR128" s="1159"/>
      <c r="AS128" s="1160"/>
      <c r="AT128" s="1165"/>
      <c r="AU128" s="1166"/>
      <c r="AV128" s="1166"/>
      <c r="AW128" s="1166"/>
      <c r="AX128" s="1166"/>
      <c r="AY128" s="1166"/>
      <c r="AZ128" s="1166"/>
      <c r="BA128" s="1166"/>
      <c r="BB128" s="1166"/>
      <c r="BC128" s="1166"/>
      <c r="BD128" s="1166"/>
      <c r="BE128" s="1166"/>
      <c r="BF128" s="1167"/>
      <c r="BG128" s="1151"/>
      <c r="BH128" s="1151"/>
      <c r="BI128" s="1154"/>
      <c r="BJ128" s="130"/>
      <c r="BK128" s="130"/>
      <c r="BL128" s="920">
        <v>1</v>
      </c>
      <c r="BM128" s="920">
        <v>2</v>
      </c>
      <c r="BN128" s="920"/>
      <c r="BO128" s="23"/>
      <c r="BP128" s="920">
        <v>1</v>
      </c>
      <c r="BQ128" s="920">
        <v>2</v>
      </c>
      <c r="BR128" s="920"/>
      <c r="BS128" s="23"/>
      <c r="BT128" s="920">
        <v>1</v>
      </c>
      <c r="BU128" s="920">
        <v>2</v>
      </c>
      <c r="BV128" s="920"/>
      <c r="BW128" s="23"/>
      <c r="BX128" s="920">
        <v>1</v>
      </c>
      <c r="BY128" s="920">
        <v>2</v>
      </c>
      <c r="BZ128" s="920"/>
      <c r="CA128" s="23"/>
      <c r="CB128" s="920">
        <v>1</v>
      </c>
      <c r="CC128" s="920">
        <v>2</v>
      </c>
      <c r="CD128" s="920"/>
      <c r="CE128" s="23"/>
      <c r="CF128" s="920">
        <v>1</v>
      </c>
      <c r="CG128" s="920">
        <v>2</v>
      </c>
      <c r="CH128" s="920"/>
      <c r="CI128" s="23"/>
      <c r="CJ128" s="920">
        <v>1</v>
      </c>
      <c r="CK128" s="920">
        <v>2</v>
      </c>
      <c r="CL128" s="920"/>
      <c r="CM128" s="23"/>
      <c r="CN128" s="920">
        <v>1</v>
      </c>
      <c r="CO128" s="920">
        <v>2</v>
      </c>
      <c r="CP128" s="920"/>
      <c r="CQ128" s="23"/>
      <c r="CR128" s="920">
        <v>1</v>
      </c>
      <c r="CS128" s="920">
        <v>2</v>
      </c>
      <c r="CT128" s="920"/>
      <c r="CU128" s="23"/>
      <c r="CV128" s="920">
        <v>1</v>
      </c>
      <c r="CW128" s="920">
        <v>2</v>
      </c>
      <c r="CX128" s="920"/>
      <c r="CY128" s="23"/>
      <c r="CZ128" s="920">
        <v>1</v>
      </c>
      <c r="DA128" s="920">
        <v>2</v>
      </c>
      <c r="DB128" s="920"/>
      <c r="DC128" s="23"/>
      <c r="DD128" s="920">
        <v>1</v>
      </c>
      <c r="DE128" s="920">
        <v>2</v>
      </c>
      <c r="DF128" s="920"/>
      <c r="DG128" s="23"/>
      <c r="DH128" s="920">
        <v>1</v>
      </c>
      <c r="DI128" s="920">
        <v>2</v>
      </c>
      <c r="DJ128" s="920"/>
    </row>
    <row r="129" spans="1:114" s="6" customFormat="1" ht="27.75" customHeight="1" x14ac:dyDescent="0.2">
      <c r="A129" s="1172"/>
      <c r="B129" s="1152"/>
      <c r="C129" s="1152"/>
      <c r="D129" s="1157"/>
      <c r="E129" s="26">
        <v>1</v>
      </c>
      <c r="F129" s="26">
        <v>2</v>
      </c>
      <c r="G129" s="26">
        <v>3</v>
      </c>
      <c r="H129" s="26">
        <v>4</v>
      </c>
      <c r="I129" s="26">
        <v>5</v>
      </c>
      <c r="J129" s="26">
        <v>6</v>
      </c>
      <c r="K129" s="26">
        <v>7</v>
      </c>
      <c r="L129" s="26">
        <v>8</v>
      </c>
      <c r="M129" s="26">
        <v>9</v>
      </c>
      <c r="N129" s="26">
        <v>10</v>
      </c>
      <c r="O129" s="26">
        <v>11</v>
      </c>
      <c r="P129" s="26">
        <v>12</v>
      </c>
      <c r="Q129" s="26" t="s">
        <v>20</v>
      </c>
      <c r="R129" s="1152"/>
      <c r="S129" s="1157"/>
      <c r="T129" s="26">
        <v>1</v>
      </c>
      <c r="U129" s="26">
        <v>2</v>
      </c>
      <c r="V129" s="26">
        <v>3</v>
      </c>
      <c r="W129" s="26">
        <v>4</v>
      </c>
      <c r="X129" s="26">
        <v>5</v>
      </c>
      <c r="Y129" s="26">
        <v>6</v>
      </c>
      <c r="Z129" s="26">
        <v>7</v>
      </c>
      <c r="AA129" s="26">
        <v>8</v>
      </c>
      <c r="AB129" s="26">
        <v>9</v>
      </c>
      <c r="AC129" s="26">
        <v>10</v>
      </c>
      <c r="AD129" s="26">
        <v>11</v>
      </c>
      <c r="AE129" s="26">
        <v>12</v>
      </c>
      <c r="AF129" s="1157"/>
      <c r="AG129" s="26">
        <v>1</v>
      </c>
      <c r="AH129" s="26">
        <v>2</v>
      </c>
      <c r="AI129" s="26">
        <v>3</v>
      </c>
      <c r="AJ129" s="26">
        <v>4</v>
      </c>
      <c r="AK129" s="26">
        <v>5</v>
      </c>
      <c r="AL129" s="26">
        <v>6</v>
      </c>
      <c r="AM129" s="26">
        <v>7</v>
      </c>
      <c r="AN129" s="26">
        <v>8</v>
      </c>
      <c r="AO129" s="26">
        <v>9</v>
      </c>
      <c r="AP129" s="26">
        <v>10</v>
      </c>
      <c r="AQ129" s="26">
        <v>11</v>
      </c>
      <c r="AR129" s="26">
        <v>12</v>
      </c>
      <c r="AS129" s="26" t="s">
        <v>12</v>
      </c>
      <c r="AT129" s="164">
        <v>1</v>
      </c>
      <c r="AU129" s="164">
        <v>2</v>
      </c>
      <c r="AV129" s="164">
        <v>3</v>
      </c>
      <c r="AW129" s="164">
        <v>4</v>
      </c>
      <c r="AX129" s="164">
        <v>5</v>
      </c>
      <c r="AY129" s="164">
        <v>6</v>
      </c>
      <c r="AZ129" s="164">
        <v>7</v>
      </c>
      <c r="BA129" s="164">
        <v>8</v>
      </c>
      <c r="BB129" s="164">
        <v>9</v>
      </c>
      <c r="BC129" s="164">
        <v>10</v>
      </c>
      <c r="BD129" s="164">
        <v>11</v>
      </c>
      <c r="BE129" s="164">
        <v>12</v>
      </c>
      <c r="BF129" s="26" t="s">
        <v>12</v>
      </c>
      <c r="BG129" s="1152"/>
      <c r="BH129" s="1152"/>
      <c r="BI129" s="1155"/>
      <c r="BJ129" s="7"/>
      <c r="BK129" s="7"/>
      <c r="BL129" s="164" t="s">
        <v>581</v>
      </c>
      <c r="BM129" s="164" t="s">
        <v>582</v>
      </c>
      <c r="BN129" s="919" t="s">
        <v>583</v>
      </c>
      <c r="BO129" s="27"/>
      <c r="BP129" s="164" t="s">
        <v>581</v>
      </c>
      <c r="BQ129" s="164" t="s">
        <v>582</v>
      </c>
      <c r="BR129" s="919" t="s">
        <v>583</v>
      </c>
      <c r="BS129" s="27"/>
      <c r="BT129" s="164" t="s">
        <v>581</v>
      </c>
      <c r="BU129" s="164" t="s">
        <v>582</v>
      </c>
      <c r="BV129" s="919" t="s">
        <v>583</v>
      </c>
      <c r="BW129" s="27"/>
      <c r="BX129" s="164" t="s">
        <v>581</v>
      </c>
      <c r="BY129" s="164" t="s">
        <v>582</v>
      </c>
      <c r="BZ129" s="919" t="s">
        <v>583</v>
      </c>
      <c r="CA129" s="27"/>
      <c r="CB129" s="164" t="s">
        <v>581</v>
      </c>
      <c r="CC129" s="164" t="s">
        <v>582</v>
      </c>
      <c r="CD129" s="919" t="s">
        <v>583</v>
      </c>
      <c r="CE129" s="27"/>
      <c r="CF129" s="164" t="s">
        <v>581</v>
      </c>
      <c r="CG129" s="164" t="s">
        <v>582</v>
      </c>
      <c r="CH129" s="919" t="s">
        <v>583</v>
      </c>
      <c r="CI129" s="27"/>
      <c r="CJ129" s="164" t="s">
        <v>581</v>
      </c>
      <c r="CK129" s="164" t="s">
        <v>582</v>
      </c>
      <c r="CL129" s="919" t="s">
        <v>583</v>
      </c>
      <c r="CM129" s="27"/>
      <c r="CN129" s="164" t="s">
        <v>581</v>
      </c>
      <c r="CO129" s="164" t="s">
        <v>582</v>
      </c>
      <c r="CP129" s="919" t="s">
        <v>583</v>
      </c>
      <c r="CQ129" s="27"/>
      <c r="CR129" s="164" t="s">
        <v>581</v>
      </c>
      <c r="CS129" s="164" t="s">
        <v>582</v>
      </c>
      <c r="CT129" s="919" t="s">
        <v>583</v>
      </c>
      <c r="CU129" s="27"/>
      <c r="CV129" s="164" t="s">
        <v>581</v>
      </c>
      <c r="CW129" s="164" t="s">
        <v>582</v>
      </c>
      <c r="CX129" s="919" t="s">
        <v>583</v>
      </c>
      <c r="CY129" s="27"/>
      <c r="CZ129" s="164" t="s">
        <v>581</v>
      </c>
      <c r="DA129" s="164" t="s">
        <v>582</v>
      </c>
      <c r="DB129" s="919" t="s">
        <v>583</v>
      </c>
      <c r="DC129" s="27"/>
      <c r="DD129" s="164" t="s">
        <v>581</v>
      </c>
      <c r="DE129" s="164" t="s">
        <v>582</v>
      </c>
      <c r="DF129" s="919" t="s">
        <v>583</v>
      </c>
      <c r="DG129" s="27"/>
      <c r="DH129" s="164" t="s">
        <v>581</v>
      </c>
      <c r="DI129" s="164" t="s">
        <v>582</v>
      </c>
      <c r="DJ129" s="919" t="s">
        <v>583</v>
      </c>
    </row>
    <row r="130" spans="1:114" s="7" customFormat="1" ht="27.75" customHeight="1" x14ac:dyDescent="0.2">
      <c r="A130" s="42"/>
      <c r="B130" s="189" t="s">
        <v>382</v>
      </c>
      <c r="C130" s="373" t="s">
        <v>442</v>
      </c>
      <c r="D130" s="180">
        <v>1</v>
      </c>
      <c r="E130" s="82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1">
        <f>SUM(E130:P130)</f>
        <v>0</v>
      </c>
      <c r="R130" s="183" t="s">
        <v>45</v>
      </c>
      <c r="S130" s="655">
        <v>7451000</v>
      </c>
      <c r="T130" s="84"/>
      <c r="U130" s="84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69">
        <f>SUM(Q130*S130)</f>
        <v>0</v>
      </c>
      <c r="AG130" s="70">
        <f>T130*E130</f>
        <v>0</v>
      </c>
      <c r="AH130" s="70">
        <f>U130*F130</f>
        <v>0</v>
      </c>
      <c r="AI130" s="70">
        <f>V130*G130</f>
        <v>0</v>
      </c>
      <c r="AJ130" s="70">
        <f t="shared" ref="AJ130:AJ131" si="1047">W130*H130</f>
        <v>0</v>
      </c>
      <c r="AK130" s="70">
        <f t="shared" ref="AK130:AK131" si="1048">X130*I130</f>
        <v>0</v>
      </c>
      <c r="AL130" s="70">
        <f t="shared" ref="AL130:AL131" si="1049">Y130*J130</f>
        <v>0</v>
      </c>
      <c r="AM130" s="70">
        <f t="shared" ref="AM130:AM131" si="1050">Z130*K130</f>
        <v>0</v>
      </c>
      <c r="AN130" s="70">
        <f t="shared" ref="AN130:AN131" si="1051">AA130*L130</f>
        <v>0</v>
      </c>
      <c r="AO130" s="70">
        <f t="shared" ref="AO130:AO131" si="1052">AB130*M130</f>
        <v>0</v>
      </c>
      <c r="AP130" s="70">
        <f t="shared" ref="AP130:AP131" si="1053">AC130*N130</f>
        <v>0</v>
      </c>
      <c r="AQ130" s="70">
        <f t="shared" ref="AQ130:AQ131" si="1054">AD130*O130</f>
        <v>0</v>
      </c>
      <c r="AR130" s="70">
        <f t="shared" ref="AR130:AR131" si="1055">AE130*P130</f>
        <v>0</v>
      </c>
      <c r="AS130" s="71">
        <f>SUM(AG130:AR130)</f>
        <v>0</v>
      </c>
      <c r="AT130" s="70">
        <f>SUM(AG130*4%)</f>
        <v>0</v>
      </c>
      <c r="AU130" s="70">
        <f>SUM(AH130*4%)</f>
        <v>0</v>
      </c>
      <c r="AV130" s="70">
        <f t="shared" ref="AV130:AV131" si="1056">SUM(AI130*14%)</f>
        <v>0</v>
      </c>
      <c r="AW130" s="70">
        <f t="shared" ref="AW130:AW131" si="1057">SUM(AJ130*14%)</f>
        <v>0</v>
      </c>
      <c r="AX130" s="70">
        <f t="shared" ref="AX130:AX131" si="1058">SUM(AK130*14%)</f>
        <v>0</v>
      </c>
      <c r="AY130" s="70">
        <f t="shared" ref="AY130:AY131" si="1059">SUM(AL130*14%)</f>
        <v>0</v>
      </c>
      <c r="AZ130" s="70">
        <f t="shared" ref="AZ130:AZ131" si="1060">SUM(AM130*14%)</f>
        <v>0</v>
      </c>
      <c r="BA130" s="70">
        <f t="shared" ref="BA130:BA131" si="1061">SUM(AN130*14%)</f>
        <v>0</v>
      </c>
      <c r="BB130" s="70">
        <f t="shared" ref="BB130:BB131" si="1062">SUM(AO130*14%)</f>
        <v>0</v>
      </c>
      <c r="BC130" s="70">
        <f t="shared" ref="BC130:BC131" si="1063">SUM(AP130*14%)</f>
        <v>0</v>
      </c>
      <c r="BD130" s="70">
        <f t="shared" ref="BD130:BD131" si="1064">SUM(AQ130*14%)</f>
        <v>0</v>
      </c>
      <c r="BE130" s="70">
        <f t="shared" ref="BE130:BE131" si="1065">SUM(AR130*14%)</f>
        <v>0</v>
      </c>
      <c r="BF130" s="72">
        <f t="shared" ref="BF130:BF131" si="1066">SUM(AT130:BE130)</f>
        <v>0</v>
      </c>
      <c r="BG130" s="73">
        <f>AF130-AS130</f>
        <v>0</v>
      </c>
      <c r="BH130" s="74">
        <f>S130*D130</f>
        <v>7451000</v>
      </c>
      <c r="BI130" s="75">
        <f>BH130-AS130</f>
        <v>7451000</v>
      </c>
      <c r="BJ130" s="152">
        <f>SUM(Q130/D130)</f>
        <v>0</v>
      </c>
      <c r="BK130" s="655">
        <v>7451000</v>
      </c>
      <c r="BL130" s="461">
        <f>AG130-AT130</f>
        <v>0</v>
      </c>
      <c r="BM130" s="461">
        <f>E130*BK130</f>
        <v>0</v>
      </c>
      <c r="BN130" s="461">
        <f>BL130-BM130</f>
        <v>0</v>
      </c>
      <c r="BO130" s="37"/>
      <c r="BP130" s="461">
        <f>AH130-AU130</f>
        <v>0</v>
      </c>
      <c r="BQ130" s="461">
        <f>F130*BK130</f>
        <v>0</v>
      </c>
      <c r="BR130" s="461">
        <f>BP130-BQ130</f>
        <v>0</v>
      </c>
      <c r="BS130" s="37"/>
      <c r="BT130" s="461">
        <f>AI130-AV130</f>
        <v>0</v>
      </c>
      <c r="BU130" s="461">
        <f>G130*BK130</f>
        <v>0</v>
      </c>
      <c r="BV130" s="461">
        <f>BT130-BU130</f>
        <v>0</v>
      </c>
      <c r="BW130" s="37"/>
      <c r="BX130" s="461">
        <f>AJ130-AW130</f>
        <v>0</v>
      </c>
      <c r="BY130" s="461">
        <f>H130*BK130</f>
        <v>0</v>
      </c>
      <c r="BZ130" s="461">
        <f>BX130-BY130</f>
        <v>0</v>
      </c>
      <c r="CA130" s="37"/>
      <c r="CB130" s="461">
        <f>SUM(AK130-AX130)</f>
        <v>0</v>
      </c>
      <c r="CC130" s="461">
        <f>I130*BK130</f>
        <v>0</v>
      </c>
      <c r="CD130" s="461">
        <f>CB130-CC130</f>
        <v>0</v>
      </c>
      <c r="CE130" s="37"/>
      <c r="CF130" s="461">
        <f>AL130-AY130</f>
        <v>0</v>
      </c>
      <c r="CG130" s="461">
        <f>J130*BK130</f>
        <v>0</v>
      </c>
      <c r="CH130" s="461">
        <f>CF130-CG130</f>
        <v>0</v>
      </c>
      <c r="CI130" s="37"/>
      <c r="CJ130" s="461">
        <f>AM130-AZ130</f>
        <v>0</v>
      </c>
      <c r="CK130" s="461">
        <f>K130*BK130</f>
        <v>0</v>
      </c>
      <c r="CL130" s="461">
        <f>CJ130-CK130</f>
        <v>0</v>
      </c>
      <c r="CM130" s="37"/>
      <c r="CN130" s="461">
        <f>AN130-BA130</f>
        <v>0</v>
      </c>
      <c r="CO130" s="461">
        <f>L130*BK130</f>
        <v>0</v>
      </c>
      <c r="CP130" s="461">
        <f>CN130-CO130</f>
        <v>0</v>
      </c>
      <c r="CQ130" s="37"/>
      <c r="CR130" s="461">
        <f>AO130-BB130</f>
        <v>0</v>
      </c>
      <c r="CS130" s="461">
        <f>M130*BK130</f>
        <v>0</v>
      </c>
      <c r="CT130" s="461">
        <f>CR130-CS130</f>
        <v>0</v>
      </c>
      <c r="CU130" s="37"/>
      <c r="CV130" s="461">
        <f>AP130-BC130</f>
        <v>0</v>
      </c>
      <c r="CW130" s="461">
        <f>N130*BK130</f>
        <v>0</v>
      </c>
      <c r="CX130" s="461">
        <f>CV130-CW130</f>
        <v>0</v>
      </c>
      <c r="CY130" s="37"/>
      <c r="CZ130" s="461">
        <f>AQ130-BD130</f>
        <v>0</v>
      </c>
      <c r="DA130" s="461">
        <f>O130*BK130</f>
        <v>0</v>
      </c>
      <c r="DB130" s="461">
        <f>CZ130-DA130</f>
        <v>0</v>
      </c>
      <c r="DC130" s="37"/>
      <c r="DD130" s="461">
        <f>AR130-BE130</f>
        <v>0</v>
      </c>
      <c r="DE130" s="461">
        <f>P130*BK130</f>
        <v>0</v>
      </c>
      <c r="DF130" s="461">
        <f>DD130-DE130</f>
        <v>0</v>
      </c>
      <c r="DG130" s="37"/>
      <c r="DH130" s="461">
        <f t="shared" ref="DH130:DH131" si="1067">SUM(BL130+BP130+BT130+BX130+CB130+CF130+CJ130+CN130+CR130+CV130+CZ130+DD130)</f>
        <v>0</v>
      </c>
      <c r="DI130" s="461">
        <f t="shared" ref="DI130:DI131" si="1068">SUM(BM130+BQ130+BU130+BY130+CC130+CG130+CK130+CO130+CS130+CW130+DA130+DE130)</f>
        <v>0</v>
      </c>
      <c r="DJ130" s="461">
        <f>DH130-DI130</f>
        <v>0</v>
      </c>
    </row>
    <row r="131" spans="1:114" s="7" customFormat="1" ht="27.75" customHeight="1" thickBot="1" x14ac:dyDescent="0.25">
      <c r="A131" s="42"/>
      <c r="B131" s="189" t="s">
        <v>383</v>
      </c>
      <c r="C131" s="373" t="s">
        <v>442</v>
      </c>
      <c r="D131" s="180">
        <v>1</v>
      </c>
      <c r="E131" s="82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1">
        <f t="shared" ref="Q131" si="1069">SUM(E131:P131)</f>
        <v>0</v>
      </c>
      <c r="R131" s="183" t="s">
        <v>45</v>
      </c>
      <c r="S131" s="655">
        <v>5000000</v>
      </c>
      <c r="T131" s="84"/>
      <c r="U131" s="84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69">
        <f t="shared" ref="AF131" si="1070">SUM(Q131*S131)</f>
        <v>0</v>
      </c>
      <c r="AG131" s="70">
        <f t="shared" ref="AG131" si="1071">T131*E131</f>
        <v>0</v>
      </c>
      <c r="AH131" s="70">
        <f t="shared" ref="AH131" si="1072">U131*F131</f>
        <v>0</v>
      </c>
      <c r="AI131" s="70">
        <f t="shared" ref="AI131" si="1073">V131*G131</f>
        <v>0</v>
      </c>
      <c r="AJ131" s="70">
        <f t="shared" si="1047"/>
        <v>0</v>
      </c>
      <c r="AK131" s="70">
        <f t="shared" si="1048"/>
        <v>0</v>
      </c>
      <c r="AL131" s="70">
        <f t="shared" si="1049"/>
        <v>0</v>
      </c>
      <c r="AM131" s="70">
        <f t="shared" si="1050"/>
        <v>0</v>
      </c>
      <c r="AN131" s="70">
        <f t="shared" si="1051"/>
        <v>0</v>
      </c>
      <c r="AO131" s="70">
        <f t="shared" si="1052"/>
        <v>0</v>
      </c>
      <c r="AP131" s="70">
        <f t="shared" si="1053"/>
        <v>0</v>
      </c>
      <c r="AQ131" s="70">
        <f t="shared" si="1054"/>
        <v>0</v>
      </c>
      <c r="AR131" s="70">
        <f t="shared" si="1055"/>
        <v>0</v>
      </c>
      <c r="AS131" s="71">
        <f t="shared" ref="AS131" si="1074">SUM(AG131:AR131)</f>
        <v>0</v>
      </c>
      <c r="AT131" s="70">
        <f t="shared" ref="AT131" si="1075">SUM(AG131*4%)</f>
        <v>0</v>
      </c>
      <c r="AU131" s="70">
        <f t="shared" ref="AU131" si="1076">SUM(AH131*4%)</f>
        <v>0</v>
      </c>
      <c r="AV131" s="70">
        <f t="shared" si="1056"/>
        <v>0</v>
      </c>
      <c r="AW131" s="70">
        <f t="shared" si="1057"/>
        <v>0</v>
      </c>
      <c r="AX131" s="70">
        <f t="shared" si="1058"/>
        <v>0</v>
      </c>
      <c r="AY131" s="70">
        <f t="shared" si="1059"/>
        <v>0</v>
      </c>
      <c r="AZ131" s="70">
        <f t="shared" si="1060"/>
        <v>0</v>
      </c>
      <c r="BA131" s="70">
        <f t="shared" si="1061"/>
        <v>0</v>
      </c>
      <c r="BB131" s="70">
        <f t="shared" si="1062"/>
        <v>0</v>
      </c>
      <c r="BC131" s="70">
        <f t="shared" si="1063"/>
        <v>0</v>
      </c>
      <c r="BD131" s="70">
        <f t="shared" si="1064"/>
        <v>0</v>
      </c>
      <c r="BE131" s="70">
        <f t="shared" si="1065"/>
        <v>0</v>
      </c>
      <c r="BF131" s="72">
        <f t="shared" si="1066"/>
        <v>0</v>
      </c>
      <c r="BG131" s="73">
        <f>AF131-AS131</f>
        <v>0</v>
      </c>
      <c r="BH131" s="74">
        <f t="shared" ref="BH131" si="1077">S131*D131</f>
        <v>5000000</v>
      </c>
      <c r="BI131" s="75">
        <f>BH131-AS131</f>
        <v>5000000</v>
      </c>
      <c r="BJ131" s="152">
        <f t="shared" ref="BJ131" si="1078">SUM(Q131/D131)</f>
        <v>0</v>
      </c>
      <c r="BK131" s="655">
        <v>5000000</v>
      </c>
      <c r="BL131" s="461">
        <f>AG131-AT131</f>
        <v>0</v>
      </c>
      <c r="BM131" s="461">
        <f>E131*BK131</f>
        <v>0</v>
      </c>
      <c r="BN131" s="461">
        <f>BL131-BM131</f>
        <v>0</v>
      </c>
      <c r="BO131" s="37"/>
      <c r="BP131" s="461">
        <f>AH131-AU131</f>
        <v>0</v>
      </c>
      <c r="BQ131" s="461">
        <f>F131*BK131</f>
        <v>0</v>
      </c>
      <c r="BR131" s="461">
        <f>BP131-BQ131</f>
        <v>0</v>
      </c>
      <c r="BS131" s="37"/>
      <c r="BT131" s="461">
        <f>AI131-AV131</f>
        <v>0</v>
      </c>
      <c r="BU131" s="461">
        <f>G131*BK131</f>
        <v>0</v>
      </c>
      <c r="BV131" s="461">
        <f>BT131-BU131</f>
        <v>0</v>
      </c>
      <c r="BW131" s="37"/>
      <c r="BX131" s="461">
        <f>AJ131-AW131</f>
        <v>0</v>
      </c>
      <c r="BY131" s="461">
        <f>H131*BK131</f>
        <v>0</v>
      </c>
      <c r="BZ131" s="461">
        <f>BX131-BY131</f>
        <v>0</v>
      </c>
      <c r="CA131" s="37"/>
      <c r="CB131" s="461">
        <f>SUM(AK131-AX131)</f>
        <v>0</v>
      </c>
      <c r="CC131" s="461">
        <f>I131*BK131</f>
        <v>0</v>
      </c>
      <c r="CD131" s="461">
        <f>CB131-CC131</f>
        <v>0</v>
      </c>
      <c r="CE131" s="37"/>
      <c r="CF131" s="461">
        <f>AL131-AY131</f>
        <v>0</v>
      </c>
      <c r="CG131" s="461">
        <f>J131*BK131</f>
        <v>0</v>
      </c>
      <c r="CH131" s="461">
        <f>CF131-CG131</f>
        <v>0</v>
      </c>
      <c r="CI131" s="37"/>
      <c r="CJ131" s="461">
        <f>AM131-AZ131</f>
        <v>0</v>
      </c>
      <c r="CK131" s="461">
        <f>K131*BK131</f>
        <v>0</v>
      </c>
      <c r="CL131" s="461">
        <f>CJ131-CK131</f>
        <v>0</v>
      </c>
      <c r="CM131" s="37"/>
      <c r="CN131" s="461">
        <f>AN131-BA131</f>
        <v>0</v>
      </c>
      <c r="CO131" s="461">
        <f>L131*BK131</f>
        <v>0</v>
      </c>
      <c r="CP131" s="461">
        <f>CN131-CO131</f>
        <v>0</v>
      </c>
      <c r="CQ131" s="37"/>
      <c r="CR131" s="461">
        <f>AO131-BB131</f>
        <v>0</v>
      </c>
      <c r="CS131" s="461">
        <f>M131*BK131</f>
        <v>0</v>
      </c>
      <c r="CT131" s="461">
        <f>CR131-CS131</f>
        <v>0</v>
      </c>
      <c r="CU131" s="37"/>
      <c r="CV131" s="461">
        <f>AP131-BC131</f>
        <v>0</v>
      </c>
      <c r="CW131" s="461">
        <f>N131*BK131</f>
        <v>0</v>
      </c>
      <c r="CX131" s="461">
        <f>CV131-CW131</f>
        <v>0</v>
      </c>
      <c r="CY131" s="37"/>
      <c r="CZ131" s="461">
        <f>AQ131-BD131</f>
        <v>0</v>
      </c>
      <c r="DA131" s="461">
        <f>O131*BK131</f>
        <v>0</v>
      </c>
      <c r="DB131" s="461">
        <f>CZ131-DA131</f>
        <v>0</v>
      </c>
      <c r="DC131" s="37"/>
      <c r="DD131" s="461">
        <f>AR131-BE131</f>
        <v>0</v>
      </c>
      <c r="DE131" s="461">
        <f>P131*BK131</f>
        <v>0</v>
      </c>
      <c r="DF131" s="461">
        <f>DD131-DE131</f>
        <v>0</v>
      </c>
      <c r="DG131" s="37"/>
      <c r="DH131" s="461">
        <f t="shared" si="1067"/>
        <v>0</v>
      </c>
      <c r="DI131" s="461">
        <f t="shared" si="1068"/>
        <v>0</v>
      </c>
      <c r="DJ131" s="461">
        <f>DH131-DI131</f>
        <v>0</v>
      </c>
    </row>
    <row r="132" spans="1:114" s="39" customFormat="1" ht="27.75" customHeight="1" thickBot="1" x14ac:dyDescent="0.25">
      <c r="A132" s="45">
        <v>12</v>
      </c>
      <c r="B132" s="45" t="s">
        <v>4</v>
      </c>
      <c r="C132" s="45"/>
      <c r="D132" s="46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8"/>
      <c r="R132" s="77"/>
      <c r="S132" s="46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78">
        <f>SUM(AF130:AF131)</f>
        <v>0</v>
      </c>
      <c r="AG132" s="78">
        <f t="shared" ref="AG132" si="1079">SUM(AG130:AG131)</f>
        <v>0</v>
      </c>
      <c r="AH132" s="78">
        <f t="shared" ref="AH132" si="1080">SUM(AH130:AH131)</f>
        <v>0</v>
      </c>
      <c r="AI132" s="78">
        <f t="shared" ref="AI132" si="1081">SUM(AI130:AI131)</f>
        <v>0</v>
      </c>
      <c r="AJ132" s="78">
        <f t="shared" ref="AJ132" si="1082">SUM(AJ130:AJ131)</f>
        <v>0</v>
      </c>
      <c r="AK132" s="78">
        <f t="shared" ref="AK132" si="1083">SUM(AK130:AK131)</f>
        <v>0</v>
      </c>
      <c r="AL132" s="78">
        <f t="shared" ref="AL132" si="1084">SUM(AL130:AL131)</f>
        <v>0</v>
      </c>
      <c r="AM132" s="78">
        <f t="shared" ref="AM132" si="1085">SUM(AM130:AM131)</f>
        <v>0</v>
      </c>
      <c r="AN132" s="78">
        <f t="shared" ref="AN132" si="1086">SUM(AN130:AN131)</f>
        <v>0</v>
      </c>
      <c r="AO132" s="78">
        <f t="shared" ref="AO132" si="1087">SUM(AO130:AO131)</f>
        <v>0</v>
      </c>
      <c r="AP132" s="78">
        <f t="shared" ref="AP132" si="1088">SUM(AP130:AP131)</f>
        <v>0</v>
      </c>
      <c r="AQ132" s="78">
        <f t="shared" ref="AQ132" si="1089">SUM(AQ130:AQ131)</f>
        <v>0</v>
      </c>
      <c r="AR132" s="78">
        <f t="shared" ref="AR132" si="1090">SUM(AR130:AR131)</f>
        <v>0</v>
      </c>
      <c r="AS132" s="78">
        <f t="shared" ref="AS132" si="1091">SUM(AS130:AS131)</f>
        <v>0</v>
      </c>
      <c r="AT132" s="78">
        <f t="shared" ref="AT132" si="1092">SUM(AT130:AT131)</f>
        <v>0</v>
      </c>
      <c r="AU132" s="78">
        <f t="shared" ref="AU132" si="1093">SUM(AU130:AU131)</f>
        <v>0</v>
      </c>
      <c r="AV132" s="78">
        <f t="shared" ref="AV132" si="1094">SUM(AV130:AV131)</f>
        <v>0</v>
      </c>
      <c r="AW132" s="78">
        <f t="shared" ref="AW132" si="1095">SUM(AW130:AW131)</f>
        <v>0</v>
      </c>
      <c r="AX132" s="78">
        <f t="shared" ref="AX132" si="1096">SUM(AX130:AX131)</f>
        <v>0</v>
      </c>
      <c r="AY132" s="78">
        <f t="shared" ref="AY132" si="1097">SUM(AY130:AY131)</f>
        <v>0</v>
      </c>
      <c r="AZ132" s="78">
        <f t="shared" ref="AZ132" si="1098">SUM(AZ130:AZ131)</f>
        <v>0</v>
      </c>
      <c r="BA132" s="78">
        <f t="shared" ref="BA132" si="1099">SUM(BA130:BA131)</f>
        <v>0</v>
      </c>
      <c r="BB132" s="78">
        <f t="shared" ref="BB132" si="1100">SUM(BB130:BB131)</f>
        <v>0</v>
      </c>
      <c r="BC132" s="78">
        <f t="shared" ref="BC132" si="1101">SUM(BC130:BC131)</f>
        <v>0</v>
      </c>
      <c r="BD132" s="78">
        <f t="shared" ref="BD132" si="1102">SUM(BD130:BD131)</f>
        <v>0</v>
      </c>
      <c r="BE132" s="78">
        <f t="shared" ref="BE132" si="1103">SUM(BE130:BE131)</f>
        <v>0</v>
      </c>
      <c r="BF132" s="78">
        <f t="shared" ref="BF132" si="1104">SUM(BF130:BF131)</f>
        <v>0</v>
      </c>
      <c r="BG132" s="78">
        <f t="shared" ref="BG132" si="1105">SUM(BG130:BG131)</f>
        <v>0</v>
      </c>
      <c r="BH132" s="78">
        <f>SUM(BH130:BH131)</f>
        <v>12451000</v>
      </c>
      <c r="BI132" s="78">
        <f>SUM(BI130:BI131)</f>
        <v>12451000</v>
      </c>
      <c r="BJ132" s="153">
        <f>SUM(BJ130)</f>
        <v>0</v>
      </c>
      <c r="BK132" s="23"/>
      <c r="BL132" s="918">
        <f>SUM(BL130:BL131)</f>
        <v>0</v>
      </c>
      <c r="BM132" s="918">
        <f t="shared" ref="BM132" si="1106">SUM(BM130:BM131)</f>
        <v>0</v>
      </c>
      <c r="BN132" s="918">
        <f t="shared" ref="BN132" si="1107">SUM(BN130:BN131)</f>
        <v>0</v>
      </c>
      <c r="BO132" s="50"/>
      <c r="BP132" s="918">
        <f>SUM(BP130:BP131)</f>
        <v>0</v>
      </c>
      <c r="BQ132" s="918">
        <f t="shared" ref="BQ132" si="1108">SUM(BQ130:BQ131)</f>
        <v>0</v>
      </c>
      <c r="BR132" s="918">
        <f t="shared" ref="BR132" si="1109">SUM(BR130:BR131)</f>
        <v>0</v>
      </c>
      <c r="BS132" s="50"/>
      <c r="BT132" s="918">
        <f>SUM(BT130:BT131)</f>
        <v>0</v>
      </c>
      <c r="BU132" s="918">
        <f t="shared" ref="BU132" si="1110">SUM(BU130:BU131)</f>
        <v>0</v>
      </c>
      <c r="BV132" s="918">
        <f t="shared" ref="BV132" si="1111">SUM(BV130:BV131)</f>
        <v>0</v>
      </c>
      <c r="BW132" s="50"/>
      <c r="BX132" s="918">
        <f>SUM(BX130:BX131)</f>
        <v>0</v>
      </c>
      <c r="BY132" s="918">
        <f t="shared" ref="BY132" si="1112">SUM(BY130:BY131)</f>
        <v>0</v>
      </c>
      <c r="BZ132" s="918">
        <f t="shared" ref="BZ132" si="1113">SUM(BZ130:BZ131)</f>
        <v>0</v>
      </c>
      <c r="CA132" s="50"/>
      <c r="CB132" s="918">
        <f>SUM(CB130:CB131)</f>
        <v>0</v>
      </c>
      <c r="CC132" s="918">
        <f t="shared" ref="CC132" si="1114">SUM(CC130:CC131)</f>
        <v>0</v>
      </c>
      <c r="CD132" s="918">
        <f t="shared" ref="CD132" si="1115">SUM(CD130:CD131)</f>
        <v>0</v>
      </c>
      <c r="CE132" s="50"/>
      <c r="CF132" s="918">
        <f>SUM(CF130:CF131)</f>
        <v>0</v>
      </c>
      <c r="CG132" s="918">
        <f t="shared" ref="CG132" si="1116">SUM(CG130:CG131)</f>
        <v>0</v>
      </c>
      <c r="CH132" s="918">
        <f t="shared" ref="CH132" si="1117">SUM(CH130:CH131)</f>
        <v>0</v>
      </c>
      <c r="CI132" s="50"/>
      <c r="CJ132" s="918">
        <f>SUM(CJ130:CJ131)</f>
        <v>0</v>
      </c>
      <c r="CK132" s="918">
        <f t="shared" ref="CK132" si="1118">SUM(CK130:CK131)</f>
        <v>0</v>
      </c>
      <c r="CL132" s="918">
        <f t="shared" ref="CL132" si="1119">SUM(CL130:CL131)</f>
        <v>0</v>
      </c>
      <c r="CM132" s="50"/>
      <c r="CN132" s="918">
        <f>SUM(CN130:CN131)</f>
        <v>0</v>
      </c>
      <c r="CO132" s="918">
        <f t="shared" ref="CO132" si="1120">SUM(CO130:CO131)</f>
        <v>0</v>
      </c>
      <c r="CP132" s="918">
        <f t="shared" ref="CP132" si="1121">SUM(CP130:CP131)</f>
        <v>0</v>
      </c>
      <c r="CQ132" s="50"/>
      <c r="CR132" s="918">
        <f>SUM(CR130:CR131)</f>
        <v>0</v>
      </c>
      <c r="CS132" s="918">
        <f t="shared" ref="CS132" si="1122">SUM(CS130:CS131)</f>
        <v>0</v>
      </c>
      <c r="CT132" s="918">
        <f t="shared" ref="CT132" si="1123">SUM(CT130:CT131)</f>
        <v>0</v>
      </c>
      <c r="CU132" s="50"/>
      <c r="CV132" s="918">
        <f>SUM(CV130:CV131)</f>
        <v>0</v>
      </c>
      <c r="CW132" s="918">
        <f t="shared" ref="CW132" si="1124">SUM(CW130:CW131)</f>
        <v>0</v>
      </c>
      <c r="CX132" s="918">
        <f t="shared" ref="CX132" si="1125">SUM(CX130:CX131)</f>
        <v>0</v>
      </c>
      <c r="CY132" s="50"/>
      <c r="CZ132" s="918">
        <f>SUM(CZ130:CZ131)</f>
        <v>0</v>
      </c>
      <c r="DA132" s="918">
        <f t="shared" ref="DA132" si="1126">SUM(DA130:DA131)</f>
        <v>0</v>
      </c>
      <c r="DB132" s="918">
        <f t="shared" ref="DB132" si="1127">SUM(DB130:DB131)</f>
        <v>0</v>
      </c>
      <c r="DC132" s="50"/>
      <c r="DD132" s="918">
        <f>SUM(DD130:DD131)</f>
        <v>0</v>
      </c>
      <c r="DE132" s="918">
        <f t="shared" ref="DE132" si="1128">SUM(DE130:DE131)</f>
        <v>0</v>
      </c>
      <c r="DF132" s="918">
        <f t="shared" ref="DF132" si="1129">SUM(DF130:DF131)</f>
        <v>0</v>
      </c>
      <c r="DG132" s="50"/>
      <c r="DH132" s="918">
        <f>SUM(DH130:DH131)</f>
        <v>0</v>
      </c>
      <c r="DI132" s="918">
        <f t="shared" ref="DI132" si="1130">SUM(DI130:DI131)</f>
        <v>0</v>
      </c>
      <c r="DJ132" s="918">
        <f t="shared" ref="DJ132" si="1131">SUM(DJ130:DJ131)</f>
        <v>0</v>
      </c>
    </row>
    <row r="133" spans="1:114" s="20" customFormat="1" ht="27.75" customHeight="1" x14ac:dyDescent="0.2">
      <c r="A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AE133" s="41"/>
      <c r="AS133" s="52"/>
      <c r="BF133" s="53">
        <f>SUM(AS132+BF132)</f>
        <v>0</v>
      </c>
      <c r="BG133" s="54">
        <f>AF132-AS132</f>
        <v>0</v>
      </c>
      <c r="BH133" s="55">
        <f>SUM(BI132+AS132)</f>
        <v>12451000</v>
      </c>
      <c r="BI133" s="56">
        <f>SUM(BG132)</f>
        <v>0</v>
      </c>
      <c r="BJ133" s="41" t="s">
        <v>35</v>
      </c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6"/>
      <c r="CA133" s="27"/>
      <c r="CB133" s="6"/>
      <c r="CC133" s="6"/>
      <c r="CD133" s="6"/>
      <c r="CE133" s="27"/>
      <c r="CF133" s="6"/>
      <c r="CG133" s="6"/>
      <c r="CH133" s="6"/>
      <c r="CI133" s="27"/>
      <c r="CJ133" s="6"/>
      <c r="CK133" s="6"/>
      <c r="CL133" s="6"/>
      <c r="CM133" s="27"/>
      <c r="CN133" s="6"/>
      <c r="CO133" s="6"/>
      <c r="CP133" s="6"/>
      <c r="CQ133" s="27"/>
      <c r="CR133" s="6"/>
      <c r="CS133" s="6"/>
      <c r="CT133" s="6"/>
      <c r="CU133" s="27"/>
      <c r="CV133" s="6"/>
      <c r="CW133" s="6"/>
      <c r="CX133" s="6"/>
      <c r="CY133" s="27"/>
      <c r="CZ133" s="6"/>
      <c r="DA133" s="6"/>
      <c r="DB133" s="6"/>
      <c r="DC133" s="27"/>
      <c r="DD133" s="6"/>
      <c r="DE133" s="6"/>
      <c r="DF133" s="6"/>
      <c r="DG133" s="27"/>
      <c r="DH133" s="6"/>
      <c r="DI133" s="6"/>
      <c r="DJ133" s="6"/>
    </row>
    <row r="134" spans="1:114" s="20" customFormat="1" ht="27.75" customHeight="1" x14ac:dyDescent="0.2">
      <c r="A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AE134" s="41"/>
      <c r="AS134" s="41"/>
      <c r="AT134" s="118">
        <f>SUM(AG132+AT132)</f>
        <v>0</v>
      </c>
      <c r="AU134" s="118">
        <f t="shared" ref="AU134" si="1132">SUM(AH132+AU132)</f>
        <v>0</v>
      </c>
      <c r="AV134" s="118">
        <f t="shared" ref="AV134" si="1133">SUM(AI132+AV132)</f>
        <v>0</v>
      </c>
      <c r="AW134" s="118">
        <f t="shared" ref="AW134" si="1134">SUM(AJ132+AW132)</f>
        <v>0</v>
      </c>
      <c r="AX134" s="118">
        <f t="shared" ref="AX134" si="1135">SUM(AK132+AX132)</f>
        <v>0</v>
      </c>
      <c r="AY134" s="118">
        <f t="shared" ref="AY134" si="1136">SUM(AL132+AY132)</f>
        <v>0</v>
      </c>
      <c r="AZ134" s="118">
        <f t="shared" ref="AZ134" si="1137">SUM(AM132+AZ132)</f>
        <v>0</v>
      </c>
      <c r="BA134" s="118">
        <f t="shared" ref="BA134" si="1138">SUM(AN132+BA132)</f>
        <v>0</v>
      </c>
      <c r="BB134" s="118">
        <f t="shared" ref="BB134" si="1139">SUM(AO132+BB132)</f>
        <v>0</v>
      </c>
      <c r="BC134" s="118">
        <f t="shared" ref="BC134" si="1140">SUM(AP132+BC132)</f>
        <v>0</v>
      </c>
      <c r="BD134" s="118">
        <f t="shared" ref="BD134" si="1141">SUM(AQ132+BD132)</f>
        <v>0</v>
      </c>
      <c r="BE134" s="118">
        <f t="shared" ref="BE134" si="1142">SUM(AR132+BE132)</f>
        <v>0</v>
      </c>
      <c r="BF134" s="118">
        <f>SUM(AT134:BE134)</f>
        <v>0</v>
      </c>
      <c r="BG134" s="41"/>
      <c r="BH134" s="57"/>
      <c r="BI134" s="58">
        <f>SUM(BI132-BI133)</f>
        <v>12451000</v>
      </c>
      <c r="BJ134" s="154" t="s">
        <v>34</v>
      </c>
      <c r="BK134" s="162"/>
      <c r="BL134" s="37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7"/>
      <c r="CA134" s="43"/>
      <c r="CB134" s="7"/>
      <c r="CC134" s="7"/>
      <c r="CD134" s="7"/>
      <c r="CE134" s="43"/>
      <c r="CF134" s="7"/>
      <c r="CG134" s="7"/>
      <c r="CH134" s="7"/>
      <c r="CI134" s="43"/>
      <c r="CJ134" s="7"/>
      <c r="CK134" s="7"/>
      <c r="CL134" s="7"/>
      <c r="CM134" s="43"/>
      <c r="CN134" s="7"/>
      <c r="CO134" s="7"/>
      <c r="CP134" s="7"/>
      <c r="CQ134" s="43"/>
      <c r="CR134" s="7"/>
      <c r="CS134" s="7"/>
      <c r="CT134" s="7"/>
      <c r="CU134" s="43"/>
      <c r="CV134" s="7"/>
      <c r="CW134" s="7"/>
      <c r="CX134" s="7"/>
      <c r="CY134" s="43"/>
      <c r="CZ134" s="7"/>
      <c r="DA134" s="7"/>
      <c r="DB134" s="7"/>
      <c r="DC134" s="43"/>
      <c r="DD134" s="7"/>
      <c r="DE134" s="7"/>
      <c r="DF134" s="7"/>
      <c r="DG134" s="43"/>
      <c r="DH134" s="7"/>
      <c r="DI134" s="7"/>
      <c r="DJ134" s="7"/>
    </row>
    <row r="135" spans="1:114" s="20" customFormat="1" ht="27.75" customHeight="1" x14ac:dyDescent="0.2">
      <c r="A135" s="1168" t="s">
        <v>8</v>
      </c>
      <c r="B135" s="1169"/>
      <c r="C135" s="119" t="s">
        <v>356</v>
      </c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2"/>
      <c r="AF135" s="23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267"/>
      <c r="AT135" s="268"/>
      <c r="AU135" s="268">
        <f>SUM(AT135+AS135)</f>
        <v>0</v>
      </c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3"/>
      <c r="BG135" s="133"/>
      <c r="BH135" s="130"/>
      <c r="BI135" s="134"/>
      <c r="BJ135" s="23"/>
      <c r="BK135" s="162"/>
      <c r="BL135" s="37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7"/>
      <c r="CA135" s="43"/>
      <c r="CB135" s="7"/>
      <c r="CC135" s="7"/>
      <c r="CD135" s="7"/>
      <c r="CE135" s="43"/>
      <c r="CF135" s="7"/>
      <c r="CG135" s="7"/>
      <c r="CH135" s="7"/>
      <c r="CI135" s="43"/>
      <c r="CJ135" s="7"/>
      <c r="CK135" s="7"/>
      <c r="CL135" s="7"/>
      <c r="CM135" s="43"/>
      <c r="CN135" s="7"/>
      <c r="CO135" s="7"/>
      <c r="CP135" s="7"/>
      <c r="CQ135" s="43"/>
      <c r="CR135" s="7"/>
      <c r="CS135" s="7"/>
      <c r="CT135" s="7"/>
      <c r="CU135" s="43"/>
      <c r="CV135" s="7"/>
      <c r="CW135" s="7"/>
      <c r="CX135" s="7"/>
      <c r="CY135" s="43"/>
      <c r="CZ135" s="7"/>
      <c r="DA135" s="7"/>
      <c r="DB135" s="7"/>
      <c r="DC135" s="43"/>
      <c r="DD135" s="7"/>
      <c r="DE135" s="7"/>
      <c r="DF135" s="7"/>
      <c r="DG135" s="43"/>
      <c r="DH135" s="7"/>
      <c r="DI135" s="7"/>
      <c r="DJ135" s="7"/>
    </row>
    <row r="136" spans="1:114" s="8" customFormat="1" ht="27.75" customHeight="1" x14ac:dyDescent="0.2">
      <c r="A136" s="1170" t="s">
        <v>9</v>
      </c>
      <c r="B136" s="1150" t="s">
        <v>10</v>
      </c>
      <c r="C136" s="1150" t="s">
        <v>21</v>
      </c>
      <c r="D136" s="1173" t="s">
        <v>11</v>
      </c>
      <c r="E136" s="1173"/>
      <c r="F136" s="1173"/>
      <c r="G136" s="1173"/>
      <c r="H136" s="1173"/>
      <c r="I136" s="1173"/>
      <c r="J136" s="1173"/>
      <c r="K136" s="1173"/>
      <c r="L136" s="1173"/>
      <c r="M136" s="1173"/>
      <c r="N136" s="1173"/>
      <c r="O136" s="1173"/>
      <c r="P136" s="1173"/>
      <c r="Q136" s="1173"/>
      <c r="R136" s="1150" t="s">
        <v>19</v>
      </c>
      <c r="S136" s="1174" t="s">
        <v>16</v>
      </c>
      <c r="T136" s="1175"/>
      <c r="U136" s="1175"/>
      <c r="V136" s="1175"/>
      <c r="W136" s="1175"/>
      <c r="X136" s="1175"/>
      <c r="Y136" s="1175"/>
      <c r="Z136" s="1175"/>
      <c r="AA136" s="1175"/>
      <c r="AB136" s="1175"/>
      <c r="AC136" s="1175"/>
      <c r="AD136" s="1175"/>
      <c r="AE136" s="1176"/>
      <c r="AF136" s="1161" t="s">
        <v>6</v>
      </c>
      <c r="AG136" s="1161"/>
      <c r="AH136" s="1161"/>
      <c r="AI136" s="1161"/>
      <c r="AJ136" s="1161"/>
      <c r="AK136" s="1161"/>
      <c r="AL136" s="1161"/>
      <c r="AM136" s="1161"/>
      <c r="AN136" s="1161"/>
      <c r="AO136" s="1161"/>
      <c r="AP136" s="1161"/>
      <c r="AQ136" s="1161"/>
      <c r="AR136" s="1161"/>
      <c r="AS136" s="1161"/>
      <c r="AT136" s="1162" t="s">
        <v>38</v>
      </c>
      <c r="AU136" s="1163"/>
      <c r="AV136" s="1163"/>
      <c r="AW136" s="1163"/>
      <c r="AX136" s="1163"/>
      <c r="AY136" s="1163"/>
      <c r="AZ136" s="1163"/>
      <c r="BA136" s="1163"/>
      <c r="BB136" s="1163"/>
      <c r="BC136" s="1163"/>
      <c r="BD136" s="1163"/>
      <c r="BE136" s="1163"/>
      <c r="BF136" s="1164"/>
      <c r="BG136" s="1150" t="s">
        <v>35</v>
      </c>
      <c r="BH136" s="1150" t="s">
        <v>208</v>
      </c>
      <c r="BI136" s="1153" t="s">
        <v>36</v>
      </c>
      <c r="BJ136" s="130"/>
      <c r="BK136" s="130"/>
      <c r="BL136" s="1149" t="s">
        <v>51</v>
      </c>
      <c r="BM136" s="1149"/>
      <c r="BN136" s="1149"/>
      <c r="BO136" s="23"/>
      <c r="BP136" s="1149" t="s">
        <v>52</v>
      </c>
      <c r="BQ136" s="1149"/>
      <c r="BR136" s="1149"/>
      <c r="BS136" s="23"/>
      <c r="BT136" s="1149" t="s">
        <v>56</v>
      </c>
      <c r="BU136" s="1149"/>
      <c r="BV136" s="1149"/>
      <c r="BW136" s="23"/>
      <c r="BX136" s="1149" t="s">
        <v>59</v>
      </c>
      <c r="BY136" s="1149"/>
      <c r="BZ136" s="1149"/>
      <c r="CA136" s="23"/>
      <c r="CB136" s="1149" t="s">
        <v>60</v>
      </c>
      <c r="CC136" s="1149"/>
      <c r="CD136" s="1149"/>
      <c r="CE136" s="23"/>
      <c r="CF136" s="1149" t="s">
        <v>61</v>
      </c>
      <c r="CG136" s="1149"/>
      <c r="CH136" s="1149"/>
      <c r="CI136" s="23"/>
      <c r="CJ136" s="1149" t="s">
        <v>204</v>
      </c>
      <c r="CK136" s="1149"/>
      <c r="CL136" s="1149"/>
      <c r="CM136" s="23"/>
      <c r="CN136" s="1149" t="s">
        <v>584</v>
      </c>
      <c r="CO136" s="1149"/>
      <c r="CP136" s="1149"/>
      <c r="CQ136" s="23"/>
      <c r="CR136" s="1149" t="s">
        <v>585</v>
      </c>
      <c r="CS136" s="1149"/>
      <c r="CT136" s="1149"/>
      <c r="CU136" s="23"/>
      <c r="CV136" s="1149" t="s">
        <v>586</v>
      </c>
      <c r="CW136" s="1149"/>
      <c r="CX136" s="1149"/>
      <c r="CY136" s="23"/>
      <c r="CZ136" s="1149" t="s">
        <v>587</v>
      </c>
      <c r="DA136" s="1149"/>
      <c r="DB136" s="1149"/>
      <c r="DC136" s="23"/>
      <c r="DD136" s="1149" t="s">
        <v>588</v>
      </c>
      <c r="DE136" s="1149"/>
      <c r="DF136" s="1149"/>
      <c r="DG136" s="23"/>
      <c r="DH136" s="1149" t="s">
        <v>12</v>
      </c>
      <c r="DI136" s="1149"/>
      <c r="DJ136" s="1149"/>
    </row>
    <row r="137" spans="1:114" s="8" customFormat="1" ht="27.75" customHeight="1" x14ac:dyDescent="0.2">
      <c r="A137" s="1171"/>
      <c r="B137" s="1151"/>
      <c r="C137" s="1151"/>
      <c r="D137" s="1156" t="s">
        <v>17</v>
      </c>
      <c r="E137" s="1158" t="s">
        <v>18</v>
      </c>
      <c r="F137" s="1159"/>
      <c r="G137" s="1159"/>
      <c r="H137" s="1159"/>
      <c r="I137" s="1159"/>
      <c r="J137" s="1159"/>
      <c r="K137" s="1159"/>
      <c r="L137" s="1159"/>
      <c r="M137" s="1159"/>
      <c r="N137" s="1159"/>
      <c r="O137" s="1159"/>
      <c r="P137" s="1159"/>
      <c r="Q137" s="1159"/>
      <c r="R137" s="1151"/>
      <c r="S137" s="1156" t="s">
        <v>17</v>
      </c>
      <c r="T137" s="1158" t="s">
        <v>18</v>
      </c>
      <c r="U137" s="1159"/>
      <c r="V137" s="1159"/>
      <c r="W137" s="1159"/>
      <c r="X137" s="1159"/>
      <c r="Y137" s="1159"/>
      <c r="Z137" s="1159"/>
      <c r="AA137" s="1159"/>
      <c r="AB137" s="1159"/>
      <c r="AC137" s="1159"/>
      <c r="AD137" s="1159"/>
      <c r="AE137" s="1160"/>
      <c r="AF137" s="1156" t="s">
        <v>17</v>
      </c>
      <c r="AG137" s="1158" t="s">
        <v>18</v>
      </c>
      <c r="AH137" s="1159"/>
      <c r="AI137" s="1159"/>
      <c r="AJ137" s="1159"/>
      <c r="AK137" s="1159"/>
      <c r="AL137" s="1159"/>
      <c r="AM137" s="1159"/>
      <c r="AN137" s="1159"/>
      <c r="AO137" s="1159"/>
      <c r="AP137" s="1159"/>
      <c r="AQ137" s="1159"/>
      <c r="AR137" s="1159"/>
      <c r="AS137" s="1160"/>
      <c r="AT137" s="1165"/>
      <c r="AU137" s="1166"/>
      <c r="AV137" s="1166"/>
      <c r="AW137" s="1166"/>
      <c r="AX137" s="1166"/>
      <c r="AY137" s="1166"/>
      <c r="AZ137" s="1166"/>
      <c r="BA137" s="1166"/>
      <c r="BB137" s="1166"/>
      <c r="BC137" s="1166"/>
      <c r="BD137" s="1166"/>
      <c r="BE137" s="1166"/>
      <c r="BF137" s="1167"/>
      <c r="BG137" s="1151"/>
      <c r="BH137" s="1151"/>
      <c r="BI137" s="1154"/>
      <c r="BJ137" s="130"/>
      <c r="BK137" s="130"/>
      <c r="BL137" s="920">
        <v>1</v>
      </c>
      <c r="BM137" s="920">
        <v>2</v>
      </c>
      <c r="BN137" s="920"/>
      <c r="BO137" s="23"/>
      <c r="BP137" s="920">
        <v>1</v>
      </c>
      <c r="BQ137" s="920">
        <v>2</v>
      </c>
      <c r="BR137" s="920"/>
      <c r="BS137" s="23"/>
      <c r="BT137" s="920">
        <v>1</v>
      </c>
      <c r="BU137" s="920">
        <v>2</v>
      </c>
      <c r="BV137" s="920"/>
      <c r="BW137" s="23"/>
      <c r="BX137" s="920">
        <v>1</v>
      </c>
      <c r="BY137" s="920">
        <v>2</v>
      </c>
      <c r="BZ137" s="920"/>
      <c r="CA137" s="23"/>
      <c r="CB137" s="920">
        <v>1</v>
      </c>
      <c r="CC137" s="920">
        <v>2</v>
      </c>
      <c r="CD137" s="920"/>
      <c r="CE137" s="23"/>
      <c r="CF137" s="920">
        <v>1</v>
      </c>
      <c r="CG137" s="920">
        <v>2</v>
      </c>
      <c r="CH137" s="920"/>
      <c r="CI137" s="23"/>
      <c r="CJ137" s="920">
        <v>1</v>
      </c>
      <c r="CK137" s="920">
        <v>2</v>
      </c>
      <c r="CL137" s="920"/>
      <c r="CM137" s="23"/>
      <c r="CN137" s="920">
        <v>1</v>
      </c>
      <c r="CO137" s="920">
        <v>2</v>
      </c>
      <c r="CP137" s="920"/>
      <c r="CQ137" s="23"/>
      <c r="CR137" s="920">
        <v>1</v>
      </c>
      <c r="CS137" s="920">
        <v>2</v>
      </c>
      <c r="CT137" s="920"/>
      <c r="CU137" s="23"/>
      <c r="CV137" s="920">
        <v>1</v>
      </c>
      <c r="CW137" s="920">
        <v>2</v>
      </c>
      <c r="CX137" s="920"/>
      <c r="CY137" s="23"/>
      <c r="CZ137" s="920">
        <v>1</v>
      </c>
      <c r="DA137" s="920">
        <v>2</v>
      </c>
      <c r="DB137" s="920"/>
      <c r="DC137" s="23"/>
      <c r="DD137" s="920">
        <v>1</v>
      </c>
      <c r="DE137" s="920">
        <v>2</v>
      </c>
      <c r="DF137" s="920"/>
      <c r="DG137" s="23"/>
      <c r="DH137" s="920">
        <v>1</v>
      </c>
      <c r="DI137" s="920">
        <v>2</v>
      </c>
      <c r="DJ137" s="920"/>
    </row>
    <row r="138" spans="1:114" s="6" customFormat="1" ht="27.75" customHeight="1" x14ac:dyDescent="0.2">
      <c r="A138" s="1172"/>
      <c r="B138" s="1152"/>
      <c r="C138" s="1152"/>
      <c r="D138" s="1157"/>
      <c r="E138" s="26">
        <v>1</v>
      </c>
      <c r="F138" s="26">
        <v>2</v>
      </c>
      <c r="G138" s="26">
        <v>3</v>
      </c>
      <c r="H138" s="26">
        <v>4</v>
      </c>
      <c r="I138" s="26">
        <v>5</v>
      </c>
      <c r="J138" s="26">
        <v>6</v>
      </c>
      <c r="K138" s="26">
        <v>7</v>
      </c>
      <c r="L138" s="26">
        <v>8</v>
      </c>
      <c r="M138" s="26">
        <v>9</v>
      </c>
      <c r="N138" s="26">
        <v>10</v>
      </c>
      <c r="O138" s="26">
        <v>11</v>
      </c>
      <c r="P138" s="26">
        <v>12</v>
      </c>
      <c r="Q138" s="26" t="s">
        <v>20</v>
      </c>
      <c r="R138" s="1152"/>
      <c r="S138" s="1157"/>
      <c r="T138" s="26">
        <v>1</v>
      </c>
      <c r="U138" s="26">
        <v>2</v>
      </c>
      <c r="V138" s="26">
        <v>3</v>
      </c>
      <c r="W138" s="26">
        <v>4</v>
      </c>
      <c r="X138" s="26">
        <v>5</v>
      </c>
      <c r="Y138" s="26">
        <v>6</v>
      </c>
      <c r="Z138" s="26">
        <v>7</v>
      </c>
      <c r="AA138" s="26">
        <v>8</v>
      </c>
      <c r="AB138" s="26">
        <v>9</v>
      </c>
      <c r="AC138" s="26">
        <v>10</v>
      </c>
      <c r="AD138" s="26">
        <v>11</v>
      </c>
      <c r="AE138" s="26">
        <v>12</v>
      </c>
      <c r="AF138" s="1157"/>
      <c r="AG138" s="26">
        <v>1</v>
      </c>
      <c r="AH138" s="26">
        <v>2</v>
      </c>
      <c r="AI138" s="26">
        <v>3</v>
      </c>
      <c r="AJ138" s="26">
        <v>4</v>
      </c>
      <c r="AK138" s="26">
        <v>5</v>
      </c>
      <c r="AL138" s="26">
        <v>6</v>
      </c>
      <c r="AM138" s="26">
        <v>7</v>
      </c>
      <c r="AN138" s="26">
        <v>8</v>
      </c>
      <c r="AO138" s="26">
        <v>9</v>
      </c>
      <c r="AP138" s="26">
        <v>10</v>
      </c>
      <c r="AQ138" s="26">
        <v>11</v>
      </c>
      <c r="AR138" s="26">
        <v>12</v>
      </c>
      <c r="AS138" s="26" t="s">
        <v>12</v>
      </c>
      <c r="AT138" s="164">
        <v>1</v>
      </c>
      <c r="AU138" s="164">
        <v>2</v>
      </c>
      <c r="AV138" s="164">
        <v>3</v>
      </c>
      <c r="AW138" s="164">
        <v>4</v>
      </c>
      <c r="AX138" s="164">
        <v>5</v>
      </c>
      <c r="AY138" s="164">
        <v>6</v>
      </c>
      <c r="AZ138" s="164">
        <v>7</v>
      </c>
      <c r="BA138" s="164">
        <v>8</v>
      </c>
      <c r="BB138" s="164">
        <v>9</v>
      </c>
      <c r="BC138" s="164">
        <v>10</v>
      </c>
      <c r="BD138" s="164">
        <v>11</v>
      </c>
      <c r="BE138" s="164">
        <v>12</v>
      </c>
      <c r="BF138" s="26" t="s">
        <v>12</v>
      </c>
      <c r="BG138" s="1152"/>
      <c r="BH138" s="1152"/>
      <c r="BI138" s="1155"/>
      <c r="BJ138" s="7"/>
      <c r="BK138" s="7"/>
      <c r="BL138" s="164" t="s">
        <v>581</v>
      </c>
      <c r="BM138" s="164" t="s">
        <v>582</v>
      </c>
      <c r="BN138" s="919" t="s">
        <v>583</v>
      </c>
      <c r="BO138" s="27"/>
      <c r="BP138" s="164" t="s">
        <v>581</v>
      </c>
      <c r="BQ138" s="164" t="s">
        <v>582</v>
      </c>
      <c r="BR138" s="919" t="s">
        <v>583</v>
      </c>
      <c r="BS138" s="27"/>
      <c r="BT138" s="164" t="s">
        <v>581</v>
      </c>
      <c r="BU138" s="164" t="s">
        <v>582</v>
      </c>
      <c r="BV138" s="919" t="s">
        <v>583</v>
      </c>
      <c r="BW138" s="27"/>
      <c r="BX138" s="164" t="s">
        <v>581</v>
      </c>
      <c r="BY138" s="164" t="s">
        <v>582</v>
      </c>
      <c r="BZ138" s="919" t="s">
        <v>583</v>
      </c>
      <c r="CA138" s="27"/>
      <c r="CB138" s="164" t="s">
        <v>581</v>
      </c>
      <c r="CC138" s="164" t="s">
        <v>582</v>
      </c>
      <c r="CD138" s="919" t="s">
        <v>583</v>
      </c>
      <c r="CE138" s="27"/>
      <c r="CF138" s="164" t="s">
        <v>581</v>
      </c>
      <c r="CG138" s="164" t="s">
        <v>582</v>
      </c>
      <c r="CH138" s="919" t="s">
        <v>583</v>
      </c>
      <c r="CI138" s="27"/>
      <c r="CJ138" s="164" t="s">
        <v>581</v>
      </c>
      <c r="CK138" s="164" t="s">
        <v>582</v>
      </c>
      <c r="CL138" s="919" t="s">
        <v>583</v>
      </c>
      <c r="CM138" s="27"/>
      <c r="CN138" s="164" t="s">
        <v>581</v>
      </c>
      <c r="CO138" s="164" t="s">
        <v>582</v>
      </c>
      <c r="CP138" s="919" t="s">
        <v>583</v>
      </c>
      <c r="CQ138" s="27"/>
      <c r="CR138" s="164" t="s">
        <v>581</v>
      </c>
      <c r="CS138" s="164" t="s">
        <v>582</v>
      </c>
      <c r="CT138" s="919" t="s">
        <v>583</v>
      </c>
      <c r="CU138" s="27"/>
      <c r="CV138" s="164" t="s">
        <v>581</v>
      </c>
      <c r="CW138" s="164" t="s">
        <v>582</v>
      </c>
      <c r="CX138" s="919" t="s">
        <v>583</v>
      </c>
      <c r="CY138" s="27"/>
      <c r="CZ138" s="164" t="s">
        <v>581</v>
      </c>
      <c r="DA138" s="164" t="s">
        <v>582</v>
      </c>
      <c r="DB138" s="919" t="s">
        <v>583</v>
      </c>
      <c r="DC138" s="27"/>
      <c r="DD138" s="164" t="s">
        <v>581</v>
      </c>
      <c r="DE138" s="164" t="s">
        <v>582</v>
      </c>
      <c r="DF138" s="919" t="s">
        <v>583</v>
      </c>
      <c r="DG138" s="27"/>
      <c r="DH138" s="164" t="s">
        <v>581</v>
      </c>
      <c r="DI138" s="164" t="s">
        <v>582</v>
      </c>
      <c r="DJ138" s="919" t="s">
        <v>583</v>
      </c>
    </row>
    <row r="139" spans="1:114" s="7" customFormat="1" ht="27.75" customHeight="1" x14ac:dyDescent="0.2">
      <c r="A139" s="42"/>
      <c r="B139" s="189" t="s">
        <v>384</v>
      </c>
      <c r="C139" s="373" t="s">
        <v>238</v>
      </c>
      <c r="D139" s="180">
        <v>2</v>
      </c>
      <c r="E139" s="82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1">
        <f>SUM(E139:P139)</f>
        <v>0</v>
      </c>
      <c r="R139" s="183" t="s">
        <v>45</v>
      </c>
      <c r="S139" s="655">
        <v>7451000</v>
      </c>
      <c r="T139" s="84"/>
      <c r="U139" s="84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69">
        <f>SUM(Q139*S139)</f>
        <v>0</v>
      </c>
      <c r="AG139" s="70">
        <f>T139*E139</f>
        <v>0</v>
      </c>
      <c r="AH139" s="70">
        <f>U139*F139</f>
        <v>0</v>
      </c>
      <c r="AI139" s="70">
        <f>V139*G139</f>
        <v>0</v>
      </c>
      <c r="AJ139" s="70">
        <f t="shared" ref="AJ139:AJ140" si="1143">W139*H139</f>
        <v>0</v>
      </c>
      <c r="AK139" s="70">
        <f t="shared" ref="AK139:AK140" si="1144">X139*I139</f>
        <v>0</v>
      </c>
      <c r="AL139" s="70">
        <f t="shared" ref="AL139:AL140" si="1145">Y139*J139</f>
        <v>0</v>
      </c>
      <c r="AM139" s="70">
        <f t="shared" ref="AM139:AM140" si="1146">Z139*K139</f>
        <v>0</v>
      </c>
      <c r="AN139" s="70">
        <f t="shared" ref="AN139:AN140" si="1147">AA139*L139</f>
        <v>0</v>
      </c>
      <c r="AO139" s="70">
        <f t="shared" ref="AO139:AO140" si="1148">AB139*M139</f>
        <v>0</v>
      </c>
      <c r="AP139" s="70">
        <f t="shared" ref="AP139:AP140" si="1149">AC139*N139</f>
        <v>0</v>
      </c>
      <c r="AQ139" s="70">
        <f t="shared" ref="AQ139:AQ140" si="1150">AD139*O139</f>
        <v>0</v>
      </c>
      <c r="AR139" s="70">
        <f t="shared" ref="AR139:AR140" si="1151">AE139*P139</f>
        <v>0</v>
      </c>
      <c r="AS139" s="71">
        <f>SUM(AG139:AR139)</f>
        <v>0</v>
      </c>
      <c r="AT139" s="70">
        <f>SUM(AG139*4%)</f>
        <v>0</v>
      </c>
      <c r="AU139" s="70">
        <f>SUM(AH139*4%)</f>
        <v>0</v>
      </c>
      <c r="AV139" s="70">
        <f t="shared" ref="AV139:AV140" si="1152">SUM(AI139*14%)</f>
        <v>0</v>
      </c>
      <c r="AW139" s="70">
        <f t="shared" ref="AW139:AW140" si="1153">SUM(AJ139*14%)</f>
        <v>0</v>
      </c>
      <c r="AX139" s="70">
        <f t="shared" ref="AX139:AX140" si="1154">SUM(AK139*14%)</f>
        <v>0</v>
      </c>
      <c r="AY139" s="70">
        <f t="shared" ref="AY139:AY140" si="1155">SUM(AL139*14%)</f>
        <v>0</v>
      </c>
      <c r="AZ139" s="70">
        <f t="shared" ref="AZ139:AZ140" si="1156">SUM(AM139*14%)</f>
        <v>0</v>
      </c>
      <c r="BA139" s="70">
        <f t="shared" ref="BA139:BA140" si="1157">SUM(AN139*14%)</f>
        <v>0</v>
      </c>
      <c r="BB139" s="70">
        <f t="shared" ref="BB139:BB140" si="1158">SUM(AO139*14%)</f>
        <v>0</v>
      </c>
      <c r="BC139" s="70">
        <f t="shared" ref="BC139:BC140" si="1159">SUM(AP139*14%)</f>
        <v>0</v>
      </c>
      <c r="BD139" s="70">
        <f t="shared" ref="BD139:BD140" si="1160">SUM(AQ139*14%)</f>
        <v>0</v>
      </c>
      <c r="BE139" s="70">
        <f t="shared" ref="BE139:BE140" si="1161">SUM(AR139*14%)</f>
        <v>0</v>
      </c>
      <c r="BF139" s="72">
        <f t="shared" ref="BF139:BF140" si="1162">SUM(AT139:BE139)</f>
        <v>0</v>
      </c>
      <c r="BG139" s="73">
        <f>AF139-AS139</f>
        <v>0</v>
      </c>
      <c r="BH139" s="74">
        <f>S139*D139</f>
        <v>14902000</v>
      </c>
      <c r="BI139" s="75">
        <f>BH139-AS139</f>
        <v>14902000</v>
      </c>
      <c r="BJ139" s="152">
        <f>SUM(Q139/D139)</f>
        <v>0</v>
      </c>
      <c r="BK139" s="655">
        <v>7451000</v>
      </c>
      <c r="BL139" s="461">
        <f>AG139-AT139</f>
        <v>0</v>
      </c>
      <c r="BM139" s="461">
        <f>E139*BK139</f>
        <v>0</v>
      </c>
      <c r="BN139" s="461">
        <f>BL139-BM139</f>
        <v>0</v>
      </c>
      <c r="BO139" s="37"/>
      <c r="BP139" s="461">
        <f>AH139-AU139</f>
        <v>0</v>
      </c>
      <c r="BQ139" s="461">
        <f>F139*BK139</f>
        <v>0</v>
      </c>
      <c r="BR139" s="461">
        <f>BP139-BQ139</f>
        <v>0</v>
      </c>
      <c r="BS139" s="37"/>
      <c r="BT139" s="461">
        <f>AI139-AV139</f>
        <v>0</v>
      </c>
      <c r="BU139" s="461">
        <f>G139*BK139</f>
        <v>0</v>
      </c>
      <c r="BV139" s="461">
        <f>BT139-BU139</f>
        <v>0</v>
      </c>
      <c r="BW139" s="37"/>
      <c r="BX139" s="461">
        <f>AJ139-AW139</f>
        <v>0</v>
      </c>
      <c r="BY139" s="461">
        <f>H139*BK139</f>
        <v>0</v>
      </c>
      <c r="BZ139" s="461">
        <f>BX139-BY139</f>
        <v>0</v>
      </c>
      <c r="CA139" s="37"/>
      <c r="CB139" s="461">
        <f>SUM(AK139-AX139)</f>
        <v>0</v>
      </c>
      <c r="CC139" s="461">
        <f>I139*BK139</f>
        <v>0</v>
      </c>
      <c r="CD139" s="461">
        <f>CB139-CC139</f>
        <v>0</v>
      </c>
      <c r="CE139" s="37"/>
      <c r="CF139" s="461">
        <f>AL139-AY139</f>
        <v>0</v>
      </c>
      <c r="CG139" s="461">
        <f>J139*BK139</f>
        <v>0</v>
      </c>
      <c r="CH139" s="461">
        <f>CF139-CG139</f>
        <v>0</v>
      </c>
      <c r="CI139" s="37"/>
      <c r="CJ139" s="461">
        <f>AM139-AZ139</f>
        <v>0</v>
      </c>
      <c r="CK139" s="461">
        <f>K139*BK139</f>
        <v>0</v>
      </c>
      <c r="CL139" s="461">
        <f>CJ139-CK139</f>
        <v>0</v>
      </c>
      <c r="CM139" s="37"/>
      <c r="CN139" s="461">
        <f>AN139-BA139</f>
        <v>0</v>
      </c>
      <c r="CO139" s="461">
        <f>L139*BK139</f>
        <v>0</v>
      </c>
      <c r="CP139" s="461">
        <f>CN139-CO139</f>
        <v>0</v>
      </c>
      <c r="CQ139" s="37"/>
      <c r="CR139" s="461">
        <f>AO139-BB139</f>
        <v>0</v>
      </c>
      <c r="CS139" s="461">
        <f>M139*BK139</f>
        <v>0</v>
      </c>
      <c r="CT139" s="461">
        <f>CR139-CS139</f>
        <v>0</v>
      </c>
      <c r="CU139" s="37"/>
      <c r="CV139" s="461">
        <f>AP139-BC139</f>
        <v>0</v>
      </c>
      <c r="CW139" s="461">
        <f>N139*BK139</f>
        <v>0</v>
      </c>
      <c r="CX139" s="461">
        <f>CV139-CW139</f>
        <v>0</v>
      </c>
      <c r="CY139" s="37"/>
      <c r="CZ139" s="461">
        <f>AQ139-BD139</f>
        <v>0</v>
      </c>
      <c r="DA139" s="461">
        <f>O139*BK139</f>
        <v>0</v>
      </c>
      <c r="DB139" s="461">
        <f>CZ139-DA139</f>
        <v>0</v>
      </c>
      <c r="DC139" s="37"/>
      <c r="DD139" s="461">
        <f>AR139-BE139</f>
        <v>0</v>
      </c>
      <c r="DE139" s="461">
        <f>P139*BK139</f>
        <v>0</v>
      </c>
      <c r="DF139" s="461">
        <f>DD139-DE139</f>
        <v>0</v>
      </c>
      <c r="DG139" s="37"/>
      <c r="DH139" s="461">
        <f t="shared" ref="DH139:DH140" si="1163">SUM(BL139+BP139+BT139+BX139+CB139+CF139+CJ139+CN139+CR139+CV139+CZ139+DD139)</f>
        <v>0</v>
      </c>
      <c r="DI139" s="461">
        <f t="shared" ref="DI139:DI140" si="1164">SUM(BM139+BQ139+BU139+BY139+CC139+CG139+CK139+CO139+CS139+CW139+DA139+DE139)</f>
        <v>0</v>
      </c>
      <c r="DJ139" s="461">
        <f>DH139-DI139</f>
        <v>0</v>
      </c>
    </row>
    <row r="140" spans="1:114" s="7" customFormat="1" ht="27.75" customHeight="1" thickBot="1" x14ac:dyDescent="0.25">
      <c r="A140" s="42"/>
      <c r="B140" s="189" t="s">
        <v>385</v>
      </c>
      <c r="C140" s="373" t="s">
        <v>238</v>
      </c>
      <c r="D140" s="180">
        <v>2</v>
      </c>
      <c r="E140" s="82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1">
        <f t="shared" ref="Q140" si="1165">SUM(E140:P140)</f>
        <v>0</v>
      </c>
      <c r="R140" s="183" t="s">
        <v>45</v>
      </c>
      <c r="S140" s="655">
        <v>5000000</v>
      </c>
      <c r="T140" s="84"/>
      <c r="U140" s="84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69">
        <f t="shared" ref="AF140" si="1166">SUM(Q140*S140)</f>
        <v>0</v>
      </c>
      <c r="AG140" s="70">
        <f t="shared" ref="AG140" si="1167">T140*E140</f>
        <v>0</v>
      </c>
      <c r="AH140" s="70">
        <f t="shared" ref="AH140" si="1168">U140*F140</f>
        <v>0</v>
      </c>
      <c r="AI140" s="70">
        <f t="shared" ref="AI140" si="1169">V140*G140</f>
        <v>0</v>
      </c>
      <c r="AJ140" s="70">
        <f t="shared" si="1143"/>
        <v>0</v>
      </c>
      <c r="AK140" s="70">
        <f t="shared" si="1144"/>
        <v>0</v>
      </c>
      <c r="AL140" s="70">
        <f t="shared" si="1145"/>
        <v>0</v>
      </c>
      <c r="AM140" s="70">
        <f t="shared" si="1146"/>
        <v>0</v>
      </c>
      <c r="AN140" s="70">
        <f t="shared" si="1147"/>
        <v>0</v>
      </c>
      <c r="AO140" s="70">
        <f t="shared" si="1148"/>
        <v>0</v>
      </c>
      <c r="AP140" s="70">
        <f t="shared" si="1149"/>
        <v>0</v>
      </c>
      <c r="AQ140" s="70">
        <f t="shared" si="1150"/>
        <v>0</v>
      </c>
      <c r="AR140" s="70">
        <f t="shared" si="1151"/>
        <v>0</v>
      </c>
      <c r="AS140" s="71">
        <f t="shared" ref="AS140" si="1170">SUM(AG140:AR140)</f>
        <v>0</v>
      </c>
      <c r="AT140" s="70">
        <f t="shared" ref="AT140" si="1171">SUM(AG140*4%)</f>
        <v>0</v>
      </c>
      <c r="AU140" s="70">
        <f t="shared" ref="AU140" si="1172">SUM(AH140*4%)</f>
        <v>0</v>
      </c>
      <c r="AV140" s="70">
        <f t="shared" si="1152"/>
        <v>0</v>
      </c>
      <c r="AW140" s="70">
        <f t="shared" si="1153"/>
        <v>0</v>
      </c>
      <c r="AX140" s="70">
        <f t="shared" si="1154"/>
        <v>0</v>
      </c>
      <c r="AY140" s="70">
        <f t="shared" si="1155"/>
        <v>0</v>
      </c>
      <c r="AZ140" s="70">
        <f t="shared" si="1156"/>
        <v>0</v>
      </c>
      <c r="BA140" s="70">
        <f t="shared" si="1157"/>
        <v>0</v>
      </c>
      <c r="BB140" s="70">
        <f t="shared" si="1158"/>
        <v>0</v>
      </c>
      <c r="BC140" s="70">
        <f t="shared" si="1159"/>
        <v>0</v>
      </c>
      <c r="BD140" s="70">
        <f t="shared" si="1160"/>
        <v>0</v>
      </c>
      <c r="BE140" s="70">
        <f t="shared" si="1161"/>
        <v>0</v>
      </c>
      <c r="BF140" s="72">
        <f t="shared" si="1162"/>
        <v>0</v>
      </c>
      <c r="BG140" s="73">
        <f>AF140-AS140</f>
        <v>0</v>
      </c>
      <c r="BH140" s="74">
        <f t="shared" ref="BH140" si="1173">S140*D140</f>
        <v>10000000</v>
      </c>
      <c r="BI140" s="75">
        <f>BH140-AS140</f>
        <v>10000000</v>
      </c>
      <c r="BJ140" s="152">
        <f t="shared" ref="BJ140" si="1174">SUM(Q140/D140)</f>
        <v>0</v>
      </c>
      <c r="BK140" s="655">
        <v>5000000</v>
      </c>
      <c r="BL140" s="461">
        <f>AG140-AT140</f>
        <v>0</v>
      </c>
      <c r="BM140" s="461">
        <f>E140*BK140</f>
        <v>0</v>
      </c>
      <c r="BN140" s="461">
        <f>BL140-BM140</f>
        <v>0</v>
      </c>
      <c r="BO140" s="37"/>
      <c r="BP140" s="461">
        <f>AH140-AU140</f>
        <v>0</v>
      </c>
      <c r="BQ140" s="461">
        <f>F140*BK140</f>
        <v>0</v>
      </c>
      <c r="BR140" s="461">
        <f>BP140-BQ140</f>
        <v>0</v>
      </c>
      <c r="BS140" s="37"/>
      <c r="BT140" s="461">
        <f>AI140-AV140</f>
        <v>0</v>
      </c>
      <c r="BU140" s="461">
        <f>G140*BK140</f>
        <v>0</v>
      </c>
      <c r="BV140" s="461">
        <f>BT140-BU140</f>
        <v>0</v>
      </c>
      <c r="BW140" s="37"/>
      <c r="BX140" s="461">
        <f>AJ140-AW140</f>
        <v>0</v>
      </c>
      <c r="BY140" s="461">
        <f>H140*BK140</f>
        <v>0</v>
      </c>
      <c r="BZ140" s="461">
        <f>BX140-BY140</f>
        <v>0</v>
      </c>
      <c r="CA140" s="37"/>
      <c r="CB140" s="461">
        <f>SUM(AK140-AX140)</f>
        <v>0</v>
      </c>
      <c r="CC140" s="461">
        <f>I140*BK140</f>
        <v>0</v>
      </c>
      <c r="CD140" s="461">
        <f>CB140-CC140</f>
        <v>0</v>
      </c>
      <c r="CE140" s="37"/>
      <c r="CF140" s="461">
        <f>AL140-AY140</f>
        <v>0</v>
      </c>
      <c r="CG140" s="461">
        <f>J140*BK140</f>
        <v>0</v>
      </c>
      <c r="CH140" s="461">
        <f>CF140-CG140</f>
        <v>0</v>
      </c>
      <c r="CI140" s="37"/>
      <c r="CJ140" s="461">
        <f>AM140-AZ140</f>
        <v>0</v>
      </c>
      <c r="CK140" s="461">
        <f>K140*BK140</f>
        <v>0</v>
      </c>
      <c r="CL140" s="461">
        <f>CJ140-CK140</f>
        <v>0</v>
      </c>
      <c r="CM140" s="37"/>
      <c r="CN140" s="461">
        <f>AN140-BA140</f>
        <v>0</v>
      </c>
      <c r="CO140" s="461">
        <f>L140*BK140</f>
        <v>0</v>
      </c>
      <c r="CP140" s="461">
        <f>CN140-CO140</f>
        <v>0</v>
      </c>
      <c r="CQ140" s="37"/>
      <c r="CR140" s="461">
        <f>AO140-BB140</f>
        <v>0</v>
      </c>
      <c r="CS140" s="461">
        <f>M140*BK140</f>
        <v>0</v>
      </c>
      <c r="CT140" s="461">
        <f>CR140-CS140</f>
        <v>0</v>
      </c>
      <c r="CU140" s="37"/>
      <c r="CV140" s="461">
        <f>AP140-BC140</f>
        <v>0</v>
      </c>
      <c r="CW140" s="461">
        <f>N140*BK140</f>
        <v>0</v>
      </c>
      <c r="CX140" s="461">
        <f>CV140-CW140</f>
        <v>0</v>
      </c>
      <c r="CY140" s="37"/>
      <c r="CZ140" s="461">
        <f>AQ140-BD140</f>
        <v>0</v>
      </c>
      <c r="DA140" s="461">
        <f>O140*BK140</f>
        <v>0</v>
      </c>
      <c r="DB140" s="461">
        <f>CZ140-DA140</f>
        <v>0</v>
      </c>
      <c r="DC140" s="37"/>
      <c r="DD140" s="461">
        <f>AR140-BE140</f>
        <v>0</v>
      </c>
      <c r="DE140" s="461">
        <f>P140*BK140</f>
        <v>0</v>
      </c>
      <c r="DF140" s="461">
        <f>DD140-DE140</f>
        <v>0</v>
      </c>
      <c r="DG140" s="37"/>
      <c r="DH140" s="461">
        <f t="shared" si="1163"/>
        <v>0</v>
      </c>
      <c r="DI140" s="461">
        <f t="shared" si="1164"/>
        <v>0</v>
      </c>
      <c r="DJ140" s="461">
        <f>DH140-DI140</f>
        <v>0</v>
      </c>
    </row>
    <row r="141" spans="1:114" s="39" customFormat="1" ht="27.75" customHeight="1" thickBot="1" x14ac:dyDescent="0.25">
      <c r="A141" s="45">
        <v>13</v>
      </c>
      <c r="B141" s="45" t="s">
        <v>4</v>
      </c>
      <c r="C141" s="45"/>
      <c r="D141" s="46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8"/>
      <c r="R141" s="77"/>
      <c r="S141" s="46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78">
        <f>SUM(AF139:AF140)</f>
        <v>0</v>
      </c>
      <c r="AG141" s="78">
        <f t="shared" ref="AG141" si="1175">SUM(AG139:AG140)</f>
        <v>0</v>
      </c>
      <c r="AH141" s="78">
        <f t="shared" ref="AH141" si="1176">SUM(AH139:AH140)</f>
        <v>0</v>
      </c>
      <c r="AI141" s="78">
        <f t="shared" ref="AI141" si="1177">SUM(AI139:AI140)</f>
        <v>0</v>
      </c>
      <c r="AJ141" s="78">
        <f t="shared" ref="AJ141" si="1178">SUM(AJ139:AJ140)</f>
        <v>0</v>
      </c>
      <c r="AK141" s="78">
        <f t="shared" ref="AK141" si="1179">SUM(AK139:AK140)</f>
        <v>0</v>
      </c>
      <c r="AL141" s="78">
        <f t="shared" ref="AL141" si="1180">SUM(AL139:AL140)</f>
        <v>0</v>
      </c>
      <c r="AM141" s="78">
        <f t="shared" ref="AM141" si="1181">SUM(AM139:AM140)</f>
        <v>0</v>
      </c>
      <c r="AN141" s="78">
        <f t="shared" ref="AN141" si="1182">SUM(AN139:AN140)</f>
        <v>0</v>
      </c>
      <c r="AO141" s="78">
        <f t="shared" ref="AO141" si="1183">SUM(AO139:AO140)</f>
        <v>0</v>
      </c>
      <c r="AP141" s="78">
        <f t="shared" ref="AP141" si="1184">SUM(AP139:AP140)</f>
        <v>0</v>
      </c>
      <c r="AQ141" s="78">
        <f t="shared" ref="AQ141" si="1185">SUM(AQ139:AQ140)</f>
        <v>0</v>
      </c>
      <c r="AR141" s="78">
        <f t="shared" ref="AR141" si="1186">SUM(AR139:AR140)</f>
        <v>0</v>
      </c>
      <c r="AS141" s="78">
        <f t="shared" ref="AS141" si="1187">SUM(AS139:AS140)</f>
        <v>0</v>
      </c>
      <c r="AT141" s="78">
        <f t="shared" ref="AT141" si="1188">SUM(AT139:AT140)</f>
        <v>0</v>
      </c>
      <c r="AU141" s="78">
        <f t="shared" ref="AU141" si="1189">SUM(AU139:AU140)</f>
        <v>0</v>
      </c>
      <c r="AV141" s="78">
        <f t="shared" ref="AV141" si="1190">SUM(AV139:AV140)</f>
        <v>0</v>
      </c>
      <c r="AW141" s="78">
        <f t="shared" ref="AW141" si="1191">SUM(AW139:AW140)</f>
        <v>0</v>
      </c>
      <c r="AX141" s="78">
        <f t="shared" ref="AX141" si="1192">SUM(AX139:AX140)</f>
        <v>0</v>
      </c>
      <c r="AY141" s="78">
        <f t="shared" ref="AY141" si="1193">SUM(AY139:AY140)</f>
        <v>0</v>
      </c>
      <c r="AZ141" s="78">
        <f t="shared" ref="AZ141" si="1194">SUM(AZ139:AZ140)</f>
        <v>0</v>
      </c>
      <c r="BA141" s="78">
        <f t="shared" ref="BA141" si="1195">SUM(BA139:BA140)</f>
        <v>0</v>
      </c>
      <c r="BB141" s="78">
        <f t="shared" ref="BB141" si="1196">SUM(BB139:BB140)</f>
        <v>0</v>
      </c>
      <c r="BC141" s="78">
        <f t="shared" ref="BC141" si="1197">SUM(BC139:BC140)</f>
        <v>0</v>
      </c>
      <c r="BD141" s="78">
        <f t="shared" ref="BD141" si="1198">SUM(BD139:BD140)</f>
        <v>0</v>
      </c>
      <c r="BE141" s="78">
        <f t="shared" ref="BE141" si="1199">SUM(BE139:BE140)</f>
        <v>0</v>
      </c>
      <c r="BF141" s="78">
        <f t="shared" ref="BF141" si="1200">SUM(BF139:BF140)</f>
        <v>0</v>
      </c>
      <c r="BG141" s="78">
        <f>SUM(BG139:BG140)</f>
        <v>0</v>
      </c>
      <c r="BH141" s="78">
        <f t="shared" ref="BH141:BI141" si="1201">SUM(BH139:BH140)</f>
        <v>24902000</v>
      </c>
      <c r="BI141" s="78">
        <f t="shared" si="1201"/>
        <v>24902000</v>
      </c>
      <c r="BJ141" s="153">
        <f>SUM(BJ139:BJ140)/2</f>
        <v>0</v>
      </c>
      <c r="BK141" s="23"/>
      <c r="BL141" s="918">
        <f>SUM(BL139:BL140)</f>
        <v>0</v>
      </c>
      <c r="BM141" s="918">
        <f t="shared" ref="BM141" si="1202">SUM(BM139:BM140)</f>
        <v>0</v>
      </c>
      <c r="BN141" s="918">
        <f t="shared" ref="BN141" si="1203">SUM(BN139:BN140)</f>
        <v>0</v>
      </c>
      <c r="BO141" s="50"/>
      <c r="BP141" s="918">
        <f>SUM(BP139:BP140)</f>
        <v>0</v>
      </c>
      <c r="BQ141" s="918">
        <f t="shared" ref="BQ141" si="1204">SUM(BQ139:BQ140)</f>
        <v>0</v>
      </c>
      <c r="BR141" s="918">
        <f t="shared" ref="BR141" si="1205">SUM(BR139:BR140)</f>
        <v>0</v>
      </c>
      <c r="BS141" s="50"/>
      <c r="BT141" s="918">
        <f>SUM(BT139:BT140)</f>
        <v>0</v>
      </c>
      <c r="BU141" s="918">
        <f t="shared" ref="BU141" si="1206">SUM(BU139:BU140)</f>
        <v>0</v>
      </c>
      <c r="BV141" s="918">
        <f t="shared" ref="BV141" si="1207">SUM(BV139:BV140)</f>
        <v>0</v>
      </c>
      <c r="BW141" s="50"/>
      <c r="BX141" s="918">
        <f>SUM(BX139:BX140)</f>
        <v>0</v>
      </c>
      <c r="BY141" s="918">
        <f t="shared" ref="BY141" si="1208">SUM(BY139:BY140)</f>
        <v>0</v>
      </c>
      <c r="BZ141" s="918">
        <f t="shared" ref="BZ141" si="1209">SUM(BZ139:BZ140)</f>
        <v>0</v>
      </c>
      <c r="CA141" s="50"/>
      <c r="CB141" s="918">
        <f>SUM(CB139:CB140)</f>
        <v>0</v>
      </c>
      <c r="CC141" s="918">
        <f t="shared" ref="CC141" si="1210">SUM(CC139:CC140)</f>
        <v>0</v>
      </c>
      <c r="CD141" s="918">
        <f t="shared" ref="CD141" si="1211">SUM(CD139:CD140)</f>
        <v>0</v>
      </c>
      <c r="CE141" s="50"/>
      <c r="CF141" s="918">
        <f>SUM(CF139:CF140)</f>
        <v>0</v>
      </c>
      <c r="CG141" s="918">
        <f t="shared" ref="CG141" si="1212">SUM(CG139:CG140)</f>
        <v>0</v>
      </c>
      <c r="CH141" s="918">
        <f t="shared" ref="CH141" si="1213">SUM(CH139:CH140)</f>
        <v>0</v>
      </c>
      <c r="CI141" s="50"/>
      <c r="CJ141" s="918">
        <f>SUM(CJ139:CJ140)</f>
        <v>0</v>
      </c>
      <c r="CK141" s="918">
        <f t="shared" ref="CK141" si="1214">SUM(CK139:CK140)</f>
        <v>0</v>
      </c>
      <c r="CL141" s="918">
        <f t="shared" ref="CL141" si="1215">SUM(CL139:CL140)</f>
        <v>0</v>
      </c>
      <c r="CM141" s="50"/>
      <c r="CN141" s="918">
        <f>SUM(CN139:CN140)</f>
        <v>0</v>
      </c>
      <c r="CO141" s="918">
        <f t="shared" ref="CO141" si="1216">SUM(CO139:CO140)</f>
        <v>0</v>
      </c>
      <c r="CP141" s="918">
        <f t="shared" ref="CP141" si="1217">SUM(CP139:CP140)</f>
        <v>0</v>
      </c>
      <c r="CQ141" s="50"/>
      <c r="CR141" s="918">
        <f>SUM(CR139:CR140)</f>
        <v>0</v>
      </c>
      <c r="CS141" s="918">
        <f t="shared" ref="CS141" si="1218">SUM(CS139:CS140)</f>
        <v>0</v>
      </c>
      <c r="CT141" s="918">
        <f t="shared" ref="CT141" si="1219">SUM(CT139:CT140)</f>
        <v>0</v>
      </c>
      <c r="CU141" s="50"/>
      <c r="CV141" s="918">
        <f>SUM(CV139:CV140)</f>
        <v>0</v>
      </c>
      <c r="CW141" s="918">
        <f t="shared" ref="CW141" si="1220">SUM(CW139:CW140)</f>
        <v>0</v>
      </c>
      <c r="CX141" s="918">
        <f t="shared" ref="CX141" si="1221">SUM(CX139:CX140)</f>
        <v>0</v>
      </c>
      <c r="CY141" s="50"/>
      <c r="CZ141" s="918">
        <f>SUM(CZ139:CZ140)</f>
        <v>0</v>
      </c>
      <c r="DA141" s="918">
        <f t="shared" ref="DA141" si="1222">SUM(DA139:DA140)</f>
        <v>0</v>
      </c>
      <c r="DB141" s="918">
        <f t="shared" ref="DB141" si="1223">SUM(DB139:DB140)</f>
        <v>0</v>
      </c>
      <c r="DC141" s="50"/>
      <c r="DD141" s="918">
        <f>SUM(DD139:DD140)</f>
        <v>0</v>
      </c>
      <c r="DE141" s="918">
        <f t="shared" ref="DE141" si="1224">SUM(DE139:DE140)</f>
        <v>0</v>
      </c>
      <c r="DF141" s="918">
        <f t="shared" ref="DF141" si="1225">SUM(DF139:DF140)</f>
        <v>0</v>
      </c>
      <c r="DG141" s="50"/>
      <c r="DH141" s="918">
        <f>SUM(DH139:DH140)</f>
        <v>0</v>
      </c>
      <c r="DI141" s="918">
        <f t="shared" ref="DI141" si="1226">SUM(DI139:DI140)</f>
        <v>0</v>
      </c>
      <c r="DJ141" s="918">
        <f t="shared" ref="DJ141" si="1227">SUM(DJ139:DJ140)</f>
        <v>0</v>
      </c>
    </row>
    <row r="142" spans="1:114" s="20" customFormat="1" ht="27.75" customHeight="1" x14ac:dyDescent="0.2">
      <c r="A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AE142" s="41"/>
      <c r="AS142" s="52"/>
      <c r="BF142" s="53">
        <f>SUM(AS141+BF141)</f>
        <v>0</v>
      </c>
      <c r="BG142" s="54">
        <f>AF141-AS141</f>
        <v>0</v>
      </c>
      <c r="BH142" s="55">
        <f>SUM(BI141+AS141)</f>
        <v>24902000</v>
      </c>
      <c r="BI142" s="56">
        <f>SUM(BG141)</f>
        <v>0</v>
      </c>
      <c r="BJ142" s="41" t="s">
        <v>35</v>
      </c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6"/>
      <c r="CA142" s="27"/>
      <c r="CB142" s="6"/>
      <c r="CC142" s="6"/>
      <c r="CD142" s="6"/>
      <c r="CE142" s="27"/>
      <c r="CF142" s="6"/>
      <c r="CG142" s="6"/>
      <c r="CH142" s="6"/>
      <c r="CI142" s="27"/>
      <c r="CJ142" s="6"/>
      <c r="CK142" s="6"/>
      <c r="CL142" s="6"/>
      <c r="CM142" s="27"/>
      <c r="CN142" s="6"/>
      <c r="CO142" s="6"/>
      <c r="CP142" s="6"/>
      <c r="CQ142" s="27"/>
      <c r="CR142" s="6"/>
      <c r="CS142" s="6"/>
      <c r="CT142" s="6"/>
      <c r="CU142" s="27"/>
      <c r="CV142" s="6"/>
      <c r="CW142" s="6"/>
      <c r="CX142" s="6"/>
      <c r="CY142" s="27"/>
      <c r="CZ142" s="6"/>
      <c r="DA142" s="6"/>
      <c r="DB142" s="6"/>
      <c r="DC142" s="27"/>
      <c r="DD142" s="6"/>
      <c r="DE142" s="6"/>
      <c r="DF142" s="6"/>
      <c r="DG142" s="27"/>
      <c r="DH142" s="6"/>
      <c r="DI142" s="6"/>
      <c r="DJ142" s="6"/>
    </row>
    <row r="143" spans="1:114" s="20" customFormat="1" ht="27.75" customHeight="1" x14ac:dyDescent="0.2">
      <c r="A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AE143" s="41"/>
      <c r="AS143" s="41"/>
      <c r="AT143" s="118">
        <f>SUM(AG141+AT141)</f>
        <v>0</v>
      </c>
      <c r="AU143" s="118">
        <f t="shared" ref="AU143" si="1228">SUM(AH141+AU141)</f>
        <v>0</v>
      </c>
      <c r="AV143" s="118">
        <f t="shared" ref="AV143" si="1229">SUM(AI141+AV141)</f>
        <v>0</v>
      </c>
      <c r="AW143" s="118">
        <f t="shared" ref="AW143" si="1230">SUM(AJ141+AW141)</f>
        <v>0</v>
      </c>
      <c r="AX143" s="118">
        <f t="shared" ref="AX143" si="1231">SUM(AK141+AX141)</f>
        <v>0</v>
      </c>
      <c r="AY143" s="118">
        <f t="shared" ref="AY143" si="1232">SUM(AL141+AY141)</f>
        <v>0</v>
      </c>
      <c r="AZ143" s="118">
        <f t="shared" ref="AZ143" si="1233">SUM(AM141+AZ141)</f>
        <v>0</v>
      </c>
      <c r="BA143" s="118">
        <f t="shared" ref="BA143" si="1234">SUM(AN141+BA141)</f>
        <v>0</v>
      </c>
      <c r="BB143" s="118">
        <f t="shared" ref="BB143" si="1235">SUM(AO141+BB141)</f>
        <v>0</v>
      </c>
      <c r="BC143" s="118">
        <f t="shared" ref="BC143" si="1236">SUM(AP141+BC141)</f>
        <v>0</v>
      </c>
      <c r="BD143" s="118">
        <f t="shared" ref="BD143" si="1237">SUM(AQ141+BD141)</f>
        <v>0</v>
      </c>
      <c r="BE143" s="118">
        <f t="shared" ref="BE143" si="1238">SUM(AR141+BE141)</f>
        <v>0</v>
      </c>
      <c r="BF143" s="118">
        <f>SUM(AT143:BE143)</f>
        <v>0</v>
      </c>
      <c r="BG143" s="41"/>
      <c r="BH143" s="57"/>
      <c r="BI143" s="58">
        <f>SUM(BI141-BI142)</f>
        <v>24902000</v>
      </c>
      <c r="BJ143" s="154" t="s">
        <v>34</v>
      </c>
      <c r="BK143" s="162"/>
      <c r="BL143" s="37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7"/>
      <c r="CA143" s="43"/>
      <c r="CB143" s="7"/>
      <c r="CC143" s="7"/>
      <c r="CD143" s="7"/>
      <c r="CE143" s="43"/>
      <c r="CF143" s="7"/>
      <c r="CG143" s="7"/>
      <c r="CH143" s="7"/>
      <c r="CI143" s="43"/>
      <c r="CJ143" s="7"/>
      <c r="CK143" s="7"/>
      <c r="CL143" s="7"/>
      <c r="CM143" s="43"/>
      <c r="CN143" s="7"/>
      <c r="CO143" s="7"/>
      <c r="CP143" s="7"/>
      <c r="CQ143" s="43"/>
      <c r="CR143" s="7"/>
      <c r="CS143" s="7"/>
      <c r="CT143" s="7"/>
      <c r="CU143" s="43"/>
      <c r="CV143" s="7"/>
      <c r="CW143" s="7"/>
      <c r="CX143" s="7"/>
      <c r="CY143" s="43"/>
      <c r="CZ143" s="7"/>
      <c r="DA143" s="7"/>
      <c r="DB143" s="7"/>
      <c r="DC143" s="43"/>
      <c r="DD143" s="7"/>
      <c r="DE143" s="7"/>
      <c r="DF143" s="7"/>
      <c r="DG143" s="43"/>
      <c r="DH143" s="7"/>
      <c r="DI143" s="7"/>
      <c r="DJ143" s="7"/>
    </row>
    <row r="144" spans="1:114" s="20" customFormat="1" ht="27.75" customHeight="1" x14ac:dyDescent="0.2">
      <c r="A144" s="1168" t="s">
        <v>8</v>
      </c>
      <c r="B144" s="1169"/>
      <c r="C144" s="119" t="s">
        <v>386</v>
      </c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2"/>
      <c r="AF144" s="23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267"/>
      <c r="AT144" s="268"/>
      <c r="AU144" s="268">
        <f>SUM(AT144+AS144)</f>
        <v>0</v>
      </c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3"/>
      <c r="BG144" s="133"/>
      <c r="BH144" s="130"/>
      <c r="BI144" s="134"/>
      <c r="BJ144" s="23"/>
      <c r="BK144" s="162"/>
      <c r="BL144" s="37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7"/>
      <c r="CA144" s="43"/>
      <c r="CB144" s="7"/>
      <c r="CC144" s="7"/>
      <c r="CD144" s="7"/>
      <c r="CE144" s="43"/>
      <c r="CF144" s="7"/>
      <c r="CG144" s="7"/>
      <c r="CH144" s="7"/>
      <c r="CI144" s="43"/>
      <c r="CJ144" s="7"/>
      <c r="CK144" s="7"/>
      <c r="CL144" s="7"/>
      <c r="CM144" s="43"/>
      <c r="CN144" s="7"/>
      <c r="CO144" s="7"/>
      <c r="CP144" s="7"/>
      <c r="CQ144" s="43"/>
      <c r="CR144" s="7"/>
      <c r="CS144" s="7"/>
      <c r="CT144" s="7"/>
      <c r="CU144" s="43"/>
      <c r="CV144" s="7"/>
      <c r="CW144" s="7"/>
      <c r="CX144" s="7"/>
      <c r="CY144" s="43"/>
      <c r="CZ144" s="7"/>
      <c r="DA144" s="7"/>
      <c r="DB144" s="7"/>
      <c r="DC144" s="43"/>
      <c r="DD144" s="7"/>
      <c r="DE144" s="7"/>
      <c r="DF144" s="7"/>
      <c r="DG144" s="43"/>
      <c r="DH144" s="7"/>
      <c r="DI144" s="7"/>
      <c r="DJ144" s="7"/>
    </row>
    <row r="145" spans="1:114" s="8" customFormat="1" ht="27.75" customHeight="1" x14ac:dyDescent="0.2">
      <c r="A145" s="1170" t="s">
        <v>9</v>
      </c>
      <c r="B145" s="1150" t="s">
        <v>10</v>
      </c>
      <c r="C145" s="1150" t="s">
        <v>21</v>
      </c>
      <c r="D145" s="1173" t="s">
        <v>11</v>
      </c>
      <c r="E145" s="1173"/>
      <c r="F145" s="1173"/>
      <c r="G145" s="1173"/>
      <c r="H145" s="1173"/>
      <c r="I145" s="1173"/>
      <c r="J145" s="1173"/>
      <c r="K145" s="1173"/>
      <c r="L145" s="1173"/>
      <c r="M145" s="1173"/>
      <c r="N145" s="1173"/>
      <c r="O145" s="1173"/>
      <c r="P145" s="1173"/>
      <c r="Q145" s="1173"/>
      <c r="R145" s="1150" t="s">
        <v>19</v>
      </c>
      <c r="S145" s="1174" t="s">
        <v>16</v>
      </c>
      <c r="T145" s="1175"/>
      <c r="U145" s="1175"/>
      <c r="V145" s="1175"/>
      <c r="W145" s="1175"/>
      <c r="X145" s="1175"/>
      <c r="Y145" s="1175"/>
      <c r="Z145" s="1175"/>
      <c r="AA145" s="1175"/>
      <c r="AB145" s="1175"/>
      <c r="AC145" s="1175"/>
      <c r="AD145" s="1175"/>
      <c r="AE145" s="1176"/>
      <c r="AF145" s="1161" t="s">
        <v>6</v>
      </c>
      <c r="AG145" s="1161"/>
      <c r="AH145" s="1161"/>
      <c r="AI145" s="1161"/>
      <c r="AJ145" s="1161"/>
      <c r="AK145" s="1161"/>
      <c r="AL145" s="1161"/>
      <c r="AM145" s="1161"/>
      <c r="AN145" s="1161"/>
      <c r="AO145" s="1161"/>
      <c r="AP145" s="1161"/>
      <c r="AQ145" s="1161"/>
      <c r="AR145" s="1161"/>
      <c r="AS145" s="1161"/>
      <c r="AT145" s="1162" t="s">
        <v>38</v>
      </c>
      <c r="AU145" s="1163"/>
      <c r="AV145" s="1163"/>
      <c r="AW145" s="1163"/>
      <c r="AX145" s="1163"/>
      <c r="AY145" s="1163"/>
      <c r="AZ145" s="1163"/>
      <c r="BA145" s="1163"/>
      <c r="BB145" s="1163"/>
      <c r="BC145" s="1163"/>
      <c r="BD145" s="1163"/>
      <c r="BE145" s="1163"/>
      <c r="BF145" s="1164"/>
      <c r="BG145" s="1150" t="s">
        <v>35</v>
      </c>
      <c r="BH145" s="1150" t="s">
        <v>208</v>
      </c>
      <c r="BI145" s="1153" t="s">
        <v>36</v>
      </c>
      <c r="BJ145" s="130"/>
      <c r="BK145" s="130"/>
      <c r="BL145" s="1149" t="s">
        <v>51</v>
      </c>
      <c r="BM145" s="1149"/>
      <c r="BN145" s="1149"/>
      <c r="BO145" s="23"/>
      <c r="BP145" s="1149" t="s">
        <v>52</v>
      </c>
      <c r="BQ145" s="1149"/>
      <c r="BR145" s="1149"/>
      <c r="BS145" s="23"/>
      <c r="BT145" s="1149" t="s">
        <v>56</v>
      </c>
      <c r="BU145" s="1149"/>
      <c r="BV145" s="1149"/>
      <c r="BW145" s="23"/>
      <c r="BX145" s="1149" t="s">
        <v>59</v>
      </c>
      <c r="BY145" s="1149"/>
      <c r="BZ145" s="1149"/>
      <c r="CA145" s="23"/>
      <c r="CB145" s="1149" t="s">
        <v>60</v>
      </c>
      <c r="CC145" s="1149"/>
      <c r="CD145" s="1149"/>
      <c r="CE145" s="23"/>
      <c r="CF145" s="1149" t="s">
        <v>61</v>
      </c>
      <c r="CG145" s="1149"/>
      <c r="CH145" s="1149"/>
      <c r="CI145" s="23"/>
      <c r="CJ145" s="1149" t="s">
        <v>204</v>
      </c>
      <c r="CK145" s="1149"/>
      <c r="CL145" s="1149"/>
      <c r="CM145" s="23"/>
      <c r="CN145" s="1149" t="s">
        <v>584</v>
      </c>
      <c r="CO145" s="1149"/>
      <c r="CP145" s="1149"/>
      <c r="CQ145" s="23"/>
      <c r="CR145" s="1149" t="s">
        <v>585</v>
      </c>
      <c r="CS145" s="1149"/>
      <c r="CT145" s="1149"/>
      <c r="CU145" s="23"/>
      <c r="CV145" s="1149" t="s">
        <v>586</v>
      </c>
      <c r="CW145" s="1149"/>
      <c r="CX145" s="1149"/>
      <c r="CY145" s="23"/>
      <c r="CZ145" s="1149" t="s">
        <v>587</v>
      </c>
      <c r="DA145" s="1149"/>
      <c r="DB145" s="1149"/>
      <c r="DC145" s="23"/>
      <c r="DD145" s="1149" t="s">
        <v>588</v>
      </c>
      <c r="DE145" s="1149"/>
      <c r="DF145" s="1149"/>
      <c r="DG145" s="23"/>
      <c r="DH145" s="1149" t="s">
        <v>12</v>
      </c>
      <c r="DI145" s="1149"/>
      <c r="DJ145" s="1149"/>
    </row>
    <row r="146" spans="1:114" s="8" customFormat="1" ht="27.75" customHeight="1" x14ac:dyDescent="0.2">
      <c r="A146" s="1171"/>
      <c r="B146" s="1151"/>
      <c r="C146" s="1151"/>
      <c r="D146" s="1156" t="s">
        <v>17</v>
      </c>
      <c r="E146" s="1158" t="s">
        <v>18</v>
      </c>
      <c r="F146" s="1159"/>
      <c r="G146" s="1159"/>
      <c r="H146" s="1159"/>
      <c r="I146" s="1159"/>
      <c r="J146" s="1159"/>
      <c r="K146" s="1159"/>
      <c r="L146" s="1159"/>
      <c r="M146" s="1159"/>
      <c r="N146" s="1159"/>
      <c r="O146" s="1159"/>
      <c r="P146" s="1159"/>
      <c r="Q146" s="1159"/>
      <c r="R146" s="1151"/>
      <c r="S146" s="1156" t="s">
        <v>17</v>
      </c>
      <c r="T146" s="1158" t="s">
        <v>18</v>
      </c>
      <c r="U146" s="1159"/>
      <c r="V146" s="1159"/>
      <c r="W146" s="1159"/>
      <c r="X146" s="1159"/>
      <c r="Y146" s="1159"/>
      <c r="Z146" s="1159"/>
      <c r="AA146" s="1159"/>
      <c r="AB146" s="1159"/>
      <c r="AC146" s="1159"/>
      <c r="AD146" s="1159"/>
      <c r="AE146" s="1160"/>
      <c r="AF146" s="1156" t="s">
        <v>17</v>
      </c>
      <c r="AG146" s="1158" t="s">
        <v>18</v>
      </c>
      <c r="AH146" s="1159"/>
      <c r="AI146" s="1159"/>
      <c r="AJ146" s="1159"/>
      <c r="AK146" s="1159"/>
      <c r="AL146" s="1159"/>
      <c r="AM146" s="1159"/>
      <c r="AN146" s="1159"/>
      <c r="AO146" s="1159"/>
      <c r="AP146" s="1159"/>
      <c r="AQ146" s="1159"/>
      <c r="AR146" s="1159"/>
      <c r="AS146" s="1160"/>
      <c r="AT146" s="1165"/>
      <c r="AU146" s="1166"/>
      <c r="AV146" s="1166"/>
      <c r="AW146" s="1166"/>
      <c r="AX146" s="1166"/>
      <c r="AY146" s="1166"/>
      <c r="AZ146" s="1166"/>
      <c r="BA146" s="1166"/>
      <c r="BB146" s="1166"/>
      <c r="BC146" s="1166"/>
      <c r="BD146" s="1166"/>
      <c r="BE146" s="1166"/>
      <c r="BF146" s="1167"/>
      <c r="BG146" s="1151"/>
      <c r="BH146" s="1151"/>
      <c r="BI146" s="1154"/>
      <c r="BJ146" s="130"/>
      <c r="BK146" s="130"/>
      <c r="BL146" s="920">
        <v>1</v>
      </c>
      <c r="BM146" s="920">
        <v>2</v>
      </c>
      <c r="BN146" s="920"/>
      <c r="BO146" s="23"/>
      <c r="BP146" s="920">
        <v>1</v>
      </c>
      <c r="BQ146" s="920">
        <v>2</v>
      </c>
      <c r="BR146" s="920"/>
      <c r="BS146" s="23"/>
      <c r="BT146" s="920">
        <v>1</v>
      </c>
      <c r="BU146" s="920">
        <v>2</v>
      </c>
      <c r="BV146" s="920"/>
      <c r="BW146" s="23"/>
      <c r="BX146" s="920">
        <v>1</v>
      </c>
      <c r="BY146" s="920">
        <v>2</v>
      </c>
      <c r="BZ146" s="920"/>
      <c r="CA146" s="23"/>
      <c r="CB146" s="920">
        <v>1</v>
      </c>
      <c r="CC146" s="920">
        <v>2</v>
      </c>
      <c r="CD146" s="920"/>
      <c r="CE146" s="23"/>
      <c r="CF146" s="920">
        <v>1</v>
      </c>
      <c r="CG146" s="920">
        <v>2</v>
      </c>
      <c r="CH146" s="920"/>
      <c r="CI146" s="23"/>
      <c r="CJ146" s="920">
        <v>1</v>
      </c>
      <c r="CK146" s="920">
        <v>2</v>
      </c>
      <c r="CL146" s="920"/>
      <c r="CM146" s="23"/>
      <c r="CN146" s="920">
        <v>1</v>
      </c>
      <c r="CO146" s="920">
        <v>2</v>
      </c>
      <c r="CP146" s="920"/>
      <c r="CQ146" s="23"/>
      <c r="CR146" s="920">
        <v>1</v>
      </c>
      <c r="CS146" s="920">
        <v>2</v>
      </c>
      <c r="CT146" s="920"/>
      <c r="CU146" s="23"/>
      <c r="CV146" s="920">
        <v>1</v>
      </c>
      <c r="CW146" s="920">
        <v>2</v>
      </c>
      <c r="CX146" s="920"/>
      <c r="CY146" s="23"/>
      <c r="CZ146" s="920">
        <v>1</v>
      </c>
      <c r="DA146" s="920">
        <v>2</v>
      </c>
      <c r="DB146" s="920"/>
      <c r="DC146" s="23"/>
      <c r="DD146" s="920">
        <v>1</v>
      </c>
      <c r="DE146" s="920">
        <v>2</v>
      </c>
      <c r="DF146" s="920"/>
      <c r="DG146" s="23"/>
      <c r="DH146" s="920">
        <v>1</v>
      </c>
      <c r="DI146" s="920">
        <v>2</v>
      </c>
      <c r="DJ146" s="920"/>
    </row>
    <row r="147" spans="1:114" s="6" customFormat="1" ht="27.75" customHeight="1" x14ac:dyDescent="0.2">
      <c r="A147" s="1172"/>
      <c r="B147" s="1152"/>
      <c r="C147" s="1152"/>
      <c r="D147" s="1157"/>
      <c r="E147" s="26">
        <v>1</v>
      </c>
      <c r="F147" s="26">
        <v>2</v>
      </c>
      <c r="G147" s="26">
        <v>3</v>
      </c>
      <c r="H147" s="26">
        <v>4</v>
      </c>
      <c r="I147" s="26">
        <v>5</v>
      </c>
      <c r="J147" s="26">
        <v>6</v>
      </c>
      <c r="K147" s="26">
        <v>7</v>
      </c>
      <c r="L147" s="26">
        <v>8</v>
      </c>
      <c r="M147" s="26">
        <v>9</v>
      </c>
      <c r="N147" s="26">
        <v>10</v>
      </c>
      <c r="O147" s="26">
        <v>11</v>
      </c>
      <c r="P147" s="26">
        <v>12</v>
      </c>
      <c r="Q147" s="26" t="s">
        <v>20</v>
      </c>
      <c r="R147" s="1152"/>
      <c r="S147" s="1157"/>
      <c r="T147" s="26">
        <v>1</v>
      </c>
      <c r="U147" s="26">
        <v>2</v>
      </c>
      <c r="V147" s="26">
        <v>3</v>
      </c>
      <c r="W147" s="26">
        <v>4</v>
      </c>
      <c r="X147" s="26">
        <v>5</v>
      </c>
      <c r="Y147" s="26">
        <v>6</v>
      </c>
      <c r="Z147" s="26">
        <v>7</v>
      </c>
      <c r="AA147" s="26">
        <v>8</v>
      </c>
      <c r="AB147" s="26">
        <v>9</v>
      </c>
      <c r="AC147" s="26">
        <v>10</v>
      </c>
      <c r="AD147" s="26">
        <v>11</v>
      </c>
      <c r="AE147" s="26">
        <v>12</v>
      </c>
      <c r="AF147" s="1157"/>
      <c r="AG147" s="26">
        <v>1</v>
      </c>
      <c r="AH147" s="26">
        <v>2</v>
      </c>
      <c r="AI147" s="26">
        <v>3</v>
      </c>
      <c r="AJ147" s="26">
        <v>4</v>
      </c>
      <c r="AK147" s="26">
        <v>5</v>
      </c>
      <c r="AL147" s="26">
        <v>6</v>
      </c>
      <c r="AM147" s="26">
        <v>7</v>
      </c>
      <c r="AN147" s="26">
        <v>8</v>
      </c>
      <c r="AO147" s="26">
        <v>9</v>
      </c>
      <c r="AP147" s="26">
        <v>10</v>
      </c>
      <c r="AQ147" s="26">
        <v>11</v>
      </c>
      <c r="AR147" s="26">
        <v>12</v>
      </c>
      <c r="AS147" s="26" t="s">
        <v>12</v>
      </c>
      <c r="AT147" s="164">
        <v>1</v>
      </c>
      <c r="AU147" s="164">
        <v>2</v>
      </c>
      <c r="AV147" s="164">
        <v>3</v>
      </c>
      <c r="AW147" s="164">
        <v>4</v>
      </c>
      <c r="AX147" s="164">
        <v>5</v>
      </c>
      <c r="AY147" s="164">
        <v>6</v>
      </c>
      <c r="AZ147" s="164">
        <v>7</v>
      </c>
      <c r="BA147" s="164">
        <v>8</v>
      </c>
      <c r="BB147" s="164">
        <v>9</v>
      </c>
      <c r="BC147" s="164">
        <v>10</v>
      </c>
      <c r="BD147" s="164">
        <v>11</v>
      </c>
      <c r="BE147" s="164">
        <v>12</v>
      </c>
      <c r="BF147" s="26" t="s">
        <v>12</v>
      </c>
      <c r="BG147" s="1152"/>
      <c r="BH147" s="1152"/>
      <c r="BI147" s="1155"/>
      <c r="BJ147" s="7"/>
      <c r="BK147" s="7"/>
      <c r="BL147" s="164" t="s">
        <v>581</v>
      </c>
      <c r="BM147" s="164" t="s">
        <v>582</v>
      </c>
      <c r="BN147" s="919" t="s">
        <v>583</v>
      </c>
      <c r="BO147" s="27"/>
      <c r="BP147" s="164" t="s">
        <v>581</v>
      </c>
      <c r="BQ147" s="164" t="s">
        <v>582</v>
      </c>
      <c r="BR147" s="919" t="s">
        <v>583</v>
      </c>
      <c r="BS147" s="27"/>
      <c r="BT147" s="164" t="s">
        <v>581</v>
      </c>
      <c r="BU147" s="164" t="s">
        <v>582</v>
      </c>
      <c r="BV147" s="919" t="s">
        <v>583</v>
      </c>
      <c r="BW147" s="27"/>
      <c r="BX147" s="164" t="s">
        <v>581</v>
      </c>
      <c r="BY147" s="164" t="s">
        <v>582</v>
      </c>
      <c r="BZ147" s="919" t="s">
        <v>583</v>
      </c>
      <c r="CA147" s="27"/>
      <c r="CB147" s="164" t="s">
        <v>581</v>
      </c>
      <c r="CC147" s="164" t="s">
        <v>582</v>
      </c>
      <c r="CD147" s="919" t="s">
        <v>583</v>
      </c>
      <c r="CE147" s="27"/>
      <c r="CF147" s="164" t="s">
        <v>581</v>
      </c>
      <c r="CG147" s="164" t="s">
        <v>582</v>
      </c>
      <c r="CH147" s="919" t="s">
        <v>583</v>
      </c>
      <c r="CI147" s="27"/>
      <c r="CJ147" s="164" t="s">
        <v>581</v>
      </c>
      <c r="CK147" s="164" t="s">
        <v>582</v>
      </c>
      <c r="CL147" s="919" t="s">
        <v>583</v>
      </c>
      <c r="CM147" s="27"/>
      <c r="CN147" s="164" t="s">
        <v>581</v>
      </c>
      <c r="CO147" s="164" t="s">
        <v>582</v>
      </c>
      <c r="CP147" s="919" t="s">
        <v>583</v>
      </c>
      <c r="CQ147" s="27"/>
      <c r="CR147" s="164" t="s">
        <v>581</v>
      </c>
      <c r="CS147" s="164" t="s">
        <v>582</v>
      </c>
      <c r="CT147" s="919" t="s">
        <v>583</v>
      </c>
      <c r="CU147" s="27"/>
      <c r="CV147" s="164" t="s">
        <v>581</v>
      </c>
      <c r="CW147" s="164" t="s">
        <v>582</v>
      </c>
      <c r="CX147" s="919" t="s">
        <v>583</v>
      </c>
      <c r="CY147" s="27"/>
      <c r="CZ147" s="164" t="s">
        <v>581</v>
      </c>
      <c r="DA147" s="164" t="s">
        <v>582</v>
      </c>
      <c r="DB147" s="919" t="s">
        <v>583</v>
      </c>
      <c r="DC147" s="27"/>
      <c r="DD147" s="164" t="s">
        <v>581</v>
      </c>
      <c r="DE147" s="164" t="s">
        <v>582</v>
      </c>
      <c r="DF147" s="919" t="s">
        <v>583</v>
      </c>
      <c r="DG147" s="27"/>
      <c r="DH147" s="164" t="s">
        <v>581</v>
      </c>
      <c r="DI147" s="164" t="s">
        <v>582</v>
      </c>
      <c r="DJ147" s="919" t="s">
        <v>583</v>
      </c>
    </row>
    <row r="148" spans="1:114" s="7" customFormat="1" ht="27.75" customHeight="1" x14ac:dyDescent="0.2">
      <c r="A148" s="42">
        <v>1</v>
      </c>
      <c r="B148" s="718" t="s">
        <v>387</v>
      </c>
      <c r="C148" s="373" t="s">
        <v>22</v>
      </c>
      <c r="D148" s="180">
        <v>1</v>
      </c>
      <c r="E148" s="82">
        <v>1</v>
      </c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1">
        <f>SUM(E148:P148)</f>
        <v>1</v>
      </c>
      <c r="R148" s="721" t="s">
        <v>13</v>
      </c>
      <c r="S148" s="719">
        <v>5000000</v>
      </c>
      <c r="T148" s="84">
        <v>4400000</v>
      </c>
      <c r="U148" s="84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69">
        <f>SUM(Q148*S148)</f>
        <v>5000000</v>
      </c>
      <c r="AG148" s="70">
        <f>T148*E148</f>
        <v>4400000</v>
      </c>
      <c r="AH148" s="70">
        <f>U148*F148</f>
        <v>0</v>
      </c>
      <c r="AI148" s="70">
        <f>V148*G148</f>
        <v>0</v>
      </c>
      <c r="AJ148" s="70">
        <f t="shared" ref="AJ148:AJ149" si="1239">W148*H148</f>
        <v>0</v>
      </c>
      <c r="AK148" s="70">
        <f t="shared" ref="AK148:AK149" si="1240">X148*I148</f>
        <v>0</v>
      </c>
      <c r="AL148" s="70">
        <f t="shared" ref="AL148:AL149" si="1241">Y148*J148</f>
        <v>0</v>
      </c>
      <c r="AM148" s="70">
        <f t="shared" ref="AM148:AM149" si="1242">Z148*K148</f>
        <v>0</v>
      </c>
      <c r="AN148" s="70">
        <f t="shared" ref="AN148:AN149" si="1243">AA148*L148</f>
        <v>0</v>
      </c>
      <c r="AO148" s="70">
        <f t="shared" ref="AO148:AO149" si="1244">AB148*M148</f>
        <v>0</v>
      </c>
      <c r="AP148" s="70">
        <f t="shared" ref="AP148:AP149" si="1245">AC148*N148</f>
        <v>0</v>
      </c>
      <c r="AQ148" s="70">
        <f t="shared" ref="AQ148:AQ149" si="1246">AD148*O148</f>
        <v>0</v>
      </c>
      <c r="AR148" s="70">
        <f t="shared" ref="AR148:AR149" si="1247">AE148*P148</f>
        <v>0</v>
      </c>
      <c r="AS148" s="71">
        <f>SUM(AG148:AR148)</f>
        <v>4400000</v>
      </c>
      <c r="AT148" s="70">
        <f>SUM(AG148*13.5%)</f>
        <v>594000</v>
      </c>
      <c r="AU148" s="70">
        <f>SUM(AH148*4%)</f>
        <v>0</v>
      </c>
      <c r="AV148" s="70">
        <f t="shared" ref="AV148:AV149" si="1248">SUM(AI148*14%)</f>
        <v>0</v>
      </c>
      <c r="AW148" s="70">
        <f t="shared" ref="AW148:AW149" si="1249">SUM(AJ148*14%)</f>
        <v>0</v>
      </c>
      <c r="AX148" s="70">
        <f t="shared" ref="AX148:AX149" si="1250">SUM(AK148*14%)</f>
        <v>0</v>
      </c>
      <c r="AY148" s="70">
        <f t="shared" ref="AY148:AY149" si="1251">SUM(AL148*14%)</f>
        <v>0</v>
      </c>
      <c r="AZ148" s="70">
        <f t="shared" ref="AZ148:AZ149" si="1252">SUM(AM148*14%)</f>
        <v>0</v>
      </c>
      <c r="BA148" s="70">
        <f t="shared" ref="BA148:BA149" si="1253">SUM(AN148*14%)</f>
        <v>0</v>
      </c>
      <c r="BB148" s="70">
        <f t="shared" ref="BB148:BB149" si="1254">SUM(AO148*14%)</f>
        <v>0</v>
      </c>
      <c r="BC148" s="70">
        <f t="shared" ref="BC148:BC149" si="1255">SUM(AP148*14%)</f>
        <v>0</v>
      </c>
      <c r="BD148" s="70">
        <f t="shared" ref="BD148:BD149" si="1256">SUM(AQ148*14%)</f>
        <v>0</v>
      </c>
      <c r="BE148" s="70">
        <f t="shared" ref="BE148:BE149" si="1257">SUM(AR148*14%)</f>
        <v>0</v>
      </c>
      <c r="BF148" s="72">
        <f t="shared" ref="BF148:BF149" si="1258">SUM(AT148:BE148)</f>
        <v>594000</v>
      </c>
      <c r="BG148" s="73">
        <f>AF148-AS148</f>
        <v>600000</v>
      </c>
      <c r="BH148" s="74">
        <f>S148*D148</f>
        <v>5000000</v>
      </c>
      <c r="BI148" s="75">
        <f>BH148-AS148</f>
        <v>600000</v>
      </c>
      <c r="BJ148" s="152">
        <f>SUM(Q148/D148)</f>
        <v>1</v>
      </c>
      <c r="BK148" s="719">
        <v>3800000</v>
      </c>
      <c r="BL148" s="461">
        <f>AG148-AT148</f>
        <v>3806000</v>
      </c>
      <c r="BM148" s="461">
        <f>E148*BK148</f>
        <v>3800000</v>
      </c>
      <c r="BN148" s="461">
        <f>BL148-BM148</f>
        <v>6000</v>
      </c>
      <c r="BO148" s="37"/>
      <c r="BP148" s="461">
        <f>AH148-AU148</f>
        <v>0</v>
      </c>
      <c r="BQ148" s="461">
        <f>F148*BK148</f>
        <v>0</v>
      </c>
      <c r="BR148" s="461">
        <f>BP148-BQ148</f>
        <v>0</v>
      </c>
      <c r="BS148" s="37"/>
      <c r="BT148" s="461">
        <f>AI148-AV148</f>
        <v>0</v>
      </c>
      <c r="BU148" s="461">
        <f>G148*BK148</f>
        <v>0</v>
      </c>
      <c r="BV148" s="461">
        <f>BT148-BU148</f>
        <v>0</v>
      </c>
      <c r="BW148" s="37"/>
      <c r="BX148" s="461">
        <f>AJ148-AW148</f>
        <v>0</v>
      </c>
      <c r="BY148" s="461">
        <f>H148*BK148</f>
        <v>0</v>
      </c>
      <c r="BZ148" s="461">
        <f>BX148-BY148</f>
        <v>0</v>
      </c>
      <c r="CA148" s="37"/>
      <c r="CB148" s="461">
        <f>SUM(AK148-AX148)</f>
        <v>0</v>
      </c>
      <c r="CC148" s="461">
        <f>I148*BK148</f>
        <v>0</v>
      </c>
      <c r="CD148" s="461">
        <f>CB148-CC148</f>
        <v>0</v>
      </c>
      <c r="CE148" s="37"/>
      <c r="CF148" s="461">
        <f>AL148-AY148</f>
        <v>0</v>
      </c>
      <c r="CG148" s="461">
        <f>J148*BK148</f>
        <v>0</v>
      </c>
      <c r="CH148" s="461">
        <f>CF148-CG148</f>
        <v>0</v>
      </c>
      <c r="CI148" s="37"/>
      <c r="CJ148" s="461">
        <f>AM148-AZ148</f>
        <v>0</v>
      </c>
      <c r="CK148" s="461">
        <f>K148*BK148</f>
        <v>0</v>
      </c>
      <c r="CL148" s="461">
        <f>CJ148-CK148</f>
        <v>0</v>
      </c>
      <c r="CM148" s="37"/>
      <c r="CN148" s="461">
        <f>AN148-BA148</f>
        <v>0</v>
      </c>
      <c r="CO148" s="461">
        <f>L148*BK148</f>
        <v>0</v>
      </c>
      <c r="CP148" s="461">
        <f>CN148-CO148</f>
        <v>0</v>
      </c>
      <c r="CQ148" s="37"/>
      <c r="CR148" s="461">
        <f>AO148-BB148</f>
        <v>0</v>
      </c>
      <c r="CS148" s="461">
        <f>M148*BK148</f>
        <v>0</v>
      </c>
      <c r="CT148" s="461">
        <f>CR148-CS148</f>
        <v>0</v>
      </c>
      <c r="CU148" s="37"/>
      <c r="CV148" s="461">
        <f>AP148-BC148</f>
        <v>0</v>
      </c>
      <c r="CW148" s="461">
        <f>N148*BK148</f>
        <v>0</v>
      </c>
      <c r="CX148" s="461">
        <f>CV148-CW148</f>
        <v>0</v>
      </c>
      <c r="CY148" s="37"/>
      <c r="CZ148" s="461">
        <f>AQ148-BD148</f>
        <v>0</v>
      </c>
      <c r="DA148" s="461">
        <f>O148*BK148</f>
        <v>0</v>
      </c>
      <c r="DB148" s="461">
        <f>CZ148-DA148</f>
        <v>0</v>
      </c>
      <c r="DC148" s="37"/>
      <c r="DD148" s="461">
        <f>AR148-BE148</f>
        <v>0</v>
      </c>
      <c r="DE148" s="461">
        <f>P148*BK148</f>
        <v>0</v>
      </c>
      <c r="DF148" s="461">
        <f>DD148-DE148</f>
        <v>0</v>
      </c>
      <c r="DG148" s="37"/>
      <c r="DH148" s="461">
        <f t="shared" ref="DH148:DH149" si="1259">SUM(BL148+BP148+BT148+BX148+CB148+CF148+CJ148+CN148+CR148+CV148+CZ148+DD148)</f>
        <v>3806000</v>
      </c>
      <c r="DI148" s="461">
        <f t="shared" ref="DI148:DI149" si="1260">SUM(BM148+BQ148+BU148+BY148+CC148+CG148+CK148+CO148+CS148+CW148+DA148+DE148)</f>
        <v>3800000</v>
      </c>
      <c r="DJ148" s="461">
        <f>DH148-DI148</f>
        <v>6000</v>
      </c>
    </row>
    <row r="149" spans="1:114" s="7" customFormat="1" ht="27.75" customHeight="1" thickBot="1" x14ac:dyDescent="0.25">
      <c r="A149" s="42">
        <v>2</v>
      </c>
      <c r="B149" s="718" t="s">
        <v>388</v>
      </c>
      <c r="C149" s="373" t="s">
        <v>22</v>
      </c>
      <c r="D149" s="180">
        <v>1</v>
      </c>
      <c r="E149" s="82">
        <v>1</v>
      </c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1">
        <f t="shared" ref="Q149" si="1261">SUM(E149:P149)</f>
        <v>1</v>
      </c>
      <c r="R149" s="721" t="s">
        <v>13</v>
      </c>
      <c r="S149" s="720">
        <v>1500000</v>
      </c>
      <c r="T149" s="84">
        <v>800000</v>
      </c>
      <c r="U149" s="84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69">
        <f t="shared" ref="AF149" si="1262">SUM(Q149*S149)</f>
        <v>1500000</v>
      </c>
      <c r="AG149" s="70">
        <f>T149*E149</f>
        <v>800000</v>
      </c>
      <c r="AH149" s="70">
        <f t="shared" ref="AH149" si="1263">U149*F149</f>
        <v>0</v>
      </c>
      <c r="AI149" s="70">
        <f t="shared" ref="AI149" si="1264">V149*G149</f>
        <v>0</v>
      </c>
      <c r="AJ149" s="70">
        <f t="shared" si="1239"/>
        <v>0</v>
      </c>
      <c r="AK149" s="70">
        <f t="shared" si="1240"/>
        <v>0</v>
      </c>
      <c r="AL149" s="70">
        <f t="shared" si="1241"/>
        <v>0</v>
      </c>
      <c r="AM149" s="70">
        <f t="shared" si="1242"/>
        <v>0</v>
      </c>
      <c r="AN149" s="70">
        <f t="shared" si="1243"/>
        <v>0</v>
      </c>
      <c r="AO149" s="70">
        <f t="shared" si="1244"/>
        <v>0</v>
      </c>
      <c r="AP149" s="70">
        <f t="shared" si="1245"/>
        <v>0</v>
      </c>
      <c r="AQ149" s="70">
        <f t="shared" si="1246"/>
        <v>0</v>
      </c>
      <c r="AR149" s="70">
        <f t="shared" si="1247"/>
        <v>0</v>
      </c>
      <c r="AS149" s="71">
        <f t="shared" ref="AS149" si="1265">SUM(AG149:AR149)</f>
        <v>800000</v>
      </c>
      <c r="AT149" s="70">
        <f>SUM(AG149*13.5%)</f>
        <v>108000</v>
      </c>
      <c r="AU149" s="70">
        <f t="shared" ref="AU149" si="1266">SUM(AH149*4%)</f>
        <v>0</v>
      </c>
      <c r="AV149" s="70">
        <f t="shared" si="1248"/>
        <v>0</v>
      </c>
      <c r="AW149" s="70">
        <f t="shared" si="1249"/>
        <v>0</v>
      </c>
      <c r="AX149" s="70">
        <f t="shared" si="1250"/>
        <v>0</v>
      </c>
      <c r="AY149" s="70">
        <f t="shared" si="1251"/>
        <v>0</v>
      </c>
      <c r="AZ149" s="70">
        <f t="shared" si="1252"/>
        <v>0</v>
      </c>
      <c r="BA149" s="70">
        <f t="shared" si="1253"/>
        <v>0</v>
      </c>
      <c r="BB149" s="70">
        <f t="shared" si="1254"/>
        <v>0</v>
      </c>
      <c r="BC149" s="70">
        <f t="shared" si="1255"/>
        <v>0</v>
      </c>
      <c r="BD149" s="70">
        <f t="shared" si="1256"/>
        <v>0</v>
      </c>
      <c r="BE149" s="70">
        <f t="shared" si="1257"/>
        <v>0</v>
      </c>
      <c r="BF149" s="72">
        <f t="shared" si="1258"/>
        <v>108000</v>
      </c>
      <c r="BG149" s="73">
        <f>AF149-AS149</f>
        <v>700000</v>
      </c>
      <c r="BH149" s="74">
        <f t="shared" ref="BH149" si="1267">S149*D149</f>
        <v>1500000</v>
      </c>
      <c r="BI149" s="75">
        <f>BH149-AS149</f>
        <v>700000</v>
      </c>
      <c r="BJ149" s="152">
        <f t="shared" ref="BJ149" si="1268">SUM(Q149/D149)</f>
        <v>1</v>
      </c>
      <c r="BK149" s="720">
        <v>675000</v>
      </c>
      <c r="BL149" s="461">
        <f>AG149-AT149</f>
        <v>692000</v>
      </c>
      <c r="BM149" s="461">
        <f>E149*BK149</f>
        <v>675000</v>
      </c>
      <c r="BN149" s="461">
        <f>BL149-BM149</f>
        <v>17000</v>
      </c>
      <c r="BO149" s="37"/>
      <c r="BP149" s="461">
        <f>AH149-AU149</f>
        <v>0</v>
      </c>
      <c r="BQ149" s="461">
        <f>F149*BK149</f>
        <v>0</v>
      </c>
      <c r="BR149" s="461">
        <f>BP149-BQ149</f>
        <v>0</v>
      </c>
      <c r="BS149" s="37"/>
      <c r="BT149" s="461">
        <f>AI149-AV149</f>
        <v>0</v>
      </c>
      <c r="BU149" s="461">
        <f>G149*BK149</f>
        <v>0</v>
      </c>
      <c r="BV149" s="461">
        <f>BT149-BU149</f>
        <v>0</v>
      </c>
      <c r="BW149" s="37"/>
      <c r="BX149" s="461">
        <f>AJ149-AW149</f>
        <v>0</v>
      </c>
      <c r="BY149" s="461">
        <f>H149*BK149</f>
        <v>0</v>
      </c>
      <c r="BZ149" s="461">
        <f>BX149-BY149</f>
        <v>0</v>
      </c>
      <c r="CA149" s="37"/>
      <c r="CB149" s="461">
        <f>SUM(AK149-AX149)</f>
        <v>0</v>
      </c>
      <c r="CC149" s="461">
        <f>I149*BK149</f>
        <v>0</v>
      </c>
      <c r="CD149" s="461">
        <f>CB149-CC149</f>
        <v>0</v>
      </c>
      <c r="CE149" s="37"/>
      <c r="CF149" s="461">
        <f>AL149-AY149</f>
        <v>0</v>
      </c>
      <c r="CG149" s="461">
        <f>J149*BK149</f>
        <v>0</v>
      </c>
      <c r="CH149" s="461">
        <f>CF149-CG149</f>
        <v>0</v>
      </c>
      <c r="CI149" s="37"/>
      <c r="CJ149" s="461">
        <f>AM149-AZ149</f>
        <v>0</v>
      </c>
      <c r="CK149" s="461">
        <f>K149*BK149</f>
        <v>0</v>
      </c>
      <c r="CL149" s="461">
        <f>CJ149-CK149</f>
        <v>0</v>
      </c>
      <c r="CM149" s="37"/>
      <c r="CN149" s="461">
        <f>AN149-BA149</f>
        <v>0</v>
      </c>
      <c r="CO149" s="461">
        <f>L149*BK149</f>
        <v>0</v>
      </c>
      <c r="CP149" s="461">
        <f>CN149-CO149</f>
        <v>0</v>
      </c>
      <c r="CQ149" s="37"/>
      <c r="CR149" s="461">
        <f>AO149-BB149</f>
        <v>0</v>
      </c>
      <c r="CS149" s="461">
        <f>M149*BK149</f>
        <v>0</v>
      </c>
      <c r="CT149" s="461">
        <f>CR149-CS149</f>
        <v>0</v>
      </c>
      <c r="CU149" s="37"/>
      <c r="CV149" s="461">
        <f>AP149-BC149</f>
        <v>0</v>
      </c>
      <c r="CW149" s="461">
        <f>N149*BK149</f>
        <v>0</v>
      </c>
      <c r="CX149" s="461">
        <f>CV149-CW149</f>
        <v>0</v>
      </c>
      <c r="CY149" s="37"/>
      <c r="CZ149" s="461">
        <f>AQ149-BD149</f>
        <v>0</v>
      </c>
      <c r="DA149" s="461">
        <f>O149*BK149</f>
        <v>0</v>
      </c>
      <c r="DB149" s="461">
        <f>CZ149-DA149</f>
        <v>0</v>
      </c>
      <c r="DC149" s="37"/>
      <c r="DD149" s="461">
        <f>AR149-BE149</f>
        <v>0</v>
      </c>
      <c r="DE149" s="461">
        <f>P149*BK149</f>
        <v>0</v>
      </c>
      <c r="DF149" s="461">
        <f>DD149-DE149</f>
        <v>0</v>
      </c>
      <c r="DG149" s="37"/>
      <c r="DH149" s="461">
        <f t="shared" si="1259"/>
        <v>692000</v>
      </c>
      <c r="DI149" s="461">
        <f t="shared" si="1260"/>
        <v>675000</v>
      </c>
      <c r="DJ149" s="461">
        <f>DH149-DI149</f>
        <v>17000</v>
      </c>
    </row>
    <row r="150" spans="1:114" s="39" customFormat="1" ht="27.75" customHeight="1" thickBot="1" x14ac:dyDescent="0.25">
      <c r="A150" s="45">
        <v>14</v>
      </c>
      <c r="B150" s="45" t="s">
        <v>4</v>
      </c>
      <c r="C150" s="45"/>
      <c r="D150" s="46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8"/>
      <c r="R150" s="77"/>
      <c r="S150" s="46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78">
        <f>SUM(AF148:AF149)</f>
        <v>6500000</v>
      </c>
      <c r="AG150" s="1138">
        <f t="shared" ref="AG150:BF150" si="1269">SUM(AG148:AG149)</f>
        <v>5200000</v>
      </c>
      <c r="AH150" s="78">
        <f t="shared" si="1269"/>
        <v>0</v>
      </c>
      <c r="AI150" s="78">
        <f t="shared" si="1269"/>
        <v>0</v>
      </c>
      <c r="AJ150" s="78">
        <f t="shared" si="1269"/>
        <v>0</v>
      </c>
      <c r="AK150" s="78">
        <f t="shared" si="1269"/>
        <v>0</v>
      </c>
      <c r="AL150" s="78">
        <f t="shared" si="1269"/>
        <v>0</v>
      </c>
      <c r="AM150" s="78">
        <f t="shared" si="1269"/>
        <v>0</v>
      </c>
      <c r="AN150" s="78">
        <f t="shared" si="1269"/>
        <v>0</v>
      </c>
      <c r="AO150" s="78">
        <f t="shared" si="1269"/>
        <v>0</v>
      </c>
      <c r="AP150" s="78">
        <f t="shared" si="1269"/>
        <v>0</v>
      </c>
      <c r="AQ150" s="78">
        <f t="shared" si="1269"/>
        <v>0</v>
      </c>
      <c r="AR150" s="78">
        <f t="shared" si="1269"/>
        <v>0</v>
      </c>
      <c r="AS150" s="78">
        <f t="shared" si="1269"/>
        <v>5200000</v>
      </c>
      <c r="AT150" s="78">
        <f>SUM(AT148:AT149)</f>
        <v>702000</v>
      </c>
      <c r="AU150" s="78">
        <f t="shared" si="1269"/>
        <v>0</v>
      </c>
      <c r="AV150" s="78">
        <f t="shared" si="1269"/>
        <v>0</v>
      </c>
      <c r="AW150" s="78">
        <f t="shared" si="1269"/>
        <v>0</v>
      </c>
      <c r="AX150" s="78">
        <f t="shared" si="1269"/>
        <v>0</v>
      </c>
      <c r="AY150" s="78">
        <f t="shared" si="1269"/>
        <v>0</v>
      </c>
      <c r="AZ150" s="78">
        <f t="shared" si="1269"/>
        <v>0</v>
      </c>
      <c r="BA150" s="78">
        <f t="shared" si="1269"/>
        <v>0</v>
      </c>
      <c r="BB150" s="78">
        <f t="shared" si="1269"/>
        <v>0</v>
      </c>
      <c r="BC150" s="78">
        <f t="shared" si="1269"/>
        <v>0</v>
      </c>
      <c r="BD150" s="78">
        <f t="shared" si="1269"/>
        <v>0</v>
      </c>
      <c r="BE150" s="78">
        <f t="shared" si="1269"/>
        <v>0</v>
      </c>
      <c r="BF150" s="78">
        <f t="shared" si="1269"/>
        <v>702000</v>
      </c>
      <c r="BG150" s="78">
        <f>SUM(BG148:BG149)</f>
        <v>1300000</v>
      </c>
      <c r="BH150" s="78">
        <f t="shared" ref="BH150:BI150" si="1270">SUM(BH148:BH149)</f>
        <v>6500000</v>
      </c>
      <c r="BI150" s="78">
        <f t="shared" si="1270"/>
        <v>1300000</v>
      </c>
      <c r="BJ150" s="153">
        <f>SUM(BJ148:BJ149)/2</f>
        <v>1</v>
      </c>
      <c r="BK150" s="23"/>
      <c r="BL150" s="918">
        <f>SUM(BL148:BL149)</f>
        <v>4498000</v>
      </c>
      <c r="BM150" s="918">
        <f t="shared" ref="BM150" si="1271">SUM(BM148:BM149)</f>
        <v>4475000</v>
      </c>
      <c r="BN150" s="918">
        <f t="shared" ref="BN150" si="1272">SUM(BN148:BN149)</f>
        <v>23000</v>
      </c>
      <c r="BO150" s="50"/>
      <c r="BP150" s="918">
        <f>SUM(BP148:BP149)</f>
        <v>0</v>
      </c>
      <c r="BQ150" s="918">
        <f t="shared" ref="BQ150" si="1273">SUM(BQ148:BQ149)</f>
        <v>0</v>
      </c>
      <c r="BR150" s="918">
        <f t="shared" ref="BR150" si="1274">SUM(BR148:BR149)</f>
        <v>0</v>
      </c>
      <c r="BS150" s="50"/>
      <c r="BT150" s="918">
        <f>SUM(BT148:BT149)</f>
        <v>0</v>
      </c>
      <c r="BU150" s="918">
        <f t="shared" ref="BU150" si="1275">SUM(BU148:BU149)</f>
        <v>0</v>
      </c>
      <c r="BV150" s="918">
        <f t="shared" ref="BV150" si="1276">SUM(BV148:BV149)</f>
        <v>0</v>
      </c>
      <c r="BW150" s="50"/>
      <c r="BX150" s="918">
        <f>SUM(BX148:BX149)</f>
        <v>0</v>
      </c>
      <c r="BY150" s="918">
        <f t="shared" ref="BY150" si="1277">SUM(BY148:BY149)</f>
        <v>0</v>
      </c>
      <c r="BZ150" s="918">
        <f t="shared" ref="BZ150" si="1278">SUM(BZ148:BZ149)</f>
        <v>0</v>
      </c>
      <c r="CA150" s="50"/>
      <c r="CB150" s="918">
        <f>SUM(CB148:CB149)</f>
        <v>0</v>
      </c>
      <c r="CC150" s="918">
        <f t="shared" ref="CC150" si="1279">SUM(CC148:CC149)</f>
        <v>0</v>
      </c>
      <c r="CD150" s="918">
        <f t="shared" ref="CD150" si="1280">SUM(CD148:CD149)</f>
        <v>0</v>
      </c>
      <c r="CE150" s="50"/>
      <c r="CF150" s="918">
        <f>SUM(CF148:CF149)</f>
        <v>0</v>
      </c>
      <c r="CG150" s="918">
        <f t="shared" ref="CG150" si="1281">SUM(CG148:CG149)</f>
        <v>0</v>
      </c>
      <c r="CH150" s="918">
        <f t="shared" ref="CH150" si="1282">SUM(CH148:CH149)</f>
        <v>0</v>
      </c>
      <c r="CI150" s="50"/>
      <c r="CJ150" s="918">
        <f>SUM(CJ148:CJ149)</f>
        <v>0</v>
      </c>
      <c r="CK150" s="918">
        <f t="shared" ref="CK150" si="1283">SUM(CK148:CK149)</f>
        <v>0</v>
      </c>
      <c r="CL150" s="918">
        <f t="shared" ref="CL150" si="1284">SUM(CL148:CL149)</f>
        <v>0</v>
      </c>
      <c r="CM150" s="50"/>
      <c r="CN150" s="918">
        <f>SUM(CN148:CN149)</f>
        <v>0</v>
      </c>
      <c r="CO150" s="918">
        <f t="shared" ref="CO150" si="1285">SUM(CO148:CO149)</f>
        <v>0</v>
      </c>
      <c r="CP150" s="918">
        <f t="shared" ref="CP150" si="1286">SUM(CP148:CP149)</f>
        <v>0</v>
      </c>
      <c r="CQ150" s="50"/>
      <c r="CR150" s="918">
        <f>SUM(CR148:CR149)</f>
        <v>0</v>
      </c>
      <c r="CS150" s="918">
        <f t="shared" ref="CS150" si="1287">SUM(CS148:CS149)</f>
        <v>0</v>
      </c>
      <c r="CT150" s="918">
        <f t="shared" ref="CT150" si="1288">SUM(CT148:CT149)</f>
        <v>0</v>
      </c>
      <c r="CU150" s="50"/>
      <c r="CV150" s="918">
        <f>SUM(CV148:CV149)</f>
        <v>0</v>
      </c>
      <c r="CW150" s="918">
        <f t="shared" ref="CW150" si="1289">SUM(CW148:CW149)</f>
        <v>0</v>
      </c>
      <c r="CX150" s="918">
        <f t="shared" ref="CX150" si="1290">SUM(CX148:CX149)</f>
        <v>0</v>
      </c>
      <c r="CY150" s="50"/>
      <c r="CZ150" s="918">
        <f>SUM(CZ148:CZ149)</f>
        <v>0</v>
      </c>
      <c r="DA150" s="918">
        <f t="shared" ref="DA150" si="1291">SUM(DA148:DA149)</f>
        <v>0</v>
      </c>
      <c r="DB150" s="918">
        <f t="shared" ref="DB150" si="1292">SUM(DB148:DB149)</f>
        <v>0</v>
      </c>
      <c r="DC150" s="50"/>
      <c r="DD150" s="918">
        <f>SUM(DD148:DD149)</f>
        <v>0</v>
      </c>
      <c r="DE150" s="918">
        <f t="shared" ref="DE150" si="1293">SUM(DE148:DE149)</f>
        <v>0</v>
      </c>
      <c r="DF150" s="918">
        <f t="shared" ref="DF150" si="1294">SUM(DF148:DF149)</f>
        <v>0</v>
      </c>
      <c r="DG150" s="50"/>
      <c r="DH150" s="918">
        <f>SUM(DH148:DH149)</f>
        <v>4498000</v>
      </c>
      <c r="DI150" s="918">
        <f t="shared" ref="DI150" si="1295">SUM(DI148:DI149)</f>
        <v>4475000</v>
      </c>
      <c r="DJ150" s="918">
        <f t="shared" ref="DJ150" si="1296">SUM(DJ148:DJ149)</f>
        <v>23000</v>
      </c>
    </row>
    <row r="151" spans="1:114" s="20" customFormat="1" ht="27.75" customHeight="1" x14ac:dyDescent="0.2">
      <c r="A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AE151" s="41"/>
      <c r="AS151" s="52"/>
      <c r="BF151" s="53">
        <f>SUM(AS150+BF150)</f>
        <v>5902000</v>
      </c>
      <c r="BG151" s="54">
        <f>AF150-AS150</f>
        <v>1300000</v>
      </c>
      <c r="BH151" s="55">
        <f>SUM(BI150+AS150)</f>
        <v>6500000</v>
      </c>
      <c r="BI151" s="56">
        <f>SUM(BG150)</f>
        <v>1300000</v>
      </c>
      <c r="BJ151" s="41" t="s">
        <v>35</v>
      </c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6"/>
      <c r="CA151" s="27"/>
      <c r="CB151" s="6"/>
      <c r="CC151" s="6"/>
      <c r="CD151" s="6"/>
      <c r="CE151" s="27"/>
      <c r="CF151" s="6"/>
      <c r="CG151" s="6"/>
      <c r="CH151" s="6"/>
      <c r="CI151" s="27"/>
      <c r="CJ151" s="6"/>
      <c r="CK151" s="6"/>
      <c r="CL151" s="6"/>
      <c r="CM151" s="27"/>
      <c r="CN151" s="6"/>
      <c r="CO151" s="6"/>
      <c r="CP151" s="6"/>
      <c r="CQ151" s="27"/>
      <c r="CR151" s="6"/>
      <c r="CS151" s="6"/>
      <c r="CT151" s="6"/>
      <c r="CU151" s="27"/>
      <c r="CV151" s="6"/>
      <c r="CW151" s="6"/>
      <c r="CX151" s="6"/>
      <c r="CY151" s="27"/>
      <c r="CZ151" s="6"/>
      <c r="DA151" s="6"/>
      <c r="DB151" s="6"/>
      <c r="DC151" s="27"/>
      <c r="DD151" s="6"/>
      <c r="DE151" s="6"/>
      <c r="DF151" s="6"/>
      <c r="DG151" s="27"/>
      <c r="DH151" s="6"/>
      <c r="DI151" s="6"/>
      <c r="DJ151" s="6"/>
    </row>
    <row r="152" spans="1:114" s="20" customFormat="1" ht="27.75" customHeight="1" x14ac:dyDescent="0.2">
      <c r="A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AE152" s="41"/>
      <c r="AS152" s="41"/>
      <c r="AT152" s="118">
        <f>SUM(AG150+AT150)</f>
        <v>5902000</v>
      </c>
      <c r="AU152" s="118">
        <f t="shared" ref="AU152" si="1297">SUM(AH150+AU150)</f>
        <v>0</v>
      </c>
      <c r="AV152" s="118">
        <f t="shared" ref="AV152" si="1298">SUM(AI150+AV150)</f>
        <v>0</v>
      </c>
      <c r="AW152" s="118">
        <f t="shared" ref="AW152" si="1299">SUM(AJ150+AW150)</f>
        <v>0</v>
      </c>
      <c r="AX152" s="118">
        <f t="shared" ref="AX152" si="1300">SUM(AK150+AX150)</f>
        <v>0</v>
      </c>
      <c r="AY152" s="118">
        <f t="shared" ref="AY152" si="1301">SUM(AL150+AY150)</f>
        <v>0</v>
      </c>
      <c r="AZ152" s="118">
        <f t="shared" ref="AZ152" si="1302">SUM(AM150+AZ150)</f>
        <v>0</v>
      </c>
      <c r="BA152" s="118">
        <f t="shared" ref="BA152" si="1303">SUM(AN150+BA150)</f>
        <v>0</v>
      </c>
      <c r="BB152" s="118">
        <f t="shared" ref="BB152" si="1304">SUM(AO150+BB150)</f>
        <v>0</v>
      </c>
      <c r="BC152" s="118">
        <f t="shared" ref="BC152" si="1305">SUM(AP150+BC150)</f>
        <v>0</v>
      </c>
      <c r="BD152" s="118">
        <f t="shared" ref="BD152" si="1306">SUM(AQ150+BD150)</f>
        <v>0</v>
      </c>
      <c r="BE152" s="118">
        <f t="shared" ref="BE152" si="1307">SUM(AR150+BE150)</f>
        <v>0</v>
      </c>
      <c r="BF152" s="118">
        <f>SUM(AT152:BE152)</f>
        <v>5902000</v>
      </c>
      <c r="BG152" s="41"/>
      <c r="BH152" s="57"/>
      <c r="BI152" s="58">
        <f>SUM(BI150-BI151)</f>
        <v>0</v>
      </c>
      <c r="BJ152" s="154" t="s">
        <v>34</v>
      </c>
      <c r="BK152" s="162"/>
      <c r="BL152" s="37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7"/>
      <c r="CA152" s="43"/>
      <c r="CB152" s="7"/>
      <c r="CC152" s="7"/>
      <c r="CD152" s="7"/>
      <c r="CE152" s="43"/>
      <c r="CF152" s="7"/>
      <c r="CG152" s="7"/>
      <c r="CH152" s="7"/>
      <c r="CI152" s="43"/>
      <c r="CJ152" s="7"/>
      <c r="CK152" s="7"/>
      <c r="CL152" s="7"/>
      <c r="CM152" s="43"/>
      <c r="CN152" s="7"/>
      <c r="CO152" s="7"/>
      <c r="CP152" s="7"/>
      <c r="CQ152" s="43"/>
      <c r="CR152" s="7"/>
      <c r="CS152" s="7"/>
      <c r="CT152" s="7"/>
      <c r="CU152" s="43"/>
      <c r="CV152" s="7"/>
      <c r="CW152" s="7"/>
      <c r="CX152" s="7"/>
      <c r="CY152" s="43"/>
      <c r="CZ152" s="7"/>
      <c r="DA152" s="7"/>
      <c r="DB152" s="7"/>
      <c r="DC152" s="43"/>
      <c r="DD152" s="7"/>
      <c r="DE152" s="7"/>
      <c r="DF152" s="7"/>
      <c r="DG152" s="43"/>
      <c r="DH152" s="7"/>
      <c r="DI152" s="7"/>
      <c r="DJ152" s="7"/>
    </row>
    <row r="153" spans="1:114" s="20" customFormat="1" ht="27.75" customHeight="1" x14ac:dyDescent="0.2">
      <c r="A153" s="1168" t="s">
        <v>8</v>
      </c>
      <c r="B153" s="1169"/>
      <c r="C153" s="119" t="s">
        <v>386</v>
      </c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2"/>
      <c r="AF153" s="23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267"/>
      <c r="AT153" s="268"/>
      <c r="AU153" s="268">
        <f>SUM(AT153+AS153)</f>
        <v>0</v>
      </c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3"/>
      <c r="BG153" s="133"/>
      <c r="BH153" s="130"/>
      <c r="BI153" s="134"/>
      <c r="BJ153" s="23"/>
      <c r="BK153" s="162"/>
      <c r="BL153" s="37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7"/>
      <c r="CA153" s="43"/>
      <c r="CB153" s="7"/>
      <c r="CC153" s="7"/>
      <c r="CD153" s="7"/>
      <c r="CE153" s="43"/>
      <c r="CF153" s="7"/>
      <c r="CG153" s="7"/>
      <c r="CH153" s="7"/>
      <c r="CI153" s="43"/>
      <c r="CJ153" s="7"/>
      <c r="CK153" s="7"/>
      <c r="CL153" s="7"/>
      <c r="CM153" s="43"/>
      <c r="CN153" s="7"/>
      <c r="CO153" s="7"/>
      <c r="CP153" s="7"/>
      <c r="CQ153" s="43"/>
      <c r="CR153" s="7"/>
      <c r="CS153" s="7"/>
      <c r="CT153" s="7"/>
      <c r="CU153" s="43"/>
      <c r="CV153" s="7"/>
      <c r="CW153" s="7"/>
      <c r="CX153" s="7"/>
      <c r="CY153" s="43"/>
      <c r="CZ153" s="7"/>
      <c r="DA153" s="7"/>
      <c r="DB153" s="7"/>
      <c r="DC153" s="43"/>
      <c r="DD153" s="7"/>
      <c r="DE153" s="7"/>
      <c r="DF153" s="7"/>
      <c r="DG153" s="43"/>
      <c r="DH153" s="7"/>
      <c r="DI153" s="7"/>
      <c r="DJ153" s="7"/>
    </row>
    <row r="154" spans="1:114" s="8" customFormat="1" ht="27.75" customHeight="1" x14ac:dyDescent="0.2">
      <c r="A154" s="1170" t="s">
        <v>9</v>
      </c>
      <c r="B154" s="1150" t="s">
        <v>10</v>
      </c>
      <c r="C154" s="1150" t="s">
        <v>21</v>
      </c>
      <c r="D154" s="1173" t="s">
        <v>11</v>
      </c>
      <c r="E154" s="1173"/>
      <c r="F154" s="1173"/>
      <c r="G154" s="1173"/>
      <c r="H154" s="1173"/>
      <c r="I154" s="1173"/>
      <c r="J154" s="1173"/>
      <c r="K154" s="1173"/>
      <c r="L154" s="1173"/>
      <c r="M154" s="1173"/>
      <c r="N154" s="1173"/>
      <c r="O154" s="1173"/>
      <c r="P154" s="1173"/>
      <c r="Q154" s="1173"/>
      <c r="R154" s="1150" t="s">
        <v>19</v>
      </c>
      <c r="S154" s="1174" t="s">
        <v>16</v>
      </c>
      <c r="T154" s="1175"/>
      <c r="U154" s="1175"/>
      <c r="V154" s="1175"/>
      <c r="W154" s="1175"/>
      <c r="X154" s="1175"/>
      <c r="Y154" s="1175"/>
      <c r="Z154" s="1175"/>
      <c r="AA154" s="1175"/>
      <c r="AB154" s="1175"/>
      <c r="AC154" s="1175"/>
      <c r="AD154" s="1175"/>
      <c r="AE154" s="1176"/>
      <c r="AF154" s="1161" t="s">
        <v>6</v>
      </c>
      <c r="AG154" s="1161"/>
      <c r="AH154" s="1161"/>
      <c r="AI154" s="1161"/>
      <c r="AJ154" s="1161"/>
      <c r="AK154" s="1161"/>
      <c r="AL154" s="1161"/>
      <c r="AM154" s="1161"/>
      <c r="AN154" s="1161"/>
      <c r="AO154" s="1161"/>
      <c r="AP154" s="1161"/>
      <c r="AQ154" s="1161"/>
      <c r="AR154" s="1161"/>
      <c r="AS154" s="1161"/>
      <c r="AT154" s="1162" t="s">
        <v>38</v>
      </c>
      <c r="AU154" s="1163"/>
      <c r="AV154" s="1163"/>
      <c r="AW154" s="1163"/>
      <c r="AX154" s="1163"/>
      <c r="AY154" s="1163"/>
      <c r="AZ154" s="1163"/>
      <c r="BA154" s="1163"/>
      <c r="BB154" s="1163"/>
      <c r="BC154" s="1163"/>
      <c r="BD154" s="1163"/>
      <c r="BE154" s="1163"/>
      <c r="BF154" s="1164"/>
      <c r="BG154" s="1150" t="s">
        <v>35</v>
      </c>
      <c r="BH154" s="1150" t="s">
        <v>208</v>
      </c>
      <c r="BI154" s="1153" t="s">
        <v>36</v>
      </c>
      <c r="BJ154" s="130"/>
      <c r="BK154" s="130"/>
      <c r="BL154" s="1149" t="s">
        <v>51</v>
      </c>
      <c r="BM154" s="1149"/>
      <c r="BN154" s="1149"/>
      <c r="BO154" s="23"/>
      <c r="BP154" s="1149" t="s">
        <v>52</v>
      </c>
      <c r="BQ154" s="1149"/>
      <c r="BR154" s="1149"/>
      <c r="BS154" s="23"/>
      <c r="BT154" s="1149" t="s">
        <v>56</v>
      </c>
      <c r="BU154" s="1149"/>
      <c r="BV154" s="1149"/>
      <c r="BW154" s="23"/>
      <c r="BX154" s="1149" t="s">
        <v>59</v>
      </c>
      <c r="BY154" s="1149"/>
      <c r="BZ154" s="1149"/>
      <c r="CA154" s="23"/>
      <c r="CB154" s="1149" t="s">
        <v>60</v>
      </c>
      <c r="CC154" s="1149"/>
      <c r="CD154" s="1149"/>
      <c r="CE154" s="23"/>
      <c r="CF154" s="1149" t="s">
        <v>61</v>
      </c>
      <c r="CG154" s="1149"/>
      <c r="CH154" s="1149"/>
      <c r="CI154" s="23"/>
      <c r="CJ154" s="1149" t="s">
        <v>204</v>
      </c>
      <c r="CK154" s="1149"/>
      <c r="CL154" s="1149"/>
      <c r="CM154" s="23"/>
      <c r="CN154" s="1149" t="s">
        <v>584</v>
      </c>
      <c r="CO154" s="1149"/>
      <c r="CP154" s="1149"/>
      <c r="CQ154" s="23"/>
      <c r="CR154" s="1149" t="s">
        <v>585</v>
      </c>
      <c r="CS154" s="1149"/>
      <c r="CT154" s="1149"/>
      <c r="CU154" s="23"/>
      <c r="CV154" s="1149" t="s">
        <v>586</v>
      </c>
      <c r="CW154" s="1149"/>
      <c r="CX154" s="1149"/>
      <c r="CY154" s="23"/>
      <c r="CZ154" s="1149" t="s">
        <v>587</v>
      </c>
      <c r="DA154" s="1149"/>
      <c r="DB154" s="1149"/>
      <c r="DC154" s="23"/>
      <c r="DD154" s="1149" t="s">
        <v>588</v>
      </c>
      <c r="DE154" s="1149"/>
      <c r="DF154" s="1149"/>
      <c r="DG154" s="23"/>
      <c r="DH154" s="1149" t="s">
        <v>12</v>
      </c>
      <c r="DI154" s="1149"/>
      <c r="DJ154" s="1149"/>
    </row>
    <row r="155" spans="1:114" s="8" customFormat="1" ht="27.75" customHeight="1" x14ac:dyDescent="0.2">
      <c r="A155" s="1171"/>
      <c r="B155" s="1151"/>
      <c r="C155" s="1151"/>
      <c r="D155" s="1156" t="s">
        <v>17</v>
      </c>
      <c r="E155" s="1158" t="s">
        <v>18</v>
      </c>
      <c r="F155" s="1159"/>
      <c r="G155" s="1159"/>
      <c r="H155" s="1159"/>
      <c r="I155" s="1159"/>
      <c r="J155" s="1159"/>
      <c r="K155" s="1159"/>
      <c r="L155" s="1159"/>
      <c r="M155" s="1159"/>
      <c r="N155" s="1159"/>
      <c r="O155" s="1159"/>
      <c r="P155" s="1159"/>
      <c r="Q155" s="1159"/>
      <c r="R155" s="1151"/>
      <c r="S155" s="1156" t="s">
        <v>17</v>
      </c>
      <c r="T155" s="1158" t="s">
        <v>18</v>
      </c>
      <c r="U155" s="1159"/>
      <c r="V155" s="1159"/>
      <c r="W155" s="1159"/>
      <c r="X155" s="1159"/>
      <c r="Y155" s="1159"/>
      <c r="Z155" s="1159"/>
      <c r="AA155" s="1159"/>
      <c r="AB155" s="1159"/>
      <c r="AC155" s="1159"/>
      <c r="AD155" s="1159"/>
      <c r="AE155" s="1160"/>
      <c r="AF155" s="1156" t="s">
        <v>17</v>
      </c>
      <c r="AG155" s="1158" t="s">
        <v>18</v>
      </c>
      <c r="AH155" s="1159"/>
      <c r="AI155" s="1159"/>
      <c r="AJ155" s="1159"/>
      <c r="AK155" s="1159"/>
      <c r="AL155" s="1159"/>
      <c r="AM155" s="1159"/>
      <c r="AN155" s="1159"/>
      <c r="AO155" s="1159"/>
      <c r="AP155" s="1159"/>
      <c r="AQ155" s="1159"/>
      <c r="AR155" s="1159"/>
      <c r="AS155" s="1160"/>
      <c r="AT155" s="1165"/>
      <c r="AU155" s="1166"/>
      <c r="AV155" s="1166"/>
      <c r="AW155" s="1166"/>
      <c r="AX155" s="1166"/>
      <c r="AY155" s="1166"/>
      <c r="AZ155" s="1166"/>
      <c r="BA155" s="1166"/>
      <c r="BB155" s="1166"/>
      <c r="BC155" s="1166"/>
      <c r="BD155" s="1166"/>
      <c r="BE155" s="1166"/>
      <c r="BF155" s="1167"/>
      <c r="BG155" s="1151"/>
      <c r="BH155" s="1151"/>
      <c r="BI155" s="1154"/>
      <c r="BJ155" s="130"/>
      <c r="BK155" s="130"/>
      <c r="BL155" s="920">
        <v>1</v>
      </c>
      <c r="BM155" s="920">
        <v>2</v>
      </c>
      <c r="BN155" s="920"/>
      <c r="BO155" s="23"/>
      <c r="BP155" s="920">
        <v>1</v>
      </c>
      <c r="BQ155" s="920">
        <v>2</v>
      </c>
      <c r="BR155" s="920"/>
      <c r="BS155" s="23"/>
      <c r="BT155" s="920">
        <v>1</v>
      </c>
      <c r="BU155" s="920">
        <v>2</v>
      </c>
      <c r="BV155" s="920"/>
      <c r="BW155" s="23"/>
      <c r="BX155" s="920">
        <v>1</v>
      </c>
      <c r="BY155" s="920">
        <v>2</v>
      </c>
      <c r="BZ155" s="920"/>
      <c r="CA155" s="23"/>
      <c r="CB155" s="920">
        <v>1</v>
      </c>
      <c r="CC155" s="920">
        <v>2</v>
      </c>
      <c r="CD155" s="920"/>
      <c r="CE155" s="23"/>
      <c r="CF155" s="920">
        <v>1</v>
      </c>
      <c r="CG155" s="920">
        <v>2</v>
      </c>
      <c r="CH155" s="920"/>
      <c r="CI155" s="23"/>
      <c r="CJ155" s="920">
        <v>1</v>
      </c>
      <c r="CK155" s="920">
        <v>2</v>
      </c>
      <c r="CL155" s="920"/>
      <c r="CM155" s="23"/>
      <c r="CN155" s="920">
        <v>1</v>
      </c>
      <c r="CO155" s="920">
        <v>2</v>
      </c>
      <c r="CP155" s="920"/>
      <c r="CQ155" s="23"/>
      <c r="CR155" s="920">
        <v>1</v>
      </c>
      <c r="CS155" s="920">
        <v>2</v>
      </c>
      <c r="CT155" s="920"/>
      <c r="CU155" s="23"/>
      <c r="CV155" s="920">
        <v>1</v>
      </c>
      <c r="CW155" s="920">
        <v>2</v>
      </c>
      <c r="CX155" s="920"/>
      <c r="CY155" s="23"/>
      <c r="CZ155" s="920">
        <v>1</v>
      </c>
      <c r="DA155" s="920">
        <v>2</v>
      </c>
      <c r="DB155" s="920"/>
      <c r="DC155" s="23"/>
      <c r="DD155" s="920">
        <v>1</v>
      </c>
      <c r="DE155" s="920">
        <v>2</v>
      </c>
      <c r="DF155" s="920"/>
      <c r="DG155" s="23"/>
      <c r="DH155" s="920">
        <v>1</v>
      </c>
      <c r="DI155" s="920">
        <v>2</v>
      </c>
      <c r="DJ155" s="920"/>
    </row>
    <row r="156" spans="1:114" s="6" customFormat="1" ht="27.75" customHeight="1" x14ac:dyDescent="0.2">
      <c r="A156" s="1172"/>
      <c r="B156" s="1152"/>
      <c r="C156" s="1152"/>
      <c r="D156" s="1157"/>
      <c r="E156" s="26">
        <v>1</v>
      </c>
      <c r="F156" s="26">
        <v>2</v>
      </c>
      <c r="G156" s="26">
        <v>3</v>
      </c>
      <c r="H156" s="26">
        <v>4</v>
      </c>
      <c r="I156" s="26">
        <v>5</v>
      </c>
      <c r="J156" s="26">
        <v>6</v>
      </c>
      <c r="K156" s="26">
        <v>7</v>
      </c>
      <c r="L156" s="26">
        <v>8</v>
      </c>
      <c r="M156" s="26">
        <v>9</v>
      </c>
      <c r="N156" s="26">
        <v>10</v>
      </c>
      <c r="O156" s="26">
        <v>11</v>
      </c>
      <c r="P156" s="26">
        <v>12</v>
      </c>
      <c r="Q156" s="26" t="s">
        <v>20</v>
      </c>
      <c r="R156" s="1152"/>
      <c r="S156" s="1157"/>
      <c r="T156" s="26">
        <v>1</v>
      </c>
      <c r="U156" s="26">
        <v>2</v>
      </c>
      <c r="V156" s="26">
        <v>3</v>
      </c>
      <c r="W156" s="26">
        <v>4</v>
      </c>
      <c r="X156" s="26">
        <v>5</v>
      </c>
      <c r="Y156" s="26">
        <v>6</v>
      </c>
      <c r="Z156" s="26">
        <v>7</v>
      </c>
      <c r="AA156" s="26">
        <v>8</v>
      </c>
      <c r="AB156" s="26">
        <v>9</v>
      </c>
      <c r="AC156" s="26">
        <v>10</v>
      </c>
      <c r="AD156" s="26">
        <v>11</v>
      </c>
      <c r="AE156" s="26">
        <v>12</v>
      </c>
      <c r="AF156" s="1157"/>
      <c r="AG156" s="26">
        <v>1</v>
      </c>
      <c r="AH156" s="26">
        <v>2</v>
      </c>
      <c r="AI156" s="26">
        <v>3</v>
      </c>
      <c r="AJ156" s="26">
        <v>4</v>
      </c>
      <c r="AK156" s="26">
        <v>5</v>
      </c>
      <c r="AL156" s="26">
        <v>6</v>
      </c>
      <c r="AM156" s="26">
        <v>7</v>
      </c>
      <c r="AN156" s="26">
        <v>8</v>
      </c>
      <c r="AO156" s="26">
        <v>9</v>
      </c>
      <c r="AP156" s="26">
        <v>10</v>
      </c>
      <c r="AQ156" s="26">
        <v>11</v>
      </c>
      <c r="AR156" s="26">
        <v>12</v>
      </c>
      <c r="AS156" s="26" t="s">
        <v>12</v>
      </c>
      <c r="AT156" s="164">
        <v>1</v>
      </c>
      <c r="AU156" s="164">
        <v>2</v>
      </c>
      <c r="AV156" s="164">
        <v>3</v>
      </c>
      <c r="AW156" s="164">
        <v>4</v>
      </c>
      <c r="AX156" s="164">
        <v>5</v>
      </c>
      <c r="AY156" s="164">
        <v>6</v>
      </c>
      <c r="AZ156" s="164">
        <v>7</v>
      </c>
      <c r="BA156" s="164">
        <v>8</v>
      </c>
      <c r="BB156" s="164">
        <v>9</v>
      </c>
      <c r="BC156" s="164">
        <v>10</v>
      </c>
      <c r="BD156" s="164">
        <v>11</v>
      </c>
      <c r="BE156" s="164">
        <v>12</v>
      </c>
      <c r="BF156" s="26" t="s">
        <v>12</v>
      </c>
      <c r="BG156" s="1152"/>
      <c r="BH156" s="1152"/>
      <c r="BI156" s="1155"/>
      <c r="BJ156" s="7"/>
      <c r="BK156" s="7"/>
      <c r="BL156" s="164" t="s">
        <v>581</v>
      </c>
      <c r="BM156" s="164" t="s">
        <v>582</v>
      </c>
      <c r="BN156" s="919" t="s">
        <v>583</v>
      </c>
      <c r="BO156" s="27"/>
      <c r="BP156" s="164" t="s">
        <v>581</v>
      </c>
      <c r="BQ156" s="164" t="s">
        <v>582</v>
      </c>
      <c r="BR156" s="919" t="s">
        <v>583</v>
      </c>
      <c r="BS156" s="27"/>
      <c r="BT156" s="164" t="s">
        <v>581</v>
      </c>
      <c r="BU156" s="164" t="s">
        <v>582</v>
      </c>
      <c r="BV156" s="919" t="s">
        <v>583</v>
      </c>
      <c r="BW156" s="27"/>
      <c r="BX156" s="164" t="s">
        <v>581</v>
      </c>
      <c r="BY156" s="164" t="s">
        <v>582</v>
      </c>
      <c r="BZ156" s="919" t="s">
        <v>583</v>
      </c>
      <c r="CA156" s="27"/>
      <c r="CB156" s="164" t="s">
        <v>581</v>
      </c>
      <c r="CC156" s="164" t="s">
        <v>582</v>
      </c>
      <c r="CD156" s="919" t="s">
        <v>583</v>
      </c>
      <c r="CE156" s="27"/>
      <c r="CF156" s="164" t="s">
        <v>581</v>
      </c>
      <c r="CG156" s="164" t="s">
        <v>582</v>
      </c>
      <c r="CH156" s="919" t="s">
        <v>583</v>
      </c>
      <c r="CI156" s="27"/>
      <c r="CJ156" s="164" t="s">
        <v>581</v>
      </c>
      <c r="CK156" s="164" t="s">
        <v>582</v>
      </c>
      <c r="CL156" s="919" t="s">
        <v>583</v>
      </c>
      <c r="CM156" s="27"/>
      <c r="CN156" s="164" t="s">
        <v>581</v>
      </c>
      <c r="CO156" s="164" t="s">
        <v>582</v>
      </c>
      <c r="CP156" s="919" t="s">
        <v>583</v>
      </c>
      <c r="CQ156" s="27"/>
      <c r="CR156" s="164" t="s">
        <v>581</v>
      </c>
      <c r="CS156" s="164" t="s">
        <v>582</v>
      </c>
      <c r="CT156" s="919" t="s">
        <v>583</v>
      </c>
      <c r="CU156" s="27"/>
      <c r="CV156" s="164" t="s">
        <v>581</v>
      </c>
      <c r="CW156" s="164" t="s">
        <v>582</v>
      </c>
      <c r="CX156" s="919" t="s">
        <v>583</v>
      </c>
      <c r="CY156" s="27"/>
      <c r="CZ156" s="164" t="s">
        <v>581</v>
      </c>
      <c r="DA156" s="164" t="s">
        <v>582</v>
      </c>
      <c r="DB156" s="919" t="s">
        <v>583</v>
      </c>
      <c r="DC156" s="27"/>
      <c r="DD156" s="164" t="s">
        <v>581</v>
      </c>
      <c r="DE156" s="164" t="s">
        <v>582</v>
      </c>
      <c r="DF156" s="919" t="s">
        <v>583</v>
      </c>
      <c r="DG156" s="27"/>
      <c r="DH156" s="164" t="s">
        <v>581</v>
      </c>
      <c r="DI156" s="164" t="s">
        <v>582</v>
      </c>
      <c r="DJ156" s="919" t="s">
        <v>583</v>
      </c>
    </row>
    <row r="157" spans="1:114" s="7" customFormat="1" ht="27.75" customHeight="1" x14ac:dyDescent="0.2">
      <c r="A157" s="42">
        <v>1</v>
      </c>
      <c r="B157" s="718" t="s">
        <v>540</v>
      </c>
      <c r="C157" s="373" t="s">
        <v>22</v>
      </c>
      <c r="D157" s="180">
        <v>1</v>
      </c>
      <c r="E157" s="82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1">
        <f>SUM(E157:P157)</f>
        <v>0</v>
      </c>
      <c r="R157" s="721" t="s">
        <v>13</v>
      </c>
      <c r="S157" s="719">
        <v>11174710</v>
      </c>
      <c r="T157" s="84"/>
      <c r="U157" s="84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69">
        <f>SUM(Q157*S157)</f>
        <v>0</v>
      </c>
      <c r="AG157" s="70">
        <f>T157*E157</f>
        <v>0</v>
      </c>
      <c r="AH157" s="70">
        <f>U157*F157</f>
        <v>0</v>
      </c>
      <c r="AI157" s="70">
        <f>V157*G157</f>
        <v>0</v>
      </c>
      <c r="AJ157" s="70">
        <f t="shared" ref="AJ157" si="1308">W157*H157</f>
        <v>0</v>
      </c>
      <c r="AK157" s="70">
        <f t="shared" ref="AK157" si="1309">X157*I157</f>
        <v>0</v>
      </c>
      <c r="AL157" s="70">
        <f t="shared" ref="AL157" si="1310">Y157*J157</f>
        <v>0</v>
      </c>
      <c r="AM157" s="70">
        <f t="shared" ref="AM157" si="1311">Z157*K157</f>
        <v>0</v>
      </c>
      <c r="AN157" s="70">
        <f t="shared" ref="AN157" si="1312">AA157*L157</f>
        <v>0</v>
      </c>
      <c r="AO157" s="70">
        <f t="shared" ref="AO157" si="1313">AB157*M157</f>
        <v>0</v>
      </c>
      <c r="AP157" s="70">
        <f t="shared" ref="AP157" si="1314">AC157*N157</f>
        <v>0</v>
      </c>
      <c r="AQ157" s="70">
        <f t="shared" ref="AQ157" si="1315">AD157*O157</f>
        <v>0</v>
      </c>
      <c r="AR157" s="70">
        <f t="shared" ref="AR157" si="1316">AE157*P157</f>
        <v>0</v>
      </c>
      <c r="AS157" s="71">
        <f>SUM(AG157:AR157)</f>
        <v>0</v>
      </c>
      <c r="AT157" s="70">
        <f>SUM(AG157*4%)</f>
        <v>0</v>
      </c>
      <c r="AU157" s="70">
        <f>SUM(AH157*4%)</f>
        <v>0</v>
      </c>
      <c r="AV157" s="70">
        <f t="shared" ref="AV157" si="1317">SUM(AI157*14%)</f>
        <v>0</v>
      </c>
      <c r="AW157" s="70">
        <f t="shared" ref="AW157" si="1318">SUM(AJ157*14%)</f>
        <v>0</v>
      </c>
      <c r="AX157" s="70">
        <f t="shared" ref="AX157" si="1319">SUM(AK157*14%)</f>
        <v>0</v>
      </c>
      <c r="AY157" s="70">
        <f t="shared" ref="AY157" si="1320">SUM(AL157*14%)</f>
        <v>0</v>
      </c>
      <c r="AZ157" s="70">
        <f t="shared" ref="AZ157" si="1321">SUM(AM157*14%)</f>
        <v>0</v>
      </c>
      <c r="BA157" s="70">
        <f t="shared" ref="BA157" si="1322">SUM(AN157*14%)</f>
        <v>0</v>
      </c>
      <c r="BB157" s="70">
        <f t="shared" ref="BB157" si="1323">SUM(AO157*14%)</f>
        <v>0</v>
      </c>
      <c r="BC157" s="70">
        <f t="shared" ref="BC157" si="1324">SUM(AP157*14%)</f>
        <v>0</v>
      </c>
      <c r="BD157" s="70">
        <f t="shared" ref="BD157" si="1325">SUM(AQ157*14%)</f>
        <v>0</v>
      </c>
      <c r="BE157" s="70">
        <f t="shared" ref="BE157" si="1326">SUM(AR157*14%)</f>
        <v>0</v>
      </c>
      <c r="BF157" s="72">
        <f t="shared" ref="BF157" si="1327">SUM(AT157:BE157)</f>
        <v>0</v>
      </c>
      <c r="BG157" s="73">
        <f>AF157-AS157</f>
        <v>0</v>
      </c>
      <c r="BH157" s="74">
        <f>S157*D157</f>
        <v>11174710</v>
      </c>
      <c r="BI157" s="75">
        <f>BH157-AS157</f>
        <v>11174710</v>
      </c>
      <c r="BJ157" s="152">
        <f>SUM(Q157/D157)</f>
        <v>0</v>
      </c>
      <c r="BK157" s="719">
        <v>11174710</v>
      </c>
      <c r="BL157" s="461">
        <f>AG157-AT157</f>
        <v>0</v>
      </c>
      <c r="BM157" s="461">
        <f>E157*BK157</f>
        <v>0</v>
      </c>
      <c r="BN157" s="461">
        <f>BL157-BM157</f>
        <v>0</v>
      </c>
      <c r="BO157" s="37"/>
      <c r="BP157" s="461">
        <f>AH157-AU157</f>
        <v>0</v>
      </c>
      <c r="BQ157" s="461">
        <f>F157*BK157</f>
        <v>0</v>
      </c>
      <c r="BR157" s="461">
        <f>BP157-BQ157</f>
        <v>0</v>
      </c>
      <c r="BS157" s="37"/>
      <c r="BT157" s="461">
        <f>AI157-AV157</f>
        <v>0</v>
      </c>
      <c r="BU157" s="461">
        <f>G157*BK157</f>
        <v>0</v>
      </c>
      <c r="BV157" s="461">
        <f>BT157-BU157</f>
        <v>0</v>
      </c>
      <c r="BW157" s="37"/>
      <c r="BX157" s="461">
        <f>AJ157-AW157</f>
        <v>0</v>
      </c>
      <c r="BY157" s="461">
        <f>H157*BK157</f>
        <v>0</v>
      </c>
      <c r="BZ157" s="461">
        <f>BX157-BY157</f>
        <v>0</v>
      </c>
      <c r="CA157" s="37"/>
      <c r="CB157" s="461">
        <f>SUM(AK157-AX157)</f>
        <v>0</v>
      </c>
      <c r="CC157" s="461">
        <f>I157*BK157</f>
        <v>0</v>
      </c>
      <c r="CD157" s="461">
        <f>CB157-CC157</f>
        <v>0</v>
      </c>
      <c r="CE157" s="37"/>
      <c r="CF157" s="461">
        <f>AL157-AY157</f>
        <v>0</v>
      </c>
      <c r="CG157" s="461">
        <f>J157*BK157</f>
        <v>0</v>
      </c>
      <c r="CH157" s="461">
        <f>CF157-CG157</f>
        <v>0</v>
      </c>
      <c r="CI157" s="37"/>
      <c r="CJ157" s="461">
        <f>AM157-AZ157</f>
        <v>0</v>
      </c>
      <c r="CK157" s="461">
        <f>K157*BK157</f>
        <v>0</v>
      </c>
      <c r="CL157" s="461">
        <f>CJ157-CK157</f>
        <v>0</v>
      </c>
      <c r="CM157" s="37"/>
      <c r="CN157" s="461">
        <f>AN157-BA157</f>
        <v>0</v>
      </c>
      <c r="CO157" s="461">
        <f>L157*BK157</f>
        <v>0</v>
      </c>
      <c r="CP157" s="461">
        <f>CN157-CO157</f>
        <v>0</v>
      </c>
      <c r="CQ157" s="37"/>
      <c r="CR157" s="461">
        <f>AO157-BB157</f>
        <v>0</v>
      </c>
      <c r="CS157" s="461">
        <f>M157*BK157</f>
        <v>0</v>
      </c>
      <c r="CT157" s="461">
        <f>CR157-CS157</f>
        <v>0</v>
      </c>
      <c r="CU157" s="37"/>
      <c r="CV157" s="461">
        <f>AP157-BC157</f>
        <v>0</v>
      </c>
      <c r="CW157" s="461">
        <f>N157*BK157</f>
        <v>0</v>
      </c>
      <c r="CX157" s="461">
        <f>CV157-CW157</f>
        <v>0</v>
      </c>
      <c r="CY157" s="37"/>
      <c r="CZ157" s="461">
        <f>AQ157-BD157</f>
        <v>0</v>
      </c>
      <c r="DA157" s="461">
        <f>O157*BK157</f>
        <v>0</v>
      </c>
      <c r="DB157" s="461">
        <f>CZ157-DA157</f>
        <v>0</v>
      </c>
      <c r="DC157" s="37"/>
      <c r="DD157" s="461">
        <f>AR157-BE157</f>
        <v>0</v>
      </c>
      <c r="DE157" s="461">
        <f>P157*BK157</f>
        <v>0</v>
      </c>
      <c r="DF157" s="461">
        <f>DD157-DE157</f>
        <v>0</v>
      </c>
      <c r="DG157" s="37"/>
      <c r="DH157" s="461">
        <f t="shared" ref="DH157" si="1328">SUM(BL157+BP157+BT157+BX157+CB157+CF157+CJ157+CN157+CR157+CV157+CZ157+DD157)</f>
        <v>0</v>
      </c>
      <c r="DI157" s="461">
        <f t="shared" ref="DI157" si="1329">SUM(BM157+BQ157+BU157+BY157+CC157+CG157+CK157+CO157+CS157+CW157+DA157+DE157)</f>
        <v>0</v>
      </c>
      <c r="DJ157" s="461">
        <f>DH157-DI157</f>
        <v>0</v>
      </c>
    </row>
    <row r="158" spans="1:114" s="7" customFormat="1" ht="27.75" customHeight="1" thickBot="1" x14ac:dyDescent="0.25">
      <c r="A158" s="42"/>
      <c r="B158" s="718"/>
      <c r="C158" s="373"/>
      <c r="D158" s="180"/>
      <c r="E158" s="82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1"/>
      <c r="R158" s="721"/>
      <c r="S158" s="720"/>
      <c r="T158" s="84"/>
      <c r="U158" s="84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69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1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2"/>
      <c r="BG158" s="73"/>
      <c r="BH158" s="74"/>
      <c r="BI158" s="75"/>
      <c r="BJ158" s="152"/>
      <c r="BK158" s="461"/>
      <c r="BL158" s="461"/>
      <c r="BM158" s="461"/>
      <c r="BN158" s="461"/>
      <c r="BO158" s="37"/>
      <c r="BP158" s="461"/>
      <c r="BQ158" s="461"/>
      <c r="BR158" s="461"/>
      <c r="BS158" s="37"/>
      <c r="BT158" s="461"/>
      <c r="BU158" s="461"/>
      <c r="BV158" s="461"/>
      <c r="BW158" s="37"/>
      <c r="BX158" s="461"/>
      <c r="BY158" s="461"/>
      <c r="BZ158" s="461"/>
      <c r="CA158" s="37"/>
      <c r="CB158" s="461"/>
      <c r="CC158" s="461"/>
      <c r="CD158" s="461"/>
      <c r="CE158" s="37"/>
      <c r="CF158" s="461"/>
      <c r="CG158" s="461"/>
      <c r="CH158" s="461"/>
      <c r="CI158" s="37"/>
      <c r="CJ158" s="461"/>
      <c r="CK158" s="461"/>
      <c r="CL158" s="461"/>
      <c r="CM158" s="37"/>
      <c r="CN158" s="461"/>
      <c r="CO158" s="461"/>
      <c r="CP158" s="461"/>
      <c r="CQ158" s="37"/>
      <c r="CR158" s="461"/>
      <c r="CS158" s="461"/>
      <c r="CT158" s="461"/>
      <c r="CU158" s="37"/>
      <c r="CV158" s="461"/>
      <c r="CW158" s="461"/>
      <c r="CX158" s="461"/>
      <c r="CY158" s="37"/>
      <c r="CZ158" s="461"/>
      <c r="DA158" s="461"/>
      <c r="DB158" s="461"/>
      <c r="DC158" s="37"/>
      <c r="DD158" s="461"/>
      <c r="DE158" s="461"/>
      <c r="DF158" s="461"/>
      <c r="DG158" s="37"/>
      <c r="DH158" s="461"/>
      <c r="DI158" s="461"/>
      <c r="DJ158" s="461"/>
    </row>
    <row r="159" spans="1:114" s="39" customFormat="1" ht="27.75" customHeight="1" thickBot="1" x14ac:dyDescent="0.25">
      <c r="A159" s="45">
        <v>15</v>
      </c>
      <c r="B159" s="45" t="s">
        <v>4</v>
      </c>
      <c r="C159" s="45"/>
      <c r="D159" s="46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8"/>
      <c r="R159" s="77"/>
      <c r="S159" s="46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78">
        <f>SUM(AF157:AF158)</f>
        <v>0</v>
      </c>
      <c r="AG159" s="78">
        <f t="shared" ref="AG159:BF159" si="1330">SUM(AG157:AG158)</f>
        <v>0</v>
      </c>
      <c r="AH159" s="78">
        <f t="shared" si="1330"/>
        <v>0</v>
      </c>
      <c r="AI159" s="78">
        <f t="shared" si="1330"/>
        <v>0</v>
      </c>
      <c r="AJ159" s="78">
        <f t="shared" si="1330"/>
        <v>0</v>
      </c>
      <c r="AK159" s="78">
        <f t="shared" si="1330"/>
        <v>0</v>
      </c>
      <c r="AL159" s="78">
        <f t="shared" si="1330"/>
        <v>0</v>
      </c>
      <c r="AM159" s="78">
        <f t="shared" si="1330"/>
        <v>0</v>
      </c>
      <c r="AN159" s="78">
        <f t="shared" si="1330"/>
        <v>0</v>
      </c>
      <c r="AO159" s="78">
        <f t="shared" si="1330"/>
        <v>0</v>
      </c>
      <c r="AP159" s="78">
        <f t="shared" si="1330"/>
        <v>0</v>
      </c>
      <c r="AQ159" s="78">
        <f t="shared" si="1330"/>
        <v>0</v>
      </c>
      <c r="AR159" s="78">
        <f t="shared" si="1330"/>
        <v>0</v>
      </c>
      <c r="AS159" s="78">
        <f t="shared" si="1330"/>
        <v>0</v>
      </c>
      <c r="AT159" s="78">
        <f t="shared" si="1330"/>
        <v>0</v>
      </c>
      <c r="AU159" s="78">
        <f t="shared" si="1330"/>
        <v>0</v>
      </c>
      <c r="AV159" s="78">
        <f t="shared" si="1330"/>
        <v>0</v>
      </c>
      <c r="AW159" s="78">
        <f t="shared" si="1330"/>
        <v>0</v>
      </c>
      <c r="AX159" s="78">
        <f t="shared" si="1330"/>
        <v>0</v>
      </c>
      <c r="AY159" s="78">
        <f t="shared" si="1330"/>
        <v>0</v>
      </c>
      <c r="AZ159" s="78">
        <f t="shared" si="1330"/>
        <v>0</v>
      </c>
      <c r="BA159" s="78">
        <f t="shared" si="1330"/>
        <v>0</v>
      </c>
      <c r="BB159" s="78">
        <f t="shared" si="1330"/>
        <v>0</v>
      </c>
      <c r="BC159" s="78">
        <f t="shared" si="1330"/>
        <v>0</v>
      </c>
      <c r="BD159" s="78">
        <f t="shared" si="1330"/>
        <v>0</v>
      </c>
      <c r="BE159" s="78">
        <f t="shared" si="1330"/>
        <v>0</v>
      </c>
      <c r="BF159" s="78">
        <f t="shared" si="1330"/>
        <v>0</v>
      </c>
      <c r="BG159" s="78">
        <f>SUM(BG157:BG158)</f>
        <v>0</v>
      </c>
      <c r="BH159" s="78">
        <f t="shared" ref="BH159:BI159" si="1331">SUM(BH157:BH158)</f>
        <v>11174710</v>
      </c>
      <c r="BI159" s="78">
        <f t="shared" si="1331"/>
        <v>11174710</v>
      </c>
      <c r="BJ159" s="153">
        <f>SUM(BJ157:BJ158)/2</f>
        <v>0</v>
      </c>
      <c r="BK159" s="23"/>
      <c r="BL159" s="918">
        <f>SUM(BL157:BL158)</f>
        <v>0</v>
      </c>
      <c r="BM159" s="918">
        <f t="shared" ref="BM159" si="1332">SUM(BM157:BM158)</f>
        <v>0</v>
      </c>
      <c r="BN159" s="918">
        <f t="shared" ref="BN159" si="1333">SUM(BN157:BN158)</f>
        <v>0</v>
      </c>
      <c r="BO159" s="50"/>
      <c r="BP159" s="918">
        <f>SUM(BP157:BP158)</f>
        <v>0</v>
      </c>
      <c r="BQ159" s="918">
        <f t="shared" ref="BQ159" si="1334">SUM(BQ157:BQ158)</f>
        <v>0</v>
      </c>
      <c r="BR159" s="918">
        <f t="shared" ref="BR159" si="1335">SUM(BR157:BR158)</f>
        <v>0</v>
      </c>
      <c r="BS159" s="50"/>
      <c r="BT159" s="918">
        <f>SUM(BT157:BT158)</f>
        <v>0</v>
      </c>
      <c r="BU159" s="918">
        <f t="shared" ref="BU159" si="1336">SUM(BU157:BU158)</f>
        <v>0</v>
      </c>
      <c r="BV159" s="918">
        <f t="shared" ref="BV159" si="1337">SUM(BV157:BV158)</f>
        <v>0</v>
      </c>
      <c r="BW159" s="50"/>
      <c r="BX159" s="918">
        <f>SUM(BX157:BX158)</f>
        <v>0</v>
      </c>
      <c r="BY159" s="918">
        <f t="shared" ref="BY159" si="1338">SUM(BY157:BY158)</f>
        <v>0</v>
      </c>
      <c r="BZ159" s="918">
        <f t="shared" ref="BZ159" si="1339">SUM(BZ157:BZ158)</f>
        <v>0</v>
      </c>
      <c r="CA159" s="50"/>
      <c r="CB159" s="918">
        <f>SUM(CB157:CB158)</f>
        <v>0</v>
      </c>
      <c r="CC159" s="918">
        <f t="shared" ref="CC159" si="1340">SUM(CC157:CC158)</f>
        <v>0</v>
      </c>
      <c r="CD159" s="918">
        <f t="shared" ref="CD159" si="1341">SUM(CD157:CD158)</f>
        <v>0</v>
      </c>
      <c r="CE159" s="50"/>
      <c r="CF159" s="918">
        <f>SUM(CF157:CF158)</f>
        <v>0</v>
      </c>
      <c r="CG159" s="918">
        <f t="shared" ref="CG159" si="1342">SUM(CG157:CG158)</f>
        <v>0</v>
      </c>
      <c r="CH159" s="918">
        <f t="shared" ref="CH159" si="1343">SUM(CH157:CH158)</f>
        <v>0</v>
      </c>
      <c r="CI159" s="50"/>
      <c r="CJ159" s="918">
        <f>SUM(CJ157:CJ158)</f>
        <v>0</v>
      </c>
      <c r="CK159" s="918">
        <f t="shared" ref="CK159" si="1344">SUM(CK157:CK158)</f>
        <v>0</v>
      </c>
      <c r="CL159" s="918">
        <f t="shared" ref="CL159" si="1345">SUM(CL157:CL158)</f>
        <v>0</v>
      </c>
      <c r="CM159" s="50"/>
      <c r="CN159" s="918">
        <f>SUM(CN157:CN158)</f>
        <v>0</v>
      </c>
      <c r="CO159" s="918">
        <f t="shared" ref="CO159" si="1346">SUM(CO157:CO158)</f>
        <v>0</v>
      </c>
      <c r="CP159" s="918">
        <f t="shared" ref="CP159" si="1347">SUM(CP157:CP158)</f>
        <v>0</v>
      </c>
      <c r="CQ159" s="50"/>
      <c r="CR159" s="918">
        <f>SUM(CR157:CR158)</f>
        <v>0</v>
      </c>
      <c r="CS159" s="918">
        <f t="shared" ref="CS159" si="1348">SUM(CS157:CS158)</f>
        <v>0</v>
      </c>
      <c r="CT159" s="918">
        <f t="shared" ref="CT159" si="1349">SUM(CT157:CT158)</f>
        <v>0</v>
      </c>
      <c r="CU159" s="50"/>
      <c r="CV159" s="918">
        <f>SUM(CV157:CV158)</f>
        <v>0</v>
      </c>
      <c r="CW159" s="918">
        <f t="shared" ref="CW159" si="1350">SUM(CW157:CW158)</f>
        <v>0</v>
      </c>
      <c r="CX159" s="918">
        <f t="shared" ref="CX159" si="1351">SUM(CX157:CX158)</f>
        <v>0</v>
      </c>
      <c r="CY159" s="50"/>
      <c r="CZ159" s="918">
        <f>SUM(CZ157:CZ158)</f>
        <v>0</v>
      </c>
      <c r="DA159" s="918">
        <f t="shared" ref="DA159" si="1352">SUM(DA157:DA158)</f>
        <v>0</v>
      </c>
      <c r="DB159" s="918">
        <f t="shared" ref="DB159" si="1353">SUM(DB157:DB158)</f>
        <v>0</v>
      </c>
      <c r="DC159" s="50"/>
      <c r="DD159" s="918">
        <f>SUM(DD157:DD158)</f>
        <v>0</v>
      </c>
      <c r="DE159" s="918">
        <f t="shared" ref="DE159" si="1354">SUM(DE157:DE158)</f>
        <v>0</v>
      </c>
      <c r="DF159" s="918">
        <f t="shared" ref="DF159" si="1355">SUM(DF157:DF158)</f>
        <v>0</v>
      </c>
      <c r="DG159" s="50"/>
      <c r="DH159" s="918">
        <f>SUM(DH157:DH158)</f>
        <v>0</v>
      </c>
      <c r="DI159" s="918">
        <f t="shared" ref="DI159" si="1356">SUM(DI157:DI158)</f>
        <v>0</v>
      </c>
      <c r="DJ159" s="918">
        <f t="shared" ref="DJ159" si="1357">SUM(DJ157:DJ158)</f>
        <v>0</v>
      </c>
    </row>
    <row r="160" spans="1:114" s="6" customFormat="1" ht="27.75" customHeight="1" x14ac:dyDescent="0.2">
      <c r="A160" s="59"/>
      <c r="C160" s="59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51"/>
      <c r="R160" s="8"/>
      <c r="AE160" s="67"/>
      <c r="AF160" s="63"/>
      <c r="AS160" s="68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53">
        <f>SUM(AS159+BF159)</f>
        <v>0</v>
      </c>
      <c r="BG160" s="68"/>
      <c r="BH160" s="55">
        <f>SUM(BI159+AS159)</f>
        <v>11174710</v>
      </c>
      <c r="BI160" s="56">
        <f>SUM(BG159)</f>
        <v>0</v>
      </c>
      <c r="BJ160" s="41" t="s">
        <v>35</v>
      </c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CA160" s="27"/>
      <c r="CE160" s="27"/>
      <c r="CI160" s="27"/>
      <c r="CM160" s="27"/>
      <c r="CQ160" s="27"/>
      <c r="CU160" s="27"/>
      <c r="CY160" s="27"/>
      <c r="DC160" s="27"/>
      <c r="DG160" s="27"/>
    </row>
    <row r="161" spans="1:114" s="6" customFormat="1" ht="27.75" customHeight="1" x14ac:dyDescent="0.2">
      <c r="A161" s="59"/>
      <c r="C161" s="59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51"/>
      <c r="R161" s="8"/>
      <c r="AE161" s="67"/>
      <c r="AF161" s="63"/>
      <c r="AS161" s="68"/>
      <c r="AT161" s="118">
        <f>SUM(AG159+AT159)</f>
        <v>0</v>
      </c>
      <c r="AU161" s="118">
        <f t="shared" ref="AU161" si="1358">SUM(AH159+AU159)</f>
        <v>0</v>
      </c>
      <c r="AV161" s="118">
        <f t="shared" ref="AV161" si="1359">SUM(AI159+AV159)</f>
        <v>0</v>
      </c>
      <c r="AW161" s="118">
        <f t="shared" ref="AW161" si="1360">SUM(AJ159+AW159)</f>
        <v>0</v>
      </c>
      <c r="AX161" s="118">
        <f t="shared" ref="AX161" si="1361">SUM(AK159+AX159)</f>
        <v>0</v>
      </c>
      <c r="AY161" s="118">
        <f t="shared" ref="AY161" si="1362">SUM(AL159+AY159)</f>
        <v>0</v>
      </c>
      <c r="AZ161" s="118">
        <f t="shared" ref="AZ161" si="1363">SUM(AM159+AZ159)</f>
        <v>0</v>
      </c>
      <c r="BA161" s="118">
        <f t="shared" ref="BA161" si="1364">SUM(AN159+BA159)</f>
        <v>0</v>
      </c>
      <c r="BB161" s="118">
        <f t="shared" ref="BB161" si="1365">SUM(AO159+BB159)</f>
        <v>0</v>
      </c>
      <c r="BC161" s="118">
        <f t="shared" ref="BC161" si="1366">SUM(AP159+BC159)</f>
        <v>0</v>
      </c>
      <c r="BD161" s="118">
        <f t="shared" ref="BD161" si="1367">SUM(AQ159+BD159)</f>
        <v>0</v>
      </c>
      <c r="BE161" s="118">
        <f t="shared" ref="BE161" si="1368">SUM(AR159+BE159)</f>
        <v>0</v>
      </c>
      <c r="BF161" s="118">
        <f>SUM(AT161:BE161)</f>
        <v>0</v>
      </c>
      <c r="BG161" s="68"/>
      <c r="BH161" s="57"/>
      <c r="BI161" s="58">
        <f>SUM(BI159-BI160)</f>
        <v>11174710</v>
      </c>
      <c r="BJ161" s="154" t="s">
        <v>34</v>
      </c>
      <c r="BK161" s="162"/>
      <c r="BL161" s="37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7"/>
      <c r="CA161" s="43"/>
      <c r="CB161" s="7"/>
      <c r="CC161" s="7"/>
      <c r="CD161" s="7"/>
      <c r="CE161" s="43"/>
      <c r="CF161" s="7"/>
      <c r="CG161" s="7"/>
      <c r="CH161" s="7"/>
      <c r="CI161" s="43"/>
      <c r="CJ161" s="7"/>
      <c r="CK161" s="7"/>
      <c r="CL161" s="7"/>
      <c r="CM161" s="43"/>
      <c r="CN161" s="7"/>
      <c r="CO161" s="7"/>
      <c r="CP161" s="7"/>
      <c r="CQ161" s="43"/>
      <c r="CR161" s="7"/>
      <c r="CS161" s="7"/>
      <c r="CT161" s="7"/>
      <c r="CU161" s="43"/>
      <c r="CV161" s="7"/>
      <c r="CW161" s="7"/>
      <c r="CX161" s="7"/>
      <c r="CY161" s="43"/>
      <c r="CZ161" s="7"/>
      <c r="DA161" s="7"/>
      <c r="DB161" s="7"/>
      <c r="DC161" s="43"/>
      <c r="DD161" s="7"/>
      <c r="DE161" s="7"/>
      <c r="DF161" s="7"/>
      <c r="DG161" s="43"/>
      <c r="DH161" s="7"/>
      <c r="DI161" s="7"/>
      <c r="DJ161" s="7"/>
    </row>
    <row r="162" spans="1:114" s="20" customFormat="1" ht="27.75" customHeight="1" x14ac:dyDescent="0.2">
      <c r="A162" s="1168" t="s">
        <v>8</v>
      </c>
      <c r="B162" s="1169"/>
      <c r="C162" s="119" t="s">
        <v>386</v>
      </c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2"/>
      <c r="AF162" s="23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267"/>
      <c r="AT162" s="268"/>
      <c r="AU162" s="268">
        <f>SUM(AT162+AS162)</f>
        <v>0</v>
      </c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3"/>
      <c r="BG162" s="133"/>
      <c r="BH162" s="130"/>
      <c r="BI162" s="134"/>
      <c r="BJ162" s="23"/>
      <c r="BK162" s="162"/>
      <c r="BL162" s="37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7"/>
      <c r="CA162" s="43"/>
      <c r="CB162" s="7"/>
      <c r="CC162" s="7"/>
      <c r="CD162" s="7"/>
      <c r="CE162" s="43"/>
      <c r="CF162" s="7"/>
      <c r="CG162" s="7"/>
      <c r="CH162" s="7"/>
      <c r="CI162" s="43"/>
      <c r="CJ162" s="7"/>
      <c r="CK162" s="7"/>
      <c r="CL162" s="7"/>
      <c r="CM162" s="43"/>
      <c r="CN162" s="7"/>
      <c r="CO162" s="7"/>
      <c r="CP162" s="7"/>
      <c r="CQ162" s="43"/>
      <c r="CR162" s="7"/>
      <c r="CS162" s="7"/>
      <c r="CT162" s="7"/>
      <c r="CU162" s="43"/>
      <c r="CV162" s="7"/>
      <c r="CW162" s="7"/>
      <c r="CX162" s="7"/>
      <c r="CY162" s="43"/>
      <c r="CZ162" s="7"/>
      <c r="DA162" s="7"/>
      <c r="DB162" s="7"/>
      <c r="DC162" s="43"/>
      <c r="DD162" s="7"/>
      <c r="DE162" s="7"/>
      <c r="DF162" s="7"/>
      <c r="DG162" s="43"/>
      <c r="DH162" s="7"/>
      <c r="DI162" s="7"/>
      <c r="DJ162" s="7"/>
    </row>
    <row r="163" spans="1:114" s="8" customFormat="1" ht="27.75" customHeight="1" x14ac:dyDescent="0.2">
      <c r="A163" s="1170" t="s">
        <v>9</v>
      </c>
      <c r="B163" s="1150" t="s">
        <v>10</v>
      </c>
      <c r="C163" s="1150" t="s">
        <v>21</v>
      </c>
      <c r="D163" s="1173" t="s">
        <v>11</v>
      </c>
      <c r="E163" s="1173"/>
      <c r="F163" s="1173"/>
      <c r="G163" s="1173"/>
      <c r="H163" s="1173"/>
      <c r="I163" s="1173"/>
      <c r="J163" s="1173"/>
      <c r="K163" s="1173"/>
      <c r="L163" s="1173"/>
      <c r="M163" s="1173"/>
      <c r="N163" s="1173"/>
      <c r="O163" s="1173"/>
      <c r="P163" s="1173"/>
      <c r="Q163" s="1173"/>
      <c r="R163" s="1150" t="s">
        <v>19</v>
      </c>
      <c r="S163" s="1174" t="s">
        <v>16</v>
      </c>
      <c r="T163" s="1175"/>
      <c r="U163" s="1175"/>
      <c r="V163" s="1175"/>
      <c r="W163" s="1175"/>
      <c r="X163" s="1175"/>
      <c r="Y163" s="1175"/>
      <c r="Z163" s="1175"/>
      <c r="AA163" s="1175"/>
      <c r="AB163" s="1175"/>
      <c r="AC163" s="1175"/>
      <c r="AD163" s="1175"/>
      <c r="AE163" s="1176"/>
      <c r="AF163" s="1161" t="s">
        <v>6</v>
      </c>
      <c r="AG163" s="1161"/>
      <c r="AH163" s="1161"/>
      <c r="AI163" s="1161"/>
      <c r="AJ163" s="1161"/>
      <c r="AK163" s="1161"/>
      <c r="AL163" s="1161"/>
      <c r="AM163" s="1161"/>
      <c r="AN163" s="1161"/>
      <c r="AO163" s="1161"/>
      <c r="AP163" s="1161"/>
      <c r="AQ163" s="1161"/>
      <c r="AR163" s="1161"/>
      <c r="AS163" s="1161"/>
      <c r="AT163" s="1162" t="s">
        <v>38</v>
      </c>
      <c r="AU163" s="1163"/>
      <c r="AV163" s="1163"/>
      <c r="AW163" s="1163"/>
      <c r="AX163" s="1163"/>
      <c r="AY163" s="1163"/>
      <c r="AZ163" s="1163"/>
      <c r="BA163" s="1163"/>
      <c r="BB163" s="1163"/>
      <c r="BC163" s="1163"/>
      <c r="BD163" s="1163"/>
      <c r="BE163" s="1163"/>
      <c r="BF163" s="1164"/>
      <c r="BG163" s="1150" t="s">
        <v>35</v>
      </c>
      <c r="BH163" s="1150" t="s">
        <v>208</v>
      </c>
      <c r="BI163" s="1153" t="s">
        <v>36</v>
      </c>
      <c r="BJ163" s="130"/>
      <c r="BK163" s="130"/>
      <c r="BL163" s="1149" t="s">
        <v>51</v>
      </c>
      <c r="BM163" s="1149"/>
      <c r="BN163" s="1149"/>
      <c r="BO163" s="23"/>
      <c r="BP163" s="1149" t="s">
        <v>52</v>
      </c>
      <c r="BQ163" s="1149"/>
      <c r="BR163" s="1149"/>
      <c r="BS163" s="23"/>
      <c r="BT163" s="1149" t="s">
        <v>56</v>
      </c>
      <c r="BU163" s="1149"/>
      <c r="BV163" s="1149"/>
      <c r="BW163" s="23"/>
      <c r="BX163" s="1149" t="s">
        <v>59</v>
      </c>
      <c r="BY163" s="1149"/>
      <c r="BZ163" s="1149"/>
      <c r="CA163" s="23"/>
      <c r="CB163" s="1149" t="s">
        <v>60</v>
      </c>
      <c r="CC163" s="1149"/>
      <c r="CD163" s="1149"/>
      <c r="CE163" s="23"/>
      <c r="CF163" s="1149" t="s">
        <v>61</v>
      </c>
      <c r="CG163" s="1149"/>
      <c r="CH163" s="1149"/>
      <c r="CI163" s="23"/>
      <c r="CJ163" s="1149" t="s">
        <v>204</v>
      </c>
      <c r="CK163" s="1149"/>
      <c r="CL163" s="1149"/>
      <c r="CM163" s="23"/>
      <c r="CN163" s="1149" t="s">
        <v>584</v>
      </c>
      <c r="CO163" s="1149"/>
      <c r="CP163" s="1149"/>
      <c r="CQ163" s="23"/>
      <c r="CR163" s="1149" t="s">
        <v>585</v>
      </c>
      <c r="CS163" s="1149"/>
      <c r="CT163" s="1149"/>
      <c r="CU163" s="23"/>
      <c r="CV163" s="1149" t="s">
        <v>586</v>
      </c>
      <c r="CW163" s="1149"/>
      <c r="CX163" s="1149"/>
      <c r="CY163" s="23"/>
      <c r="CZ163" s="1149" t="s">
        <v>587</v>
      </c>
      <c r="DA163" s="1149"/>
      <c r="DB163" s="1149"/>
      <c r="DC163" s="23"/>
      <c r="DD163" s="1149" t="s">
        <v>588</v>
      </c>
      <c r="DE163" s="1149"/>
      <c r="DF163" s="1149"/>
      <c r="DG163" s="23"/>
      <c r="DH163" s="1149" t="s">
        <v>12</v>
      </c>
      <c r="DI163" s="1149"/>
      <c r="DJ163" s="1149"/>
    </row>
    <row r="164" spans="1:114" s="8" customFormat="1" ht="27.75" customHeight="1" x14ac:dyDescent="0.2">
      <c r="A164" s="1171"/>
      <c r="B164" s="1151"/>
      <c r="C164" s="1151"/>
      <c r="D164" s="1156" t="s">
        <v>17</v>
      </c>
      <c r="E164" s="1158" t="s">
        <v>18</v>
      </c>
      <c r="F164" s="1159"/>
      <c r="G164" s="1159"/>
      <c r="H164" s="1159"/>
      <c r="I164" s="1159"/>
      <c r="J164" s="1159"/>
      <c r="K164" s="1159"/>
      <c r="L164" s="1159"/>
      <c r="M164" s="1159"/>
      <c r="N164" s="1159"/>
      <c r="O164" s="1159"/>
      <c r="P164" s="1159"/>
      <c r="Q164" s="1159"/>
      <c r="R164" s="1151"/>
      <c r="S164" s="1156" t="s">
        <v>17</v>
      </c>
      <c r="T164" s="1158" t="s">
        <v>18</v>
      </c>
      <c r="U164" s="1159"/>
      <c r="V164" s="1159"/>
      <c r="W164" s="1159"/>
      <c r="X164" s="1159"/>
      <c r="Y164" s="1159"/>
      <c r="Z164" s="1159"/>
      <c r="AA164" s="1159"/>
      <c r="AB164" s="1159"/>
      <c r="AC164" s="1159"/>
      <c r="AD164" s="1159"/>
      <c r="AE164" s="1160"/>
      <c r="AF164" s="1156" t="s">
        <v>17</v>
      </c>
      <c r="AG164" s="1158" t="s">
        <v>18</v>
      </c>
      <c r="AH164" s="1159"/>
      <c r="AI164" s="1159"/>
      <c r="AJ164" s="1159"/>
      <c r="AK164" s="1159"/>
      <c r="AL164" s="1159"/>
      <c r="AM164" s="1159"/>
      <c r="AN164" s="1159"/>
      <c r="AO164" s="1159"/>
      <c r="AP164" s="1159"/>
      <c r="AQ164" s="1159"/>
      <c r="AR164" s="1159"/>
      <c r="AS164" s="1160"/>
      <c r="AT164" s="1165"/>
      <c r="AU164" s="1166"/>
      <c r="AV164" s="1166"/>
      <c r="AW164" s="1166"/>
      <c r="AX164" s="1166"/>
      <c r="AY164" s="1166"/>
      <c r="AZ164" s="1166"/>
      <c r="BA164" s="1166"/>
      <c r="BB164" s="1166"/>
      <c r="BC164" s="1166"/>
      <c r="BD164" s="1166"/>
      <c r="BE164" s="1166"/>
      <c r="BF164" s="1167"/>
      <c r="BG164" s="1151"/>
      <c r="BH164" s="1151"/>
      <c r="BI164" s="1154"/>
      <c r="BJ164" s="130"/>
      <c r="BK164" s="130"/>
      <c r="BL164" s="920">
        <v>1</v>
      </c>
      <c r="BM164" s="920">
        <v>2</v>
      </c>
      <c r="BN164" s="920"/>
      <c r="BO164" s="23"/>
      <c r="BP164" s="920">
        <v>1</v>
      </c>
      <c r="BQ164" s="920">
        <v>2</v>
      </c>
      <c r="BR164" s="920"/>
      <c r="BS164" s="23"/>
      <c r="BT164" s="920">
        <v>1</v>
      </c>
      <c r="BU164" s="920">
        <v>2</v>
      </c>
      <c r="BV164" s="920"/>
      <c r="BW164" s="23"/>
      <c r="BX164" s="920">
        <v>1</v>
      </c>
      <c r="BY164" s="920">
        <v>2</v>
      </c>
      <c r="BZ164" s="920"/>
      <c r="CA164" s="23"/>
      <c r="CB164" s="920">
        <v>1</v>
      </c>
      <c r="CC164" s="920">
        <v>2</v>
      </c>
      <c r="CD164" s="920"/>
      <c r="CE164" s="23"/>
      <c r="CF164" s="920">
        <v>1</v>
      </c>
      <c r="CG164" s="920">
        <v>2</v>
      </c>
      <c r="CH164" s="920"/>
      <c r="CI164" s="23"/>
      <c r="CJ164" s="920">
        <v>1</v>
      </c>
      <c r="CK164" s="920">
        <v>2</v>
      </c>
      <c r="CL164" s="920"/>
      <c r="CM164" s="23"/>
      <c r="CN164" s="920">
        <v>1</v>
      </c>
      <c r="CO164" s="920">
        <v>2</v>
      </c>
      <c r="CP164" s="920"/>
      <c r="CQ164" s="23"/>
      <c r="CR164" s="920">
        <v>1</v>
      </c>
      <c r="CS164" s="920">
        <v>2</v>
      </c>
      <c r="CT164" s="920"/>
      <c r="CU164" s="23"/>
      <c r="CV164" s="920">
        <v>1</v>
      </c>
      <c r="CW164" s="920">
        <v>2</v>
      </c>
      <c r="CX164" s="920"/>
      <c r="CY164" s="23"/>
      <c r="CZ164" s="920">
        <v>1</v>
      </c>
      <c r="DA164" s="920">
        <v>2</v>
      </c>
      <c r="DB164" s="920"/>
      <c r="DC164" s="23"/>
      <c r="DD164" s="920">
        <v>1</v>
      </c>
      <c r="DE164" s="920">
        <v>2</v>
      </c>
      <c r="DF164" s="920"/>
      <c r="DG164" s="23"/>
      <c r="DH164" s="920">
        <v>1</v>
      </c>
      <c r="DI164" s="920">
        <v>2</v>
      </c>
      <c r="DJ164" s="920"/>
    </row>
    <row r="165" spans="1:114" s="6" customFormat="1" ht="27.75" customHeight="1" x14ac:dyDescent="0.2">
      <c r="A165" s="1172"/>
      <c r="B165" s="1152"/>
      <c r="C165" s="1152"/>
      <c r="D165" s="1157"/>
      <c r="E165" s="26">
        <v>1</v>
      </c>
      <c r="F165" s="26">
        <v>2</v>
      </c>
      <c r="G165" s="26">
        <v>3</v>
      </c>
      <c r="H165" s="26">
        <v>4</v>
      </c>
      <c r="I165" s="26">
        <v>5</v>
      </c>
      <c r="J165" s="26">
        <v>6</v>
      </c>
      <c r="K165" s="26">
        <v>7</v>
      </c>
      <c r="L165" s="26">
        <v>8</v>
      </c>
      <c r="M165" s="26">
        <v>9</v>
      </c>
      <c r="N165" s="26">
        <v>10</v>
      </c>
      <c r="O165" s="26">
        <v>11</v>
      </c>
      <c r="P165" s="26">
        <v>12</v>
      </c>
      <c r="Q165" s="26" t="s">
        <v>20</v>
      </c>
      <c r="R165" s="1152"/>
      <c r="S165" s="1157"/>
      <c r="T165" s="26">
        <v>1</v>
      </c>
      <c r="U165" s="26">
        <v>2</v>
      </c>
      <c r="V165" s="26">
        <v>3</v>
      </c>
      <c r="W165" s="26">
        <v>4</v>
      </c>
      <c r="X165" s="26">
        <v>5</v>
      </c>
      <c r="Y165" s="26">
        <v>6</v>
      </c>
      <c r="Z165" s="26">
        <v>7</v>
      </c>
      <c r="AA165" s="26">
        <v>8</v>
      </c>
      <c r="AB165" s="26">
        <v>9</v>
      </c>
      <c r="AC165" s="26">
        <v>10</v>
      </c>
      <c r="AD165" s="26">
        <v>11</v>
      </c>
      <c r="AE165" s="26">
        <v>12</v>
      </c>
      <c r="AF165" s="1157"/>
      <c r="AG165" s="26">
        <v>1</v>
      </c>
      <c r="AH165" s="26">
        <v>2</v>
      </c>
      <c r="AI165" s="26">
        <v>3</v>
      </c>
      <c r="AJ165" s="26">
        <v>4</v>
      </c>
      <c r="AK165" s="26">
        <v>5</v>
      </c>
      <c r="AL165" s="26">
        <v>6</v>
      </c>
      <c r="AM165" s="26">
        <v>7</v>
      </c>
      <c r="AN165" s="26">
        <v>8</v>
      </c>
      <c r="AO165" s="26">
        <v>9</v>
      </c>
      <c r="AP165" s="26">
        <v>10</v>
      </c>
      <c r="AQ165" s="26">
        <v>11</v>
      </c>
      <c r="AR165" s="26">
        <v>12</v>
      </c>
      <c r="AS165" s="26" t="s">
        <v>12</v>
      </c>
      <c r="AT165" s="164">
        <v>1</v>
      </c>
      <c r="AU165" s="164">
        <v>2</v>
      </c>
      <c r="AV165" s="164">
        <v>3</v>
      </c>
      <c r="AW165" s="164">
        <v>4</v>
      </c>
      <c r="AX165" s="164">
        <v>5</v>
      </c>
      <c r="AY165" s="164">
        <v>6</v>
      </c>
      <c r="AZ165" s="164">
        <v>7</v>
      </c>
      <c r="BA165" s="164">
        <v>8</v>
      </c>
      <c r="BB165" s="164">
        <v>9</v>
      </c>
      <c r="BC165" s="164">
        <v>10</v>
      </c>
      <c r="BD165" s="164">
        <v>11</v>
      </c>
      <c r="BE165" s="164">
        <v>12</v>
      </c>
      <c r="BF165" s="26" t="s">
        <v>12</v>
      </c>
      <c r="BG165" s="1152"/>
      <c r="BH165" s="1152"/>
      <c r="BI165" s="1155"/>
      <c r="BJ165" s="7"/>
      <c r="BK165" s="7"/>
      <c r="BL165" s="164" t="s">
        <v>581</v>
      </c>
      <c r="BM165" s="164" t="s">
        <v>582</v>
      </c>
      <c r="BN165" s="919" t="s">
        <v>583</v>
      </c>
      <c r="BO165" s="27"/>
      <c r="BP165" s="164" t="s">
        <v>581</v>
      </c>
      <c r="BQ165" s="164" t="s">
        <v>582</v>
      </c>
      <c r="BR165" s="919" t="s">
        <v>583</v>
      </c>
      <c r="BS165" s="27"/>
      <c r="BT165" s="164" t="s">
        <v>581</v>
      </c>
      <c r="BU165" s="164" t="s">
        <v>582</v>
      </c>
      <c r="BV165" s="919" t="s">
        <v>583</v>
      </c>
      <c r="BW165" s="27"/>
      <c r="BX165" s="164" t="s">
        <v>581</v>
      </c>
      <c r="BY165" s="164" t="s">
        <v>582</v>
      </c>
      <c r="BZ165" s="919" t="s">
        <v>583</v>
      </c>
      <c r="CA165" s="27"/>
      <c r="CB165" s="164" t="s">
        <v>581</v>
      </c>
      <c r="CC165" s="164" t="s">
        <v>582</v>
      </c>
      <c r="CD165" s="919" t="s">
        <v>583</v>
      </c>
      <c r="CE165" s="27"/>
      <c r="CF165" s="164" t="s">
        <v>581</v>
      </c>
      <c r="CG165" s="164" t="s">
        <v>582</v>
      </c>
      <c r="CH165" s="919" t="s">
        <v>583</v>
      </c>
      <c r="CI165" s="27"/>
      <c r="CJ165" s="164" t="s">
        <v>581</v>
      </c>
      <c r="CK165" s="164" t="s">
        <v>582</v>
      </c>
      <c r="CL165" s="919" t="s">
        <v>583</v>
      </c>
      <c r="CM165" s="27"/>
      <c r="CN165" s="164" t="s">
        <v>581</v>
      </c>
      <c r="CO165" s="164" t="s">
        <v>582</v>
      </c>
      <c r="CP165" s="919" t="s">
        <v>583</v>
      </c>
      <c r="CQ165" s="27"/>
      <c r="CR165" s="164" t="s">
        <v>581</v>
      </c>
      <c r="CS165" s="164" t="s">
        <v>582</v>
      </c>
      <c r="CT165" s="919" t="s">
        <v>583</v>
      </c>
      <c r="CU165" s="27"/>
      <c r="CV165" s="164" t="s">
        <v>581</v>
      </c>
      <c r="CW165" s="164" t="s">
        <v>582</v>
      </c>
      <c r="CX165" s="919" t="s">
        <v>583</v>
      </c>
      <c r="CY165" s="27"/>
      <c r="CZ165" s="164" t="s">
        <v>581</v>
      </c>
      <c r="DA165" s="164" t="s">
        <v>582</v>
      </c>
      <c r="DB165" s="919" t="s">
        <v>583</v>
      </c>
      <c r="DC165" s="27"/>
      <c r="DD165" s="164" t="s">
        <v>581</v>
      </c>
      <c r="DE165" s="164" t="s">
        <v>582</v>
      </c>
      <c r="DF165" s="919" t="s">
        <v>583</v>
      </c>
      <c r="DG165" s="27"/>
      <c r="DH165" s="164" t="s">
        <v>581</v>
      </c>
      <c r="DI165" s="164" t="s">
        <v>582</v>
      </c>
      <c r="DJ165" s="919" t="s">
        <v>583</v>
      </c>
    </row>
    <row r="166" spans="1:114" s="7" customFormat="1" ht="27.75" customHeight="1" x14ac:dyDescent="0.2">
      <c r="A166" s="42">
        <v>1</v>
      </c>
      <c r="B166" s="718" t="s">
        <v>540</v>
      </c>
      <c r="C166" s="373" t="s">
        <v>236</v>
      </c>
      <c r="D166" s="180">
        <v>1</v>
      </c>
      <c r="E166" s="82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1">
        <f>SUM(E166:P166)</f>
        <v>0</v>
      </c>
      <c r="R166" s="721" t="s">
        <v>13</v>
      </c>
      <c r="S166" s="719">
        <v>3660000</v>
      </c>
      <c r="T166" s="84"/>
      <c r="U166" s="84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69">
        <f>SUM(Q166*S166)</f>
        <v>0</v>
      </c>
      <c r="AG166" s="70">
        <f>T166*E166</f>
        <v>0</v>
      </c>
      <c r="AH166" s="70">
        <f>U166*F166</f>
        <v>0</v>
      </c>
      <c r="AI166" s="70">
        <f>V166*G166</f>
        <v>0</v>
      </c>
      <c r="AJ166" s="70">
        <f t="shared" ref="AJ166" si="1369">W166*H166</f>
        <v>0</v>
      </c>
      <c r="AK166" s="70">
        <f t="shared" ref="AK166" si="1370">X166*I166</f>
        <v>0</v>
      </c>
      <c r="AL166" s="70">
        <f t="shared" ref="AL166" si="1371">Y166*J166</f>
        <v>0</v>
      </c>
      <c r="AM166" s="70">
        <f t="shared" ref="AM166" si="1372">Z166*K166</f>
        <v>0</v>
      </c>
      <c r="AN166" s="70">
        <f t="shared" ref="AN166" si="1373">AA166*L166</f>
        <v>0</v>
      </c>
      <c r="AO166" s="70">
        <f t="shared" ref="AO166" si="1374">AB166*M166</f>
        <v>0</v>
      </c>
      <c r="AP166" s="70">
        <f t="shared" ref="AP166" si="1375">AC166*N166</f>
        <v>0</v>
      </c>
      <c r="AQ166" s="70">
        <f t="shared" ref="AQ166" si="1376">AD166*O166</f>
        <v>0</v>
      </c>
      <c r="AR166" s="70">
        <f t="shared" ref="AR166" si="1377">AE166*P166</f>
        <v>0</v>
      </c>
      <c r="AS166" s="71">
        <f>SUM(AG166:AR166)</f>
        <v>0</v>
      </c>
      <c r="AT166" s="70">
        <f>SUM(AG166*4%)</f>
        <v>0</v>
      </c>
      <c r="AU166" s="70">
        <f>SUM(AH166*4%)</f>
        <v>0</v>
      </c>
      <c r="AV166" s="70">
        <f t="shared" ref="AV166:BE166" si="1378">SUM(AI166*14%)</f>
        <v>0</v>
      </c>
      <c r="AW166" s="70">
        <f t="shared" si="1378"/>
        <v>0</v>
      </c>
      <c r="AX166" s="70">
        <f t="shared" si="1378"/>
        <v>0</v>
      </c>
      <c r="AY166" s="70">
        <f t="shared" si="1378"/>
        <v>0</v>
      </c>
      <c r="AZ166" s="70">
        <f t="shared" si="1378"/>
        <v>0</v>
      </c>
      <c r="BA166" s="70">
        <f t="shared" si="1378"/>
        <v>0</v>
      </c>
      <c r="BB166" s="70">
        <f t="shared" si="1378"/>
        <v>0</v>
      </c>
      <c r="BC166" s="70">
        <f t="shared" si="1378"/>
        <v>0</v>
      </c>
      <c r="BD166" s="70">
        <f t="shared" si="1378"/>
        <v>0</v>
      </c>
      <c r="BE166" s="70">
        <f t="shared" si="1378"/>
        <v>0</v>
      </c>
      <c r="BF166" s="72">
        <f t="shared" ref="BF166" si="1379">SUM(AT166:BE166)</f>
        <v>0</v>
      </c>
      <c r="BG166" s="73">
        <f>AF166-AS166</f>
        <v>0</v>
      </c>
      <c r="BH166" s="74">
        <f>S166*D166</f>
        <v>3660000</v>
      </c>
      <c r="BI166" s="75">
        <f>BH166-AS166</f>
        <v>3660000</v>
      </c>
      <c r="BJ166" s="152">
        <f>SUM(Q166/D166)</f>
        <v>0</v>
      </c>
      <c r="BK166" s="719">
        <v>3660000</v>
      </c>
      <c r="BL166" s="461">
        <f>AG166-AT166</f>
        <v>0</v>
      </c>
      <c r="BM166" s="461">
        <f>E166*BK166</f>
        <v>0</v>
      </c>
      <c r="BN166" s="461">
        <f>BL166-BM166</f>
        <v>0</v>
      </c>
      <c r="BO166" s="37"/>
      <c r="BP166" s="461">
        <f>AH166-AU166</f>
        <v>0</v>
      </c>
      <c r="BQ166" s="461">
        <f>F166*BK166</f>
        <v>0</v>
      </c>
      <c r="BR166" s="461">
        <f>BP166-BQ166</f>
        <v>0</v>
      </c>
      <c r="BS166" s="37"/>
      <c r="BT166" s="461">
        <f>AI166-AV166</f>
        <v>0</v>
      </c>
      <c r="BU166" s="461">
        <f>G166*BK166</f>
        <v>0</v>
      </c>
      <c r="BV166" s="461">
        <f>BT166-BU166</f>
        <v>0</v>
      </c>
      <c r="BW166" s="37"/>
      <c r="BX166" s="461">
        <f>AJ166-AW166</f>
        <v>0</v>
      </c>
      <c r="BY166" s="461">
        <f>H166*BK166</f>
        <v>0</v>
      </c>
      <c r="BZ166" s="461">
        <f>BX166-BY166</f>
        <v>0</v>
      </c>
      <c r="CA166" s="37"/>
      <c r="CB166" s="461">
        <f>SUM(AK166-AX166)</f>
        <v>0</v>
      </c>
      <c r="CC166" s="461">
        <f>I166*BK166</f>
        <v>0</v>
      </c>
      <c r="CD166" s="461">
        <f>CB166-CC166</f>
        <v>0</v>
      </c>
      <c r="CE166" s="37"/>
      <c r="CF166" s="461">
        <f>AL166-AY166</f>
        <v>0</v>
      </c>
      <c r="CG166" s="461">
        <f>J166*BK166</f>
        <v>0</v>
      </c>
      <c r="CH166" s="461">
        <f>CF166-CG166</f>
        <v>0</v>
      </c>
      <c r="CI166" s="37"/>
      <c r="CJ166" s="461">
        <f>AM166-AZ166</f>
        <v>0</v>
      </c>
      <c r="CK166" s="461">
        <f>K166*BK166</f>
        <v>0</v>
      </c>
      <c r="CL166" s="461">
        <f>CJ166-CK166</f>
        <v>0</v>
      </c>
      <c r="CM166" s="37"/>
      <c r="CN166" s="461">
        <f>AN166-BA166</f>
        <v>0</v>
      </c>
      <c r="CO166" s="461">
        <f>L166*BK166</f>
        <v>0</v>
      </c>
      <c r="CP166" s="461">
        <f>CN166-CO166</f>
        <v>0</v>
      </c>
      <c r="CQ166" s="37"/>
      <c r="CR166" s="461">
        <f>AO166-BB166</f>
        <v>0</v>
      </c>
      <c r="CS166" s="461">
        <f>M166*BK166</f>
        <v>0</v>
      </c>
      <c r="CT166" s="461">
        <f>CR166-CS166</f>
        <v>0</v>
      </c>
      <c r="CU166" s="37"/>
      <c r="CV166" s="461">
        <f>AP166-BC166</f>
        <v>0</v>
      </c>
      <c r="CW166" s="461">
        <f>N166*BK166</f>
        <v>0</v>
      </c>
      <c r="CX166" s="461">
        <f>CV166-CW166</f>
        <v>0</v>
      </c>
      <c r="CY166" s="37"/>
      <c r="CZ166" s="461">
        <f>AQ166-BD166</f>
        <v>0</v>
      </c>
      <c r="DA166" s="461">
        <f>O166*BK166</f>
        <v>0</v>
      </c>
      <c r="DB166" s="461">
        <f>CZ166-DA166</f>
        <v>0</v>
      </c>
      <c r="DC166" s="37"/>
      <c r="DD166" s="461">
        <f>AR166-BE166</f>
        <v>0</v>
      </c>
      <c r="DE166" s="461">
        <f>P166*BK166</f>
        <v>0</v>
      </c>
      <c r="DF166" s="461">
        <f>DD166-DE166</f>
        <v>0</v>
      </c>
      <c r="DG166" s="37"/>
      <c r="DH166" s="461">
        <f t="shared" ref="DH166" si="1380">SUM(BL166+BP166+BT166+BX166+CB166+CF166+CJ166+CN166+CR166+CV166+CZ166+DD166)</f>
        <v>0</v>
      </c>
      <c r="DI166" s="461">
        <f t="shared" ref="DI166" si="1381">SUM(BM166+BQ166+BU166+BY166+CC166+CG166+CK166+CO166+CS166+CW166+DA166+DE166)</f>
        <v>0</v>
      </c>
      <c r="DJ166" s="461">
        <f>DH166-DI166</f>
        <v>0</v>
      </c>
    </row>
    <row r="167" spans="1:114" s="7" customFormat="1" ht="27.75" customHeight="1" thickBot="1" x14ac:dyDescent="0.25">
      <c r="A167" s="42"/>
      <c r="B167" s="718"/>
      <c r="C167" s="373"/>
      <c r="D167" s="180"/>
      <c r="E167" s="82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1"/>
      <c r="R167" s="721"/>
      <c r="S167" s="720"/>
      <c r="T167" s="84"/>
      <c r="U167" s="84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69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1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2"/>
      <c r="BG167" s="73"/>
      <c r="BH167" s="74"/>
      <c r="BI167" s="75"/>
      <c r="BJ167" s="152"/>
      <c r="BK167" s="461"/>
      <c r="BL167" s="461"/>
      <c r="BM167" s="461"/>
      <c r="BN167" s="461"/>
      <c r="BO167" s="37"/>
      <c r="BP167" s="461"/>
      <c r="BQ167" s="461"/>
      <c r="BR167" s="461"/>
      <c r="BS167" s="37"/>
      <c r="BT167" s="461"/>
      <c r="BU167" s="461"/>
      <c r="BV167" s="461"/>
      <c r="BW167" s="37"/>
      <c r="BX167" s="461"/>
      <c r="BY167" s="461"/>
      <c r="BZ167" s="461"/>
      <c r="CA167" s="37"/>
      <c r="CB167" s="461"/>
      <c r="CC167" s="461"/>
      <c r="CD167" s="461"/>
      <c r="CE167" s="37"/>
      <c r="CF167" s="461"/>
      <c r="CG167" s="461"/>
      <c r="CH167" s="461"/>
      <c r="CI167" s="37"/>
      <c r="CJ167" s="461"/>
      <c r="CK167" s="461"/>
      <c r="CL167" s="461"/>
      <c r="CM167" s="37"/>
      <c r="CN167" s="461"/>
      <c r="CO167" s="461"/>
      <c r="CP167" s="461"/>
      <c r="CQ167" s="37"/>
      <c r="CR167" s="461"/>
      <c r="CS167" s="461"/>
      <c r="CT167" s="461"/>
      <c r="CU167" s="37"/>
      <c r="CV167" s="461"/>
      <c r="CW167" s="461"/>
      <c r="CX167" s="461"/>
      <c r="CY167" s="37"/>
      <c r="CZ167" s="461"/>
      <c r="DA167" s="461"/>
      <c r="DB167" s="461"/>
      <c r="DC167" s="37"/>
      <c r="DD167" s="461"/>
      <c r="DE167" s="461"/>
      <c r="DF167" s="461"/>
      <c r="DG167" s="37"/>
      <c r="DH167" s="461"/>
      <c r="DI167" s="461"/>
      <c r="DJ167" s="461"/>
    </row>
    <row r="168" spans="1:114" s="39" customFormat="1" ht="27.75" customHeight="1" thickBot="1" x14ac:dyDescent="0.25">
      <c r="A168" s="45">
        <v>16</v>
      </c>
      <c r="B168" s="45" t="s">
        <v>4</v>
      </c>
      <c r="C168" s="45"/>
      <c r="D168" s="46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8"/>
      <c r="R168" s="77"/>
      <c r="S168" s="46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78">
        <f>SUM(AF166:AF167)</f>
        <v>0</v>
      </c>
      <c r="AG168" s="78">
        <f t="shared" ref="AG168:BF168" si="1382">SUM(AG166:AG167)</f>
        <v>0</v>
      </c>
      <c r="AH168" s="78">
        <f t="shared" si="1382"/>
        <v>0</v>
      </c>
      <c r="AI168" s="78">
        <f t="shared" si="1382"/>
        <v>0</v>
      </c>
      <c r="AJ168" s="78">
        <f t="shared" si="1382"/>
        <v>0</v>
      </c>
      <c r="AK168" s="78">
        <f t="shared" si="1382"/>
        <v>0</v>
      </c>
      <c r="AL168" s="78">
        <f t="shared" si="1382"/>
        <v>0</v>
      </c>
      <c r="AM168" s="78">
        <f t="shared" si="1382"/>
        <v>0</v>
      </c>
      <c r="AN168" s="78">
        <f t="shared" si="1382"/>
        <v>0</v>
      </c>
      <c r="AO168" s="78">
        <f t="shared" si="1382"/>
        <v>0</v>
      </c>
      <c r="AP168" s="78">
        <f t="shared" si="1382"/>
        <v>0</v>
      </c>
      <c r="AQ168" s="78">
        <f t="shared" si="1382"/>
        <v>0</v>
      </c>
      <c r="AR168" s="78">
        <f t="shared" si="1382"/>
        <v>0</v>
      </c>
      <c r="AS168" s="78">
        <f t="shared" si="1382"/>
        <v>0</v>
      </c>
      <c r="AT168" s="78">
        <f t="shared" si="1382"/>
        <v>0</v>
      </c>
      <c r="AU168" s="78">
        <f t="shared" si="1382"/>
        <v>0</v>
      </c>
      <c r="AV168" s="78">
        <f t="shared" si="1382"/>
        <v>0</v>
      </c>
      <c r="AW168" s="78">
        <f t="shared" si="1382"/>
        <v>0</v>
      </c>
      <c r="AX168" s="78">
        <f t="shared" si="1382"/>
        <v>0</v>
      </c>
      <c r="AY168" s="78">
        <f t="shared" si="1382"/>
        <v>0</v>
      </c>
      <c r="AZ168" s="78">
        <f t="shared" si="1382"/>
        <v>0</v>
      </c>
      <c r="BA168" s="78">
        <f t="shared" si="1382"/>
        <v>0</v>
      </c>
      <c r="BB168" s="78">
        <f t="shared" si="1382"/>
        <v>0</v>
      </c>
      <c r="BC168" s="78">
        <f t="shared" si="1382"/>
        <v>0</v>
      </c>
      <c r="BD168" s="78">
        <f t="shared" si="1382"/>
        <v>0</v>
      </c>
      <c r="BE168" s="78">
        <f t="shared" si="1382"/>
        <v>0</v>
      </c>
      <c r="BF168" s="78">
        <f t="shared" si="1382"/>
        <v>0</v>
      </c>
      <c r="BG168" s="78">
        <f>SUM(BG166:BG167)</f>
        <v>0</v>
      </c>
      <c r="BH168" s="78">
        <f t="shared" ref="BH168:BI168" si="1383">SUM(BH166:BH167)</f>
        <v>3660000</v>
      </c>
      <c r="BI168" s="78">
        <f t="shared" si="1383"/>
        <v>3660000</v>
      </c>
      <c r="BJ168" s="153">
        <f>SUM(BJ166:BJ167)/2</f>
        <v>0</v>
      </c>
      <c r="BK168" s="23"/>
      <c r="BL168" s="918">
        <f>SUM(BL166:BL167)</f>
        <v>0</v>
      </c>
      <c r="BM168" s="918">
        <f t="shared" ref="BM168" si="1384">SUM(BM166:BM167)</f>
        <v>0</v>
      </c>
      <c r="BN168" s="918">
        <f t="shared" ref="BN168" si="1385">SUM(BN166:BN167)</f>
        <v>0</v>
      </c>
      <c r="BO168" s="50"/>
      <c r="BP168" s="918">
        <f>SUM(BP166:BP167)</f>
        <v>0</v>
      </c>
      <c r="BQ168" s="918">
        <f t="shared" ref="BQ168" si="1386">SUM(BQ166:BQ167)</f>
        <v>0</v>
      </c>
      <c r="BR168" s="918">
        <f t="shared" ref="BR168" si="1387">SUM(BR166:BR167)</f>
        <v>0</v>
      </c>
      <c r="BS168" s="50"/>
      <c r="BT168" s="918">
        <f>SUM(BT166:BT167)</f>
        <v>0</v>
      </c>
      <c r="BU168" s="918">
        <f t="shared" ref="BU168" si="1388">SUM(BU166:BU167)</f>
        <v>0</v>
      </c>
      <c r="BV168" s="918">
        <f t="shared" ref="BV168" si="1389">SUM(BV166:BV167)</f>
        <v>0</v>
      </c>
      <c r="BW168" s="50"/>
      <c r="BX168" s="918">
        <f>SUM(BX166:BX167)</f>
        <v>0</v>
      </c>
      <c r="BY168" s="918">
        <f t="shared" ref="BY168" si="1390">SUM(BY166:BY167)</f>
        <v>0</v>
      </c>
      <c r="BZ168" s="918">
        <f t="shared" ref="BZ168" si="1391">SUM(BZ166:BZ167)</f>
        <v>0</v>
      </c>
      <c r="CA168" s="50"/>
      <c r="CB168" s="918">
        <f>SUM(CB166:CB167)</f>
        <v>0</v>
      </c>
      <c r="CC168" s="918">
        <f t="shared" ref="CC168" si="1392">SUM(CC166:CC167)</f>
        <v>0</v>
      </c>
      <c r="CD168" s="918">
        <f t="shared" ref="CD168" si="1393">SUM(CD166:CD167)</f>
        <v>0</v>
      </c>
      <c r="CE168" s="50"/>
      <c r="CF168" s="918">
        <f>SUM(CF166:CF167)</f>
        <v>0</v>
      </c>
      <c r="CG168" s="918">
        <f t="shared" ref="CG168" si="1394">SUM(CG166:CG167)</f>
        <v>0</v>
      </c>
      <c r="CH168" s="918">
        <f t="shared" ref="CH168" si="1395">SUM(CH166:CH167)</f>
        <v>0</v>
      </c>
      <c r="CI168" s="50"/>
      <c r="CJ168" s="918">
        <f>SUM(CJ166:CJ167)</f>
        <v>0</v>
      </c>
      <c r="CK168" s="918">
        <f t="shared" ref="CK168" si="1396">SUM(CK166:CK167)</f>
        <v>0</v>
      </c>
      <c r="CL168" s="918">
        <f t="shared" ref="CL168" si="1397">SUM(CL166:CL167)</f>
        <v>0</v>
      </c>
      <c r="CM168" s="50"/>
      <c r="CN168" s="918">
        <f>SUM(CN166:CN167)</f>
        <v>0</v>
      </c>
      <c r="CO168" s="918">
        <f t="shared" ref="CO168" si="1398">SUM(CO166:CO167)</f>
        <v>0</v>
      </c>
      <c r="CP168" s="918">
        <f t="shared" ref="CP168" si="1399">SUM(CP166:CP167)</f>
        <v>0</v>
      </c>
      <c r="CQ168" s="50"/>
      <c r="CR168" s="918">
        <f>SUM(CR166:CR167)</f>
        <v>0</v>
      </c>
      <c r="CS168" s="918">
        <f t="shared" ref="CS168" si="1400">SUM(CS166:CS167)</f>
        <v>0</v>
      </c>
      <c r="CT168" s="918">
        <f t="shared" ref="CT168" si="1401">SUM(CT166:CT167)</f>
        <v>0</v>
      </c>
      <c r="CU168" s="50"/>
      <c r="CV168" s="918">
        <f>SUM(CV166:CV167)</f>
        <v>0</v>
      </c>
      <c r="CW168" s="918">
        <f t="shared" ref="CW168" si="1402">SUM(CW166:CW167)</f>
        <v>0</v>
      </c>
      <c r="CX168" s="918">
        <f t="shared" ref="CX168" si="1403">SUM(CX166:CX167)</f>
        <v>0</v>
      </c>
      <c r="CY168" s="50"/>
      <c r="CZ168" s="918">
        <f>SUM(CZ166:CZ167)</f>
        <v>0</v>
      </c>
      <c r="DA168" s="918">
        <f t="shared" ref="DA168" si="1404">SUM(DA166:DA167)</f>
        <v>0</v>
      </c>
      <c r="DB168" s="918">
        <f t="shared" ref="DB168" si="1405">SUM(DB166:DB167)</f>
        <v>0</v>
      </c>
      <c r="DC168" s="50"/>
      <c r="DD168" s="918">
        <f>SUM(DD166:DD167)</f>
        <v>0</v>
      </c>
      <c r="DE168" s="918">
        <f t="shared" ref="DE168" si="1406">SUM(DE166:DE167)</f>
        <v>0</v>
      </c>
      <c r="DF168" s="918">
        <f t="shared" ref="DF168" si="1407">SUM(DF166:DF167)</f>
        <v>0</v>
      </c>
      <c r="DG168" s="50"/>
      <c r="DH168" s="918">
        <f>SUM(DH166:DH167)</f>
        <v>0</v>
      </c>
      <c r="DI168" s="918">
        <f t="shared" ref="DI168" si="1408">SUM(DI166:DI167)</f>
        <v>0</v>
      </c>
      <c r="DJ168" s="918">
        <f t="shared" ref="DJ168" si="1409">SUM(DJ166:DJ167)</f>
        <v>0</v>
      </c>
    </row>
    <row r="169" spans="1:114" s="6" customFormat="1" ht="27.75" customHeight="1" x14ac:dyDescent="0.2">
      <c r="A169" s="59"/>
      <c r="C169" s="59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51"/>
      <c r="R169" s="8"/>
      <c r="AE169" s="67"/>
      <c r="AF169" s="63"/>
      <c r="AS169" s="68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53">
        <f>SUM(AS168+BF168)</f>
        <v>0</v>
      </c>
      <c r="BG169" s="68"/>
      <c r="BH169" s="55">
        <f>SUM(BI168+AS168)</f>
        <v>3660000</v>
      </c>
      <c r="BI169" s="56">
        <f>SUM(BG168)</f>
        <v>0</v>
      </c>
      <c r="BJ169" s="41" t="s">
        <v>35</v>
      </c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CA169" s="27"/>
      <c r="CE169" s="27"/>
      <c r="CI169" s="27"/>
      <c r="CM169" s="27"/>
      <c r="CQ169" s="27"/>
      <c r="CU169" s="27"/>
      <c r="CY169" s="27"/>
      <c r="DC169" s="27"/>
      <c r="DG169" s="27"/>
    </row>
    <row r="170" spans="1:114" s="6" customFormat="1" ht="27.75" customHeight="1" x14ac:dyDescent="0.2">
      <c r="A170" s="59"/>
      <c r="C170" s="59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51"/>
      <c r="R170" s="8"/>
      <c r="AE170" s="67"/>
      <c r="AF170" s="63"/>
      <c r="AS170" s="68"/>
      <c r="AT170" s="118">
        <f>SUM(AG168+AT168)</f>
        <v>0</v>
      </c>
      <c r="AU170" s="118">
        <f t="shared" ref="AU170" si="1410">SUM(AH168+AU168)</f>
        <v>0</v>
      </c>
      <c r="AV170" s="118">
        <f t="shared" ref="AV170" si="1411">SUM(AI168+AV168)</f>
        <v>0</v>
      </c>
      <c r="AW170" s="118">
        <f t="shared" ref="AW170" si="1412">SUM(AJ168+AW168)</f>
        <v>0</v>
      </c>
      <c r="AX170" s="118">
        <f t="shared" ref="AX170" si="1413">SUM(AK168+AX168)</f>
        <v>0</v>
      </c>
      <c r="AY170" s="118">
        <f t="shared" ref="AY170" si="1414">SUM(AL168+AY168)</f>
        <v>0</v>
      </c>
      <c r="AZ170" s="118">
        <f t="shared" ref="AZ170" si="1415">SUM(AM168+AZ168)</f>
        <v>0</v>
      </c>
      <c r="BA170" s="118">
        <f t="shared" ref="BA170" si="1416">SUM(AN168+BA168)</f>
        <v>0</v>
      </c>
      <c r="BB170" s="118">
        <f t="shared" ref="BB170" si="1417">SUM(AO168+BB168)</f>
        <v>0</v>
      </c>
      <c r="BC170" s="118">
        <f t="shared" ref="BC170" si="1418">SUM(AP168+BC168)</f>
        <v>0</v>
      </c>
      <c r="BD170" s="118">
        <f t="shared" ref="BD170" si="1419">SUM(AQ168+BD168)</f>
        <v>0</v>
      </c>
      <c r="BE170" s="118">
        <f t="shared" ref="BE170" si="1420">SUM(AR168+BE168)</f>
        <v>0</v>
      </c>
      <c r="BF170" s="118">
        <f>SUM(AT170:BE170)</f>
        <v>0</v>
      </c>
      <c r="BG170" s="68"/>
      <c r="BH170" s="57"/>
      <c r="BI170" s="58">
        <f>SUM(BI168-BI169)</f>
        <v>3660000</v>
      </c>
      <c r="BJ170" s="154" t="s">
        <v>34</v>
      </c>
      <c r="BK170" s="162"/>
      <c r="BL170" s="37"/>
      <c r="BM170" s="43"/>
      <c r="BN170" s="43"/>
      <c r="BO170" s="43"/>
      <c r="BP170" s="43"/>
      <c r="BQ170" s="43"/>
      <c r="BR170" s="43"/>
      <c r="BS170" s="43"/>
      <c r="BT170" s="43"/>
      <c r="BU170" s="43"/>
      <c r="BV170" s="43"/>
      <c r="BW170" s="43"/>
      <c r="BX170" s="43"/>
      <c r="BY170" s="43"/>
      <c r="BZ170" s="7"/>
      <c r="CA170" s="43"/>
      <c r="CB170" s="7"/>
      <c r="CC170" s="7"/>
      <c r="CD170" s="7"/>
      <c r="CE170" s="43"/>
      <c r="CF170" s="7"/>
      <c r="CG170" s="7"/>
      <c r="CH170" s="7"/>
      <c r="CI170" s="43"/>
      <c r="CJ170" s="7"/>
      <c r="CK170" s="7"/>
      <c r="CL170" s="7"/>
      <c r="CM170" s="43"/>
      <c r="CN170" s="7"/>
      <c r="CO170" s="7"/>
      <c r="CP170" s="7"/>
      <c r="CQ170" s="43"/>
      <c r="CR170" s="7"/>
      <c r="CS170" s="7"/>
      <c r="CT170" s="7"/>
      <c r="CU170" s="43"/>
      <c r="CV170" s="7"/>
      <c r="CW170" s="7"/>
      <c r="CX170" s="7"/>
      <c r="CY170" s="43"/>
      <c r="CZ170" s="7"/>
      <c r="DA170" s="7"/>
      <c r="DB170" s="7"/>
      <c r="DC170" s="43"/>
      <c r="DD170" s="7"/>
      <c r="DE170" s="7"/>
      <c r="DF170" s="7"/>
      <c r="DG170" s="43"/>
      <c r="DH170" s="7"/>
      <c r="DI170" s="7"/>
      <c r="DJ170" s="7"/>
    </row>
    <row r="171" spans="1:114" s="20" customFormat="1" ht="27.75" customHeight="1" x14ac:dyDescent="0.2">
      <c r="A171" s="1168" t="s">
        <v>8</v>
      </c>
      <c r="B171" s="1169"/>
      <c r="C171" s="119" t="s">
        <v>554</v>
      </c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2"/>
      <c r="AF171" s="23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267"/>
      <c r="AT171" s="268"/>
      <c r="AU171" s="268">
        <f>SUM(AT171+AS171)</f>
        <v>0</v>
      </c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3"/>
      <c r="BG171" s="133"/>
      <c r="BH171" s="130"/>
      <c r="BI171" s="134"/>
      <c r="BJ171" s="23"/>
      <c r="BK171" s="162"/>
      <c r="BL171" s="37"/>
      <c r="BM171" s="43"/>
      <c r="BN171" s="43"/>
      <c r="BO171" s="43"/>
      <c r="BP171" s="43"/>
      <c r="BQ171" s="43"/>
      <c r="BR171" s="43"/>
      <c r="BS171" s="43"/>
      <c r="BT171" s="43"/>
      <c r="BU171" s="43"/>
      <c r="BV171" s="43"/>
      <c r="BW171" s="43"/>
      <c r="BX171" s="43"/>
      <c r="BY171" s="43"/>
      <c r="BZ171" s="7"/>
      <c r="CA171" s="43"/>
      <c r="CB171" s="7"/>
      <c r="CC171" s="7"/>
      <c r="CD171" s="7"/>
      <c r="CE171" s="43"/>
      <c r="CF171" s="7"/>
      <c r="CG171" s="7"/>
      <c r="CH171" s="7"/>
      <c r="CI171" s="43"/>
      <c r="CJ171" s="7"/>
      <c r="CK171" s="7"/>
      <c r="CL171" s="7"/>
      <c r="CM171" s="43"/>
      <c r="CN171" s="7"/>
      <c r="CO171" s="7"/>
      <c r="CP171" s="7"/>
      <c r="CQ171" s="43"/>
      <c r="CR171" s="7"/>
      <c r="CS171" s="7"/>
      <c r="CT171" s="7"/>
      <c r="CU171" s="43"/>
      <c r="CV171" s="7"/>
      <c r="CW171" s="7"/>
      <c r="CX171" s="7"/>
      <c r="CY171" s="43"/>
      <c r="CZ171" s="7"/>
      <c r="DA171" s="7"/>
      <c r="DB171" s="7"/>
      <c r="DC171" s="43"/>
      <c r="DD171" s="7"/>
      <c r="DE171" s="7"/>
      <c r="DF171" s="7"/>
      <c r="DG171" s="43"/>
      <c r="DH171" s="7"/>
      <c r="DI171" s="7"/>
      <c r="DJ171" s="7"/>
    </row>
    <row r="172" spans="1:114" s="8" customFormat="1" ht="27.75" customHeight="1" x14ac:dyDescent="0.2">
      <c r="A172" s="1170" t="s">
        <v>9</v>
      </c>
      <c r="B172" s="1150" t="s">
        <v>10</v>
      </c>
      <c r="C172" s="1150" t="s">
        <v>21</v>
      </c>
      <c r="D172" s="1173" t="s">
        <v>11</v>
      </c>
      <c r="E172" s="1173"/>
      <c r="F172" s="1173"/>
      <c r="G172" s="1173"/>
      <c r="H172" s="1173"/>
      <c r="I172" s="1173"/>
      <c r="J172" s="1173"/>
      <c r="K172" s="1173"/>
      <c r="L172" s="1173"/>
      <c r="M172" s="1173"/>
      <c r="N172" s="1173"/>
      <c r="O172" s="1173"/>
      <c r="P172" s="1173"/>
      <c r="Q172" s="1173"/>
      <c r="R172" s="1150" t="s">
        <v>19</v>
      </c>
      <c r="S172" s="1174" t="s">
        <v>16</v>
      </c>
      <c r="T172" s="1175"/>
      <c r="U172" s="1175"/>
      <c r="V172" s="1175"/>
      <c r="W172" s="1175"/>
      <c r="X172" s="1175"/>
      <c r="Y172" s="1175"/>
      <c r="Z172" s="1175"/>
      <c r="AA172" s="1175"/>
      <c r="AB172" s="1175"/>
      <c r="AC172" s="1175"/>
      <c r="AD172" s="1175"/>
      <c r="AE172" s="1176"/>
      <c r="AF172" s="1161" t="s">
        <v>6</v>
      </c>
      <c r="AG172" s="1161"/>
      <c r="AH172" s="1161"/>
      <c r="AI172" s="1161"/>
      <c r="AJ172" s="1161"/>
      <c r="AK172" s="1161"/>
      <c r="AL172" s="1161"/>
      <c r="AM172" s="1161"/>
      <c r="AN172" s="1161"/>
      <c r="AO172" s="1161"/>
      <c r="AP172" s="1161"/>
      <c r="AQ172" s="1161"/>
      <c r="AR172" s="1161"/>
      <c r="AS172" s="1161"/>
      <c r="AT172" s="1162" t="s">
        <v>38</v>
      </c>
      <c r="AU172" s="1163"/>
      <c r="AV172" s="1163"/>
      <c r="AW172" s="1163"/>
      <c r="AX172" s="1163"/>
      <c r="AY172" s="1163"/>
      <c r="AZ172" s="1163"/>
      <c r="BA172" s="1163"/>
      <c r="BB172" s="1163"/>
      <c r="BC172" s="1163"/>
      <c r="BD172" s="1163"/>
      <c r="BE172" s="1163"/>
      <c r="BF172" s="1164"/>
      <c r="BG172" s="1150" t="s">
        <v>35</v>
      </c>
      <c r="BH172" s="1150" t="s">
        <v>208</v>
      </c>
      <c r="BI172" s="1153" t="s">
        <v>36</v>
      </c>
      <c r="BJ172" s="130"/>
      <c r="BK172" s="130"/>
      <c r="BL172" s="1149" t="s">
        <v>51</v>
      </c>
      <c r="BM172" s="1149"/>
      <c r="BN172" s="1149"/>
      <c r="BO172" s="23"/>
      <c r="BP172" s="1149" t="s">
        <v>52</v>
      </c>
      <c r="BQ172" s="1149"/>
      <c r="BR172" s="1149"/>
      <c r="BS172" s="23"/>
      <c r="BT172" s="1149" t="s">
        <v>56</v>
      </c>
      <c r="BU172" s="1149"/>
      <c r="BV172" s="1149"/>
      <c r="BW172" s="23"/>
      <c r="BX172" s="1149" t="s">
        <v>59</v>
      </c>
      <c r="BY172" s="1149"/>
      <c r="BZ172" s="1149"/>
      <c r="CA172" s="23"/>
      <c r="CB172" s="1149" t="s">
        <v>60</v>
      </c>
      <c r="CC172" s="1149"/>
      <c r="CD172" s="1149"/>
      <c r="CE172" s="23"/>
      <c r="CF172" s="1149" t="s">
        <v>61</v>
      </c>
      <c r="CG172" s="1149"/>
      <c r="CH172" s="1149"/>
      <c r="CI172" s="23"/>
      <c r="CJ172" s="1149" t="s">
        <v>204</v>
      </c>
      <c r="CK172" s="1149"/>
      <c r="CL172" s="1149"/>
      <c r="CM172" s="23"/>
      <c r="CN172" s="1149" t="s">
        <v>584</v>
      </c>
      <c r="CO172" s="1149"/>
      <c r="CP172" s="1149"/>
      <c r="CQ172" s="23"/>
      <c r="CR172" s="1149" t="s">
        <v>585</v>
      </c>
      <c r="CS172" s="1149"/>
      <c r="CT172" s="1149"/>
      <c r="CU172" s="23"/>
      <c r="CV172" s="1149" t="s">
        <v>586</v>
      </c>
      <c r="CW172" s="1149"/>
      <c r="CX172" s="1149"/>
      <c r="CY172" s="23"/>
      <c r="CZ172" s="1149" t="s">
        <v>587</v>
      </c>
      <c r="DA172" s="1149"/>
      <c r="DB172" s="1149"/>
      <c r="DC172" s="23"/>
      <c r="DD172" s="1149" t="s">
        <v>588</v>
      </c>
      <c r="DE172" s="1149"/>
      <c r="DF172" s="1149"/>
      <c r="DG172" s="23"/>
      <c r="DH172" s="1149" t="s">
        <v>12</v>
      </c>
      <c r="DI172" s="1149"/>
      <c r="DJ172" s="1149"/>
    </row>
    <row r="173" spans="1:114" s="8" customFormat="1" ht="27.75" customHeight="1" x14ac:dyDescent="0.2">
      <c r="A173" s="1171"/>
      <c r="B173" s="1151"/>
      <c r="C173" s="1151"/>
      <c r="D173" s="1156" t="s">
        <v>17</v>
      </c>
      <c r="E173" s="1158" t="s">
        <v>18</v>
      </c>
      <c r="F173" s="1159"/>
      <c r="G173" s="1159"/>
      <c r="H173" s="1159"/>
      <c r="I173" s="1159"/>
      <c r="J173" s="1159"/>
      <c r="K173" s="1159"/>
      <c r="L173" s="1159"/>
      <c r="M173" s="1159"/>
      <c r="N173" s="1159"/>
      <c r="O173" s="1159"/>
      <c r="P173" s="1159"/>
      <c r="Q173" s="1159"/>
      <c r="R173" s="1151"/>
      <c r="S173" s="1156" t="s">
        <v>17</v>
      </c>
      <c r="T173" s="1158" t="s">
        <v>18</v>
      </c>
      <c r="U173" s="1159"/>
      <c r="V173" s="1159"/>
      <c r="W173" s="1159"/>
      <c r="X173" s="1159"/>
      <c r="Y173" s="1159"/>
      <c r="Z173" s="1159"/>
      <c r="AA173" s="1159"/>
      <c r="AB173" s="1159"/>
      <c r="AC173" s="1159"/>
      <c r="AD173" s="1159"/>
      <c r="AE173" s="1160"/>
      <c r="AF173" s="1156" t="s">
        <v>17</v>
      </c>
      <c r="AG173" s="1158" t="s">
        <v>18</v>
      </c>
      <c r="AH173" s="1159"/>
      <c r="AI173" s="1159"/>
      <c r="AJ173" s="1159"/>
      <c r="AK173" s="1159"/>
      <c r="AL173" s="1159"/>
      <c r="AM173" s="1159"/>
      <c r="AN173" s="1159"/>
      <c r="AO173" s="1159"/>
      <c r="AP173" s="1159"/>
      <c r="AQ173" s="1159"/>
      <c r="AR173" s="1159"/>
      <c r="AS173" s="1160"/>
      <c r="AT173" s="1165"/>
      <c r="AU173" s="1166"/>
      <c r="AV173" s="1166"/>
      <c r="AW173" s="1166"/>
      <c r="AX173" s="1166"/>
      <c r="AY173" s="1166"/>
      <c r="AZ173" s="1166"/>
      <c r="BA173" s="1166"/>
      <c r="BB173" s="1166"/>
      <c r="BC173" s="1166"/>
      <c r="BD173" s="1166"/>
      <c r="BE173" s="1166"/>
      <c r="BF173" s="1167"/>
      <c r="BG173" s="1151"/>
      <c r="BH173" s="1151"/>
      <c r="BI173" s="1154"/>
      <c r="BJ173" s="130"/>
      <c r="BK173" s="130"/>
      <c r="BL173" s="920">
        <v>1</v>
      </c>
      <c r="BM173" s="920">
        <v>2</v>
      </c>
      <c r="BN173" s="920"/>
      <c r="BO173" s="23"/>
      <c r="BP173" s="920">
        <v>1</v>
      </c>
      <c r="BQ173" s="920">
        <v>2</v>
      </c>
      <c r="BR173" s="920"/>
      <c r="BS173" s="23"/>
      <c r="BT173" s="920">
        <v>1</v>
      </c>
      <c r="BU173" s="920">
        <v>2</v>
      </c>
      <c r="BV173" s="920"/>
      <c r="BW173" s="23"/>
      <c r="BX173" s="920">
        <v>1</v>
      </c>
      <c r="BY173" s="920">
        <v>2</v>
      </c>
      <c r="BZ173" s="920"/>
      <c r="CA173" s="23"/>
      <c r="CB173" s="920">
        <v>1</v>
      </c>
      <c r="CC173" s="920">
        <v>2</v>
      </c>
      <c r="CD173" s="920"/>
      <c r="CE173" s="23"/>
      <c r="CF173" s="920">
        <v>1</v>
      </c>
      <c r="CG173" s="920">
        <v>2</v>
      </c>
      <c r="CH173" s="920"/>
      <c r="CI173" s="23"/>
      <c r="CJ173" s="920">
        <v>1</v>
      </c>
      <c r="CK173" s="920">
        <v>2</v>
      </c>
      <c r="CL173" s="920"/>
      <c r="CM173" s="23"/>
      <c r="CN173" s="920">
        <v>1</v>
      </c>
      <c r="CO173" s="920">
        <v>2</v>
      </c>
      <c r="CP173" s="920"/>
      <c r="CQ173" s="23"/>
      <c r="CR173" s="920">
        <v>1</v>
      </c>
      <c r="CS173" s="920">
        <v>2</v>
      </c>
      <c r="CT173" s="920"/>
      <c r="CU173" s="23"/>
      <c r="CV173" s="920">
        <v>1</v>
      </c>
      <c r="CW173" s="920">
        <v>2</v>
      </c>
      <c r="CX173" s="920"/>
      <c r="CY173" s="23"/>
      <c r="CZ173" s="920">
        <v>1</v>
      </c>
      <c r="DA173" s="920">
        <v>2</v>
      </c>
      <c r="DB173" s="920"/>
      <c r="DC173" s="23"/>
      <c r="DD173" s="920">
        <v>1</v>
      </c>
      <c r="DE173" s="920">
        <v>2</v>
      </c>
      <c r="DF173" s="920"/>
      <c r="DG173" s="23"/>
      <c r="DH173" s="920">
        <v>1</v>
      </c>
      <c r="DI173" s="920">
        <v>2</v>
      </c>
      <c r="DJ173" s="920"/>
    </row>
    <row r="174" spans="1:114" s="6" customFormat="1" ht="27.75" customHeight="1" x14ac:dyDescent="0.2">
      <c r="A174" s="1172"/>
      <c r="B174" s="1152"/>
      <c r="C174" s="1152"/>
      <c r="D174" s="1157"/>
      <c r="E174" s="26">
        <v>1</v>
      </c>
      <c r="F174" s="26">
        <v>2</v>
      </c>
      <c r="G174" s="26">
        <v>3</v>
      </c>
      <c r="H174" s="26">
        <v>4</v>
      </c>
      <c r="I174" s="26">
        <v>5</v>
      </c>
      <c r="J174" s="26">
        <v>6</v>
      </c>
      <c r="K174" s="26">
        <v>7</v>
      </c>
      <c r="L174" s="26">
        <v>8</v>
      </c>
      <c r="M174" s="26">
        <v>9</v>
      </c>
      <c r="N174" s="26">
        <v>10</v>
      </c>
      <c r="O174" s="26">
        <v>11</v>
      </c>
      <c r="P174" s="26">
        <v>12</v>
      </c>
      <c r="Q174" s="26" t="s">
        <v>20</v>
      </c>
      <c r="R174" s="1152"/>
      <c r="S174" s="1157"/>
      <c r="T174" s="26">
        <v>1</v>
      </c>
      <c r="U174" s="26">
        <v>2</v>
      </c>
      <c r="V174" s="26">
        <v>3</v>
      </c>
      <c r="W174" s="26">
        <v>4</v>
      </c>
      <c r="X174" s="26">
        <v>5</v>
      </c>
      <c r="Y174" s="26">
        <v>6</v>
      </c>
      <c r="Z174" s="26">
        <v>7</v>
      </c>
      <c r="AA174" s="26">
        <v>8</v>
      </c>
      <c r="AB174" s="26">
        <v>9</v>
      </c>
      <c r="AC174" s="26">
        <v>10</v>
      </c>
      <c r="AD174" s="26">
        <v>11</v>
      </c>
      <c r="AE174" s="26">
        <v>12</v>
      </c>
      <c r="AF174" s="1157"/>
      <c r="AG174" s="26">
        <v>1</v>
      </c>
      <c r="AH174" s="26">
        <v>2</v>
      </c>
      <c r="AI174" s="26">
        <v>3</v>
      </c>
      <c r="AJ174" s="26">
        <v>4</v>
      </c>
      <c r="AK174" s="26">
        <v>5</v>
      </c>
      <c r="AL174" s="26">
        <v>6</v>
      </c>
      <c r="AM174" s="26">
        <v>7</v>
      </c>
      <c r="AN174" s="26">
        <v>8</v>
      </c>
      <c r="AO174" s="26">
        <v>9</v>
      </c>
      <c r="AP174" s="26">
        <v>10</v>
      </c>
      <c r="AQ174" s="26">
        <v>11</v>
      </c>
      <c r="AR174" s="26">
        <v>12</v>
      </c>
      <c r="AS174" s="26" t="s">
        <v>12</v>
      </c>
      <c r="AT174" s="164">
        <v>1</v>
      </c>
      <c r="AU174" s="164">
        <v>2</v>
      </c>
      <c r="AV174" s="164">
        <v>3</v>
      </c>
      <c r="AW174" s="164">
        <v>4</v>
      </c>
      <c r="AX174" s="164">
        <v>5</v>
      </c>
      <c r="AY174" s="164">
        <v>6</v>
      </c>
      <c r="AZ174" s="164">
        <v>7</v>
      </c>
      <c r="BA174" s="164">
        <v>8</v>
      </c>
      <c r="BB174" s="164">
        <v>9</v>
      </c>
      <c r="BC174" s="164">
        <v>10</v>
      </c>
      <c r="BD174" s="164">
        <v>11</v>
      </c>
      <c r="BE174" s="164">
        <v>12</v>
      </c>
      <c r="BF174" s="26" t="s">
        <v>12</v>
      </c>
      <c r="BG174" s="1152"/>
      <c r="BH174" s="1152"/>
      <c r="BI174" s="1155"/>
      <c r="BJ174" s="7"/>
      <c r="BK174" s="7"/>
      <c r="BL174" s="164" t="s">
        <v>581</v>
      </c>
      <c r="BM174" s="164" t="s">
        <v>582</v>
      </c>
      <c r="BN174" s="919" t="s">
        <v>583</v>
      </c>
      <c r="BO174" s="27"/>
      <c r="BP174" s="164" t="s">
        <v>581</v>
      </c>
      <c r="BQ174" s="164" t="s">
        <v>582</v>
      </c>
      <c r="BR174" s="919" t="s">
        <v>583</v>
      </c>
      <c r="BS174" s="27"/>
      <c r="BT174" s="164" t="s">
        <v>581</v>
      </c>
      <c r="BU174" s="164" t="s">
        <v>582</v>
      </c>
      <c r="BV174" s="919" t="s">
        <v>583</v>
      </c>
      <c r="BW174" s="27"/>
      <c r="BX174" s="164" t="s">
        <v>581</v>
      </c>
      <c r="BY174" s="164" t="s">
        <v>582</v>
      </c>
      <c r="BZ174" s="919" t="s">
        <v>583</v>
      </c>
      <c r="CA174" s="27"/>
      <c r="CB174" s="164" t="s">
        <v>581</v>
      </c>
      <c r="CC174" s="164" t="s">
        <v>582</v>
      </c>
      <c r="CD174" s="919" t="s">
        <v>583</v>
      </c>
      <c r="CE174" s="27"/>
      <c r="CF174" s="164" t="s">
        <v>581</v>
      </c>
      <c r="CG174" s="164" t="s">
        <v>582</v>
      </c>
      <c r="CH174" s="919" t="s">
        <v>583</v>
      </c>
      <c r="CI174" s="27"/>
      <c r="CJ174" s="164" t="s">
        <v>581</v>
      </c>
      <c r="CK174" s="164" t="s">
        <v>582</v>
      </c>
      <c r="CL174" s="919" t="s">
        <v>583</v>
      </c>
      <c r="CM174" s="27"/>
      <c r="CN174" s="164" t="s">
        <v>581</v>
      </c>
      <c r="CO174" s="164" t="s">
        <v>582</v>
      </c>
      <c r="CP174" s="919" t="s">
        <v>583</v>
      </c>
      <c r="CQ174" s="27"/>
      <c r="CR174" s="164" t="s">
        <v>581</v>
      </c>
      <c r="CS174" s="164" t="s">
        <v>582</v>
      </c>
      <c r="CT174" s="919" t="s">
        <v>583</v>
      </c>
      <c r="CU174" s="27"/>
      <c r="CV174" s="164" t="s">
        <v>581</v>
      </c>
      <c r="CW174" s="164" t="s">
        <v>582</v>
      </c>
      <c r="CX174" s="919" t="s">
        <v>583</v>
      </c>
      <c r="CY174" s="27"/>
      <c r="CZ174" s="164" t="s">
        <v>581</v>
      </c>
      <c r="DA174" s="164" t="s">
        <v>582</v>
      </c>
      <c r="DB174" s="919" t="s">
        <v>583</v>
      </c>
      <c r="DC174" s="27"/>
      <c r="DD174" s="164" t="s">
        <v>581</v>
      </c>
      <c r="DE174" s="164" t="s">
        <v>582</v>
      </c>
      <c r="DF174" s="919" t="s">
        <v>583</v>
      </c>
      <c r="DG174" s="27"/>
      <c r="DH174" s="164" t="s">
        <v>581</v>
      </c>
      <c r="DI174" s="164" t="s">
        <v>582</v>
      </c>
      <c r="DJ174" s="919" t="s">
        <v>583</v>
      </c>
    </row>
    <row r="175" spans="1:114" s="7" customFormat="1" ht="27.75" customHeight="1" x14ac:dyDescent="0.2">
      <c r="A175" s="42">
        <v>1</v>
      </c>
      <c r="B175" s="718" t="s">
        <v>544</v>
      </c>
      <c r="C175" s="373" t="s">
        <v>22</v>
      </c>
      <c r="D175" s="180">
        <v>1</v>
      </c>
      <c r="E175" s="82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1">
        <f>SUM(E175:P175)</f>
        <v>0</v>
      </c>
      <c r="R175" s="721" t="s">
        <v>13</v>
      </c>
      <c r="S175" s="461">
        <v>15000000</v>
      </c>
      <c r="T175" s="84"/>
      <c r="U175" s="84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69">
        <f>SUM(Q175*S175)</f>
        <v>0</v>
      </c>
      <c r="AG175" s="70">
        <f>T175*E175</f>
        <v>0</v>
      </c>
      <c r="AH175" s="70">
        <f>U175*F175</f>
        <v>0</v>
      </c>
      <c r="AI175" s="70">
        <f>V175*G175</f>
        <v>0</v>
      </c>
      <c r="AJ175" s="70">
        <f t="shared" ref="AJ175" si="1421">W175*H175</f>
        <v>0</v>
      </c>
      <c r="AK175" s="70">
        <f t="shared" ref="AK175" si="1422">X175*I175</f>
        <v>0</v>
      </c>
      <c r="AL175" s="70">
        <f t="shared" ref="AL175" si="1423">Y175*J175</f>
        <v>0</v>
      </c>
      <c r="AM175" s="70">
        <f t="shared" ref="AM175" si="1424">Z175*K175</f>
        <v>0</v>
      </c>
      <c r="AN175" s="70">
        <f t="shared" ref="AN175" si="1425">AA175*L175</f>
        <v>0</v>
      </c>
      <c r="AO175" s="70">
        <f t="shared" ref="AO175" si="1426">AB175*M175</f>
        <v>0</v>
      </c>
      <c r="AP175" s="70">
        <f t="shared" ref="AP175" si="1427">AC175*N175</f>
        <v>0</v>
      </c>
      <c r="AQ175" s="70">
        <f t="shared" ref="AQ175" si="1428">AD175*O175</f>
        <v>0</v>
      </c>
      <c r="AR175" s="70">
        <f t="shared" ref="AR175" si="1429">AE175*P175</f>
        <v>0</v>
      </c>
      <c r="AS175" s="71">
        <f>SUM(AG175:AR175)</f>
        <v>0</v>
      </c>
      <c r="AT175" s="70">
        <f>SUM(AG175*4%)</f>
        <v>0</v>
      </c>
      <c r="AU175" s="70">
        <f>SUM(AH175*4%)</f>
        <v>0</v>
      </c>
      <c r="AV175" s="70">
        <f t="shared" ref="AV175:BE175" si="1430">SUM(AI175*14%)</f>
        <v>0</v>
      </c>
      <c r="AW175" s="70">
        <f t="shared" si="1430"/>
        <v>0</v>
      </c>
      <c r="AX175" s="70">
        <f t="shared" si="1430"/>
        <v>0</v>
      </c>
      <c r="AY175" s="70">
        <f t="shared" si="1430"/>
        <v>0</v>
      </c>
      <c r="AZ175" s="70">
        <f t="shared" si="1430"/>
        <v>0</v>
      </c>
      <c r="BA175" s="70">
        <f t="shared" si="1430"/>
        <v>0</v>
      </c>
      <c r="BB175" s="70">
        <f t="shared" si="1430"/>
        <v>0</v>
      </c>
      <c r="BC175" s="70">
        <f t="shared" si="1430"/>
        <v>0</v>
      </c>
      <c r="BD175" s="70">
        <f t="shared" si="1430"/>
        <v>0</v>
      </c>
      <c r="BE175" s="70">
        <f t="shared" si="1430"/>
        <v>0</v>
      </c>
      <c r="BF175" s="72">
        <f t="shared" ref="BF175" si="1431">SUM(AT175:BE175)</f>
        <v>0</v>
      </c>
      <c r="BG175" s="73">
        <f>AF175-AS175</f>
        <v>0</v>
      </c>
      <c r="BH175" s="74">
        <f>S175*D175</f>
        <v>15000000</v>
      </c>
      <c r="BI175" s="75">
        <f>BH175-AS175</f>
        <v>15000000</v>
      </c>
      <c r="BJ175" s="152">
        <f>SUM(Q175/D175)</f>
        <v>0</v>
      </c>
      <c r="BK175" s="461">
        <v>300000</v>
      </c>
      <c r="BL175" s="461">
        <f>AG175-AT175</f>
        <v>0</v>
      </c>
      <c r="BM175" s="461">
        <f>E175*BK175</f>
        <v>0</v>
      </c>
      <c r="BN175" s="461">
        <f>BL175-BM175</f>
        <v>0</v>
      </c>
      <c r="BO175" s="37"/>
      <c r="BP175" s="461">
        <f>AH175-AU175</f>
        <v>0</v>
      </c>
      <c r="BQ175" s="461">
        <f>F175*BK175</f>
        <v>0</v>
      </c>
      <c r="BR175" s="461">
        <f>BP175-BQ175</f>
        <v>0</v>
      </c>
      <c r="BS175" s="37"/>
      <c r="BT175" s="461">
        <f>AI175-AV175</f>
        <v>0</v>
      </c>
      <c r="BU175" s="461">
        <f>G175*BK175</f>
        <v>0</v>
      </c>
      <c r="BV175" s="461">
        <f>BT175-BU175</f>
        <v>0</v>
      </c>
      <c r="BW175" s="37"/>
      <c r="BX175" s="461">
        <f>AJ175-AW175</f>
        <v>0</v>
      </c>
      <c r="BY175" s="461">
        <f>H175*BK175</f>
        <v>0</v>
      </c>
      <c r="BZ175" s="461">
        <f>BX175-BY175</f>
        <v>0</v>
      </c>
      <c r="CA175" s="37"/>
      <c r="CB175" s="461">
        <f>SUM(AK175-AX175)</f>
        <v>0</v>
      </c>
      <c r="CC175" s="461">
        <f>I175*BK175</f>
        <v>0</v>
      </c>
      <c r="CD175" s="461">
        <f>CB175-CC175</f>
        <v>0</v>
      </c>
      <c r="CE175" s="37"/>
      <c r="CF175" s="461">
        <f>AL175-AY175</f>
        <v>0</v>
      </c>
      <c r="CG175" s="461">
        <f>J175*BK175</f>
        <v>0</v>
      </c>
      <c r="CH175" s="461">
        <f>CF175-CG175</f>
        <v>0</v>
      </c>
      <c r="CI175" s="37"/>
      <c r="CJ175" s="461">
        <f>AM175-AZ175</f>
        <v>0</v>
      </c>
      <c r="CK175" s="461">
        <f>K175*BK175</f>
        <v>0</v>
      </c>
      <c r="CL175" s="461">
        <f>CJ175-CK175</f>
        <v>0</v>
      </c>
      <c r="CM175" s="37"/>
      <c r="CN175" s="461">
        <f>AN175-BA175</f>
        <v>0</v>
      </c>
      <c r="CO175" s="461">
        <f>L175*BK175</f>
        <v>0</v>
      </c>
      <c r="CP175" s="461">
        <f>CN175-CO175</f>
        <v>0</v>
      </c>
      <c r="CQ175" s="37"/>
      <c r="CR175" s="461">
        <f>AO175-BB175</f>
        <v>0</v>
      </c>
      <c r="CS175" s="461">
        <f>M175*BK175</f>
        <v>0</v>
      </c>
      <c r="CT175" s="461">
        <f>CR175-CS175</f>
        <v>0</v>
      </c>
      <c r="CU175" s="37"/>
      <c r="CV175" s="461">
        <f>AP175-BC175</f>
        <v>0</v>
      </c>
      <c r="CW175" s="461">
        <f>N175*BK175</f>
        <v>0</v>
      </c>
      <c r="CX175" s="461">
        <f>CV175-CW175</f>
        <v>0</v>
      </c>
      <c r="CY175" s="37"/>
      <c r="CZ175" s="461">
        <f>AQ175-BD175</f>
        <v>0</v>
      </c>
      <c r="DA175" s="461">
        <f>O175*BK175</f>
        <v>0</v>
      </c>
      <c r="DB175" s="461">
        <f>CZ175-DA175</f>
        <v>0</v>
      </c>
      <c r="DC175" s="37"/>
      <c r="DD175" s="461">
        <f>AR175-BE175</f>
        <v>0</v>
      </c>
      <c r="DE175" s="461">
        <f>P175*BK175</f>
        <v>0</v>
      </c>
      <c r="DF175" s="461">
        <f>DD175-DE175</f>
        <v>0</v>
      </c>
      <c r="DG175" s="37"/>
      <c r="DH175" s="461">
        <f t="shared" ref="DH175" si="1432">SUM(BL175+BP175+BT175+BX175+CB175+CF175+CJ175+CN175+CR175+CV175+CZ175+DD175)</f>
        <v>0</v>
      </c>
      <c r="DI175" s="461">
        <f t="shared" ref="DI175" si="1433">SUM(BM175+BQ175+BU175+BY175+CC175+CG175+CK175+CO175+CS175+CW175+DA175+DE175)</f>
        <v>0</v>
      </c>
      <c r="DJ175" s="461">
        <f>DH175-DI175</f>
        <v>0</v>
      </c>
    </row>
    <row r="176" spans="1:114" s="7" customFormat="1" ht="27.75" customHeight="1" thickBot="1" x14ac:dyDescent="0.25">
      <c r="A176" s="42"/>
      <c r="B176" s="718"/>
      <c r="C176" s="373"/>
      <c r="D176" s="180"/>
      <c r="E176" s="82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1"/>
      <c r="R176" s="721"/>
      <c r="S176" s="720"/>
      <c r="T176" s="84"/>
      <c r="U176" s="84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69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1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2"/>
      <c r="BG176" s="73"/>
      <c r="BH176" s="74"/>
      <c r="BI176" s="75"/>
      <c r="BJ176" s="152"/>
      <c r="BK176" s="461"/>
      <c r="BL176" s="461"/>
      <c r="BM176" s="461"/>
      <c r="BN176" s="461"/>
      <c r="BO176" s="37"/>
      <c r="BP176" s="461"/>
      <c r="BQ176" s="461"/>
      <c r="BR176" s="461"/>
      <c r="BS176" s="37"/>
      <c r="BT176" s="461"/>
      <c r="BU176" s="461"/>
      <c r="BV176" s="461"/>
      <c r="BW176" s="37"/>
      <c r="BX176" s="461"/>
      <c r="BY176" s="461"/>
      <c r="BZ176" s="461"/>
      <c r="CA176" s="37"/>
      <c r="CB176" s="461"/>
      <c r="CC176" s="461"/>
      <c r="CD176" s="461"/>
      <c r="CE176" s="37"/>
      <c r="CF176" s="461"/>
      <c r="CG176" s="461"/>
      <c r="CH176" s="461"/>
      <c r="CI176" s="37"/>
      <c r="CJ176" s="461"/>
      <c r="CK176" s="461"/>
      <c r="CL176" s="461"/>
      <c r="CM176" s="37"/>
      <c r="CN176" s="461"/>
      <c r="CO176" s="461"/>
      <c r="CP176" s="461"/>
      <c r="CQ176" s="37"/>
      <c r="CR176" s="461"/>
      <c r="CS176" s="461"/>
      <c r="CT176" s="461"/>
      <c r="CU176" s="37"/>
      <c r="CV176" s="461"/>
      <c r="CW176" s="461"/>
      <c r="CX176" s="461"/>
      <c r="CY176" s="37"/>
      <c r="CZ176" s="461"/>
      <c r="DA176" s="461"/>
      <c r="DB176" s="461"/>
      <c r="DC176" s="37"/>
      <c r="DD176" s="461"/>
      <c r="DE176" s="461"/>
      <c r="DF176" s="461"/>
      <c r="DG176" s="37"/>
      <c r="DH176" s="461"/>
      <c r="DI176" s="461"/>
      <c r="DJ176" s="461"/>
    </row>
    <row r="177" spans="1:126" s="39" customFormat="1" ht="27.75" customHeight="1" thickBot="1" x14ac:dyDescent="0.25">
      <c r="A177" s="45">
        <v>17</v>
      </c>
      <c r="B177" s="45" t="s">
        <v>4</v>
      </c>
      <c r="C177" s="45"/>
      <c r="D177" s="46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8"/>
      <c r="R177" s="77"/>
      <c r="S177" s="46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78">
        <f>SUM(AF175:AF176)</f>
        <v>0</v>
      </c>
      <c r="AG177" s="78">
        <f t="shared" ref="AG177:BF177" si="1434">SUM(AG175:AG176)</f>
        <v>0</v>
      </c>
      <c r="AH177" s="78">
        <f t="shared" si="1434"/>
        <v>0</v>
      </c>
      <c r="AI177" s="78">
        <f t="shared" si="1434"/>
        <v>0</v>
      </c>
      <c r="AJ177" s="78">
        <f t="shared" si="1434"/>
        <v>0</v>
      </c>
      <c r="AK177" s="78">
        <f t="shared" si="1434"/>
        <v>0</v>
      </c>
      <c r="AL177" s="78">
        <f t="shared" si="1434"/>
        <v>0</v>
      </c>
      <c r="AM177" s="78">
        <f t="shared" si="1434"/>
        <v>0</v>
      </c>
      <c r="AN177" s="78">
        <f t="shared" si="1434"/>
        <v>0</v>
      </c>
      <c r="AO177" s="78">
        <f t="shared" si="1434"/>
        <v>0</v>
      </c>
      <c r="AP177" s="78">
        <f t="shared" si="1434"/>
        <v>0</v>
      </c>
      <c r="AQ177" s="78">
        <f t="shared" si="1434"/>
        <v>0</v>
      </c>
      <c r="AR177" s="78">
        <f t="shared" si="1434"/>
        <v>0</v>
      </c>
      <c r="AS177" s="78">
        <f t="shared" si="1434"/>
        <v>0</v>
      </c>
      <c r="AT177" s="78">
        <f t="shared" si="1434"/>
        <v>0</v>
      </c>
      <c r="AU177" s="78">
        <f t="shared" si="1434"/>
        <v>0</v>
      </c>
      <c r="AV177" s="78">
        <f t="shared" si="1434"/>
        <v>0</v>
      </c>
      <c r="AW177" s="78">
        <f t="shared" si="1434"/>
        <v>0</v>
      </c>
      <c r="AX177" s="78">
        <f t="shared" si="1434"/>
        <v>0</v>
      </c>
      <c r="AY177" s="78">
        <f t="shared" si="1434"/>
        <v>0</v>
      </c>
      <c r="AZ177" s="78">
        <f t="shared" si="1434"/>
        <v>0</v>
      </c>
      <c r="BA177" s="78">
        <f t="shared" si="1434"/>
        <v>0</v>
      </c>
      <c r="BB177" s="78">
        <f t="shared" si="1434"/>
        <v>0</v>
      </c>
      <c r="BC177" s="78">
        <f t="shared" si="1434"/>
        <v>0</v>
      </c>
      <c r="BD177" s="78">
        <f t="shared" si="1434"/>
        <v>0</v>
      </c>
      <c r="BE177" s="78">
        <f t="shared" si="1434"/>
        <v>0</v>
      </c>
      <c r="BF177" s="78">
        <f t="shared" si="1434"/>
        <v>0</v>
      </c>
      <c r="BG177" s="78">
        <f>SUM(BG175:BG176)</f>
        <v>0</v>
      </c>
      <c r="BH177" s="78">
        <f t="shared" ref="BH177:BI177" si="1435">SUM(BH175:BH176)</f>
        <v>15000000</v>
      </c>
      <c r="BI177" s="78">
        <f t="shared" si="1435"/>
        <v>15000000</v>
      </c>
      <c r="BJ177" s="153">
        <f>SUM(BJ175:BJ176)/2</f>
        <v>0</v>
      </c>
      <c r="BK177" s="23"/>
      <c r="BL177" s="918">
        <f>SUM(BL175:BL176)</f>
        <v>0</v>
      </c>
      <c r="BM177" s="918">
        <f t="shared" ref="BM177" si="1436">SUM(BM175:BM176)</f>
        <v>0</v>
      </c>
      <c r="BN177" s="918">
        <f t="shared" ref="BN177" si="1437">SUM(BN175:BN176)</f>
        <v>0</v>
      </c>
      <c r="BO177" s="50"/>
      <c r="BP177" s="918">
        <f>SUM(BP175:BP176)</f>
        <v>0</v>
      </c>
      <c r="BQ177" s="918">
        <f t="shared" ref="BQ177" si="1438">SUM(BQ175:BQ176)</f>
        <v>0</v>
      </c>
      <c r="BR177" s="918">
        <f t="shared" ref="BR177" si="1439">SUM(BR175:BR176)</f>
        <v>0</v>
      </c>
      <c r="BS177" s="50"/>
      <c r="BT177" s="918">
        <f>SUM(BT175:BT176)</f>
        <v>0</v>
      </c>
      <c r="BU177" s="918">
        <f t="shared" ref="BU177" si="1440">SUM(BU175:BU176)</f>
        <v>0</v>
      </c>
      <c r="BV177" s="918">
        <f t="shared" ref="BV177" si="1441">SUM(BV175:BV176)</f>
        <v>0</v>
      </c>
      <c r="BW177" s="50"/>
      <c r="BX177" s="918">
        <f>SUM(BX175:BX176)</f>
        <v>0</v>
      </c>
      <c r="BY177" s="918">
        <f t="shared" ref="BY177" si="1442">SUM(BY175:BY176)</f>
        <v>0</v>
      </c>
      <c r="BZ177" s="918">
        <f t="shared" ref="BZ177" si="1443">SUM(BZ175:BZ176)</f>
        <v>0</v>
      </c>
      <c r="CA177" s="50"/>
      <c r="CB177" s="918">
        <f>SUM(CB175:CB176)</f>
        <v>0</v>
      </c>
      <c r="CC177" s="918">
        <f t="shared" ref="CC177" si="1444">SUM(CC175:CC176)</f>
        <v>0</v>
      </c>
      <c r="CD177" s="918">
        <f t="shared" ref="CD177" si="1445">SUM(CD175:CD176)</f>
        <v>0</v>
      </c>
      <c r="CE177" s="50"/>
      <c r="CF177" s="918">
        <f>SUM(CF175:CF176)</f>
        <v>0</v>
      </c>
      <c r="CG177" s="918">
        <f t="shared" ref="CG177" si="1446">SUM(CG175:CG176)</f>
        <v>0</v>
      </c>
      <c r="CH177" s="918">
        <f t="shared" ref="CH177" si="1447">SUM(CH175:CH176)</f>
        <v>0</v>
      </c>
      <c r="CI177" s="50"/>
      <c r="CJ177" s="918">
        <f>SUM(CJ175:CJ176)</f>
        <v>0</v>
      </c>
      <c r="CK177" s="918">
        <f t="shared" ref="CK177" si="1448">SUM(CK175:CK176)</f>
        <v>0</v>
      </c>
      <c r="CL177" s="918">
        <f t="shared" ref="CL177" si="1449">SUM(CL175:CL176)</f>
        <v>0</v>
      </c>
      <c r="CM177" s="50"/>
      <c r="CN177" s="918">
        <f>SUM(CN175:CN176)</f>
        <v>0</v>
      </c>
      <c r="CO177" s="918">
        <f t="shared" ref="CO177" si="1450">SUM(CO175:CO176)</f>
        <v>0</v>
      </c>
      <c r="CP177" s="918">
        <f t="shared" ref="CP177" si="1451">SUM(CP175:CP176)</f>
        <v>0</v>
      </c>
      <c r="CQ177" s="50"/>
      <c r="CR177" s="918">
        <f>SUM(CR175:CR176)</f>
        <v>0</v>
      </c>
      <c r="CS177" s="918">
        <f t="shared" ref="CS177" si="1452">SUM(CS175:CS176)</f>
        <v>0</v>
      </c>
      <c r="CT177" s="918">
        <f t="shared" ref="CT177" si="1453">SUM(CT175:CT176)</f>
        <v>0</v>
      </c>
      <c r="CU177" s="50"/>
      <c r="CV177" s="918">
        <f>SUM(CV175:CV176)</f>
        <v>0</v>
      </c>
      <c r="CW177" s="918">
        <f t="shared" ref="CW177" si="1454">SUM(CW175:CW176)</f>
        <v>0</v>
      </c>
      <c r="CX177" s="918">
        <f t="shared" ref="CX177" si="1455">SUM(CX175:CX176)</f>
        <v>0</v>
      </c>
      <c r="CY177" s="50"/>
      <c r="CZ177" s="918">
        <f>SUM(CZ175:CZ176)</f>
        <v>0</v>
      </c>
      <c r="DA177" s="918">
        <f t="shared" ref="DA177" si="1456">SUM(DA175:DA176)</f>
        <v>0</v>
      </c>
      <c r="DB177" s="918">
        <f t="shared" ref="DB177" si="1457">SUM(DB175:DB176)</f>
        <v>0</v>
      </c>
      <c r="DC177" s="50"/>
      <c r="DD177" s="918">
        <f>SUM(DD175:DD176)</f>
        <v>0</v>
      </c>
      <c r="DE177" s="918">
        <f t="shared" ref="DE177" si="1458">SUM(DE175:DE176)</f>
        <v>0</v>
      </c>
      <c r="DF177" s="918">
        <f t="shared" ref="DF177" si="1459">SUM(DF175:DF176)</f>
        <v>0</v>
      </c>
      <c r="DG177" s="50"/>
      <c r="DH177" s="918">
        <f>SUM(DH175:DH176)</f>
        <v>0</v>
      </c>
      <c r="DI177" s="918">
        <f t="shared" ref="DI177" si="1460">SUM(DI175:DI176)</f>
        <v>0</v>
      </c>
      <c r="DJ177" s="918">
        <f t="shared" ref="DJ177" si="1461">SUM(DJ175:DJ176)</f>
        <v>0</v>
      </c>
    </row>
    <row r="178" spans="1:126" s="6" customFormat="1" ht="27.75" customHeight="1" x14ac:dyDescent="0.2">
      <c r="A178" s="59"/>
      <c r="C178" s="59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51"/>
      <c r="R178" s="8"/>
      <c r="AE178" s="67"/>
      <c r="AF178" s="63"/>
      <c r="AS178" s="68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53">
        <f>SUM(AS177+BF177)</f>
        <v>0</v>
      </c>
      <c r="BG178" s="68"/>
      <c r="BH178" s="55">
        <f>SUM(BI177+AS177)</f>
        <v>15000000</v>
      </c>
      <c r="BI178" s="56">
        <f>SUM(BG177)</f>
        <v>0</v>
      </c>
      <c r="BJ178" s="41" t="s">
        <v>35</v>
      </c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CA178" s="27"/>
      <c r="CE178" s="27"/>
      <c r="CI178" s="27"/>
      <c r="CM178" s="27"/>
      <c r="CQ178" s="27"/>
      <c r="CU178" s="27"/>
      <c r="CY178" s="27"/>
      <c r="DC178" s="27"/>
      <c r="DG178" s="27"/>
    </row>
    <row r="179" spans="1:126" s="6" customFormat="1" ht="27.75" customHeight="1" x14ac:dyDescent="0.2">
      <c r="A179" s="59"/>
      <c r="C179" s="59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51"/>
      <c r="R179" s="8"/>
      <c r="AE179" s="67"/>
      <c r="AF179" s="63"/>
      <c r="AG179" s="1148" t="s">
        <v>596</v>
      </c>
      <c r="AH179" s="1148"/>
      <c r="AI179" s="1148"/>
      <c r="AJ179" s="1148"/>
      <c r="AK179" s="1148"/>
      <c r="AL179" s="1148"/>
      <c r="AM179" s="1148"/>
      <c r="AN179" s="1148"/>
      <c r="AO179" s="1148"/>
      <c r="AP179" s="1148"/>
      <c r="AQ179" s="1148"/>
      <c r="AR179" s="1148"/>
      <c r="AS179" s="165">
        <f>SUM(AG180:AR180)</f>
        <v>63860</v>
      </c>
      <c r="BF179" s="118">
        <f>SUM(AT180:BE180)</f>
        <v>0</v>
      </c>
      <c r="BG179" s="68"/>
      <c r="BH179" s="57"/>
      <c r="BI179" s="58">
        <f>SUM(BI177-BI178)</f>
        <v>15000000</v>
      </c>
      <c r="BJ179" s="154" t="s">
        <v>34</v>
      </c>
      <c r="BK179" s="162"/>
      <c r="BL179" s="37"/>
      <c r="BM179" s="43"/>
      <c r="BN179" s="43">
        <f>BN177+BN168+BN159+BN150+BN141+BN132+BN123+BN114+BN106+BN81+BN69+BN59+BN51+BN40+BN31+BN23+BN7</f>
        <v>111368</v>
      </c>
      <c r="BO179" s="43"/>
      <c r="BP179" s="37"/>
      <c r="BQ179" s="43"/>
      <c r="BR179" s="43">
        <f t="shared" ref="BR179" si="1462">BR177+BR168+BR159+BR150+BR141+BR132+BR123+BR114+BR106+BR81+BR69+BR59+BR51+BR40+BR31+BR23+BR7</f>
        <v>0</v>
      </c>
      <c r="BS179" s="43"/>
      <c r="BT179" s="37"/>
      <c r="BU179" s="43"/>
      <c r="BV179" s="43">
        <f t="shared" ref="BV179" si="1463">BV177+BV168+BV159+BV150+BV141+BV132+BV123+BV114+BV106+BV81+BV69+BV59+BV51+BV40+BV31+BV23+BV7</f>
        <v>0</v>
      </c>
      <c r="BW179" s="43"/>
      <c r="BX179" s="37"/>
      <c r="BY179" s="43"/>
      <c r="BZ179" s="43">
        <f t="shared" ref="BZ179" si="1464">BZ177+BZ168+BZ159+BZ150+BZ141+BZ132+BZ123+BZ114+BZ106+BZ81+BZ69+BZ59+BZ51+BZ40+BZ31+BZ23+BZ7</f>
        <v>0</v>
      </c>
      <c r="CA179" s="43"/>
      <c r="CB179" s="37"/>
      <c r="CC179" s="43"/>
      <c r="CD179" s="43">
        <f t="shared" ref="CD179" si="1465">CD177+CD168+CD159+CD150+CD141+CD132+CD123+CD114+CD106+CD81+CD69+CD59+CD51+CD40+CD31+CD23+CD7</f>
        <v>0</v>
      </c>
      <c r="CE179" s="43"/>
      <c r="CF179" s="37"/>
      <c r="CG179" s="43"/>
      <c r="CH179" s="43">
        <f t="shared" ref="CH179" si="1466">CH177+CH168+CH159+CH150+CH141+CH132+CH123+CH114+CH106+CH81+CH69+CH59+CH51+CH40+CH31+CH23+CH7</f>
        <v>0</v>
      </c>
      <c r="CI179" s="43"/>
      <c r="CJ179" s="37"/>
      <c r="CK179" s="43"/>
      <c r="CL179" s="43">
        <f t="shared" ref="CL179" si="1467">CL177+CL168+CL159+CL150+CL141+CL132+CL123+CL114+CL106+CL81+CL69+CL59+CL51+CL40+CL31+CL23+CL7</f>
        <v>0</v>
      </c>
      <c r="CM179" s="43"/>
      <c r="CN179" s="37"/>
      <c r="CO179" s="43"/>
      <c r="CP179" s="43">
        <f t="shared" ref="CP179" si="1468">CP177+CP168+CP159+CP150+CP141+CP132+CP123+CP114+CP106+CP81+CP69+CP59+CP51+CP40+CP31+CP23+CP7</f>
        <v>0</v>
      </c>
      <c r="CQ179" s="43"/>
      <c r="CR179" s="37"/>
      <c r="CS179" s="43"/>
      <c r="CT179" s="43">
        <f t="shared" ref="CT179" si="1469">CT177+CT168+CT159+CT150+CT141+CT132+CT123+CT114+CT106+CT81+CT69+CT59+CT51+CT40+CT31+CT23+CT7</f>
        <v>0</v>
      </c>
      <c r="CU179" s="43"/>
      <c r="CV179" s="37"/>
      <c r="CW179" s="43"/>
      <c r="CX179" s="43">
        <f t="shared" ref="CX179" si="1470">CX177+CX168+CX159+CX150+CX141+CX132+CX123+CX114+CX106+CX81+CX69+CX59+CX51+CX40+CX31+CX23+CX7</f>
        <v>0</v>
      </c>
      <c r="CY179" s="43"/>
      <c r="CZ179" s="37"/>
      <c r="DA179" s="43"/>
      <c r="DB179" s="43">
        <f t="shared" ref="DB179" si="1471">DB177+DB168+DB159+DB150+DB141+DB132+DB123+DB114+DB106+DB81+DB69+DB59+DB51+DB40+DB31+DB23+DB7</f>
        <v>0</v>
      </c>
      <c r="DC179" s="43"/>
      <c r="DD179" s="37"/>
      <c r="DE179" s="43"/>
      <c r="DF179" s="43">
        <f t="shared" ref="DF179" si="1472">DF177+DF168+DF159+DF150+DF141+DF132+DF123+DF114+DF106+DF81+DF69+DF59+DF51+DF40+DF31+DF23+DF7</f>
        <v>0</v>
      </c>
      <c r="DG179" s="43"/>
      <c r="DH179" s="37"/>
      <c r="DI179" s="43"/>
      <c r="DJ179" s="43">
        <f t="shared" ref="DJ179" si="1473">DJ177+DJ168+DJ159+DJ150+DJ141+DJ132+DJ123+DJ114+DJ106+DJ81+DJ69+DJ59+DJ51+DJ40+DJ31+DJ23+DJ7</f>
        <v>111368</v>
      </c>
    </row>
    <row r="180" spans="1:126" s="68" customFormat="1" ht="27.75" customHeight="1" x14ac:dyDescent="0.2">
      <c r="A180" s="542"/>
      <c r="C180" s="542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AF180" s="1135"/>
      <c r="AG180" s="1106">
        <f>SUM(AG113+AG78+AG77+AG58+AG48+AG39+AG22+AG19)*10%</f>
        <v>63860</v>
      </c>
      <c r="AH180" s="1106">
        <f t="shared" ref="AH180:AS180" si="1474">SUM(AH113+AH78+AH77+AH58+AH48+AH39+AH22+AH19)*10%</f>
        <v>0</v>
      </c>
      <c r="AI180" s="1106">
        <f t="shared" si="1474"/>
        <v>0</v>
      </c>
      <c r="AJ180" s="1106">
        <f t="shared" si="1474"/>
        <v>0</v>
      </c>
      <c r="AK180" s="1106">
        <f t="shared" si="1474"/>
        <v>0</v>
      </c>
      <c r="AL180" s="1106">
        <f t="shared" si="1474"/>
        <v>0</v>
      </c>
      <c r="AM180" s="1106">
        <f t="shared" si="1474"/>
        <v>0</v>
      </c>
      <c r="AN180" s="1106">
        <f t="shared" si="1474"/>
        <v>0</v>
      </c>
      <c r="AO180" s="1106">
        <f t="shared" si="1474"/>
        <v>0</v>
      </c>
      <c r="AP180" s="1106">
        <f t="shared" si="1474"/>
        <v>0</v>
      </c>
      <c r="AQ180" s="1134">
        <f t="shared" si="1474"/>
        <v>0</v>
      </c>
      <c r="AR180" s="1134">
        <f t="shared" si="1474"/>
        <v>0</v>
      </c>
      <c r="AS180" s="1134">
        <f t="shared" si="1474"/>
        <v>63860</v>
      </c>
      <c r="AT180" s="118"/>
      <c r="AU180" s="118"/>
      <c r="AV180" s="118"/>
      <c r="AW180" s="118"/>
      <c r="AX180" s="118"/>
      <c r="AY180" s="118"/>
      <c r="AZ180" s="118"/>
      <c r="BA180" s="118"/>
      <c r="BB180" s="118"/>
      <c r="BC180" s="118"/>
      <c r="BD180" s="118"/>
      <c r="BE180" s="118"/>
      <c r="BF180" s="118"/>
      <c r="BJ180" s="542"/>
      <c r="BK180" s="1136"/>
      <c r="BL180" s="1088"/>
      <c r="BM180" s="1088"/>
      <c r="BN180" s="1088"/>
      <c r="BO180" s="1088"/>
      <c r="BP180" s="1088"/>
      <c r="BQ180" s="1088"/>
      <c r="BR180" s="1088"/>
      <c r="BS180" s="1088"/>
      <c r="BT180" s="1088"/>
      <c r="BU180" s="1088"/>
      <c r="BV180" s="1088"/>
      <c r="BW180" s="1088"/>
      <c r="BX180" s="1088"/>
      <c r="BY180" s="1088"/>
      <c r="BZ180" s="41"/>
      <c r="CA180" s="1088"/>
      <c r="CB180" s="41"/>
      <c r="CC180" s="41"/>
      <c r="CD180" s="41"/>
      <c r="CE180" s="1088"/>
      <c r="CF180" s="41"/>
      <c r="CG180" s="41"/>
      <c r="CH180" s="41"/>
      <c r="CI180" s="1088"/>
      <c r="CJ180" s="41"/>
      <c r="CK180" s="41"/>
      <c r="CL180" s="41"/>
      <c r="CM180" s="1088"/>
      <c r="CN180" s="41"/>
      <c r="CO180" s="41"/>
      <c r="CP180" s="41"/>
      <c r="CQ180" s="1088"/>
      <c r="CR180" s="41"/>
      <c r="CS180" s="41"/>
      <c r="CT180" s="41"/>
      <c r="CU180" s="1088"/>
      <c r="CV180" s="41"/>
      <c r="CW180" s="41"/>
      <c r="CX180" s="41"/>
      <c r="CY180" s="1088"/>
      <c r="CZ180" s="41"/>
      <c r="DA180" s="41"/>
      <c r="DB180" s="41"/>
      <c r="DC180" s="1088"/>
      <c r="DD180" s="41"/>
      <c r="DE180" s="41"/>
      <c r="DF180" s="41"/>
      <c r="DG180" s="1088"/>
      <c r="DH180" s="41"/>
      <c r="DI180" s="41"/>
      <c r="DJ180" s="41"/>
    </row>
    <row r="181" spans="1:126" s="67" customFormat="1" ht="26.25" customHeight="1" x14ac:dyDescent="0.2">
      <c r="A181" s="1057"/>
      <c r="C181" s="1058"/>
      <c r="D181" s="1059"/>
      <c r="E181" s="1058"/>
      <c r="F181" s="1058"/>
      <c r="G181" s="1058"/>
      <c r="H181" s="1058"/>
      <c r="I181" s="1058"/>
      <c r="J181" s="1058"/>
      <c r="K181" s="1058"/>
      <c r="L181" s="1058"/>
      <c r="M181" s="1058"/>
      <c r="N181" s="1058"/>
      <c r="O181" s="1058"/>
      <c r="P181" s="1058"/>
      <c r="Q181" s="154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1182"/>
      <c r="AS181" s="1182"/>
      <c r="AT181" s="1107"/>
      <c r="AU181" s="1107"/>
      <c r="AV181" s="1107"/>
      <c r="AW181" s="1107"/>
      <c r="AX181" s="1107"/>
      <c r="AY181" s="1107"/>
      <c r="AZ181" s="58"/>
      <c r="BA181" s="58"/>
      <c r="BB181" s="58"/>
      <c r="BC181" s="58"/>
      <c r="BD181" s="58"/>
      <c r="BE181" s="58"/>
      <c r="BF181" s="58"/>
      <c r="BG181" s="1056"/>
      <c r="BH181" s="1056"/>
      <c r="BI181" s="68"/>
      <c r="BJ181" s="39"/>
      <c r="BK181" s="39"/>
      <c r="BL181" s="39"/>
      <c r="BM181" s="1060"/>
      <c r="BN181" s="1060"/>
      <c r="BO181" s="1060"/>
      <c r="BP181" s="1060"/>
      <c r="BQ181" s="1060"/>
      <c r="BR181" s="1060"/>
      <c r="BS181" s="1060"/>
      <c r="BT181" s="1060"/>
      <c r="BU181" s="1060"/>
      <c r="BV181" s="1060"/>
      <c r="BW181" s="1060"/>
      <c r="BX181" s="1060"/>
      <c r="BY181" s="1060"/>
      <c r="BZ181" s="1060"/>
      <c r="CA181" s="1060"/>
      <c r="CB181" s="1060"/>
      <c r="CC181" s="1060"/>
      <c r="CD181" s="1060"/>
      <c r="CE181" s="1060"/>
      <c r="CF181" s="1060"/>
      <c r="CG181" s="1060"/>
      <c r="CH181" s="1060"/>
      <c r="CI181" s="1060"/>
      <c r="CJ181" s="1060"/>
      <c r="CK181" s="1060"/>
      <c r="CL181" s="1060"/>
      <c r="CM181" s="1060"/>
      <c r="CN181" s="1060"/>
      <c r="CO181" s="1060"/>
      <c r="CP181" s="1060"/>
      <c r="CQ181" s="1060"/>
      <c r="CR181" s="1060"/>
      <c r="CS181" s="1060"/>
      <c r="CT181" s="1060"/>
      <c r="CU181" s="1060"/>
      <c r="CV181" s="1060"/>
      <c r="CW181" s="1060"/>
      <c r="CX181" s="1060"/>
      <c r="CY181" s="1060"/>
      <c r="CZ181" s="1060"/>
      <c r="DA181" s="1060"/>
      <c r="DB181" s="1060"/>
      <c r="DC181" s="1060"/>
      <c r="DD181" s="1060"/>
      <c r="DE181" s="1060"/>
      <c r="DF181" s="1060"/>
      <c r="DG181" s="1060"/>
      <c r="DH181" s="1060"/>
      <c r="DI181" s="1060"/>
      <c r="DJ181" s="1060"/>
      <c r="DK181" s="1060"/>
      <c r="DL181" s="1060"/>
      <c r="DM181" s="1060"/>
      <c r="DN181" s="1060"/>
      <c r="DO181" s="1060"/>
      <c r="DP181" s="1060"/>
      <c r="DQ181" s="1060"/>
      <c r="DR181" s="1060"/>
      <c r="DS181" s="1060"/>
      <c r="DT181" s="1060"/>
      <c r="DU181" s="1060"/>
      <c r="DV181" s="1060"/>
    </row>
    <row r="182" spans="1:126" s="67" customFormat="1" ht="26.25" customHeight="1" x14ac:dyDescent="0.2">
      <c r="A182" s="1057"/>
      <c r="C182" s="1058"/>
      <c r="D182" s="1059"/>
      <c r="E182" s="1058"/>
      <c r="F182" s="1058"/>
      <c r="G182" s="1058"/>
      <c r="H182" s="1058"/>
      <c r="I182" s="1058"/>
      <c r="J182" s="1058"/>
      <c r="K182" s="1058"/>
      <c r="L182" s="1058"/>
      <c r="M182" s="1058"/>
      <c r="N182" s="1058"/>
      <c r="O182" s="1058"/>
      <c r="P182" s="1058"/>
      <c r="Q182" s="154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1182"/>
      <c r="AS182" s="1182"/>
      <c r="AT182" s="1107"/>
      <c r="AU182" s="1107"/>
      <c r="AV182" s="1107"/>
      <c r="AW182" s="1107"/>
      <c r="AX182" s="1107"/>
      <c r="AY182" s="1107"/>
      <c r="AZ182" s="58"/>
      <c r="BA182" s="58"/>
      <c r="BB182" s="58"/>
      <c r="BC182" s="58"/>
      <c r="BD182" s="58"/>
      <c r="BE182" s="58"/>
      <c r="BF182" s="58"/>
      <c r="BG182" s="1056"/>
      <c r="BH182" s="1056"/>
      <c r="BI182" s="68"/>
      <c r="BJ182" s="39"/>
      <c r="BK182" s="39"/>
      <c r="BL182" s="39"/>
      <c r="BM182" s="1060"/>
      <c r="BN182" s="1060"/>
      <c r="BO182" s="1060"/>
      <c r="BP182" s="1060"/>
      <c r="BQ182" s="1060"/>
      <c r="BR182" s="1060"/>
      <c r="BS182" s="1060"/>
      <c r="BT182" s="1060"/>
      <c r="BU182" s="1060"/>
      <c r="BV182" s="1060"/>
      <c r="BW182" s="1060"/>
      <c r="BX182" s="1060"/>
      <c r="BY182" s="1060"/>
      <c r="BZ182" s="1060"/>
      <c r="CA182" s="1060"/>
      <c r="CB182" s="1060"/>
      <c r="CC182" s="1060"/>
      <c r="CD182" s="1060"/>
      <c r="CE182" s="1060"/>
      <c r="CF182" s="1060"/>
      <c r="CG182" s="1060"/>
      <c r="CH182" s="1060"/>
      <c r="CI182" s="1060"/>
      <c r="CJ182" s="1060"/>
      <c r="CK182" s="1060"/>
      <c r="CL182" s="1060"/>
      <c r="CM182" s="1060"/>
      <c r="CN182" s="1060"/>
      <c r="CO182" s="1060"/>
      <c r="CP182" s="1060"/>
      <c r="CQ182" s="1060"/>
      <c r="CR182" s="1060"/>
      <c r="CS182" s="1060"/>
      <c r="CT182" s="1060"/>
      <c r="CU182" s="1060"/>
      <c r="CV182" s="1060"/>
      <c r="CW182" s="1060"/>
      <c r="CX182" s="1060"/>
      <c r="CY182" s="1060"/>
      <c r="CZ182" s="1060"/>
      <c r="DA182" s="1060"/>
      <c r="DB182" s="1060"/>
      <c r="DC182" s="1060"/>
      <c r="DD182" s="1060"/>
      <c r="DE182" s="1060"/>
      <c r="DF182" s="1060"/>
      <c r="DG182" s="1060"/>
      <c r="DH182" s="1060"/>
      <c r="DI182" s="1060"/>
      <c r="DJ182" s="1060"/>
      <c r="DK182" s="1060"/>
      <c r="DL182" s="1060"/>
      <c r="DM182" s="1060"/>
      <c r="DN182" s="1060"/>
      <c r="DO182" s="1060"/>
      <c r="DP182" s="1060"/>
      <c r="DQ182" s="1060"/>
      <c r="DR182" s="1060"/>
      <c r="DS182" s="1060"/>
      <c r="DT182" s="1060"/>
      <c r="DU182" s="1060"/>
      <c r="DV182" s="1060"/>
    </row>
    <row r="183" spans="1:126" s="6" customFormat="1" ht="26.25" customHeight="1" x14ac:dyDescent="0.2">
      <c r="A183" s="59"/>
      <c r="C183" s="8"/>
      <c r="D183" s="543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51"/>
      <c r="AE183" s="67"/>
      <c r="AF183" s="63"/>
      <c r="AR183" s="1108"/>
      <c r="AS183" s="1109"/>
      <c r="AT183" s="1108"/>
      <c r="AU183" s="1108"/>
      <c r="AV183" s="1108"/>
      <c r="AW183" s="1108"/>
      <c r="AX183" s="1108"/>
      <c r="AY183" s="1108"/>
      <c r="BG183" s="68"/>
      <c r="BH183" s="175"/>
      <c r="BI183" s="175"/>
      <c r="BJ183" s="7"/>
      <c r="BK183" s="7"/>
      <c r="BL183" s="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</row>
    <row r="184" spans="1:126" s="6" customFormat="1" ht="26.25" customHeight="1" x14ac:dyDescent="0.2">
      <c r="A184" s="59"/>
      <c r="C184" s="8"/>
      <c r="D184" s="543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51"/>
      <c r="AE184" s="67"/>
      <c r="AF184" s="63"/>
      <c r="AR184" s="1108"/>
      <c r="AS184" s="1109"/>
      <c r="AT184" s="1108"/>
      <c r="AU184" s="1108"/>
      <c r="AV184" s="1108"/>
      <c r="AW184" s="1108"/>
      <c r="AX184" s="1108"/>
      <c r="AY184" s="1108"/>
      <c r="BF184" s="68"/>
      <c r="BG184" s="68"/>
      <c r="BH184" s="175"/>
      <c r="BI184" s="175"/>
      <c r="BJ184" s="7"/>
      <c r="BK184" s="7"/>
      <c r="BL184" s="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</row>
    <row r="185" spans="1:126" s="20" customFormat="1" ht="26.25" customHeight="1" x14ac:dyDescent="0.2">
      <c r="A185" s="51"/>
      <c r="C185" s="51"/>
      <c r="D185" s="20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AE185" s="41"/>
      <c r="AF185" s="1014"/>
      <c r="AG185" s="266"/>
      <c r="AH185" s="266"/>
      <c r="AI185" s="266"/>
      <c r="AJ185" s="266"/>
      <c r="AK185" s="266"/>
      <c r="AL185" s="266"/>
      <c r="AM185" s="266"/>
      <c r="AN185" s="266"/>
      <c r="AO185" s="266"/>
      <c r="AP185" s="266"/>
      <c r="AQ185" s="266"/>
      <c r="AR185" s="1107"/>
      <c r="AS185" s="1110"/>
      <c r="AT185" s="1110"/>
      <c r="AU185" s="1110"/>
      <c r="AV185" s="1110"/>
      <c r="AW185" s="1110"/>
      <c r="AX185" s="1110"/>
      <c r="AY185" s="1110"/>
      <c r="AZ185" s="1111">
        <f t="shared" ref="AZ185:BE185" si="1475">SUM(AZ180-AZ181)</f>
        <v>0</v>
      </c>
      <c r="BA185" s="1111">
        <f t="shared" si="1475"/>
        <v>0</v>
      </c>
      <c r="BB185" s="1111">
        <f t="shared" si="1475"/>
        <v>0</v>
      </c>
      <c r="BC185" s="1111">
        <f t="shared" si="1475"/>
        <v>0</v>
      </c>
      <c r="BD185" s="1111">
        <f t="shared" si="1475"/>
        <v>0</v>
      </c>
      <c r="BE185" s="1111">
        <f t="shared" si="1475"/>
        <v>0</v>
      </c>
      <c r="BF185" s="1111">
        <f>SUM(AT185:BE185)</f>
        <v>0</v>
      </c>
      <c r="BG185" s="41"/>
      <c r="BH185" s="119"/>
      <c r="BI185" s="119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</row>
    <row r="186" spans="1:126" s="6" customFormat="1" ht="27.75" customHeight="1" x14ac:dyDescent="0.2">
      <c r="A186" s="59"/>
      <c r="C186" s="59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51"/>
      <c r="R186" s="8"/>
      <c r="AE186" s="67"/>
      <c r="AF186" s="63"/>
      <c r="AR186" s="1108"/>
      <c r="AS186" s="1109"/>
      <c r="AT186" s="1108"/>
      <c r="AU186" s="1108"/>
      <c r="AV186" s="1108"/>
      <c r="AW186" s="1108"/>
      <c r="AX186" s="1108"/>
      <c r="AY186" s="1108"/>
      <c r="BF186" s="68"/>
      <c r="BG186" s="68"/>
      <c r="BH186" s="175"/>
      <c r="BI186" s="175"/>
      <c r="BJ186" s="59"/>
      <c r="BK186" s="159"/>
      <c r="BL186" s="50"/>
      <c r="BM186" s="50"/>
      <c r="BN186" s="50"/>
      <c r="BO186" s="50"/>
      <c r="BP186" s="50"/>
      <c r="BQ186" s="50"/>
      <c r="BR186" s="50"/>
      <c r="BS186" s="50"/>
      <c r="BT186" s="50"/>
      <c r="BU186" s="50"/>
      <c r="BV186" s="50"/>
      <c r="BW186" s="50"/>
      <c r="BX186" s="50"/>
      <c r="BY186" s="50"/>
      <c r="BZ186" s="39"/>
      <c r="CA186" s="50"/>
      <c r="CB186" s="39"/>
      <c r="CC186" s="39"/>
      <c r="CD186" s="39"/>
      <c r="CE186" s="50"/>
      <c r="CF186" s="39"/>
      <c r="CG186" s="39"/>
      <c r="CH186" s="39"/>
      <c r="CI186" s="50"/>
      <c r="CJ186" s="39"/>
      <c r="CK186" s="39"/>
      <c r="CL186" s="39"/>
      <c r="CM186" s="50"/>
      <c r="CN186" s="39"/>
      <c r="CO186" s="39"/>
      <c r="CP186" s="39"/>
      <c r="CQ186" s="50"/>
      <c r="CR186" s="39"/>
      <c r="CS186" s="39"/>
      <c r="CT186" s="39"/>
      <c r="CU186" s="50"/>
      <c r="CV186" s="39"/>
      <c r="CW186" s="39"/>
      <c r="CX186" s="39"/>
      <c r="CY186" s="50"/>
      <c r="CZ186" s="39"/>
      <c r="DA186" s="39"/>
      <c r="DB186" s="39"/>
      <c r="DC186" s="50"/>
      <c r="DD186" s="39"/>
      <c r="DE186" s="39"/>
      <c r="DF186" s="39"/>
      <c r="DG186" s="50"/>
      <c r="DH186" s="39"/>
      <c r="DI186" s="39"/>
      <c r="DJ186" s="39"/>
    </row>
    <row r="187" spans="1:126" s="6" customFormat="1" ht="27.75" customHeight="1" x14ac:dyDescent="0.2">
      <c r="A187" s="59"/>
      <c r="C187" s="59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51"/>
      <c r="R187" s="8"/>
      <c r="AE187" s="67"/>
      <c r="AF187" s="63"/>
      <c r="AR187" s="1108"/>
      <c r="AS187" s="1109"/>
      <c r="AT187" s="1108"/>
      <c r="AU187" s="1108"/>
      <c r="AV187" s="1108"/>
      <c r="AW187" s="1108"/>
      <c r="AX187" s="1108"/>
      <c r="AY187" s="1108"/>
      <c r="BF187" s="68"/>
      <c r="BG187" s="68"/>
      <c r="BH187" s="175"/>
      <c r="BI187" s="175"/>
      <c r="BJ187" s="59"/>
      <c r="BK187" s="160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CA187" s="27"/>
      <c r="CE187" s="27"/>
      <c r="CI187" s="27"/>
      <c r="CM187" s="27"/>
      <c r="CQ187" s="27"/>
      <c r="CU187" s="27"/>
      <c r="CY187" s="27"/>
      <c r="DC187" s="27"/>
      <c r="DG187" s="27"/>
    </row>
    <row r="188" spans="1:126" s="6" customFormat="1" ht="27.75" customHeight="1" x14ac:dyDescent="0.2">
      <c r="A188" s="59"/>
      <c r="C188" s="59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51"/>
      <c r="R188" s="8"/>
      <c r="AE188" s="67"/>
      <c r="AF188" s="63"/>
      <c r="AS188" s="68"/>
      <c r="BF188" s="68"/>
      <c r="BG188" s="68"/>
      <c r="BH188" s="175"/>
      <c r="BI188" s="175"/>
      <c r="BJ188" s="59"/>
      <c r="BK188" s="160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CA188" s="27"/>
      <c r="CE188" s="27"/>
      <c r="CI188" s="27"/>
      <c r="CM188" s="27"/>
      <c r="CQ188" s="27"/>
      <c r="CU188" s="27"/>
      <c r="CY188" s="27"/>
      <c r="DC188" s="27"/>
      <c r="DG188" s="27"/>
    </row>
    <row r="189" spans="1:126" s="6" customFormat="1" ht="27.75" customHeight="1" x14ac:dyDescent="0.2">
      <c r="A189" s="59"/>
      <c r="C189" s="59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51"/>
      <c r="R189" s="8"/>
      <c r="AE189" s="67"/>
      <c r="AF189" s="63"/>
      <c r="AS189" s="68"/>
      <c r="BF189" s="68"/>
      <c r="BG189" s="68"/>
      <c r="BH189" s="175"/>
      <c r="BI189" s="175"/>
      <c r="BJ189" s="59"/>
      <c r="BK189" s="158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CA189" s="27"/>
      <c r="CE189" s="27"/>
      <c r="CI189" s="27"/>
      <c r="CM189" s="27"/>
      <c r="CQ189" s="27"/>
      <c r="CU189" s="27"/>
      <c r="CY189" s="27"/>
      <c r="DC189" s="27"/>
      <c r="DG189" s="27"/>
    </row>
    <row r="190" spans="1:126" s="6" customFormat="1" ht="27.75" customHeight="1" x14ac:dyDescent="0.2">
      <c r="A190" s="59"/>
      <c r="C190" s="59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51"/>
      <c r="R190" s="8"/>
      <c r="AE190" s="67"/>
      <c r="AF190" s="63"/>
      <c r="AS190" s="68"/>
      <c r="BF190" s="68"/>
      <c r="BG190" s="68"/>
      <c r="BH190" s="175"/>
      <c r="BI190" s="175"/>
      <c r="BJ190" s="59"/>
      <c r="BK190" s="158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CA190" s="27"/>
      <c r="CE190" s="27"/>
      <c r="CI190" s="27"/>
      <c r="CM190" s="27"/>
      <c r="CQ190" s="27"/>
      <c r="CU190" s="27"/>
      <c r="CY190" s="27"/>
      <c r="DC190" s="27"/>
      <c r="DG190" s="27"/>
    </row>
    <row r="191" spans="1:126" s="6" customFormat="1" ht="27.75" customHeight="1" x14ac:dyDescent="0.2">
      <c r="A191" s="59"/>
      <c r="C191" s="59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51"/>
      <c r="R191" s="8"/>
      <c r="AE191" s="67"/>
      <c r="AF191" s="63"/>
      <c r="AS191" s="68"/>
      <c r="BF191" s="68"/>
      <c r="BG191" s="68"/>
      <c r="BH191" s="175"/>
      <c r="BI191" s="175"/>
      <c r="BJ191" s="59"/>
      <c r="BK191" s="158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CA191" s="27"/>
      <c r="CE191" s="27"/>
      <c r="CI191" s="27"/>
      <c r="CM191" s="27"/>
      <c r="CQ191" s="27"/>
      <c r="CU191" s="27"/>
      <c r="CY191" s="27"/>
      <c r="DC191" s="27"/>
      <c r="DG191" s="27"/>
    </row>
    <row r="192" spans="1:126" s="6" customFormat="1" ht="27.75" customHeight="1" x14ac:dyDescent="0.2">
      <c r="A192" s="59"/>
      <c r="C192" s="59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51"/>
      <c r="R192" s="8"/>
      <c r="AE192" s="67"/>
      <c r="AF192" s="63"/>
      <c r="AS192" s="68"/>
      <c r="BF192" s="68"/>
      <c r="BG192" s="68"/>
      <c r="BH192" s="175"/>
      <c r="BI192" s="175"/>
      <c r="BJ192" s="59"/>
      <c r="BK192" s="158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CA192" s="27"/>
      <c r="CE192" s="27"/>
      <c r="CI192" s="27"/>
      <c r="CM192" s="27"/>
      <c r="CQ192" s="27"/>
      <c r="CU192" s="27"/>
      <c r="CY192" s="27"/>
      <c r="DC192" s="27"/>
      <c r="DG192" s="27"/>
    </row>
    <row r="193" spans="1:111" s="6" customFormat="1" ht="27.75" customHeight="1" x14ac:dyDescent="0.2">
      <c r="A193" s="59"/>
      <c r="C193" s="59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51"/>
      <c r="R193" s="8"/>
      <c r="AE193" s="67"/>
      <c r="AF193" s="63"/>
      <c r="AS193" s="68"/>
      <c r="BF193" s="68"/>
      <c r="BG193" s="68"/>
      <c r="BH193" s="175"/>
      <c r="BI193" s="175"/>
      <c r="BJ193" s="59"/>
      <c r="BK193" s="158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CA193" s="27"/>
      <c r="CE193" s="27"/>
      <c r="CI193" s="27"/>
      <c r="CM193" s="27"/>
      <c r="CQ193" s="27"/>
      <c r="CU193" s="27"/>
      <c r="CY193" s="27"/>
      <c r="DC193" s="27"/>
      <c r="DG193" s="27"/>
    </row>
    <row r="194" spans="1:111" s="6" customFormat="1" ht="27.75" customHeight="1" x14ac:dyDescent="0.2">
      <c r="A194" s="59"/>
      <c r="C194" s="59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51"/>
      <c r="R194" s="8"/>
      <c r="AE194" s="67"/>
      <c r="AF194" s="63"/>
      <c r="AS194" s="68"/>
      <c r="BF194" s="68"/>
      <c r="BG194" s="68"/>
      <c r="BH194" s="175"/>
      <c r="BI194" s="175"/>
      <c r="BJ194" s="59"/>
      <c r="BK194" s="158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CA194" s="27"/>
      <c r="CE194" s="27"/>
      <c r="CI194" s="27"/>
      <c r="CM194" s="27"/>
      <c r="CQ194" s="27"/>
      <c r="CU194" s="27"/>
      <c r="CY194" s="27"/>
      <c r="DC194" s="27"/>
      <c r="DG194" s="27"/>
    </row>
    <row r="195" spans="1:111" s="6" customFormat="1" ht="27.75" customHeight="1" x14ac:dyDescent="0.2">
      <c r="A195" s="59"/>
      <c r="C195" s="59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51"/>
      <c r="R195" s="8"/>
      <c r="AE195" s="67"/>
      <c r="AF195" s="63"/>
      <c r="AS195" s="68"/>
      <c r="BF195" s="68"/>
      <c r="BG195" s="68"/>
      <c r="BH195" s="175"/>
      <c r="BI195" s="175"/>
      <c r="BJ195" s="59"/>
      <c r="BK195" s="158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CA195" s="27"/>
      <c r="CE195" s="27"/>
      <c r="CI195" s="27"/>
      <c r="CM195" s="27"/>
      <c r="CQ195" s="27"/>
      <c r="CU195" s="27"/>
      <c r="CY195" s="27"/>
      <c r="DC195" s="27"/>
      <c r="DG195" s="27"/>
    </row>
    <row r="196" spans="1:111" s="6" customFormat="1" ht="27.75" customHeight="1" x14ac:dyDescent="0.2">
      <c r="A196" s="59"/>
      <c r="C196" s="59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51"/>
      <c r="R196" s="8"/>
      <c r="AE196" s="67"/>
      <c r="AF196" s="63"/>
      <c r="AS196" s="68"/>
      <c r="BF196" s="68"/>
      <c r="BG196" s="68"/>
      <c r="BH196" s="175"/>
      <c r="BI196" s="175"/>
      <c r="BJ196" s="59"/>
      <c r="BK196" s="158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CA196" s="27"/>
      <c r="CE196" s="27"/>
      <c r="CI196" s="27"/>
      <c r="CM196" s="27"/>
      <c r="CQ196" s="27"/>
      <c r="CU196" s="27"/>
      <c r="CY196" s="27"/>
      <c r="DC196" s="27"/>
      <c r="DG196" s="27"/>
    </row>
    <row r="197" spans="1:111" s="6" customFormat="1" ht="27.75" customHeight="1" x14ac:dyDescent="0.2">
      <c r="A197" s="59"/>
      <c r="C197" s="59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51"/>
      <c r="R197" s="8"/>
      <c r="AE197" s="67"/>
      <c r="AF197" s="63"/>
      <c r="AS197" s="68"/>
      <c r="BF197" s="68"/>
      <c r="BG197" s="68"/>
      <c r="BH197" s="175"/>
      <c r="BI197" s="175"/>
      <c r="BJ197" s="59"/>
      <c r="BK197" s="158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CA197" s="27"/>
      <c r="CE197" s="27"/>
      <c r="CI197" s="27"/>
      <c r="CM197" s="27"/>
      <c r="CQ197" s="27"/>
      <c r="CU197" s="27"/>
      <c r="CY197" s="27"/>
      <c r="DC197" s="27"/>
      <c r="DG197" s="27"/>
    </row>
    <row r="198" spans="1:111" s="6" customFormat="1" ht="27.75" customHeight="1" x14ac:dyDescent="0.2">
      <c r="A198" s="59"/>
      <c r="C198" s="59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51"/>
      <c r="R198" s="8"/>
      <c r="AE198" s="67"/>
      <c r="AF198" s="63"/>
      <c r="AS198" s="68"/>
      <c r="BF198" s="68"/>
      <c r="BG198" s="68"/>
      <c r="BH198" s="175"/>
      <c r="BI198" s="175"/>
      <c r="BJ198" s="59"/>
      <c r="BK198" s="158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CA198" s="27"/>
      <c r="CE198" s="27"/>
      <c r="CI198" s="27"/>
      <c r="CM198" s="27"/>
      <c r="CQ198" s="27"/>
      <c r="CU198" s="27"/>
      <c r="CY198" s="27"/>
      <c r="DC198" s="27"/>
      <c r="DG198" s="27"/>
    </row>
    <row r="199" spans="1:111" s="6" customFormat="1" ht="27.75" customHeight="1" x14ac:dyDescent="0.2">
      <c r="A199" s="59"/>
      <c r="C199" s="5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51"/>
      <c r="R199" s="8"/>
      <c r="AE199" s="67"/>
      <c r="AF199" s="63"/>
      <c r="AS199" s="68"/>
      <c r="BF199" s="68"/>
      <c r="BG199" s="68"/>
      <c r="BH199" s="175"/>
      <c r="BI199" s="175"/>
      <c r="BJ199" s="59"/>
      <c r="BK199" s="158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CA199" s="27"/>
      <c r="CE199" s="27"/>
      <c r="CI199" s="27"/>
      <c r="CM199" s="27"/>
      <c r="CQ199" s="27"/>
      <c r="CU199" s="27"/>
      <c r="CY199" s="27"/>
      <c r="DC199" s="27"/>
      <c r="DG199" s="27"/>
    </row>
    <row r="200" spans="1:111" s="6" customFormat="1" ht="27.75" customHeight="1" x14ac:dyDescent="0.2">
      <c r="A200" s="59"/>
      <c r="C200" s="59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51"/>
      <c r="R200" s="8"/>
      <c r="AE200" s="67"/>
      <c r="AF200" s="63"/>
      <c r="AS200" s="68"/>
      <c r="BF200" s="68"/>
      <c r="BG200" s="68"/>
      <c r="BH200" s="175"/>
      <c r="BI200" s="175"/>
      <c r="BJ200" s="59"/>
      <c r="BK200" s="158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CA200" s="27"/>
      <c r="CE200" s="27"/>
      <c r="CI200" s="27"/>
      <c r="CM200" s="27"/>
      <c r="CQ200" s="27"/>
      <c r="CU200" s="27"/>
      <c r="CY200" s="27"/>
      <c r="DC200" s="27"/>
      <c r="DG200" s="27"/>
    </row>
    <row r="201" spans="1:111" s="6" customFormat="1" ht="27.75" customHeight="1" x14ac:dyDescent="0.2">
      <c r="A201" s="59"/>
      <c r="C201" s="59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51"/>
      <c r="R201" s="8"/>
      <c r="AE201" s="67"/>
      <c r="AF201" s="63"/>
      <c r="AS201" s="68"/>
      <c r="BF201" s="68"/>
      <c r="BG201" s="68"/>
      <c r="BH201" s="175"/>
      <c r="BI201" s="175"/>
      <c r="BJ201" s="59"/>
      <c r="BK201" s="158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CA201" s="27"/>
      <c r="CE201" s="27"/>
      <c r="CI201" s="27"/>
      <c r="CM201" s="27"/>
      <c r="CQ201" s="27"/>
      <c r="CU201" s="27"/>
      <c r="CY201" s="27"/>
      <c r="DC201" s="27"/>
      <c r="DG201" s="27"/>
    </row>
    <row r="202" spans="1:111" s="6" customFormat="1" ht="27.75" customHeight="1" x14ac:dyDescent="0.2">
      <c r="A202" s="59"/>
      <c r="C202" s="59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51"/>
      <c r="R202" s="8"/>
      <c r="AE202" s="67"/>
      <c r="AF202" s="63"/>
      <c r="AS202" s="68"/>
      <c r="BF202" s="68"/>
      <c r="BG202" s="68"/>
      <c r="BH202" s="175"/>
      <c r="BI202" s="175"/>
      <c r="BJ202" s="59"/>
      <c r="BK202" s="158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CA202" s="27"/>
      <c r="CE202" s="27"/>
      <c r="CI202" s="27"/>
      <c r="CM202" s="27"/>
      <c r="CQ202" s="27"/>
      <c r="CU202" s="27"/>
      <c r="CY202" s="27"/>
      <c r="DC202" s="27"/>
      <c r="DG202" s="27"/>
    </row>
    <row r="203" spans="1:111" s="6" customFormat="1" ht="27.75" customHeight="1" x14ac:dyDescent="0.2">
      <c r="A203" s="59"/>
      <c r="C203" s="59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51"/>
      <c r="R203" s="8"/>
      <c r="AE203" s="67"/>
      <c r="AF203" s="63"/>
      <c r="AS203" s="68"/>
      <c r="BF203" s="68"/>
      <c r="BG203" s="68"/>
      <c r="BH203" s="175"/>
      <c r="BI203" s="175"/>
      <c r="BJ203" s="59"/>
      <c r="BK203" s="158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CA203" s="27"/>
      <c r="CE203" s="27"/>
      <c r="CI203" s="27"/>
      <c r="CM203" s="27"/>
      <c r="CQ203" s="27"/>
      <c r="CU203" s="27"/>
      <c r="CY203" s="27"/>
      <c r="DC203" s="27"/>
      <c r="DG203" s="27"/>
    </row>
    <row r="204" spans="1:111" s="6" customFormat="1" ht="27.75" customHeight="1" x14ac:dyDescent="0.2">
      <c r="A204" s="59"/>
      <c r="C204" s="59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51"/>
      <c r="R204" s="8"/>
      <c r="AE204" s="67"/>
      <c r="AF204" s="63"/>
      <c r="AS204" s="68"/>
      <c r="BF204" s="68"/>
      <c r="BG204" s="68"/>
      <c r="BH204" s="175"/>
      <c r="BI204" s="175"/>
      <c r="BJ204" s="59"/>
      <c r="BK204" s="158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CA204" s="27"/>
      <c r="CE204" s="27"/>
      <c r="CI204" s="27"/>
      <c r="CM204" s="27"/>
      <c r="CQ204" s="27"/>
      <c r="CU204" s="27"/>
      <c r="CY204" s="27"/>
      <c r="DC204" s="27"/>
      <c r="DG204" s="27"/>
    </row>
    <row r="205" spans="1:111" s="6" customFormat="1" ht="27.75" customHeight="1" x14ac:dyDescent="0.2">
      <c r="A205" s="59"/>
      <c r="C205" s="59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51"/>
      <c r="R205" s="8"/>
      <c r="AE205" s="67"/>
      <c r="AF205" s="63"/>
      <c r="AS205" s="68"/>
      <c r="BF205" s="68"/>
      <c r="BG205" s="68"/>
      <c r="BH205" s="175"/>
      <c r="BI205" s="175"/>
      <c r="BJ205" s="59"/>
      <c r="BK205" s="158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CA205" s="27"/>
      <c r="CE205" s="27"/>
      <c r="CI205" s="27"/>
      <c r="CM205" s="27"/>
      <c r="CQ205" s="27"/>
      <c r="CU205" s="27"/>
      <c r="CY205" s="27"/>
      <c r="DC205" s="27"/>
      <c r="DG205" s="27"/>
    </row>
    <row r="206" spans="1:111" s="6" customFormat="1" ht="27.75" customHeight="1" x14ac:dyDescent="0.2">
      <c r="A206" s="59"/>
      <c r="C206" s="59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51"/>
      <c r="R206" s="8"/>
      <c r="AE206" s="67"/>
      <c r="AF206" s="63"/>
      <c r="AS206" s="68"/>
      <c r="BF206" s="68"/>
      <c r="BG206" s="68"/>
      <c r="BH206" s="175"/>
      <c r="BI206" s="175"/>
      <c r="BJ206" s="59"/>
      <c r="BK206" s="158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CA206" s="27"/>
      <c r="CE206" s="27"/>
      <c r="CI206" s="27"/>
      <c r="CM206" s="27"/>
      <c r="CQ206" s="27"/>
      <c r="CU206" s="27"/>
      <c r="CY206" s="27"/>
      <c r="DC206" s="27"/>
      <c r="DG206" s="27"/>
    </row>
    <row r="207" spans="1:111" s="6" customFormat="1" ht="27.75" customHeight="1" x14ac:dyDescent="0.2">
      <c r="A207" s="59"/>
      <c r="C207" s="59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51"/>
      <c r="R207" s="8"/>
      <c r="AE207" s="67"/>
      <c r="AF207" s="63"/>
      <c r="AS207" s="68"/>
      <c r="BF207" s="68"/>
      <c r="BG207" s="68"/>
      <c r="BH207" s="175"/>
      <c r="BI207" s="175"/>
      <c r="BJ207" s="59"/>
      <c r="BK207" s="158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CA207" s="27"/>
      <c r="CE207" s="27"/>
      <c r="CI207" s="27"/>
      <c r="CM207" s="27"/>
      <c r="CQ207" s="27"/>
      <c r="CU207" s="27"/>
      <c r="CY207" s="27"/>
      <c r="DC207" s="27"/>
      <c r="DG207" s="27"/>
    </row>
    <row r="208" spans="1:111" s="6" customFormat="1" ht="27.75" customHeight="1" x14ac:dyDescent="0.2">
      <c r="A208" s="59"/>
      <c r="C208" s="59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51"/>
      <c r="R208" s="8"/>
      <c r="AE208" s="67"/>
      <c r="AF208" s="63"/>
      <c r="AS208" s="68"/>
      <c r="BF208" s="68"/>
      <c r="BG208" s="68"/>
      <c r="BH208" s="175"/>
      <c r="BI208" s="175"/>
      <c r="BJ208" s="59"/>
      <c r="BK208" s="158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CA208" s="27"/>
      <c r="CE208" s="27"/>
      <c r="CI208" s="27"/>
      <c r="CM208" s="27"/>
      <c r="CQ208" s="27"/>
      <c r="CU208" s="27"/>
      <c r="CY208" s="27"/>
      <c r="DC208" s="27"/>
      <c r="DG208" s="27"/>
    </row>
    <row r="209" spans="1:111" s="6" customFormat="1" ht="27.75" customHeight="1" x14ac:dyDescent="0.2">
      <c r="A209" s="59"/>
      <c r="C209" s="59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51"/>
      <c r="R209" s="8"/>
      <c r="AE209" s="67"/>
      <c r="AF209" s="63"/>
      <c r="AS209" s="68"/>
      <c r="BF209" s="68"/>
      <c r="BG209" s="68"/>
      <c r="BH209" s="175"/>
      <c r="BI209" s="175"/>
      <c r="BJ209" s="59"/>
      <c r="BK209" s="158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CA209" s="27"/>
      <c r="CE209" s="27"/>
      <c r="CI209" s="27"/>
      <c r="CM209" s="27"/>
      <c r="CQ209" s="27"/>
      <c r="CU209" s="27"/>
      <c r="CY209" s="27"/>
      <c r="DC209" s="27"/>
      <c r="DG209" s="27"/>
    </row>
    <row r="210" spans="1:111" s="6" customFormat="1" ht="27.75" customHeight="1" x14ac:dyDescent="0.2">
      <c r="A210" s="59"/>
      <c r="C210" s="59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51"/>
      <c r="R210" s="8"/>
      <c r="AE210" s="67"/>
      <c r="AF210" s="63"/>
      <c r="AS210" s="68"/>
      <c r="BF210" s="68"/>
      <c r="BG210" s="68"/>
      <c r="BH210" s="175"/>
      <c r="BI210" s="175"/>
      <c r="BJ210" s="59"/>
      <c r="BK210" s="158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CA210" s="27"/>
      <c r="CE210" s="27"/>
      <c r="CI210" s="27"/>
      <c r="CM210" s="27"/>
      <c r="CQ210" s="27"/>
      <c r="CU210" s="27"/>
      <c r="CY210" s="27"/>
      <c r="DC210" s="27"/>
      <c r="DG210" s="27"/>
    </row>
    <row r="211" spans="1:111" s="6" customFormat="1" ht="27.75" customHeight="1" x14ac:dyDescent="0.2">
      <c r="A211" s="59"/>
      <c r="C211" s="59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51"/>
      <c r="R211" s="8"/>
      <c r="AE211" s="67"/>
      <c r="AF211" s="63"/>
      <c r="AS211" s="68"/>
      <c r="BF211" s="68"/>
      <c r="BG211" s="68"/>
      <c r="BH211" s="175"/>
      <c r="BI211" s="175"/>
      <c r="BJ211" s="59"/>
      <c r="BK211" s="158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CA211" s="27"/>
      <c r="CE211" s="27"/>
      <c r="CI211" s="27"/>
      <c r="CM211" s="27"/>
      <c r="CQ211" s="27"/>
      <c r="CU211" s="27"/>
      <c r="CY211" s="27"/>
      <c r="DC211" s="27"/>
      <c r="DG211" s="27"/>
    </row>
    <row r="212" spans="1:111" s="6" customFormat="1" ht="27.75" customHeight="1" x14ac:dyDescent="0.2">
      <c r="A212" s="59"/>
      <c r="C212" s="59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51"/>
      <c r="R212" s="8"/>
      <c r="AE212" s="67"/>
      <c r="AF212" s="63"/>
      <c r="AS212" s="68"/>
      <c r="BF212" s="68"/>
      <c r="BG212" s="68"/>
      <c r="BH212" s="175"/>
      <c r="BI212" s="175"/>
      <c r="BJ212" s="59"/>
      <c r="BK212" s="158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CA212" s="27"/>
      <c r="CE212" s="27"/>
      <c r="CI212" s="27"/>
      <c r="CM212" s="27"/>
      <c r="CQ212" s="27"/>
      <c r="CU212" s="27"/>
      <c r="CY212" s="27"/>
      <c r="DC212" s="27"/>
      <c r="DG212" s="27"/>
    </row>
    <row r="213" spans="1:111" s="6" customFormat="1" ht="27.75" customHeight="1" x14ac:dyDescent="0.2">
      <c r="A213" s="59"/>
      <c r="C213" s="59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51"/>
      <c r="R213" s="8"/>
      <c r="AE213" s="67"/>
      <c r="AF213" s="63"/>
      <c r="AS213" s="68"/>
      <c r="BF213" s="68"/>
      <c r="BG213" s="68"/>
      <c r="BH213" s="175"/>
      <c r="BI213" s="175"/>
      <c r="BJ213" s="59"/>
      <c r="BK213" s="158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CA213" s="27"/>
      <c r="CE213" s="27"/>
      <c r="CI213" s="27"/>
      <c r="CM213" s="27"/>
      <c r="CQ213" s="27"/>
      <c r="CU213" s="27"/>
      <c r="CY213" s="27"/>
      <c r="DC213" s="27"/>
      <c r="DG213" s="27"/>
    </row>
    <row r="214" spans="1:111" s="6" customFormat="1" ht="27.75" customHeight="1" x14ac:dyDescent="0.2">
      <c r="A214" s="59"/>
      <c r="C214" s="59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51"/>
      <c r="R214" s="8"/>
      <c r="AE214" s="67"/>
      <c r="AF214" s="63"/>
      <c r="AS214" s="68"/>
      <c r="BF214" s="68"/>
      <c r="BG214" s="68"/>
      <c r="BH214" s="175"/>
      <c r="BI214" s="175"/>
      <c r="BJ214" s="59"/>
      <c r="BK214" s="158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CA214" s="27"/>
      <c r="CE214" s="27"/>
      <c r="CI214" s="27"/>
      <c r="CM214" s="27"/>
      <c r="CQ214" s="27"/>
      <c r="CU214" s="27"/>
      <c r="CY214" s="27"/>
      <c r="DC214" s="27"/>
      <c r="DG214" s="27"/>
    </row>
    <row r="215" spans="1:111" s="6" customFormat="1" ht="27.75" customHeight="1" x14ac:dyDescent="0.2">
      <c r="A215" s="59"/>
      <c r="C215" s="59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51"/>
      <c r="R215" s="8"/>
      <c r="AE215" s="67"/>
      <c r="AF215" s="63"/>
      <c r="AS215" s="68"/>
      <c r="BF215" s="68"/>
      <c r="BG215" s="68"/>
      <c r="BH215" s="175"/>
      <c r="BI215" s="175"/>
      <c r="BJ215" s="59"/>
      <c r="BK215" s="158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CA215" s="27"/>
      <c r="CE215" s="27"/>
      <c r="CI215" s="27"/>
      <c r="CM215" s="27"/>
      <c r="CQ215" s="27"/>
      <c r="CU215" s="27"/>
      <c r="CY215" s="27"/>
      <c r="DC215" s="27"/>
      <c r="DG215" s="27"/>
    </row>
    <row r="216" spans="1:111" s="6" customFormat="1" ht="27.75" customHeight="1" x14ac:dyDescent="0.2">
      <c r="A216" s="59"/>
      <c r="C216" s="59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51"/>
      <c r="R216" s="8"/>
      <c r="AE216" s="67"/>
      <c r="AF216" s="63"/>
      <c r="AS216" s="68"/>
      <c r="BF216" s="68"/>
      <c r="BG216" s="68"/>
      <c r="BH216" s="175"/>
      <c r="BI216" s="175"/>
      <c r="BJ216" s="59"/>
      <c r="BK216" s="158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CA216" s="27"/>
      <c r="CE216" s="27"/>
      <c r="CI216" s="27"/>
      <c r="CM216" s="27"/>
      <c r="CQ216" s="27"/>
      <c r="CU216" s="27"/>
      <c r="CY216" s="27"/>
      <c r="DC216" s="27"/>
      <c r="DG216" s="27"/>
    </row>
    <row r="217" spans="1:111" s="6" customFormat="1" ht="27.75" customHeight="1" x14ac:dyDescent="0.2">
      <c r="A217" s="59"/>
      <c r="C217" s="59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51"/>
      <c r="R217" s="8"/>
      <c r="AE217" s="67"/>
      <c r="AF217" s="63"/>
      <c r="AS217" s="68"/>
      <c r="BF217" s="68"/>
      <c r="BG217" s="68"/>
      <c r="BH217" s="175"/>
      <c r="BI217" s="175"/>
      <c r="BJ217" s="59"/>
      <c r="BK217" s="158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CA217" s="27"/>
      <c r="CE217" s="27"/>
      <c r="CI217" s="27"/>
      <c r="CM217" s="27"/>
      <c r="CQ217" s="27"/>
      <c r="CU217" s="27"/>
      <c r="CY217" s="27"/>
      <c r="DC217" s="27"/>
      <c r="DG217" s="27"/>
    </row>
    <row r="218" spans="1:111" s="6" customFormat="1" ht="27.75" customHeight="1" x14ac:dyDescent="0.2">
      <c r="A218" s="59"/>
      <c r="C218" s="59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51"/>
      <c r="R218" s="8"/>
      <c r="AE218" s="67"/>
      <c r="AF218" s="63"/>
      <c r="AS218" s="68"/>
      <c r="BF218" s="68"/>
      <c r="BG218" s="68"/>
      <c r="BH218" s="175"/>
      <c r="BI218" s="175"/>
      <c r="BJ218" s="59"/>
      <c r="BK218" s="158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CA218" s="27"/>
      <c r="CE218" s="27"/>
      <c r="CI218" s="27"/>
      <c r="CM218" s="27"/>
      <c r="CQ218" s="27"/>
      <c r="CU218" s="27"/>
      <c r="CY218" s="27"/>
      <c r="DC218" s="27"/>
      <c r="DG218" s="27"/>
    </row>
    <row r="219" spans="1:111" s="6" customFormat="1" ht="27.75" customHeight="1" x14ac:dyDescent="0.2">
      <c r="A219" s="59"/>
      <c r="C219" s="59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51"/>
      <c r="R219" s="8"/>
      <c r="AE219" s="67"/>
      <c r="AF219" s="63"/>
      <c r="AS219" s="68"/>
      <c r="BF219" s="68"/>
      <c r="BG219" s="68"/>
      <c r="BH219" s="175"/>
      <c r="BI219" s="175"/>
      <c r="BJ219" s="59"/>
      <c r="BK219" s="158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CA219" s="27"/>
      <c r="CE219" s="27"/>
      <c r="CI219" s="27"/>
      <c r="CM219" s="27"/>
      <c r="CQ219" s="27"/>
      <c r="CU219" s="27"/>
      <c r="CY219" s="27"/>
      <c r="DC219" s="27"/>
      <c r="DG219" s="27"/>
    </row>
    <row r="220" spans="1:111" s="6" customFormat="1" ht="27.75" customHeight="1" x14ac:dyDescent="0.2">
      <c r="A220" s="59"/>
      <c r="C220" s="59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51"/>
      <c r="R220" s="8"/>
      <c r="AE220" s="67"/>
      <c r="AF220" s="63"/>
      <c r="AS220" s="68"/>
      <c r="BF220" s="68"/>
      <c r="BG220" s="68"/>
      <c r="BH220" s="175"/>
      <c r="BI220" s="175"/>
      <c r="BJ220" s="59"/>
      <c r="BK220" s="158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CA220" s="27"/>
      <c r="CE220" s="27"/>
      <c r="CI220" s="27"/>
      <c r="CM220" s="27"/>
      <c r="CQ220" s="27"/>
      <c r="CU220" s="27"/>
      <c r="CY220" s="27"/>
      <c r="DC220" s="27"/>
      <c r="DG220" s="27"/>
    </row>
    <row r="221" spans="1:111" s="6" customFormat="1" ht="27.75" customHeight="1" x14ac:dyDescent="0.2">
      <c r="A221" s="59"/>
      <c r="C221" s="59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51"/>
      <c r="R221" s="8"/>
      <c r="AE221" s="67"/>
      <c r="AF221" s="63"/>
      <c r="AS221" s="68"/>
      <c r="BF221" s="68"/>
      <c r="BG221" s="68"/>
      <c r="BH221" s="175"/>
      <c r="BI221" s="175"/>
      <c r="BJ221" s="59"/>
      <c r="BK221" s="158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CA221" s="27"/>
      <c r="CE221" s="27"/>
      <c r="CI221" s="27"/>
      <c r="CM221" s="27"/>
      <c r="CQ221" s="27"/>
      <c r="CU221" s="27"/>
      <c r="CY221" s="27"/>
      <c r="DC221" s="27"/>
      <c r="DG221" s="27"/>
    </row>
    <row r="222" spans="1:111" s="6" customFormat="1" ht="27.75" customHeight="1" x14ac:dyDescent="0.2">
      <c r="A222" s="59"/>
      <c r="C222" s="59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51"/>
      <c r="R222" s="8"/>
      <c r="AE222" s="67"/>
      <c r="AF222" s="63"/>
      <c r="AS222" s="68"/>
      <c r="BF222" s="68"/>
      <c r="BG222" s="68"/>
      <c r="BH222" s="175"/>
      <c r="BI222" s="175"/>
      <c r="BJ222" s="59"/>
      <c r="BK222" s="158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CA222" s="27"/>
      <c r="CE222" s="27"/>
      <c r="CI222" s="27"/>
      <c r="CM222" s="27"/>
      <c r="CQ222" s="27"/>
      <c r="CU222" s="27"/>
      <c r="CY222" s="27"/>
      <c r="DC222" s="27"/>
      <c r="DG222" s="27"/>
    </row>
    <row r="223" spans="1:111" s="6" customFormat="1" ht="27.75" customHeight="1" x14ac:dyDescent="0.2">
      <c r="A223" s="59"/>
      <c r="C223" s="59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51"/>
      <c r="R223" s="8"/>
      <c r="AE223" s="67"/>
      <c r="AF223" s="63"/>
      <c r="AS223" s="68"/>
      <c r="BF223" s="68"/>
      <c r="BG223" s="68"/>
      <c r="BH223" s="175"/>
      <c r="BI223" s="175"/>
      <c r="BJ223" s="59"/>
      <c r="BK223" s="158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CA223" s="27"/>
      <c r="CE223" s="27"/>
      <c r="CI223" s="27"/>
      <c r="CM223" s="27"/>
      <c r="CQ223" s="27"/>
      <c r="CU223" s="27"/>
      <c r="CY223" s="27"/>
      <c r="DC223" s="27"/>
      <c r="DG223" s="27"/>
    </row>
    <row r="224" spans="1:111" s="6" customFormat="1" ht="27.75" customHeight="1" x14ac:dyDescent="0.2">
      <c r="A224" s="59"/>
      <c r="C224" s="59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51"/>
      <c r="R224" s="8"/>
      <c r="AE224" s="67"/>
      <c r="AF224" s="63"/>
      <c r="AS224" s="68"/>
      <c r="BF224" s="68"/>
      <c r="BG224" s="68"/>
      <c r="BH224" s="175"/>
      <c r="BI224" s="175"/>
      <c r="BJ224" s="59"/>
      <c r="BK224" s="158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CA224" s="27"/>
      <c r="CE224" s="27"/>
      <c r="CI224" s="27"/>
      <c r="CM224" s="27"/>
      <c r="CQ224" s="27"/>
      <c r="CU224" s="27"/>
      <c r="CY224" s="27"/>
      <c r="DC224" s="27"/>
      <c r="DG224" s="27"/>
    </row>
    <row r="225" spans="1:111" s="6" customFormat="1" ht="27.75" customHeight="1" x14ac:dyDescent="0.2">
      <c r="A225" s="59"/>
      <c r="C225" s="59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51"/>
      <c r="R225" s="8"/>
      <c r="AE225" s="67"/>
      <c r="AF225" s="63"/>
      <c r="AS225" s="68"/>
      <c r="BF225" s="68"/>
      <c r="BG225" s="68"/>
      <c r="BH225" s="175"/>
      <c r="BI225" s="175"/>
      <c r="BJ225" s="59"/>
      <c r="BK225" s="158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CA225" s="27"/>
      <c r="CE225" s="27"/>
      <c r="CI225" s="27"/>
      <c r="CM225" s="27"/>
      <c r="CQ225" s="27"/>
      <c r="CU225" s="27"/>
      <c r="CY225" s="27"/>
      <c r="DC225" s="27"/>
      <c r="DG225" s="27"/>
    </row>
    <row r="226" spans="1:111" s="6" customFormat="1" ht="27.75" customHeight="1" x14ac:dyDescent="0.2">
      <c r="A226" s="59"/>
      <c r="C226" s="59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51"/>
      <c r="R226" s="8"/>
      <c r="AE226" s="67"/>
      <c r="AF226" s="63"/>
      <c r="AS226" s="68"/>
      <c r="BF226" s="68"/>
      <c r="BG226" s="68"/>
      <c r="BH226" s="175"/>
      <c r="BI226" s="175"/>
      <c r="BJ226" s="59"/>
      <c r="BK226" s="158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CA226" s="27"/>
      <c r="CE226" s="27"/>
      <c r="CI226" s="27"/>
      <c r="CM226" s="27"/>
      <c r="CQ226" s="27"/>
      <c r="CU226" s="27"/>
      <c r="CY226" s="27"/>
      <c r="DC226" s="27"/>
      <c r="DG226" s="27"/>
    </row>
    <row r="227" spans="1:111" s="6" customFormat="1" ht="27.75" customHeight="1" x14ac:dyDescent="0.2">
      <c r="A227" s="59"/>
      <c r="C227" s="59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51"/>
      <c r="R227" s="8"/>
      <c r="AE227" s="67"/>
      <c r="AF227" s="63"/>
      <c r="AS227" s="68"/>
      <c r="BF227" s="68"/>
      <c r="BG227" s="68"/>
      <c r="BH227" s="175"/>
      <c r="BI227" s="175"/>
      <c r="BJ227" s="59"/>
      <c r="BK227" s="158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CA227" s="27"/>
      <c r="CE227" s="27"/>
      <c r="CI227" s="27"/>
      <c r="CM227" s="27"/>
      <c r="CQ227" s="27"/>
      <c r="CU227" s="27"/>
      <c r="CY227" s="27"/>
      <c r="DC227" s="27"/>
      <c r="DG227" s="27"/>
    </row>
    <row r="228" spans="1:111" s="6" customFormat="1" ht="27.75" customHeight="1" x14ac:dyDescent="0.2">
      <c r="A228" s="59"/>
      <c r="C228" s="59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51"/>
      <c r="R228" s="8"/>
      <c r="AE228" s="67"/>
      <c r="AF228" s="63"/>
      <c r="AS228" s="68"/>
      <c r="BF228" s="68"/>
      <c r="BG228" s="68"/>
      <c r="BH228" s="175"/>
      <c r="BI228" s="175"/>
      <c r="BJ228" s="59"/>
      <c r="BK228" s="158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CA228" s="27"/>
      <c r="CE228" s="27"/>
      <c r="CI228" s="27"/>
      <c r="CM228" s="27"/>
      <c r="CQ228" s="27"/>
      <c r="CU228" s="27"/>
      <c r="CY228" s="27"/>
      <c r="DC228" s="27"/>
      <c r="DG228" s="27"/>
    </row>
    <row r="229" spans="1:111" s="6" customFormat="1" ht="27.75" customHeight="1" x14ac:dyDescent="0.2">
      <c r="A229" s="59"/>
      <c r="C229" s="59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51"/>
      <c r="R229" s="8"/>
      <c r="AE229" s="67"/>
      <c r="AF229" s="63"/>
      <c r="AS229" s="68"/>
      <c r="BF229" s="68"/>
      <c r="BG229" s="68"/>
      <c r="BH229" s="175"/>
      <c r="BI229" s="175"/>
      <c r="BJ229" s="59"/>
      <c r="BK229" s="158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CA229" s="27"/>
      <c r="CE229" s="27"/>
      <c r="CI229" s="27"/>
      <c r="CM229" s="27"/>
      <c r="CQ229" s="27"/>
      <c r="CU229" s="27"/>
      <c r="CY229" s="27"/>
      <c r="DC229" s="27"/>
      <c r="DG229" s="27"/>
    </row>
    <row r="230" spans="1:111" s="6" customFormat="1" ht="27.75" customHeight="1" x14ac:dyDescent="0.2">
      <c r="A230" s="59"/>
      <c r="C230" s="59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51"/>
      <c r="R230" s="8"/>
      <c r="AE230" s="67"/>
      <c r="AF230" s="63"/>
      <c r="AS230" s="68"/>
      <c r="BF230" s="68"/>
      <c r="BG230" s="68"/>
      <c r="BH230" s="175"/>
      <c r="BI230" s="175"/>
      <c r="BJ230" s="59"/>
      <c r="BK230" s="158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CA230" s="27"/>
      <c r="CE230" s="27"/>
      <c r="CI230" s="27"/>
      <c r="CM230" s="27"/>
      <c r="CQ230" s="27"/>
      <c r="CU230" s="27"/>
      <c r="CY230" s="27"/>
      <c r="DC230" s="27"/>
      <c r="DG230" s="27"/>
    </row>
    <row r="231" spans="1:111" s="6" customFormat="1" ht="27.75" customHeight="1" x14ac:dyDescent="0.2">
      <c r="A231" s="59"/>
      <c r="C231" s="59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51"/>
      <c r="R231" s="8"/>
      <c r="AE231" s="67"/>
      <c r="AF231" s="63"/>
      <c r="AS231" s="68"/>
      <c r="BF231" s="68"/>
      <c r="BG231" s="68"/>
      <c r="BH231" s="175"/>
      <c r="BI231" s="175"/>
      <c r="BJ231" s="59"/>
      <c r="BK231" s="158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CA231" s="27"/>
      <c r="CE231" s="27"/>
      <c r="CI231" s="27"/>
      <c r="CM231" s="27"/>
      <c r="CQ231" s="27"/>
      <c r="CU231" s="27"/>
      <c r="CY231" s="27"/>
      <c r="DC231" s="27"/>
      <c r="DG231" s="27"/>
    </row>
    <row r="232" spans="1:111" s="6" customFormat="1" ht="27.75" customHeight="1" x14ac:dyDescent="0.2">
      <c r="A232" s="59"/>
      <c r="C232" s="59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51"/>
      <c r="R232" s="8"/>
      <c r="AE232" s="67"/>
      <c r="AF232" s="63"/>
      <c r="AS232" s="68"/>
      <c r="BF232" s="68"/>
      <c r="BG232" s="68"/>
      <c r="BH232" s="175"/>
      <c r="BI232" s="175"/>
      <c r="BJ232" s="59"/>
      <c r="BK232" s="158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CA232" s="27"/>
      <c r="CE232" s="27"/>
      <c r="CI232" s="27"/>
      <c r="CM232" s="27"/>
      <c r="CQ232" s="27"/>
      <c r="CU232" s="27"/>
      <c r="CY232" s="27"/>
      <c r="DC232" s="27"/>
      <c r="DG232" s="27"/>
    </row>
    <row r="233" spans="1:111" s="6" customFormat="1" ht="27.75" customHeight="1" x14ac:dyDescent="0.2">
      <c r="A233" s="59"/>
      <c r="C233" s="59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51"/>
      <c r="R233" s="8"/>
      <c r="AE233" s="67"/>
      <c r="AF233" s="63"/>
      <c r="AS233" s="68"/>
      <c r="BF233" s="68"/>
      <c r="BG233" s="68"/>
      <c r="BH233" s="175"/>
      <c r="BI233" s="175"/>
      <c r="BJ233" s="59"/>
      <c r="BK233" s="158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CA233" s="27"/>
      <c r="CE233" s="27"/>
      <c r="CI233" s="27"/>
      <c r="CM233" s="27"/>
      <c r="CQ233" s="27"/>
      <c r="CU233" s="27"/>
      <c r="CY233" s="27"/>
      <c r="DC233" s="27"/>
      <c r="DG233" s="27"/>
    </row>
    <row r="234" spans="1:111" s="6" customFormat="1" ht="27.75" customHeight="1" x14ac:dyDescent="0.2">
      <c r="A234" s="59"/>
      <c r="C234" s="59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51"/>
      <c r="R234" s="8"/>
      <c r="AE234" s="67"/>
      <c r="AF234" s="63"/>
      <c r="AS234" s="68"/>
      <c r="BF234" s="68"/>
      <c r="BG234" s="68"/>
      <c r="BH234" s="175"/>
      <c r="BI234" s="175"/>
      <c r="BJ234" s="59"/>
      <c r="BK234" s="158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CA234" s="27"/>
      <c r="CE234" s="27"/>
      <c r="CI234" s="27"/>
      <c r="CM234" s="27"/>
      <c r="CQ234" s="27"/>
      <c r="CU234" s="27"/>
      <c r="CY234" s="27"/>
      <c r="DC234" s="27"/>
      <c r="DG234" s="27"/>
    </row>
    <row r="235" spans="1:111" s="6" customFormat="1" ht="27.75" customHeight="1" x14ac:dyDescent="0.2">
      <c r="A235" s="59"/>
      <c r="C235" s="59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51"/>
      <c r="R235" s="8"/>
      <c r="AE235" s="67"/>
      <c r="AF235" s="63"/>
      <c r="AS235" s="68"/>
      <c r="BF235" s="68"/>
      <c r="BG235" s="68"/>
      <c r="BH235" s="175"/>
      <c r="BI235" s="175"/>
      <c r="BJ235" s="59"/>
      <c r="BK235" s="158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CA235" s="27"/>
      <c r="CE235" s="27"/>
      <c r="CI235" s="27"/>
      <c r="CM235" s="27"/>
      <c r="CQ235" s="27"/>
      <c r="CU235" s="27"/>
      <c r="CY235" s="27"/>
      <c r="DC235" s="27"/>
      <c r="DG235" s="27"/>
    </row>
    <row r="236" spans="1:111" s="6" customFormat="1" ht="27.75" customHeight="1" x14ac:dyDescent="0.2">
      <c r="A236" s="59"/>
      <c r="C236" s="59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51"/>
      <c r="R236" s="8"/>
      <c r="AE236" s="67"/>
      <c r="AF236" s="63"/>
      <c r="AS236" s="68"/>
      <c r="BF236" s="68"/>
      <c r="BG236" s="68"/>
      <c r="BH236" s="175"/>
      <c r="BI236" s="175"/>
      <c r="BJ236" s="59"/>
      <c r="BK236" s="158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CA236" s="27"/>
      <c r="CE236" s="27"/>
      <c r="CI236" s="27"/>
      <c r="CM236" s="27"/>
      <c r="CQ236" s="27"/>
      <c r="CU236" s="27"/>
      <c r="CY236" s="27"/>
      <c r="DC236" s="27"/>
      <c r="DG236" s="27"/>
    </row>
    <row r="237" spans="1:111" s="6" customFormat="1" ht="27.75" customHeight="1" x14ac:dyDescent="0.2">
      <c r="A237" s="59"/>
      <c r="C237" s="59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51"/>
      <c r="R237" s="8"/>
      <c r="AE237" s="67"/>
      <c r="AF237" s="63"/>
      <c r="AS237" s="68"/>
      <c r="BF237" s="68"/>
      <c r="BG237" s="68"/>
      <c r="BH237" s="175"/>
      <c r="BI237" s="175"/>
      <c r="BJ237" s="59"/>
      <c r="BK237" s="158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CA237" s="27"/>
      <c r="CE237" s="27"/>
      <c r="CI237" s="27"/>
      <c r="CM237" s="27"/>
      <c r="CQ237" s="27"/>
      <c r="CU237" s="27"/>
      <c r="CY237" s="27"/>
      <c r="DC237" s="27"/>
      <c r="DG237" s="27"/>
    </row>
    <row r="238" spans="1:111" s="6" customFormat="1" ht="27.75" customHeight="1" x14ac:dyDescent="0.2">
      <c r="A238" s="59"/>
      <c r="C238" s="59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51"/>
      <c r="R238" s="8"/>
      <c r="AE238" s="67"/>
      <c r="AF238" s="63"/>
      <c r="AS238" s="68"/>
      <c r="BF238" s="68"/>
      <c r="BG238" s="68"/>
      <c r="BH238" s="175"/>
      <c r="BI238" s="175"/>
      <c r="BJ238" s="59"/>
      <c r="BK238" s="158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CA238" s="27"/>
      <c r="CE238" s="27"/>
      <c r="CI238" s="27"/>
      <c r="CM238" s="27"/>
      <c r="CQ238" s="27"/>
      <c r="CU238" s="27"/>
      <c r="CY238" s="27"/>
      <c r="DC238" s="27"/>
      <c r="DG238" s="27"/>
    </row>
    <row r="239" spans="1:111" s="6" customFormat="1" ht="27.75" customHeight="1" x14ac:dyDescent="0.2">
      <c r="A239" s="59"/>
      <c r="C239" s="59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51"/>
      <c r="R239" s="8"/>
      <c r="AE239" s="67"/>
      <c r="AF239" s="63"/>
      <c r="AS239" s="68"/>
      <c r="BF239" s="68"/>
      <c r="BG239" s="68"/>
      <c r="BH239" s="175"/>
      <c r="BI239" s="175"/>
      <c r="BJ239" s="59"/>
      <c r="BK239" s="158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CA239" s="27"/>
      <c r="CE239" s="27"/>
      <c r="CI239" s="27"/>
      <c r="CM239" s="27"/>
      <c r="CQ239" s="27"/>
      <c r="CU239" s="27"/>
      <c r="CY239" s="27"/>
      <c r="DC239" s="27"/>
      <c r="DG239" s="27"/>
    </row>
    <row r="240" spans="1:111" s="6" customFormat="1" ht="27.75" customHeight="1" x14ac:dyDescent="0.2">
      <c r="A240" s="59"/>
      <c r="C240" s="59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51"/>
      <c r="R240" s="8"/>
      <c r="AE240" s="67"/>
      <c r="AF240" s="63"/>
      <c r="AS240" s="68"/>
      <c r="BF240" s="68"/>
      <c r="BG240" s="68"/>
      <c r="BH240" s="175"/>
      <c r="BI240" s="175"/>
      <c r="BJ240" s="59"/>
      <c r="BK240" s="158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CA240" s="27"/>
      <c r="CE240" s="27"/>
      <c r="CI240" s="27"/>
      <c r="CM240" s="27"/>
      <c r="CQ240" s="27"/>
      <c r="CU240" s="27"/>
      <c r="CY240" s="27"/>
      <c r="DC240" s="27"/>
      <c r="DG240" s="27"/>
    </row>
    <row r="241" spans="1:111" s="6" customFormat="1" ht="27.75" customHeight="1" x14ac:dyDescent="0.2">
      <c r="A241" s="59"/>
      <c r="C241" s="59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51"/>
      <c r="R241" s="8"/>
      <c r="AE241" s="67"/>
      <c r="AF241" s="63"/>
      <c r="AS241" s="68"/>
      <c r="BF241" s="68"/>
      <c r="BG241" s="68"/>
      <c r="BH241" s="175"/>
      <c r="BI241" s="175"/>
      <c r="BJ241" s="59"/>
      <c r="BK241" s="158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CA241" s="27"/>
      <c r="CE241" s="27"/>
      <c r="CI241" s="27"/>
      <c r="CM241" s="27"/>
      <c r="CQ241" s="27"/>
      <c r="CU241" s="27"/>
      <c r="CY241" s="27"/>
      <c r="DC241" s="27"/>
      <c r="DG241" s="27"/>
    </row>
    <row r="242" spans="1:111" s="6" customFormat="1" ht="27.75" customHeight="1" x14ac:dyDescent="0.2">
      <c r="A242" s="59"/>
      <c r="C242" s="59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51"/>
      <c r="R242" s="8"/>
      <c r="AE242" s="67"/>
      <c r="AF242" s="63"/>
      <c r="AS242" s="68"/>
      <c r="BF242" s="68"/>
      <c r="BG242" s="68"/>
      <c r="BH242" s="175"/>
      <c r="BI242" s="175"/>
      <c r="BJ242" s="59"/>
      <c r="BK242" s="158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CA242" s="27"/>
      <c r="CE242" s="27"/>
      <c r="CI242" s="27"/>
      <c r="CM242" s="27"/>
      <c r="CQ242" s="27"/>
      <c r="CU242" s="27"/>
      <c r="CY242" s="27"/>
      <c r="DC242" s="27"/>
      <c r="DG242" s="27"/>
    </row>
    <row r="243" spans="1:111" s="6" customFormat="1" ht="27.75" customHeight="1" x14ac:dyDescent="0.2">
      <c r="A243" s="59"/>
      <c r="C243" s="59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51"/>
      <c r="R243" s="8"/>
      <c r="AE243" s="67"/>
      <c r="AF243" s="63"/>
      <c r="AS243" s="68"/>
      <c r="BF243" s="68"/>
      <c r="BG243" s="68"/>
      <c r="BH243" s="175"/>
      <c r="BI243" s="175"/>
      <c r="BJ243" s="59"/>
      <c r="BK243" s="158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CA243" s="27"/>
      <c r="CE243" s="27"/>
      <c r="CI243" s="27"/>
      <c r="CM243" s="27"/>
      <c r="CQ243" s="27"/>
      <c r="CU243" s="27"/>
      <c r="CY243" s="27"/>
      <c r="DC243" s="27"/>
      <c r="DG243" s="27"/>
    </row>
    <row r="244" spans="1:111" s="6" customFormat="1" ht="27.75" customHeight="1" x14ac:dyDescent="0.2">
      <c r="A244" s="59"/>
      <c r="C244" s="59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51"/>
      <c r="R244" s="8"/>
      <c r="AE244" s="67"/>
      <c r="AF244" s="63"/>
      <c r="AS244" s="68"/>
      <c r="BF244" s="68"/>
      <c r="BG244" s="68"/>
      <c r="BH244" s="175"/>
      <c r="BI244" s="175"/>
      <c r="BJ244" s="59"/>
      <c r="BK244" s="158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CA244" s="27"/>
      <c r="CE244" s="27"/>
      <c r="CI244" s="27"/>
      <c r="CM244" s="27"/>
      <c r="CQ244" s="27"/>
      <c r="CU244" s="27"/>
      <c r="CY244" s="27"/>
      <c r="DC244" s="27"/>
      <c r="DG244" s="27"/>
    </row>
    <row r="245" spans="1:111" s="6" customFormat="1" ht="27.75" customHeight="1" x14ac:dyDescent="0.2">
      <c r="A245" s="59"/>
      <c r="C245" s="59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51"/>
      <c r="R245" s="8"/>
      <c r="AE245" s="67"/>
      <c r="AF245" s="63"/>
      <c r="AS245" s="68"/>
      <c r="BF245" s="68"/>
      <c r="BG245" s="68"/>
      <c r="BH245" s="175"/>
      <c r="BI245" s="175"/>
      <c r="BJ245" s="59"/>
      <c r="BK245" s="158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CA245" s="27"/>
      <c r="CE245" s="27"/>
      <c r="CI245" s="27"/>
      <c r="CM245" s="27"/>
      <c r="CQ245" s="27"/>
      <c r="CU245" s="27"/>
      <c r="CY245" s="27"/>
      <c r="DC245" s="27"/>
      <c r="DG245" s="27"/>
    </row>
    <row r="246" spans="1:111" s="6" customFormat="1" ht="27.75" customHeight="1" x14ac:dyDescent="0.2">
      <c r="A246" s="59"/>
      <c r="C246" s="59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51"/>
      <c r="R246" s="8"/>
      <c r="AE246" s="67"/>
      <c r="AF246" s="63"/>
      <c r="AS246" s="68"/>
      <c r="BF246" s="68"/>
      <c r="BG246" s="68"/>
      <c r="BH246" s="175"/>
      <c r="BI246" s="175"/>
      <c r="BJ246" s="59"/>
      <c r="BK246" s="158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CA246" s="27"/>
      <c r="CE246" s="27"/>
      <c r="CI246" s="27"/>
      <c r="CM246" s="27"/>
      <c r="CQ246" s="27"/>
      <c r="CU246" s="27"/>
      <c r="CY246" s="27"/>
      <c r="DC246" s="27"/>
      <c r="DG246" s="27"/>
    </row>
    <row r="247" spans="1:111" s="6" customFormat="1" ht="27.75" customHeight="1" x14ac:dyDescent="0.2">
      <c r="A247" s="59"/>
      <c r="C247" s="59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51"/>
      <c r="R247" s="8"/>
      <c r="AE247" s="67"/>
      <c r="AF247" s="63"/>
      <c r="AS247" s="68"/>
      <c r="BF247" s="68"/>
      <c r="BG247" s="68"/>
      <c r="BH247" s="175"/>
      <c r="BI247" s="175"/>
      <c r="BJ247" s="59"/>
      <c r="BK247" s="158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CA247" s="27"/>
      <c r="CE247" s="27"/>
      <c r="CI247" s="27"/>
      <c r="CM247" s="27"/>
      <c r="CQ247" s="27"/>
      <c r="CU247" s="27"/>
      <c r="CY247" s="27"/>
      <c r="DC247" s="27"/>
      <c r="DG247" s="27"/>
    </row>
    <row r="248" spans="1:111" s="6" customFormat="1" ht="27.75" customHeight="1" x14ac:dyDescent="0.2">
      <c r="A248" s="59"/>
      <c r="C248" s="59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51"/>
      <c r="R248" s="8"/>
      <c r="AE248" s="67"/>
      <c r="AF248" s="63"/>
      <c r="AS248" s="68"/>
      <c r="BF248" s="68"/>
      <c r="BG248" s="68"/>
      <c r="BH248" s="175"/>
      <c r="BI248" s="175"/>
      <c r="BJ248" s="59"/>
      <c r="BK248" s="158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CA248" s="27"/>
      <c r="CE248" s="27"/>
      <c r="CI248" s="27"/>
      <c r="CM248" s="27"/>
      <c r="CQ248" s="27"/>
      <c r="CU248" s="27"/>
      <c r="CY248" s="27"/>
      <c r="DC248" s="27"/>
      <c r="DG248" s="27"/>
    </row>
    <row r="249" spans="1:111" s="6" customFormat="1" ht="27.75" customHeight="1" x14ac:dyDescent="0.2">
      <c r="A249" s="59"/>
      <c r="C249" s="59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51"/>
      <c r="R249" s="8"/>
      <c r="AE249" s="67"/>
      <c r="AF249" s="63"/>
      <c r="AS249" s="68"/>
      <c r="BF249" s="68"/>
      <c r="BG249" s="68"/>
      <c r="BH249" s="175"/>
      <c r="BI249" s="175"/>
      <c r="BJ249" s="59"/>
      <c r="BK249" s="158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CA249" s="27"/>
      <c r="CE249" s="27"/>
      <c r="CI249" s="27"/>
      <c r="CM249" s="27"/>
      <c r="CQ249" s="27"/>
      <c r="CU249" s="27"/>
      <c r="CY249" s="27"/>
      <c r="DC249" s="27"/>
      <c r="DG249" s="27"/>
    </row>
    <row r="250" spans="1:111" s="6" customFormat="1" ht="27.75" customHeight="1" x14ac:dyDescent="0.2">
      <c r="A250" s="59"/>
      <c r="C250" s="59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51"/>
      <c r="R250" s="8"/>
      <c r="AE250" s="67"/>
      <c r="AF250" s="63"/>
      <c r="AS250" s="68"/>
      <c r="BF250" s="68"/>
      <c r="BG250" s="68"/>
      <c r="BH250" s="175"/>
      <c r="BI250" s="175"/>
      <c r="BJ250" s="59"/>
      <c r="BK250" s="158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CA250" s="27"/>
      <c r="CE250" s="27"/>
      <c r="CI250" s="27"/>
      <c r="CM250" s="27"/>
      <c r="CQ250" s="27"/>
      <c r="CU250" s="27"/>
      <c r="CY250" s="27"/>
      <c r="DC250" s="27"/>
      <c r="DG250" s="27"/>
    </row>
    <row r="251" spans="1:111" s="6" customFormat="1" ht="27.75" customHeight="1" x14ac:dyDescent="0.2">
      <c r="A251" s="59"/>
      <c r="C251" s="59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51"/>
      <c r="R251" s="8"/>
      <c r="AE251" s="67"/>
      <c r="AF251" s="63"/>
      <c r="AS251" s="68"/>
      <c r="BF251" s="68"/>
      <c r="BG251" s="68"/>
      <c r="BH251" s="175"/>
      <c r="BI251" s="175"/>
      <c r="BJ251" s="59"/>
      <c r="BK251" s="158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CA251" s="27"/>
      <c r="CE251" s="27"/>
      <c r="CI251" s="27"/>
      <c r="CM251" s="27"/>
      <c r="CQ251" s="27"/>
      <c r="CU251" s="27"/>
      <c r="CY251" s="27"/>
      <c r="DC251" s="27"/>
      <c r="DG251" s="27"/>
    </row>
    <row r="252" spans="1:111" s="6" customFormat="1" ht="27.75" customHeight="1" x14ac:dyDescent="0.2">
      <c r="A252" s="59"/>
      <c r="C252" s="59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51"/>
      <c r="R252" s="8"/>
      <c r="AE252" s="67"/>
      <c r="AF252" s="63"/>
      <c r="AS252" s="68"/>
      <c r="BF252" s="68"/>
      <c r="BG252" s="68"/>
      <c r="BH252" s="175"/>
      <c r="BI252" s="175"/>
      <c r="BJ252" s="59"/>
      <c r="BK252" s="158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CA252" s="27"/>
      <c r="CE252" s="27"/>
      <c r="CI252" s="27"/>
      <c r="CM252" s="27"/>
      <c r="CQ252" s="27"/>
      <c r="CU252" s="27"/>
      <c r="CY252" s="27"/>
      <c r="DC252" s="27"/>
      <c r="DG252" s="27"/>
    </row>
    <row r="253" spans="1:111" s="6" customFormat="1" ht="27.75" customHeight="1" x14ac:dyDescent="0.2">
      <c r="A253" s="59"/>
      <c r="C253" s="59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51"/>
      <c r="R253" s="8"/>
      <c r="AE253" s="67"/>
      <c r="AF253" s="63"/>
      <c r="AS253" s="68"/>
      <c r="BF253" s="68"/>
      <c r="BG253" s="68"/>
      <c r="BH253" s="175"/>
      <c r="BI253" s="175"/>
      <c r="BJ253" s="59"/>
      <c r="BK253" s="158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CA253" s="27"/>
      <c r="CE253" s="27"/>
      <c r="CI253" s="27"/>
      <c r="CM253" s="27"/>
      <c r="CQ253" s="27"/>
      <c r="CU253" s="27"/>
      <c r="CY253" s="27"/>
      <c r="DC253" s="27"/>
      <c r="DG253" s="27"/>
    </row>
    <row r="254" spans="1:111" s="6" customFormat="1" ht="27.75" customHeight="1" x14ac:dyDescent="0.2">
      <c r="A254" s="59"/>
      <c r="C254" s="59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51"/>
      <c r="R254" s="8"/>
      <c r="AE254" s="67"/>
      <c r="AF254" s="63"/>
      <c r="AS254" s="68"/>
      <c r="BF254" s="68"/>
      <c r="BG254" s="68"/>
      <c r="BH254" s="175"/>
      <c r="BI254" s="175"/>
      <c r="BJ254" s="59"/>
      <c r="BK254" s="158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CA254" s="27"/>
      <c r="CE254" s="27"/>
      <c r="CI254" s="27"/>
      <c r="CM254" s="27"/>
      <c r="CQ254" s="27"/>
      <c r="CU254" s="27"/>
      <c r="CY254" s="27"/>
      <c r="DC254" s="27"/>
      <c r="DG254" s="27"/>
    </row>
    <row r="255" spans="1:111" s="6" customFormat="1" ht="27.75" customHeight="1" x14ac:dyDescent="0.2">
      <c r="A255" s="59"/>
      <c r="C255" s="59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51"/>
      <c r="R255" s="8"/>
      <c r="AE255" s="67"/>
      <c r="AF255" s="63"/>
      <c r="AS255" s="68"/>
      <c r="BF255" s="68"/>
      <c r="BG255" s="68"/>
      <c r="BH255" s="175"/>
      <c r="BI255" s="175"/>
      <c r="BJ255" s="59"/>
      <c r="BK255" s="158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CA255" s="27"/>
      <c r="CE255" s="27"/>
      <c r="CI255" s="27"/>
      <c r="CM255" s="27"/>
      <c r="CQ255" s="27"/>
      <c r="CU255" s="27"/>
      <c r="CY255" s="27"/>
      <c r="DC255" s="27"/>
      <c r="DG255" s="27"/>
    </row>
    <row r="256" spans="1:111" s="6" customFormat="1" ht="27.75" customHeight="1" x14ac:dyDescent="0.2">
      <c r="A256" s="59"/>
      <c r="C256" s="59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51"/>
      <c r="R256" s="8"/>
      <c r="AE256" s="67"/>
      <c r="AF256" s="63"/>
      <c r="AS256" s="68"/>
      <c r="BF256" s="68"/>
      <c r="BG256" s="68"/>
      <c r="BH256" s="175"/>
      <c r="BI256" s="175"/>
      <c r="BJ256" s="59"/>
      <c r="BK256" s="158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CA256" s="27"/>
      <c r="CE256" s="27"/>
      <c r="CI256" s="27"/>
      <c r="CM256" s="27"/>
      <c r="CQ256" s="27"/>
      <c r="CU256" s="27"/>
      <c r="CY256" s="27"/>
      <c r="DC256" s="27"/>
      <c r="DG256" s="27"/>
    </row>
    <row r="257" spans="1:111" s="6" customFormat="1" ht="27.75" customHeight="1" x14ac:dyDescent="0.2">
      <c r="A257" s="59"/>
      <c r="C257" s="59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51"/>
      <c r="R257" s="8"/>
      <c r="AE257" s="67"/>
      <c r="AF257" s="63"/>
      <c r="AS257" s="68"/>
      <c r="BF257" s="68"/>
      <c r="BG257" s="68"/>
      <c r="BH257" s="175"/>
      <c r="BI257" s="175"/>
      <c r="BJ257" s="59"/>
      <c r="BK257" s="158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CA257" s="27"/>
      <c r="CE257" s="27"/>
      <c r="CI257" s="27"/>
      <c r="CM257" s="27"/>
      <c r="CQ257" s="27"/>
      <c r="CU257" s="27"/>
      <c r="CY257" s="27"/>
      <c r="DC257" s="27"/>
      <c r="DG257" s="27"/>
    </row>
    <row r="258" spans="1:111" s="6" customFormat="1" ht="27.75" customHeight="1" x14ac:dyDescent="0.2">
      <c r="A258" s="59"/>
      <c r="C258" s="59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51"/>
      <c r="R258" s="8"/>
      <c r="AE258" s="67"/>
      <c r="AF258" s="63"/>
      <c r="AS258" s="68"/>
      <c r="BF258" s="68"/>
      <c r="BG258" s="68"/>
      <c r="BH258" s="175"/>
      <c r="BI258" s="175"/>
      <c r="BJ258" s="59"/>
      <c r="BK258" s="158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CA258" s="27"/>
      <c r="CE258" s="27"/>
      <c r="CI258" s="27"/>
      <c r="CM258" s="27"/>
      <c r="CQ258" s="27"/>
      <c r="CU258" s="27"/>
      <c r="CY258" s="27"/>
      <c r="DC258" s="27"/>
      <c r="DG258" s="27"/>
    </row>
    <row r="259" spans="1:111" s="6" customFormat="1" ht="27.75" customHeight="1" x14ac:dyDescent="0.2">
      <c r="A259" s="59"/>
      <c r="C259" s="59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51"/>
      <c r="R259" s="8"/>
      <c r="AE259" s="67"/>
      <c r="AF259" s="63"/>
      <c r="AS259" s="68"/>
      <c r="BF259" s="68"/>
      <c r="BG259" s="68"/>
      <c r="BH259" s="175"/>
      <c r="BI259" s="175"/>
      <c r="BJ259" s="59"/>
      <c r="BK259" s="158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CA259" s="27"/>
      <c r="CE259" s="27"/>
      <c r="CI259" s="27"/>
      <c r="CM259" s="27"/>
      <c r="CQ259" s="27"/>
      <c r="CU259" s="27"/>
      <c r="CY259" s="27"/>
      <c r="DC259" s="27"/>
      <c r="DG259" s="27"/>
    </row>
    <row r="260" spans="1:111" s="6" customFormat="1" ht="27.75" customHeight="1" x14ac:dyDescent="0.2">
      <c r="A260" s="59"/>
      <c r="C260" s="59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51"/>
      <c r="R260" s="8"/>
      <c r="AE260" s="67"/>
      <c r="AF260" s="63"/>
      <c r="AS260" s="68"/>
      <c r="BF260" s="68"/>
      <c r="BG260" s="68"/>
      <c r="BH260" s="175"/>
      <c r="BI260" s="175"/>
      <c r="BJ260" s="59"/>
      <c r="BK260" s="158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CA260" s="27"/>
      <c r="CE260" s="27"/>
      <c r="CI260" s="27"/>
      <c r="CM260" s="27"/>
      <c r="CQ260" s="27"/>
      <c r="CU260" s="27"/>
      <c r="CY260" s="27"/>
      <c r="DC260" s="27"/>
      <c r="DG260" s="27"/>
    </row>
    <row r="261" spans="1:111" s="6" customFormat="1" ht="27.75" customHeight="1" x14ac:dyDescent="0.2">
      <c r="A261" s="59"/>
      <c r="C261" s="59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51"/>
      <c r="R261" s="8"/>
      <c r="AE261" s="67"/>
      <c r="AF261" s="63"/>
      <c r="AS261" s="68"/>
      <c r="BF261" s="68"/>
      <c r="BG261" s="68"/>
      <c r="BH261" s="175"/>
      <c r="BI261" s="175"/>
      <c r="BJ261" s="59"/>
      <c r="BK261" s="158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CA261" s="27"/>
      <c r="CE261" s="27"/>
      <c r="CI261" s="27"/>
      <c r="CM261" s="27"/>
      <c r="CQ261" s="27"/>
      <c r="CU261" s="27"/>
      <c r="CY261" s="27"/>
      <c r="DC261" s="27"/>
      <c r="DG261" s="27"/>
    </row>
    <row r="262" spans="1:111" s="6" customFormat="1" ht="27.75" customHeight="1" x14ac:dyDescent="0.2">
      <c r="A262" s="59"/>
      <c r="C262" s="59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51"/>
      <c r="R262" s="8"/>
      <c r="AE262" s="67"/>
      <c r="AF262" s="63"/>
      <c r="AS262" s="68"/>
      <c r="BF262" s="68"/>
      <c r="BG262" s="68"/>
      <c r="BH262" s="175"/>
      <c r="BI262" s="175"/>
      <c r="BJ262" s="59"/>
      <c r="BK262" s="158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CA262" s="27"/>
      <c r="CE262" s="27"/>
      <c r="CI262" s="27"/>
      <c r="CM262" s="27"/>
      <c r="CQ262" s="27"/>
      <c r="CU262" s="27"/>
      <c r="CY262" s="27"/>
      <c r="DC262" s="27"/>
      <c r="DG262" s="27"/>
    </row>
    <row r="263" spans="1:111" s="6" customFormat="1" ht="27.75" customHeight="1" x14ac:dyDescent="0.2">
      <c r="A263" s="59"/>
      <c r="C263" s="59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51"/>
      <c r="R263" s="8"/>
      <c r="AE263" s="67"/>
      <c r="AF263" s="63"/>
      <c r="AS263" s="68"/>
      <c r="BF263" s="68"/>
      <c r="BG263" s="68"/>
      <c r="BH263" s="175"/>
      <c r="BI263" s="175"/>
      <c r="BJ263" s="59"/>
      <c r="BK263" s="158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CA263" s="27"/>
      <c r="CE263" s="27"/>
      <c r="CI263" s="27"/>
      <c r="CM263" s="27"/>
      <c r="CQ263" s="27"/>
      <c r="CU263" s="27"/>
      <c r="CY263" s="27"/>
      <c r="DC263" s="27"/>
      <c r="DG263" s="27"/>
    </row>
    <row r="264" spans="1:111" s="6" customFormat="1" ht="27.75" customHeight="1" x14ac:dyDescent="0.2">
      <c r="A264" s="59"/>
      <c r="C264" s="59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51"/>
      <c r="R264" s="8"/>
      <c r="AE264" s="67"/>
      <c r="AF264" s="63"/>
      <c r="AS264" s="68"/>
      <c r="BF264" s="68"/>
      <c r="BG264" s="68"/>
      <c r="BH264" s="175"/>
      <c r="BI264" s="175"/>
      <c r="BJ264" s="59"/>
      <c r="BK264" s="158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CA264" s="27"/>
      <c r="CE264" s="27"/>
      <c r="CI264" s="27"/>
      <c r="CM264" s="27"/>
      <c r="CQ264" s="27"/>
      <c r="CU264" s="27"/>
      <c r="CY264" s="27"/>
      <c r="DC264" s="27"/>
      <c r="DG264" s="27"/>
    </row>
    <row r="265" spans="1:111" s="6" customFormat="1" ht="27.75" customHeight="1" x14ac:dyDescent="0.2">
      <c r="A265" s="59"/>
      <c r="C265" s="59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51"/>
      <c r="R265" s="8"/>
      <c r="AE265" s="67"/>
      <c r="AF265" s="63"/>
      <c r="AS265" s="68"/>
      <c r="BF265" s="68"/>
      <c r="BG265" s="68"/>
      <c r="BH265" s="175"/>
      <c r="BI265" s="175"/>
      <c r="BJ265" s="59"/>
      <c r="BK265" s="158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CA265" s="27"/>
      <c r="CE265" s="27"/>
      <c r="CI265" s="27"/>
      <c r="CM265" s="27"/>
      <c r="CQ265" s="27"/>
      <c r="CU265" s="27"/>
      <c r="CY265" s="27"/>
      <c r="DC265" s="27"/>
      <c r="DG265" s="27"/>
    </row>
    <row r="266" spans="1:111" s="6" customFormat="1" ht="27.75" customHeight="1" x14ac:dyDescent="0.2">
      <c r="A266" s="59"/>
      <c r="C266" s="59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51"/>
      <c r="R266" s="8"/>
      <c r="AE266" s="67"/>
      <c r="AF266" s="63"/>
      <c r="AS266" s="68"/>
      <c r="BF266" s="68"/>
      <c r="BG266" s="68"/>
      <c r="BH266" s="175"/>
      <c r="BI266" s="175"/>
      <c r="BJ266" s="59"/>
      <c r="BK266" s="158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CA266" s="27"/>
      <c r="CE266" s="27"/>
      <c r="CI266" s="27"/>
      <c r="CM266" s="27"/>
      <c r="CQ266" s="27"/>
      <c r="CU266" s="27"/>
      <c r="CY266" s="27"/>
      <c r="DC266" s="27"/>
      <c r="DG266" s="27"/>
    </row>
    <row r="267" spans="1:111" s="6" customFormat="1" ht="15.75" x14ac:dyDescent="0.2">
      <c r="A267" s="59"/>
      <c r="C267" s="59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51"/>
      <c r="R267" s="8"/>
      <c r="AE267" s="67"/>
      <c r="AF267" s="63"/>
      <c r="AS267" s="68"/>
      <c r="BF267" s="68"/>
      <c r="BG267" s="68"/>
      <c r="BH267" s="175"/>
      <c r="BI267" s="175"/>
      <c r="BJ267" s="59"/>
      <c r="BK267" s="158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CA267" s="27"/>
      <c r="CE267" s="27"/>
      <c r="CI267" s="27"/>
      <c r="CM267" s="27"/>
      <c r="CQ267" s="27"/>
      <c r="CU267" s="27"/>
      <c r="CY267" s="27"/>
      <c r="DC267" s="27"/>
      <c r="DG267" s="27"/>
    </row>
    <row r="268" spans="1:111" s="6" customFormat="1" ht="15.75" x14ac:dyDescent="0.2">
      <c r="A268" s="59"/>
      <c r="C268" s="59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51"/>
      <c r="R268" s="8"/>
      <c r="AE268" s="67"/>
      <c r="AF268" s="63"/>
      <c r="AS268" s="68"/>
      <c r="BF268" s="68"/>
      <c r="BG268" s="68"/>
      <c r="BH268" s="175"/>
      <c r="BI268" s="175"/>
      <c r="BJ268" s="59"/>
      <c r="BK268" s="158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CA268" s="27"/>
      <c r="CE268" s="27"/>
      <c r="CI268" s="27"/>
      <c r="CM268" s="27"/>
      <c r="CQ268" s="27"/>
      <c r="CU268" s="27"/>
      <c r="CY268" s="27"/>
      <c r="DC268" s="27"/>
      <c r="DG268" s="27"/>
    </row>
    <row r="269" spans="1:111" s="6" customFormat="1" ht="15.75" x14ac:dyDescent="0.2">
      <c r="A269" s="59"/>
      <c r="C269" s="59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51"/>
      <c r="R269" s="8"/>
      <c r="AE269" s="67"/>
      <c r="AF269" s="63"/>
      <c r="AS269" s="68"/>
      <c r="BF269" s="68"/>
      <c r="BG269" s="68"/>
      <c r="BH269" s="175"/>
      <c r="BI269" s="175"/>
      <c r="BJ269" s="59"/>
      <c r="BK269" s="158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CA269" s="27"/>
      <c r="CE269" s="27"/>
      <c r="CI269" s="27"/>
      <c r="CM269" s="27"/>
      <c r="CQ269" s="27"/>
      <c r="CU269" s="27"/>
      <c r="CY269" s="27"/>
      <c r="DC269" s="27"/>
      <c r="DG269" s="27"/>
    </row>
    <row r="270" spans="1:111" s="6" customFormat="1" ht="15.75" x14ac:dyDescent="0.2">
      <c r="A270" s="59"/>
      <c r="C270" s="59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51"/>
      <c r="R270" s="8"/>
      <c r="AE270" s="67"/>
      <c r="AF270" s="63"/>
      <c r="AS270" s="68"/>
      <c r="BF270" s="68"/>
      <c r="BG270" s="68"/>
      <c r="BH270" s="175"/>
      <c r="BI270" s="175"/>
      <c r="BJ270" s="59"/>
      <c r="BK270" s="158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CA270" s="27"/>
      <c r="CE270" s="27"/>
      <c r="CI270" s="27"/>
      <c r="CM270" s="27"/>
      <c r="CQ270" s="27"/>
      <c r="CU270" s="27"/>
      <c r="CY270" s="27"/>
      <c r="DC270" s="27"/>
      <c r="DG270" s="27"/>
    </row>
    <row r="271" spans="1:111" s="6" customFormat="1" ht="15.75" x14ac:dyDescent="0.2">
      <c r="A271" s="59"/>
      <c r="C271" s="59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51"/>
      <c r="R271" s="8"/>
      <c r="AE271" s="67"/>
      <c r="AF271" s="63"/>
      <c r="AS271" s="68"/>
      <c r="BF271" s="68"/>
      <c r="BG271" s="68"/>
      <c r="BH271" s="175"/>
      <c r="BI271" s="175"/>
      <c r="BJ271" s="59"/>
      <c r="BK271" s="158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CA271" s="27"/>
      <c r="CE271" s="27"/>
      <c r="CI271" s="27"/>
      <c r="CM271" s="27"/>
      <c r="CQ271" s="27"/>
      <c r="CU271" s="27"/>
      <c r="CY271" s="27"/>
      <c r="DC271" s="27"/>
      <c r="DG271" s="27"/>
    </row>
    <row r="272" spans="1:111" s="6" customFormat="1" ht="15.75" x14ac:dyDescent="0.2">
      <c r="A272" s="59"/>
      <c r="C272" s="59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51"/>
      <c r="R272" s="8"/>
      <c r="AE272" s="67"/>
      <c r="AF272" s="63"/>
      <c r="AS272" s="68"/>
      <c r="BF272" s="68"/>
      <c r="BG272" s="68"/>
      <c r="BH272" s="175"/>
      <c r="BI272" s="175"/>
      <c r="BJ272" s="59"/>
      <c r="BK272" s="158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CA272" s="27"/>
      <c r="CE272" s="27"/>
      <c r="CI272" s="27"/>
      <c r="CM272" s="27"/>
      <c r="CQ272" s="27"/>
      <c r="CU272" s="27"/>
      <c r="CY272" s="27"/>
      <c r="DC272" s="27"/>
      <c r="DG272" s="27"/>
    </row>
    <row r="273" spans="1:111" s="6" customFormat="1" ht="15.75" x14ac:dyDescent="0.2">
      <c r="A273" s="59"/>
      <c r="C273" s="59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51"/>
      <c r="R273" s="8"/>
      <c r="AE273" s="67"/>
      <c r="AF273" s="63"/>
      <c r="AS273" s="68"/>
      <c r="BF273" s="68"/>
      <c r="BG273" s="68"/>
      <c r="BH273" s="175"/>
      <c r="BI273" s="175"/>
      <c r="BJ273" s="59"/>
      <c r="BK273" s="158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CA273" s="27"/>
      <c r="CE273" s="27"/>
      <c r="CI273" s="27"/>
      <c r="CM273" s="27"/>
      <c r="CQ273" s="27"/>
      <c r="CU273" s="27"/>
      <c r="CY273" s="27"/>
      <c r="DC273" s="27"/>
      <c r="DG273" s="27"/>
    </row>
    <row r="274" spans="1:111" s="6" customFormat="1" ht="15.75" x14ac:dyDescent="0.2">
      <c r="A274" s="59"/>
      <c r="C274" s="59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51"/>
      <c r="R274" s="8"/>
      <c r="AE274" s="67"/>
      <c r="AF274" s="63"/>
      <c r="AS274" s="68"/>
      <c r="BF274" s="68"/>
      <c r="BG274" s="68"/>
      <c r="BH274" s="175"/>
      <c r="BI274" s="175"/>
      <c r="BJ274" s="59"/>
      <c r="BK274" s="158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CA274" s="27"/>
      <c r="CE274" s="27"/>
      <c r="CI274" s="27"/>
      <c r="CM274" s="27"/>
      <c r="CQ274" s="27"/>
      <c r="CU274" s="27"/>
      <c r="CY274" s="27"/>
      <c r="DC274" s="27"/>
      <c r="DG274" s="27"/>
    </row>
    <row r="275" spans="1:111" s="6" customFormat="1" ht="15.75" x14ac:dyDescent="0.2">
      <c r="A275" s="59"/>
      <c r="C275" s="59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51"/>
      <c r="R275" s="8"/>
      <c r="AE275" s="67"/>
      <c r="AF275" s="63"/>
      <c r="AS275" s="68"/>
      <c r="BF275" s="68"/>
      <c r="BG275" s="68"/>
      <c r="BH275" s="175"/>
      <c r="BI275" s="175"/>
      <c r="BJ275" s="59"/>
      <c r="BK275" s="158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CA275" s="27"/>
      <c r="CE275" s="27"/>
      <c r="CI275" s="27"/>
      <c r="CM275" s="27"/>
      <c r="CQ275" s="27"/>
      <c r="CU275" s="27"/>
      <c r="CY275" s="27"/>
      <c r="DC275" s="27"/>
      <c r="DG275" s="27"/>
    </row>
    <row r="276" spans="1:111" s="6" customFormat="1" ht="15.75" x14ac:dyDescent="0.2">
      <c r="A276" s="59"/>
      <c r="C276" s="59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51"/>
      <c r="R276" s="8"/>
      <c r="AE276" s="67"/>
      <c r="AF276" s="63"/>
      <c r="AS276" s="68"/>
      <c r="BF276" s="68"/>
      <c r="BG276" s="68"/>
      <c r="BH276" s="175"/>
      <c r="BI276" s="175"/>
      <c r="BJ276" s="59"/>
      <c r="BK276" s="158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CA276" s="27"/>
      <c r="CE276" s="27"/>
      <c r="CI276" s="27"/>
      <c r="CM276" s="27"/>
      <c r="CQ276" s="27"/>
      <c r="CU276" s="27"/>
      <c r="CY276" s="27"/>
      <c r="DC276" s="27"/>
      <c r="DG276" s="27"/>
    </row>
    <row r="277" spans="1:111" s="6" customFormat="1" ht="15.75" x14ac:dyDescent="0.2">
      <c r="A277" s="59"/>
      <c r="C277" s="59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51"/>
      <c r="R277" s="8"/>
      <c r="AE277" s="67"/>
      <c r="AF277" s="63"/>
      <c r="AS277" s="68"/>
      <c r="BF277" s="68"/>
      <c r="BG277" s="68"/>
      <c r="BH277" s="175"/>
      <c r="BI277" s="175"/>
      <c r="BJ277" s="59"/>
      <c r="BK277" s="158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CA277" s="27"/>
      <c r="CE277" s="27"/>
      <c r="CI277" s="27"/>
      <c r="CM277" s="27"/>
      <c r="CQ277" s="27"/>
      <c r="CU277" s="27"/>
      <c r="CY277" s="27"/>
      <c r="DC277" s="27"/>
      <c r="DG277" s="27"/>
    </row>
    <row r="278" spans="1:111" s="6" customFormat="1" ht="15.75" x14ac:dyDescent="0.2">
      <c r="A278" s="59"/>
      <c r="C278" s="59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51"/>
      <c r="R278" s="8"/>
      <c r="AE278" s="67"/>
      <c r="AF278" s="63"/>
      <c r="AS278" s="68"/>
      <c r="BF278" s="68"/>
      <c r="BG278" s="68"/>
      <c r="BH278" s="175"/>
      <c r="BI278" s="175"/>
      <c r="BJ278" s="59"/>
      <c r="BK278" s="158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CA278" s="27"/>
      <c r="CE278" s="27"/>
      <c r="CI278" s="27"/>
      <c r="CM278" s="27"/>
      <c r="CQ278" s="27"/>
      <c r="CU278" s="27"/>
      <c r="CY278" s="27"/>
      <c r="DC278" s="27"/>
      <c r="DG278" s="27"/>
    </row>
    <row r="279" spans="1:111" s="6" customFormat="1" ht="15.75" x14ac:dyDescent="0.2">
      <c r="A279" s="59"/>
      <c r="C279" s="59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51"/>
      <c r="R279" s="8"/>
      <c r="AE279" s="67"/>
      <c r="AF279" s="63"/>
      <c r="AS279" s="68"/>
      <c r="BF279" s="68"/>
      <c r="BG279" s="68"/>
      <c r="BH279" s="175"/>
      <c r="BI279" s="175"/>
      <c r="BJ279" s="59"/>
      <c r="BK279" s="158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CA279" s="27"/>
      <c r="CE279" s="27"/>
      <c r="CI279" s="27"/>
      <c r="CM279" s="27"/>
      <c r="CQ279" s="27"/>
      <c r="CU279" s="27"/>
      <c r="CY279" s="27"/>
      <c r="DC279" s="27"/>
      <c r="DG279" s="27"/>
    </row>
    <row r="280" spans="1:111" s="6" customFormat="1" ht="15.75" x14ac:dyDescent="0.2">
      <c r="A280" s="59"/>
      <c r="C280" s="59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51"/>
      <c r="R280" s="8"/>
      <c r="AE280" s="67"/>
      <c r="AF280" s="63"/>
      <c r="AS280" s="68"/>
      <c r="BF280" s="68"/>
      <c r="BG280" s="68"/>
      <c r="BH280" s="175"/>
      <c r="BI280" s="175"/>
      <c r="BJ280" s="59"/>
      <c r="BK280" s="158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CA280" s="27"/>
      <c r="CE280" s="27"/>
      <c r="CI280" s="27"/>
      <c r="CM280" s="27"/>
      <c r="CQ280" s="27"/>
      <c r="CU280" s="27"/>
      <c r="CY280" s="27"/>
      <c r="DC280" s="27"/>
      <c r="DG280" s="27"/>
    </row>
    <row r="281" spans="1:111" s="6" customFormat="1" ht="15.75" x14ac:dyDescent="0.2">
      <c r="A281" s="59"/>
      <c r="C281" s="59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51"/>
      <c r="R281" s="8"/>
      <c r="AE281" s="67"/>
      <c r="AF281" s="63"/>
      <c r="AS281" s="68"/>
      <c r="BF281" s="68"/>
      <c r="BG281" s="68"/>
      <c r="BH281" s="175"/>
      <c r="BI281" s="175"/>
      <c r="BJ281" s="59"/>
      <c r="BK281" s="158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CA281" s="27"/>
      <c r="CE281" s="27"/>
      <c r="CI281" s="27"/>
      <c r="CM281" s="27"/>
      <c r="CQ281" s="27"/>
      <c r="CU281" s="27"/>
      <c r="CY281" s="27"/>
      <c r="DC281" s="27"/>
      <c r="DG281" s="27"/>
    </row>
    <row r="282" spans="1:111" s="6" customFormat="1" ht="15.75" x14ac:dyDescent="0.2">
      <c r="A282" s="59"/>
      <c r="C282" s="59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51"/>
      <c r="R282" s="8"/>
      <c r="AE282" s="67"/>
      <c r="AF282" s="63"/>
      <c r="AS282" s="68"/>
      <c r="BF282" s="68"/>
      <c r="BG282" s="68"/>
      <c r="BH282" s="175"/>
      <c r="BI282" s="175"/>
      <c r="BJ282" s="59"/>
      <c r="BK282" s="158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CA282" s="27"/>
      <c r="CE282" s="27"/>
      <c r="CI282" s="27"/>
      <c r="CM282" s="27"/>
      <c r="CQ282" s="27"/>
      <c r="CU282" s="27"/>
      <c r="CY282" s="27"/>
      <c r="DC282" s="27"/>
      <c r="DG282" s="27"/>
    </row>
    <row r="283" spans="1:111" s="6" customFormat="1" ht="15.75" x14ac:dyDescent="0.2">
      <c r="A283" s="59"/>
      <c r="C283" s="59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51"/>
      <c r="R283" s="8"/>
      <c r="AE283" s="67"/>
      <c r="AF283" s="63"/>
      <c r="AS283" s="68"/>
      <c r="BF283" s="68"/>
      <c r="BG283" s="68"/>
      <c r="BH283" s="175"/>
      <c r="BI283" s="175"/>
      <c r="BJ283" s="59"/>
      <c r="BK283" s="158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CA283" s="27"/>
      <c r="CE283" s="27"/>
      <c r="CI283" s="27"/>
      <c r="CM283" s="27"/>
      <c r="CQ283" s="27"/>
      <c r="CU283" s="27"/>
      <c r="CY283" s="27"/>
      <c r="DC283" s="27"/>
      <c r="DG283" s="27"/>
    </row>
    <row r="284" spans="1:111" s="6" customFormat="1" ht="15.75" x14ac:dyDescent="0.2">
      <c r="A284" s="59"/>
      <c r="C284" s="59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51"/>
      <c r="R284" s="8"/>
      <c r="AE284" s="67"/>
      <c r="AF284" s="63"/>
      <c r="AS284" s="68"/>
      <c r="BF284" s="68"/>
      <c r="BG284" s="68"/>
      <c r="BH284" s="175"/>
      <c r="BI284" s="175"/>
      <c r="BJ284" s="59"/>
      <c r="BK284" s="158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CA284" s="27"/>
      <c r="CE284" s="27"/>
      <c r="CI284" s="27"/>
      <c r="CM284" s="27"/>
      <c r="CQ284" s="27"/>
      <c r="CU284" s="27"/>
      <c r="CY284" s="27"/>
      <c r="DC284" s="27"/>
      <c r="DG284" s="27"/>
    </row>
    <row r="285" spans="1:111" s="6" customFormat="1" ht="15.75" x14ac:dyDescent="0.2">
      <c r="A285" s="59"/>
      <c r="C285" s="59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51"/>
      <c r="R285" s="8"/>
      <c r="AE285" s="67"/>
      <c r="AF285" s="63"/>
      <c r="AS285" s="68"/>
      <c r="BF285" s="68"/>
      <c r="BG285" s="68"/>
      <c r="BH285" s="175"/>
      <c r="BI285" s="175"/>
      <c r="BJ285" s="59"/>
      <c r="BK285" s="158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CA285" s="27"/>
      <c r="CE285" s="27"/>
      <c r="CI285" s="27"/>
      <c r="CM285" s="27"/>
      <c r="CQ285" s="27"/>
      <c r="CU285" s="27"/>
      <c r="CY285" s="27"/>
      <c r="DC285" s="27"/>
      <c r="DG285" s="27"/>
    </row>
    <row r="286" spans="1:111" s="6" customFormat="1" ht="15.75" x14ac:dyDescent="0.2">
      <c r="A286" s="59"/>
      <c r="C286" s="59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51"/>
      <c r="R286" s="8"/>
      <c r="AE286" s="67"/>
      <c r="AF286" s="63"/>
      <c r="AS286" s="68"/>
      <c r="BF286" s="68"/>
      <c r="BG286" s="68"/>
      <c r="BH286" s="175"/>
      <c r="BI286" s="175"/>
      <c r="BJ286" s="59"/>
      <c r="BK286" s="158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CA286" s="27"/>
      <c r="CE286" s="27"/>
      <c r="CI286" s="27"/>
      <c r="CM286" s="27"/>
      <c r="CQ286" s="27"/>
      <c r="CU286" s="27"/>
      <c r="CY286" s="27"/>
      <c r="DC286" s="27"/>
      <c r="DG286" s="27"/>
    </row>
    <row r="287" spans="1:111" s="6" customFormat="1" ht="15.75" x14ac:dyDescent="0.2">
      <c r="A287" s="59"/>
      <c r="C287" s="59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51"/>
      <c r="R287" s="8"/>
      <c r="AE287" s="67"/>
      <c r="AF287" s="63"/>
      <c r="AS287" s="68"/>
      <c r="BF287" s="68"/>
      <c r="BG287" s="68"/>
      <c r="BH287" s="175"/>
      <c r="BI287" s="175"/>
      <c r="BJ287" s="59"/>
      <c r="BK287" s="158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CA287" s="27"/>
      <c r="CE287" s="27"/>
      <c r="CI287" s="27"/>
      <c r="CM287" s="27"/>
      <c r="CQ287" s="27"/>
      <c r="CU287" s="27"/>
      <c r="CY287" s="27"/>
      <c r="DC287" s="27"/>
      <c r="DG287" s="27"/>
    </row>
    <row r="288" spans="1:111" s="6" customFormat="1" ht="15.75" x14ac:dyDescent="0.2">
      <c r="A288" s="59"/>
      <c r="C288" s="59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51"/>
      <c r="R288" s="8"/>
      <c r="AE288" s="67"/>
      <c r="AF288" s="63"/>
      <c r="AS288" s="68"/>
      <c r="BF288" s="68"/>
      <c r="BG288" s="68"/>
      <c r="BH288" s="175"/>
      <c r="BI288" s="175"/>
      <c r="BJ288" s="59"/>
      <c r="BK288" s="158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CA288" s="27"/>
      <c r="CE288" s="27"/>
      <c r="CI288" s="27"/>
      <c r="CM288" s="27"/>
      <c r="CQ288" s="27"/>
      <c r="CU288" s="27"/>
      <c r="CY288" s="27"/>
      <c r="DC288" s="27"/>
      <c r="DG288" s="27"/>
    </row>
    <row r="289" spans="1:114" s="6" customFormat="1" ht="15.75" x14ac:dyDescent="0.2">
      <c r="A289" s="59"/>
      <c r="C289" s="59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51"/>
      <c r="R289" s="8"/>
      <c r="AE289" s="67"/>
      <c r="AF289" s="63"/>
      <c r="AS289" s="68"/>
      <c r="BF289" s="68"/>
      <c r="BG289" s="68"/>
      <c r="BH289" s="175"/>
      <c r="BI289" s="175"/>
      <c r="BJ289" s="59"/>
      <c r="BK289" s="158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CA289" s="27"/>
      <c r="CE289" s="27"/>
      <c r="CI289" s="27"/>
      <c r="CM289" s="27"/>
      <c r="CQ289" s="27"/>
      <c r="CU289" s="27"/>
      <c r="CY289" s="27"/>
      <c r="DC289" s="27"/>
      <c r="DG289" s="27"/>
    </row>
    <row r="290" spans="1:114" s="6" customFormat="1" ht="15.75" x14ac:dyDescent="0.2">
      <c r="A290" s="59"/>
      <c r="C290" s="59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51"/>
      <c r="R290" s="8"/>
      <c r="AE290" s="67"/>
      <c r="AF290" s="63"/>
      <c r="AS290" s="68"/>
      <c r="BF290" s="68"/>
      <c r="BG290" s="68"/>
      <c r="BH290" s="175"/>
      <c r="BI290" s="175"/>
      <c r="BJ290" s="59"/>
      <c r="BK290" s="158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CA290" s="27"/>
      <c r="CE290" s="27"/>
      <c r="CI290" s="27"/>
      <c r="CM290" s="27"/>
      <c r="CQ290" s="27"/>
      <c r="CU290" s="27"/>
      <c r="CY290" s="27"/>
      <c r="DC290" s="27"/>
      <c r="DG290" s="27"/>
    </row>
    <row r="291" spans="1:114" s="6" customFormat="1" ht="15.75" x14ac:dyDescent="0.2">
      <c r="A291" s="59"/>
      <c r="C291" s="59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51"/>
      <c r="R291" s="8"/>
      <c r="AE291" s="67"/>
      <c r="AF291" s="63"/>
      <c r="AS291" s="68"/>
      <c r="BF291" s="68"/>
      <c r="BG291" s="68"/>
      <c r="BH291" s="175"/>
      <c r="BI291" s="175"/>
      <c r="BJ291" s="59"/>
      <c r="BK291" s="158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CA291" s="27"/>
      <c r="CE291" s="27"/>
      <c r="CI291" s="27"/>
      <c r="CM291" s="27"/>
      <c r="CQ291" s="27"/>
      <c r="CU291" s="27"/>
      <c r="CY291" s="27"/>
      <c r="DC291" s="27"/>
      <c r="DG291" s="27"/>
    </row>
    <row r="292" spans="1:114" s="6" customFormat="1" ht="15.75" x14ac:dyDescent="0.2">
      <c r="A292" s="59"/>
      <c r="C292" s="59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51"/>
      <c r="R292" s="8"/>
      <c r="AE292" s="67"/>
      <c r="AF292" s="63"/>
      <c r="AS292" s="68"/>
      <c r="BF292" s="68"/>
      <c r="BG292" s="68"/>
      <c r="BH292" s="175"/>
      <c r="BI292" s="175"/>
      <c r="BJ292" s="59"/>
      <c r="BK292" s="158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CA292" s="27"/>
      <c r="CE292" s="27"/>
      <c r="CI292" s="27"/>
      <c r="CM292" s="27"/>
      <c r="CQ292" s="27"/>
      <c r="CU292" s="27"/>
      <c r="CY292" s="27"/>
      <c r="DC292" s="27"/>
      <c r="DG292" s="27"/>
    </row>
    <row r="293" spans="1:114" s="6" customFormat="1" ht="15.75" x14ac:dyDescent="0.2">
      <c r="A293" s="59"/>
      <c r="C293" s="59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51"/>
      <c r="R293" s="8"/>
      <c r="AE293" s="67"/>
      <c r="AF293" s="63"/>
      <c r="AS293" s="68"/>
      <c r="BF293" s="68"/>
      <c r="BG293" s="68"/>
      <c r="BH293" s="175"/>
      <c r="BI293" s="175"/>
      <c r="BJ293" s="59"/>
      <c r="BK293" s="158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CA293" s="27"/>
      <c r="CE293" s="27"/>
      <c r="CI293" s="27"/>
      <c r="CM293" s="27"/>
      <c r="CQ293" s="27"/>
      <c r="CU293" s="27"/>
      <c r="CY293" s="27"/>
      <c r="DC293" s="27"/>
      <c r="DG293" s="27"/>
    </row>
    <row r="294" spans="1:114" s="6" customFormat="1" ht="15.75" x14ac:dyDescent="0.2">
      <c r="A294" s="59"/>
      <c r="C294" s="59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51"/>
      <c r="R294" s="8"/>
      <c r="AE294" s="67"/>
      <c r="AF294" s="63"/>
      <c r="AS294" s="68"/>
      <c r="BF294" s="68"/>
      <c r="BG294" s="68"/>
      <c r="BH294" s="175"/>
      <c r="BI294" s="175"/>
      <c r="BJ294" s="59"/>
      <c r="BK294" s="158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CA294" s="27"/>
      <c r="CE294" s="27"/>
      <c r="CI294" s="27"/>
      <c r="CM294" s="27"/>
      <c r="CQ294" s="27"/>
      <c r="CU294" s="27"/>
      <c r="CY294" s="27"/>
      <c r="DC294" s="27"/>
      <c r="DG294" s="27"/>
    </row>
    <row r="295" spans="1:114" x14ac:dyDescent="0.2">
      <c r="BK295" s="158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6"/>
      <c r="CA295" s="27"/>
      <c r="CB295" s="6"/>
      <c r="CC295" s="6"/>
      <c r="CD295" s="6"/>
      <c r="CE295" s="27"/>
      <c r="CF295" s="6"/>
      <c r="CG295" s="6"/>
      <c r="CH295" s="6"/>
      <c r="CI295" s="27"/>
      <c r="CJ295" s="6"/>
      <c r="CK295" s="6"/>
      <c r="CL295" s="6"/>
      <c r="CM295" s="27"/>
      <c r="CN295" s="6"/>
      <c r="CO295" s="6"/>
      <c r="CP295" s="6"/>
      <c r="CQ295" s="27"/>
      <c r="CR295" s="6"/>
      <c r="CS295" s="6"/>
      <c r="CT295" s="6"/>
      <c r="CU295" s="27"/>
      <c r="CV295" s="6"/>
      <c r="CW295" s="6"/>
      <c r="CX295" s="6"/>
      <c r="CY295" s="27"/>
      <c r="CZ295" s="6"/>
      <c r="DA295" s="6"/>
      <c r="DB295" s="6"/>
      <c r="DC295" s="27"/>
      <c r="DD295" s="6"/>
      <c r="DE295" s="6"/>
      <c r="DF295" s="6"/>
      <c r="DG295" s="27"/>
      <c r="DH295" s="6"/>
      <c r="DI295" s="6"/>
      <c r="DJ295" s="6"/>
    </row>
    <row r="296" spans="1:114" x14ac:dyDescent="0.2">
      <c r="BK296" s="158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6"/>
      <c r="CA296" s="27"/>
      <c r="CB296" s="6"/>
      <c r="CC296" s="6"/>
      <c r="CD296" s="6"/>
      <c r="CE296" s="27"/>
      <c r="CF296" s="6"/>
      <c r="CG296" s="6"/>
      <c r="CH296" s="6"/>
      <c r="CI296" s="27"/>
      <c r="CJ296" s="6"/>
      <c r="CK296" s="6"/>
      <c r="CL296" s="6"/>
      <c r="CM296" s="27"/>
      <c r="CN296" s="6"/>
      <c r="CO296" s="6"/>
      <c r="CP296" s="6"/>
      <c r="CQ296" s="27"/>
      <c r="CR296" s="6"/>
      <c r="CS296" s="6"/>
      <c r="CT296" s="6"/>
      <c r="CU296" s="27"/>
      <c r="CV296" s="6"/>
      <c r="CW296" s="6"/>
      <c r="CX296" s="6"/>
      <c r="CY296" s="27"/>
      <c r="CZ296" s="6"/>
      <c r="DA296" s="6"/>
      <c r="DB296" s="6"/>
      <c r="DC296" s="27"/>
      <c r="DD296" s="6"/>
      <c r="DE296" s="6"/>
      <c r="DF296" s="6"/>
      <c r="DG296" s="27"/>
      <c r="DH296" s="6"/>
      <c r="DI296" s="6"/>
      <c r="DJ296" s="6"/>
    </row>
    <row r="297" spans="1:114" x14ac:dyDescent="0.2">
      <c r="BK297" s="158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6"/>
      <c r="CA297" s="27"/>
      <c r="CB297" s="6"/>
      <c r="CC297" s="6"/>
      <c r="CD297" s="6"/>
      <c r="CE297" s="27"/>
      <c r="CF297" s="6"/>
      <c r="CG297" s="6"/>
      <c r="CH297" s="6"/>
      <c r="CI297" s="27"/>
      <c r="CJ297" s="6"/>
      <c r="CK297" s="6"/>
      <c r="CL297" s="6"/>
      <c r="CM297" s="27"/>
      <c r="CN297" s="6"/>
      <c r="CO297" s="6"/>
      <c r="CP297" s="6"/>
      <c r="CQ297" s="27"/>
      <c r="CR297" s="6"/>
      <c r="CS297" s="6"/>
      <c r="CT297" s="6"/>
      <c r="CU297" s="27"/>
      <c r="CV297" s="6"/>
      <c r="CW297" s="6"/>
      <c r="CX297" s="6"/>
      <c r="CY297" s="27"/>
      <c r="CZ297" s="6"/>
      <c r="DA297" s="6"/>
      <c r="DB297" s="6"/>
      <c r="DC297" s="27"/>
      <c r="DD297" s="6"/>
      <c r="DE297" s="6"/>
      <c r="DF297" s="6"/>
      <c r="DG297" s="27"/>
      <c r="DH297" s="6"/>
      <c r="DI297" s="6"/>
      <c r="DJ297" s="6"/>
    </row>
    <row r="298" spans="1:114" x14ac:dyDescent="0.2">
      <c r="BK298" s="158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6"/>
      <c r="CA298" s="27"/>
      <c r="CB298" s="6"/>
      <c r="CC298" s="6"/>
      <c r="CD298" s="6"/>
      <c r="CE298" s="27"/>
      <c r="CF298" s="6"/>
      <c r="CG298" s="6"/>
      <c r="CH298" s="6"/>
      <c r="CI298" s="27"/>
      <c r="CJ298" s="6"/>
      <c r="CK298" s="6"/>
      <c r="CL298" s="6"/>
      <c r="CM298" s="27"/>
      <c r="CN298" s="6"/>
      <c r="CO298" s="6"/>
      <c r="CP298" s="6"/>
      <c r="CQ298" s="27"/>
      <c r="CR298" s="6"/>
      <c r="CS298" s="6"/>
      <c r="CT298" s="6"/>
      <c r="CU298" s="27"/>
      <c r="CV298" s="6"/>
      <c r="CW298" s="6"/>
      <c r="CX298" s="6"/>
      <c r="CY298" s="27"/>
      <c r="CZ298" s="6"/>
      <c r="DA298" s="6"/>
      <c r="DB298" s="6"/>
      <c r="DC298" s="27"/>
      <c r="DD298" s="6"/>
      <c r="DE298" s="6"/>
      <c r="DF298" s="6"/>
      <c r="DG298" s="27"/>
      <c r="DH298" s="6"/>
      <c r="DI298" s="6"/>
      <c r="DJ298" s="6"/>
    </row>
  </sheetData>
  <mergeCells count="530">
    <mergeCell ref="AR181:AS181"/>
    <mergeCell ref="AR182:AS182"/>
    <mergeCell ref="CV3:CX3"/>
    <mergeCell ref="CZ3:DB3"/>
    <mergeCell ref="DD3:DF3"/>
    <mergeCell ref="DH3:DJ3"/>
    <mergeCell ref="BL3:BN3"/>
    <mergeCell ref="BP3:BR3"/>
    <mergeCell ref="BT3:BV3"/>
    <mergeCell ref="BX3:BZ3"/>
    <mergeCell ref="CB3:CD3"/>
    <mergeCell ref="CF3:CH3"/>
    <mergeCell ref="CJ3:CL3"/>
    <mergeCell ref="CN3:CP3"/>
    <mergeCell ref="CR3:CT3"/>
    <mergeCell ref="BH172:BH174"/>
    <mergeCell ref="BI172:BI174"/>
    <mergeCell ref="AT172:BF173"/>
    <mergeCell ref="BG172:BG174"/>
    <mergeCell ref="BH163:BH165"/>
    <mergeCell ref="BI163:BI165"/>
    <mergeCell ref="AT163:BF164"/>
    <mergeCell ref="BG163:BG165"/>
    <mergeCell ref="BH154:BH156"/>
    <mergeCell ref="D173:D174"/>
    <mergeCell ref="E173:Q173"/>
    <mergeCell ref="S173:S174"/>
    <mergeCell ref="T173:AE173"/>
    <mergeCell ref="AF173:AF174"/>
    <mergeCell ref="AG173:AS173"/>
    <mergeCell ref="A172:A174"/>
    <mergeCell ref="B172:B174"/>
    <mergeCell ref="C172:C174"/>
    <mergeCell ref="D172:Q172"/>
    <mergeCell ref="R172:R174"/>
    <mergeCell ref="S172:AE172"/>
    <mergeCell ref="AF172:AS172"/>
    <mergeCell ref="D164:D165"/>
    <mergeCell ref="E164:Q164"/>
    <mergeCell ref="S164:S165"/>
    <mergeCell ref="T164:AE164"/>
    <mergeCell ref="AF164:AF165"/>
    <mergeCell ref="AG164:AS164"/>
    <mergeCell ref="A171:B171"/>
    <mergeCell ref="A163:A165"/>
    <mergeCell ref="B163:B165"/>
    <mergeCell ref="C163:C165"/>
    <mergeCell ref="D163:Q163"/>
    <mergeCell ref="R163:R165"/>
    <mergeCell ref="S163:AE163"/>
    <mergeCell ref="AF163:AS163"/>
    <mergeCell ref="BI154:BI156"/>
    <mergeCell ref="D155:D156"/>
    <mergeCell ref="E155:Q155"/>
    <mergeCell ref="S155:S156"/>
    <mergeCell ref="T155:AE155"/>
    <mergeCell ref="AF155:AF156"/>
    <mergeCell ref="AG155:AS155"/>
    <mergeCell ref="A162:B162"/>
    <mergeCell ref="A154:A156"/>
    <mergeCell ref="B154:B156"/>
    <mergeCell ref="C154:C156"/>
    <mergeCell ref="D154:Q154"/>
    <mergeCell ref="R154:R156"/>
    <mergeCell ref="S154:AE154"/>
    <mergeCell ref="AF154:AS154"/>
    <mergeCell ref="AT154:BF155"/>
    <mergeCell ref="BG154:BG156"/>
    <mergeCell ref="BH44:BH46"/>
    <mergeCell ref="BI44:BI46"/>
    <mergeCell ref="D45:D46"/>
    <mergeCell ref="E45:Q45"/>
    <mergeCell ref="S45:S46"/>
    <mergeCell ref="T45:AE45"/>
    <mergeCell ref="AF45:AF46"/>
    <mergeCell ref="AG45:AS45"/>
    <mergeCell ref="A153:B153"/>
    <mergeCell ref="BG136:BG138"/>
    <mergeCell ref="BH136:BH138"/>
    <mergeCell ref="BI136:BI138"/>
    <mergeCell ref="D137:D138"/>
    <mergeCell ref="E137:Q137"/>
    <mergeCell ref="S137:S138"/>
    <mergeCell ref="T137:AE137"/>
    <mergeCell ref="AF137:AF138"/>
    <mergeCell ref="AG137:AS137"/>
    <mergeCell ref="A135:B135"/>
    <mergeCell ref="A136:A138"/>
    <mergeCell ref="B136:B138"/>
    <mergeCell ref="C136:C138"/>
    <mergeCell ref="D136:Q136"/>
    <mergeCell ref="R136:R138"/>
    <mergeCell ref="BG35:BG37"/>
    <mergeCell ref="S136:AE136"/>
    <mergeCell ref="AF136:AS136"/>
    <mergeCell ref="AT136:BF137"/>
    <mergeCell ref="BH55:BH57"/>
    <mergeCell ref="BI55:BI57"/>
    <mergeCell ref="D56:D57"/>
    <mergeCell ref="E56:Q56"/>
    <mergeCell ref="S56:S57"/>
    <mergeCell ref="T56:AE56"/>
    <mergeCell ref="AF56:AF57"/>
    <mergeCell ref="AG56:AS56"/>
    <mergeCell ref="AT55:BF56"/>
    <mergeCell ref="BH63:BH65"/>
    <mergeCell ref="BI63:BI65"/>
    <mergeCell ref="D64:D65"/>
    <mergeCell ref="E64:Q64"/>
    <mergeCell ref="S64:S65"/>
    <mergeCell ref="T64:AE64"/>
    <mergeCell ref="AF64:AF65"/>
    <mergeCell ref="AG64:AS64"/>
    <mergeCell ref="AT63:BF64"/>
    <mergeCell ref="BG110:BG112"/>
    <mergeCell ref="BH110:BH112"/>
    <mergeCell ref="BG63:BG65"/>
    <mergeCell ref="BG55:BG57"/>
    <mergeCell ref="D55:Q55"/>
    <mergeCell ref="R55:R57"/>
    <mergeCell ref="S55:AE55"/>
    <mergeCell ref="AF55:AS55"/>
    <mergeCell ref="D44:Q44"/>
    <mergeCell ref="R44:R46"/>
    <mergeCell ref="S44:AE44"/>
    <mergeCell ref="AF44:AS44"/>
    <mergeCell ref="AT44:BF45"/>
    <mergeCell ref="BG44:BG46"/>
    <mergeCell ref="D63:Q63"/>
    <mergeCell ref="R63:R65"/>
    <mergeCell ref="S63:AE63"/>
    <mergeCell ref="AF63:AS63"/>
    <mergeCell ref="BG27:BG29"/>
    <mergeCell ref="BH27:BH29"/>
    <mergeCell ref="BI27:BI29"/>
    <mergeCell ref="D28:D29"/>
    <mergeCell ref="E28:Q28"/>
    <mergeCell ref="S28:S29"/>
    <mergeCell ref="T28:AE28"/>
    <mergeCell ref="AF28:AF29"/>
    <mergeCell ref="AG28:AS28"/>
    <mergeCell ref="AT27:BF28"/>
    <mergeCell ref="D27:Q27"/>
    <mergeCell ref="R27:R29"/>
    <mergeCell ref="S27:AE27"/>
    <mergeCell ref="AF27:AS27"/>
    <mergeCell ref="BH35:BH37"/>
    <mergeCell ref="BI35:BI37"/>
    <mergeCell ref="D36:D37"/>
    <mergeCell ref="E36:Q36"/>
    <mergeCell ref="S36:S37"/>
    <mergeCell ref="D73:Q73"/>
    <mergeCell ref="R73:R75"/>
    <mergeCell ref="S73:AE73"/>
    <mergeCell ref="AF73:AS73"/>
    <mergeCell ref="D74:D75"/>
    <mergeCell ref="E74:Q74"/>
    <mergeCell ref="S74:S75"/>
    <mergeCell ref="T74:AE74"/>
    <mergeCell ref="AF74:AF75"/>
    <mergeCell ref="AG74:AS74"/>
    <mergeCell ref="AT73:BF74"/>
    <mergeCell ref="T36:AE36"/>
    <mergeCell ref="AF36:AF37"/>
    <mergeCell ref="AG36:AS36"/>
    <mergeCell ref="AT35:BF36"/>
    <mergeCell ref="D35:Q35"/>
    <mergeCell ref="R35:R37"/>
    <mergeCell ref="S35:AE35"/>
    <mergeCell ref="AF35:AS35"/>
    <mergeCell ref="E86:Q86"/>
    <mergeCell ref="S86:S87"/>
    <mergeCell ref="T86:AE86"/>
    <mergeCell ref="R110:R112"/>
    <mergeCell ref="AF86:AF87"/>
    <mergeCell ref="AG86:AS86"/>
    <mergeCell ref="D111:D112"/>
    <mergeCell ref="E111:Q111"/>
    <mergeCell ref="S111:S112"/>
    <mergeCell ref="T111:AE111"/>
    <mergeCell ref="AF111:AF112"/>
    <mergeCell ref="AG111:AS111"/>
    <mergeCell ref="R11:R13"/>
    <mergeCell ref="A10:B10"/>
    <mergeCell ref="S11:AE11"/>
    <mergeCell ref="AF11:AS11"/>
    <mergeCell ref="BG11:BG13"/>
    <mergeCell ref="BH11:BH13"/>
    <mergeCell ref="BI11:BI13"/>
    <mergeCell ref="D12:D13"/>
    <mergeCell ref="E12:Q12"/>
    <mergeCell ref="S12:S13"/>
    <mergeCell ref="T12:AE12"/>
    <mergeCell ref="AF12:AF13"/>
    <mergeCell ref="AG12:AS12"/>
    <mergeCell ref="AT11:BF12"/>
    <mergeCell ref="D11:Q11"/>
    <mergeCell ref="A11:A13"/>
    <mergeCell ref="B11:B13"/>
    <mergeCell ref="C11:C13"/>
    <mergeCell ref="A2:B2"/>
    <mergeCell ref="BH3:BH5"/>
    <mergeCell ref="BI3:BI5"/>
    <mergeCell ref="D4:D5"/>
    <mergeCell ref="E4:Q4"/>
    <mergeCell ref="S4:S5"/>
    <mergeCell ref="T4:AE4"/>
    <mergeCell ref="AF4:AF5"/>
    <mergeCell ref="AG4:AS4"/>
    <mergeCell ref="A3:A5"/>
    <mergeCell ref="B3:B5"/>
    <mergeCell ref="C3:C5"/>
    <mergeCell ref="D3:Q3"/>
    <mergeCell ref="R3:R5"/>
    <mergeCell ref="S3:AE3"/>
    <mergeCell ref="AF3:AS3"/>
    <mergeCell ref="BG3:BG5"/>
    <mergeCell ref="AT3:BF4"/>
    <mergeCell ref="A54:B54"/>
    <mergeCell ref="A26:B26"/>
    <mergeCell ref="A27:A29"/>
    <mergeCell ref="B27:B29"/>
    <mergeCell ref="A34:B34"/>
    <mergeCell ref="A35:A37"/>
    <mergeCell ref="B35:B37"/>
    <mergeCell ref="C35:C37"/>
    <mergeCell ref="C27:C29"/>
    <mergeCell ref="A44:A46"/>
    <mergeCell ref="B44:B46"/>
    <mergeCell ref="C44:C46"/>
    <mergeCell ref="A43:B43"/>
    <mergeCell ref="A55:A57"/>
    <mergeCell ref="B55:B57"/>
    <mergeCell ref="C55:C57"/>
    <mergeCell ref="A72:B72"/>
    <mergeCell ref="A73:A75"/>
    <mergeCell ref="B73:B75"/>
    <mergeCell ref="C73:C75"/>
    <mergeCell ref="A62:B62"/>
    <mergeCell ref="A63:A65"/>
    <mergeCell ref="C63:C65"/>
    <mergeCell ref="B63:B65"/>
    <mergeCell ref="B85:B87"/>
    <mergeCell ref="C85:C87"/>
    <mergeCell ref="A117:B117"/>
    <mergeCell ref="A118:A120"/>
    <mergeCell ref="B118:B120"/>
    <mergeCell ref="C118:C120"/>
    <mergeCell ref="A84:B84"/>
    <mergeCell ref="A85:A87"/>
    <mergeCell ref="A109:B109"/>
    <mergeCell ref="A110:A112"/>
    <mergeCell ref="B110:B112"/>
    <mergeCell ref="C110:C112"/>
    <mergeCell ref="BH73:BH75"/>
    <mergeCell ref="BG73:BG75"/>
    <mergeCell ref="A126:B126"/>
    <mergeCell ref="A127:A129"/>
    <mergeCell ref="B127:B129"/>
    <mergeCell ref="C127:C129"/>
    <mergeCell ref="D127:Q127"/>
    <mergeCell ref="R127:R129"/>
    <mergeCell ref="S127:AE127"/>
    <mergeCell ref="S110:AE110"/>
    <mergeCell ref="D118:Q118"/>
    <mergeCell ref="R118:R120"/>
    <mergeCell ref="S118:AE118"/>
    <mergeCell ref="AF118:AS118"/>
    <mergeCell ref="D119:D120"/>
    <mergeCell ref="E119:Q119"/>
    <mergeCell ref="S119:S120"/>
    <mergeCell ref="T119:AE119"/>
    <mergeCell ref="AF119:AF120"/>
    <mergeCell ref="AG119:AS119"/>
    <mergeCell ref="D110:Q110"/>
    <mergeCell ref="AF110:AS110"/>
    <mergeCell ref="D85:Q85"/>
    <mergeCell ref="D86:D87"/>
    <mergeCell ref="BH118:BH120"/>
    <mergeCell ref="BI118:BI120"/>
    <mergeCell ref="AT118:BF119"/>
    <mergeCell ref="R85:R87"/>
    <mergeCell ref="S85:AE85"/>
    <mergeCell ref="AF85:AS85"/>
    <mergeCell ref="AT85:BF86"/>
    <mergeCell ref="BG85:BG87"/>
    <mergeCell ref="BH85:BH87"/>
    <mergeCell ref="BI85:BI87"/>
    <mergeCell ref="AT110:BF111"/>
    <mergeCell ref="BI110:BI112"/>
    <mergeCell ref="A144:B144"/>
    <mergeCell ref="A145:A147"/>
    <mergeCell ref="B145:B147"/>
    <mergeCell ref="C145:C147"/>
    <mergeCell ref="D145:Q145"/>
    <mergeCell ref="R145:R147"/>
    <mergeCell ref="S145:AE145"/>
    <mergeCell ref="AF145:AS145"/>
    <mergeCell ref="AT145:BF146"/>
    <mergeCell ref="CN11:CP11"/>
    <mergeCell ref="CR11:CT11"/>
    <mergeCell ref="BG145:BG147"/>
    <mergeCell ref="BH145:BH147"/>
    <mergeCell ref="BI145:BI147"/>
    <mergeCell ref="D146:D147"/>
    <mergeCell ref="E146:Q146"/>
    <mergeCell ref="S146:S147"/>
    <mergeCell ref="T146:AE146"/>
    <mergeCell ref="AF146:AF147"/>
    <mergeCell ref="AG146:AS146"/>
    <mergeCell ref="AF127:AS127"/>
    <mergeCell ref="BG127:BG129"/>
    <mergeCell ref="BI73:BI75"/>
    <mergeCell ref="BH127:BH129"/>
    <mergeCell ref="BI127:BI129"/>
    <mergeCell ref="D128:D129"/>
    <mergeCell ref="E128:Q128"/>
    <mergeCell ref="S128:S129"/>
    <mergeCell ref="T128:AE128"/>
    <mergeCell ref="AF128:AF129"/>
    <mergeCell ref="AG128:AS128"/>
    <mergeCell ref="AT127:BF128"/>
    <mergeCell ref="BG118:BG120"/>
    <mergeCell ref="CV11:CX11"/>
    <mergeCell ref="CZ11:DB11"/>
    <mergeCell ref="DD11:DF11"/>
    <mergeCell ref="DH11:DJ11"/>
    <mergeCell ref="BL27:BN27"/>
    <mergeCell ref="BP27:BR27"/>
    <mergeCell ref="BT27:BV27"/>
    <mergeCell ref="BX27:BZ27"/>
    <mergeCell ref="CB27:CD27"/>
    <mergeCell ref="CF27:CH27"/>
    <mergeCell ref="CJ27:CL27"/>
    <mergeCell ref="CN27:CP27"/>
    <mergeCell ref="CR27:CT27"/>
    <mergeCell ref="CV27:CX27"/>
    <mergeCell ref="CZ27:DB27"/>
    <mergeCell ref="DD27:DF27"/>
    <mergeCell ref="DH27:DJ27"/>
    <mergeCell ref="BL11:BN11"/>
    <mergeCell ref="BP11:BR11"/>
    <mergeCell ref="BT11:BV11"/>
    <mergeCell ref="BX11:BZ11"/>
    <mergeCell ref="CB11:CD11"/>
    <mergeCell ref="CF11:CH11"/>
    <mergeCell ref="CJ11:CL11"/>
    <mergeCell ref="CF44:CH44"/>
    <mergeCell ref="CJ44:CL44"/>
    <mergeCell ref="CN44:CP44"/>
    <mergeCell ref="CR44:CT44"/>
    <mergeCell ref="CV35:CX35"/>
    <mergeCell ref="CZ35:DB35"/>
    <mergeCell ref="DD35:DF35"/>
    <mergeCell ref="DH35:DJ35"/>
    <mergeCell ref="BL35:BN35"/>
    <mergeCell ref="BP35:BR35"/>
    <mergeCell ref="BT35:BV35"/>
    <mergeCell ref="BX35:BZ35"/>
    <mergeCell ref="CB35:CD35"/>
    <mergeCell ref="CF35:CH35"/>
    <mergeCell ref="CJ35:CL35"/>
    <mergeCell ref="CN35:CP35"/>
    <mergeCell ref="CR35:CT35"/>
    <mergeCell ref="CN63:CP63"/>
    <mergeCell ref="CR63:CT63"/>
    <mergeCell ref="CV44:CX44"/>
    <mergeCell ref="CZ44:DB44"/>
    <mergeCell ref="DD44:DF44"/>
    <mergeCell ref="DH44:DJ44"/>
    <mergeCell ref="BL55:BN55"/>
    <mergeCell ref="BP55:BR55"/>
    <mergeCell ref="BT55:BV55"/>
    <mergeCell ref="BX55:BZ55"/>
    <mergeCell ref="CB55:CD55"/>
    <mergeCell ref="CF55:CH55"/>
    <mergeCell ref="CJ55:CL55"/>
    <mergeCell ref="CN55:CP55"/>
    <mergeCell ref="CR55:CT55"/>
    <mergeCell ref="CV55:CX55"/>
    <mergeCell ref="CZ55:DB55"/>
    <mergeCell ref="DD55:DF55"/>
    <mergeCell ref="DH55:DJ55"/>
    <mergeCell ref="BL44:BN44"/>
    <mergeCell ref="BP44:BR44"/>
    <mergeCell ref="BT44:BV44"/>
    <mergeCell ref="BX44:BZ44"/>
    <mergeCell ref="CB44:CD44"/>
    <mergeCell ref="CV63:CX63"/>
    <mergeCell ref="CZ63:DB63"/>
    <mergeCell ref="DD63:DF63"/>
    <mergeCell ref="DH63:DJ63"/>
    <mergeCell ref="BL73:BN73"/>
    <mergeCell ref="BP73:BR73"/>
    <mergeCell ref="BT73:BV73"/>
    <mergeCell ref="BX73:BZ73"/>
    <mergeCell ref="CB73:CD73"/>
    <mergeCell ref="CF73:CH73"/>
    <mergeCell ref="CJ73:CL73"/>
    <mergeCell ref="CN73:CP73"/>
    <mergeCell ref="CR73:CT73"/>
    <mergeCell ref="CV73:CX73"/>
    <mergeCell ref="CZ73:DB73"/>
    <mergeCell ref="DD73:DF73"/>
    <mergeCell ref="DH73:DJ73"/>
    <mergeCell ref="BL63:BN63"/>
    <mergeCell ref="BP63:BR63"/>
    <mergeCell ref="BT63:BV63"/>
    <mergeCell ref="BX63:BZ63"/>
    <mergeCell ref="CB63:CD63"/>
    <mergeCell ref="CF63:CH63"/>
    <mergeCell ref="CJ63:CL63"/>
    <mergeCell ref="DH85:DJ85"/>
    <mergeCell ref="BL110:BN110"/>
    <mergeCell ref="BP110:BR110"/>
    <mergeCell ref="BT110:BV110"/>
    <mergeCell ref="BX110:BZ110"/>
    <mergeCell ref="CB110:CD110"/>
    <mergeCell ref="CF110:CH110"/>
    <mergeCell ref="CJ110:CL110"/>
    <mergeCell ref="CN110:CP110"/>
    <mergeCell ref="CR110:CT110"/>
    <mergeCell ref="CV110:CX110"/>
    <mergeCell ref="CZ110:DB110"/>
    <mergeCell ref="DD110:DF110"/>
    <mergeCell ref="DH110:DJ110"/>
    <mergeCell ref="BL85:BN85"/>
    <mergeCell ref="BP85:BR85"/>
    <mergeCell ref="BT85:BV85"/>
    <mergeCell ref="BX85:BZ85"/>
    <mergeCell ref="CB85:CD85"/>
    <mergeCell ref="CF85:CH85"/>
    <mergeCell ref="CJ85:CL85"/>
    <mergeCell ref="CN85:CP85"/>
    <mergeCell ref="CR85:CT85"/>
    <mergeCell ref="BX118:BZ118"/>
    <mergeCell ref="CB118:CD118"/>
    <mergeCell ref="CF118:CH118"/>
    <mergeCell ref="CJ118:CL118"/>
    <mergeCell ref="CN118:CP118"/>
    <mergeCell ref="CR118:CT118"/>
    <mergeCell ref="CV85:CX85"/>
    <mergeCell ref="CZ85:DB85"/>
    <mergeCell ref="DD85:DF85"/>
    <mergeCell ref="CF136:CH136"/>
    <mergeCell ref="CJ136:CL136"/>
    <mergeCell ref="CN136:CP136"/>
    <mergeCell ref="CR136:CT136"/>
    <mergeCell ref="CV118:CX118"/>
    <mergeCell ref="CZ118:DB118"/>
    <mergeCell ref="DD118:DF118"/>
    <mergeCell ref="DH118:DJ118"/>
    <mergeCell ref="BL127:BN127"/>
    <mergeCell ref="BP127:BR127"/>
    <mergeCell ref="BT127:BV127"/>
    <mergeCell ref="BX127:BZ127"/>
    <mergeCell ref="CB127:CD127"/>
    <mergeCell ref="CF127:CH127"/>
    <mergeCell ref="CJ127:CL127"/>
    <mergeCell ref="CN127:CP127"/>
    <mergeCell ref="CR127:CT127"/>
    <mergeCell ref="CV127:CX127"/>
    <mergeCell ref="CZ127:DB127"/>
    <mergeCell ref="DD127:DF127"/>
    <mergeCell ref="DH127:DJ127"/>
    <mergeCell ref="BL118:BN118"/>
    <mergeCell ref="BP118:BR118"/>
    <mergeCell ref="BT118:BV118"/>
    <mergeCell ref="CN154:CP154"/>
    <mergeCell ref="CR154:CT154"/>
    <mergeCell ref="CV136:CX136"/>
    <mergeCell ref="CZ136:DB136"/>
    <mergeCell ref="DD136:DF136"/>
    <mergeCell ref="DH136:DJ136"/>
    <mergeCell ref="BL145:BN145"/>
    <mergeCell ref="BP145:BR145"/>
    <mergeCell ref="BT145:BV145"/>
    <mergeCell ref="BX145:BZ145"/>
    <mergeCell ref="CB145:CD145"/>
    <mergeCell ref="CF145:CH145"/>
    <mergeCell ref="CJ145:CL145"/>
    <mergeCell ref="CN145:CP145"/>
    <mergeCell ref="CR145:CT145"/>
    <mergeCell ref="CV145:CX145"/>
    <mergeCell ref="CZ145:DB145"/>
    <mergeCell ref="DD145:DF145"/>
    <mergeCell ref="DH145:DJ145"/>
    <mergeCell ref="BL136:BN136"/>
    <mergeCell ref="BP136:BR136"/>
    <mergeCell ref="BT136:BV136"/>
    <mergeCell ref="BX136:BZ136"/>
    <mergeCell ref="CB136:CD136"/>
    <mergeCell ref="CV154:CX154"/>
    <mergeCell ref="CZ154:DB154"/>
    <mergeCell ref="DD154:DF154"/>
    <mergeCell ref="DH154:DJ154"/>
    <mergeCell ref="BL163:BN163"/>
    <mergeCell ref="BP163:BR163"/>
    <mergeCell ref="BT163:BV163"/>
    <mergeCell ref="BX163:BZ163"/>
    <mergeCell ref="CB163:CD163"/>
    <mergeCell ref="CF163:CH163"/>
    <mergeCell ref="CJ163:CL163"/>
    <mergeCell ref="CN163:CP163"/>
    <mergeCell ref="CR163:CT163"/>
    <mergeCell ref="CV163:CX163"/>
    <mergeCell ref="CZ163:DB163"/>
    <mergeCell ref="DD163:DF163"/>
    <mergeCell ref="DH163:DJ163"/>
    <mergeCell ref="BL154:BN154"/>
    <mergeCell ref="BP154:BR154"/>
    <mergeCell ref="BT154:BV154"/>
    <mergeCell ref="BX154:BZ154"/>
    <mergeCell ref="CB154:CD154"/>
    <mergeCell ref="CF154:CH154"/>
    <mergeCell ref="CJ154:CL154"/>
    <mergeCell ref="AG179:AR179"/>
    <mergeCell ref="CV172:CX172"/>
    <mergeCell ref="CZ172:DB172"/>
    <mergeCell ref="DD172:DF172"/>
    <mergeCell ref="DH172:DJ172"/>
    <mergeCell ref="BL172:BN172"/>
    <mergeCell ref="BP172:BR172"/>
    <mergeCell ref="BT172:BV172"/>
    <mergeCell ref="BX172:BZ172"/>
    <mergeCell ref="CB172:CD172"/>
    <mergeCell ref="CF172:CH172"/>
    <mergeCell ref="CJ172:CL172"/>
    <mergeCell ref="CN172:CP172"/>
    <mergeCell ref="CR172:CT172"/>
  </mergeCells>
  <phoneticPr fontId="65" type="noConversion"/>
  <pageMargins left="0.70866141732283472" right="0.70866141732283472" top="0.74803149606299213" bottom="1.5354330708661419" header="0.31496062992125984" footer="0.31496062992125984"/>
  <pageSetup paperSize="5" scale="75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2:DV369"/>
  <sheetViews>
    <sheetView topLeftCell="BB154" zoomScale="95" zoomScaleNormal="95" workbookViewId="0">
      <selection activeCell="BK159" sqref="BK159"/>
    </sheetView>
  </sheetViews>
  <sheetFormatPr defaultRowHeight="15" x14ac:dyDescent="0.2"/>
  <cols>
    <col min="1" max="1" width="7.5" style="10" customWidth="1"/>
    <col min="2" max="2" width="66" style="9" customWidth="1"/>
    <col min="3" max="3" width="8.83203125" style="10" customWidth="1"/>
    <col min="4" max="4" width="10.83203125" style="213" customWidth="1"/>
    <col min="5" max="16" width="11.6640625" style="4" customWidth="1"/>
    <col min="17" max="17" width="11.6640625" style="15" customWidth="1"/>
    <col min="18" max="18" width="14.33203125" style="156" customWidth="1"/>
    <col min="19" max="19" width="17.1640625" style="9" customWidth="1"/>
    <col min="20" max="30" width="16" customWidth="1"/>
    <col min="31" max="31" width="16" style="2" customWidth="1"/>
    <col min="32" max="32" width="18.83203125" style="11" customWidth="1"/>
    <col min="33" max="44" width="16" customWidth="1"/>
    <col min="45" max="45" width="18.6640625" style="13" customWidth="1"/>
    <col min="46" max="47" width="16" customWidth="1"/>
    <col min="48" max="48" width="19.5" customWidth="1"/>
    <col min="49" max="57" width="16" customWidth="1"/>
    <col min="58" max="58" width="18.5" style="13" customWidth="1"/>
    <col min="59" max="59" width="17.5" style="13" customWidth="1"/>
    <col min="60" max="61" width="22.1640625" style="14" customWidth="1"/>
    <col min="62" max="62" width="26.83203125" customWidth="1"/>
    <col min="63" max="63" width="20.83203125" style="161" customWidth="1"/>
    <col min="64" max="66" width="18.1640625" style="3" customWidth="1"/>
    <col min="67" max="67" width="2.1640625" style="3" customWidth="1"/>
    <col min="68" max="70" width="18.1640625" style="3" customWidth="1"/>
    <col min="71" max="71" width="2.1640625" style="3" customWidth="1"/>
    <col min="72" max="74" width="18.1640625" style="3" customWidth="1"/>
    <col min="75" max="75" width="2.1640625" style="3" customWidth="1"/>
    <col min="76" max="77" width="18.1640625" style="3" customWidth="1"/>
    <col min="78" max="78" width="18.1640625" customWidth="1"/>
    <col min="79" max="79" width="2.1640625" style="3" customWidth="1"/>
    <col min="80" max="82" width="18.1640625" customWidth="1"/>
    <col min="83" max="83" width="2.1640625" style="3" customWidth="1"/>
    <col min="84" max="86" width="18.1640625" customWidth="1"/>
    <col min="87" max="87" width="2.1640625" style="3" customWidth="1"/>
    <col min="88" max="90" width="18.1640625" customWidth="1"/>
    <col min="91" max="91" width="2.1640625" style="3" customWidth="1"/>
    <col min="92" max="94" width="18.1640625" customWidth="1"/>
    <col min="95" max="95" width="2.1640625" style="3" customWidth="1"/>
    <col min="96" max="98" width="18.1640625" customWidth="1"/>
    <col min="99" max="99" width="2.1640625" style="3" customWidth="1"/>
    <col min="100" max="102" width="18.1640625" customWidth="1"/>
    <col min="103" max="103" width="2.1640625" style="3" customWidth="1"/>
    <col min="104" max="106" width="18.1640625" customWidth="1"/>
    <col min="107" max="107" width="2.1640625" style="3" customWidth="1"/>
    <col min="108" max="110" width="18.1640625" customWidth="1"/>
    <col min="111" max="111" width="2.1640625" style="3" customWidth="1"/>
    <col min="112" max="114" width="18.1640625" customWidth="1"/>
  </cols>
  <sheetData>
    <row r="2" spans="1:114" s="20" customFormat="1" ht="24.75" customHeight="1" x14ac:dyDescent="0.2">
      <c r="A2" s="1168" t="s">
        <v>8</v>
      </c>
      <c r="B2" s="1169"/>
      <c r="C2" s="119" t="s">
        <v>55</v>
      </c>
      <c r="D2" s="131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2"/>
      <c r="AF2" s="23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3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3"/>
      <c r="BG2" s="133"/>
      <c r="BH2" s="130"/>
      <c r="BI2" s="134"/>
      <c r="BJ2" s="23"/>
      <c r="BK2" s="157"/>
      <c r="BL2" s="131"/>
      <c r="BM2" s="132"/>
      <c r="BN2" s="131"/>
      <c r="BO2" s="131"/>
      <c r="BP2" s="131"/>
      <c r="BQ2" s="131"/>
      <c r="BR2" s="131"/>
      <c r="BS2" s="131"/>
      <c r="BT2" s="133"/>
      <c r="BU2" s="133"/>
      <c r="BV2" s="130"/>
      <c r="BW2" s="131"/>
      <c r="BX2" s="133"/>
      <c r="BY2" s="133"/>
      <c r="BZ2" s="24"/>
      <c r="CA2" s="131"/>
      <c r="CB2" s="24"/>
      <c r="CC2" s="24"/>
      <c r="CD2" s="24"/>
      <c r="CE2" s="131"/>
      <c r="CF2" s="24"/>
      <c r="CG2" s="24"/>
      <c r="CH2" s="24"/>
      <c r="CI2" s="131"/>
      <c r="CJ2" s="24"/>
      <c r="CK2" s="24"/>
      <c r="CL2" s="24"/>
      <c r="CM2" s="131"/>
      <c r="CN2" s="24"/>
      <c r="CO2" s="24"/>
      <c r="CP2" s="24"/>
      <c r="CQ2" s="131"/>
      <c r="CU2" s="131"/>
      <c r="CY2" s="131"/>
      <c r="DC2" s="131"/>
      <c r="DG2" s="131"/>
    </row>
    <row r="3" spans="1:114" s="8" customFormat="1" ht="24.75" customHeight="1" x14ac:dyDescent="0.2">
      <c r="A3" s="1170" t="s">
        <v>9</v>
      </c>
      <c r="B3" s="1150" t="s">
        <v>10</v>
      </c>
      <c r="C3" s="1150" t="s">
        <v>21</v>
      </c>
      <c r="D3" s="1173" t="s">
        <v>11</v>
      </c>
      <c r="E3" s="1173"/>
      <c r="F3" s="1173"/>
      <c r="G3" s="1173"/>
      <c r="H3" s="1173"/>
      <c r="I3" s="1173"/>
      <c r="J3" s="1173"/>
      <c r="K3" s="1173"/>
      <c r="L3" s="1173"/>
      <c r="M3" s="1173"/>
      <c r="N3" s="1173"/>
      <c r="O3" s="1173"/>
      <c r="P3" s="1173"/>
      <c r="Q3" s="1173"/>
      <c r="R3" s="1150" t="s">
        <v>19</v>
      </c>
      <c r="S3" s="1174" t="s">
        <v>16</v>
      </c>
      <c r="T3" s="1175"/>
      <c r="U3" s="1175"/>
      <c r="V3" s="1175"/>
      <c r="W3" s="1175"/>
      <c r="X3" s="1175"/>
      <c r="Y3" s="1175"/>
      <c r="Z3" s="1175"/>
      <c r="AA3" s="1175"/>
      <c r="AB3" s="1175"/>
      <c r="AC3" s="1175"/>
      <c r="AD3" s="1175"/>
      <c r="AE3" s="1176"/>
      <c r="AF3" s="1161" t="s">
        <v>6</v>
      </c>
      <c r="AG3" s="1161"/>
      <c r="AH3" s="1161"/>
      <c r="AI3" s="1161"/>
      <c r="AJ3" s="1161"/>
      <c r="AK3" s="1161"/>
      <c r="AL3" s="1161"/>
      <c r="AM3" s="1161"/>
      <c r="AN3" s="1161"/>
      <c r="AO3" s="1161"/>
      <c r="AP3" s="1161"/>
      <c r="AQ3" s="1161"/>
      <c r="AR3" s="1161"/>
      <c r="AS3" s="1161"/>
      <c r="AT3" s="1162" t="s">
        <v>38</v>
      </c>
      <c r="AU3" s="1163"/>
      <c r="AV3" s="1163"/>
      <c r="AW3" s="1163"/>
      <c r="AX3" s="1163"/>
      <c r="AY3" s="1163"/>
      <c r="AZ3" s="1163"/>
      <c r="BA3" s="1163"/>
      <c r="BB3" s="1163"/>
      <c r="BC3" s="1163"/>
      <c r="BD3" s="1163"/>
      <c r="BE3" s="1163"/>
      <c r="BF3" s="1164"/>
      <c r="BG3" s="1150" t="s">
        <v>35</v>
      </c>
      <c r="BH3" s="1150" t="s">
        <v>208</v>
      </c>
      <c r="BI3" s="1214" t="s">
        <v>36</v>
      </c>
      <c r="BJ3" s="130"/>
      <c r="BK3" s="130"/>
      <c r="BL3" s="1149" t="s">
        <v>51</v>
      </c>
      <c r="BM3" s="1149"/>
      <c r="BN3" s="1149"/>
      <c r="BO3" s="23"/>
      <c r="BP3" s="1149" t="s">
        <v>52</v>
      </c>
      <c r="BQ3" s="1149"/>
      <c r="BR3" s="1149"/>
      <c r="BS3" s="23"/>
      <c r="BT3" s="1149" t="s">
        <v>56</v>
      </c>
      <c r="BU3" s="1149"/>
      <c r="BV3" s="1149"/>
      <c r="BW3" s="23"/>
      <c r="BX3" s="1149" t="s">
        <v>59</v>
      </c>
      <c r="BY3" s="1149"/>
      <c r="BZ3" s="1149"/>
      <c r="CA3" s="23"/>
      <c r="CB3" s="1149" t="s">
        <v>60</v>
      </c>
      <c r="CC3" s="1149"/>
      <c r="CD3" s="1149"/>
      <c r="CE3" s="23"/>
      <c r="CF3" s="1149" t="s">
        <v>61</v>
      </c>
      <c r="CG3" s="1149"/>
      <c r="CH3" s="1149"/>
      <c r="CI3" s="23"/>
      <c r="CJ3" s="1149" t="s">
        <v>204</v>
      </c>
      <c r="CK3" s="1149"/>
      <c r="CL3" s="1149"/>
      <c r="CM3" s="23"/>
      <c r="CN3" s="1149" t="s">
        <v>584</v>
      </c>
      <c r="CO3" s="1149"/>
      <c r="CP3" s="1149"/>
      <c r="CQ3" s="23"/>
      <c r="CR3" s="1149" t="s">
        <v>585</v>
      </c>
      <c r="CS3" s="1149"/>
      <c r="CT3" s="1149"/>
      <c r="CU3" s="23"/>
      <c r="CV3" s="1149" t="s">
        <v>586</v>
      </c>
      <c r="CW3" s="1149"/>
      <c r="CX3" s="1149"/>
      <c r="CY3" s="23"/>
      <c r="CZ3" s="1149" t="s">
        <v>587</v>
      </c>
      <c r="DA3" s="1149"/>
      <c r="DB3" s="1149"/>
      <c r="DC3" s="23"/>
      <c r="DD3" s="1149" t="s">
        <v>588</v>
      </c>
      <c r="DE3" s="1149"/>
      <c r="DF3" s="1149"/>
      <c r="DG3" s="23"/>
      <c r="DH3" s="1149" t="s">
        <v>12</v>
      </c>
      <c r="DI3" s="1149"/>
      <c r="DJ3" s="1149"/>
    </row>
    <row r="4" spans="1:114" s="8" customFormat="1" ht="24.75" customHeight="1" x14ac:dyDescent="0.2">
      <c r="A4" s="1171"/>
      <c r="B4" s="1151"/>
      <c r="C4" s="1151"/>
      <c r="D4" s="1217" t="s">
        <v>17</v>
      </c>
      <c r="E4" s="1158" t="s">
        <v>18</v>
      </c>
      <c r="F4" s="1159"/>
      <c r="G4" s="1159"/>
      <c r="H4" s="1159"/>
      <c r="I4" s="1159"/>
      <c r="J4" s="1159"/>
      <c r="K4" s="1159"/>
      <c r="L4" s="1159"/>
      <c r="M4" s="1159"/>
      <c r="N4" s="1159"/>
      <c r="O4" s="1159"/>
      <c r="P4" s="1159"/>
      <c r="Q4" s="1159"/>
      <c r="R4" s="1151"/>
      <c r="S4" s="1156" t="s">
        <v>17</v>
      </c>
      <c r="T4" s="1158" t="s">
        <v>18</v>
      </c>
      <c r="U4" s="1159"/>
      <c r="V4" s="1159"/>
      <c r="W4" s="1159"/>
      <c r="X4" s="1159"/>
      <c r="Y4" s="1159"/>
      <c r="Z4" s="1159"/>
      <c r="AA4" s="1159"/>
      <c r="AB4" s="1159"/>
      <c r="AC4" s="1159"/>
      <c r="AD4" s="1159"/>
      <c r="AE4" s="1160"/>
      <c r="AF4" s="1156" t="s">
        <v>17</v>
      </c>
      <c r="AG4" s="1158" t="s">
        <v>18</v>
      </c>
      <c r="AH4" s="1159"/>
      <c r="AI4" s="1159"/>
      <c r="AJ4" s="1159"/>
      <c r="AK4" s="1159"/>
      <c r="AL4" s="1159"/>
      <c r="AM4" s="1159"/>
      <c r="AN4" s="1159"/>
      <c r="AO4" s="1159"/>
      <c r="AP4" s="1159"/>
      <c r="AQ4" s="1159"/>
      <c r="AR4" s="1159"/>
      <c r="AS4" s="1160"/>
      <c r="AT4" s="1165"/>
      <c r="AU4" s="1166"/>
      <c r="AV4" s="1166"/>
      <c r="AW4" s="1166"/>
      <c r="AX4" s="1166"/>
      <c r="AY4" s="1166"/>
      <c r="AZ4" s="1166"/>
      <c r="BA4" s="1166"/>
      <c r="BB4" s="1166"/>
      <c r="BC4" s="1166"/>
      <c r="BD4" s="1166"/>
      <c r="BE4" s="1166"/>
      <c r="BF4" s="1167"/>
      <c r="BG4" s="1151"/>
      <c r="BH4" s="1151"/>
      <c r="BI4" s="1215"/>
      <c r="BJ4" s="130"/>
      <c r="BK4" s="130"/>
      <c r="BL4" s="920">
        <v>1</v>
      </c>
      <c r="BM4" s="920">
        <v>2</v>
      </c>
      <c r="BN4" s="920"/>
      <c r="BO4" s="23"/>
      <c r="BP4" s="920">
        <v>1</v>
      </c>
      <c r="BQ4" s="920">
        <v>2</v>
      </c>
      <c r="BR4" s="920"/>
      <c r="BS4" s="23"/>
      <c r="BT4" s="920">
        <v>1</v>
      </c>
      <c r="BU4" s="920">
        <v>2</v>
      </c>
      <c r="BV4" s="920"/>
      <c r="BW4" s="23"/>
      <c r="BX4" s="920">
        <v>1</v>
      </c>
      <c r="BY4" s="920">
        <v>2</v>
      </c>
      <c r="BZ4" s="920"/>
      <c r="CA4" s="23"/>
      <c r="CB4" s="920">
        <v>1</v>
      </c>
      <c r="CC4" s="920">
        <v>2</v>
      </c>
      <c r="CD4" s="920"/>
      <c r="CE4" s="23"/>
      <c r="CF4" s="920">
        <v>1</v>
      </c>
      <c r="CG4" s="920">
        <v>2</v>
      </c>
      <c r="CH4" s="920"/>
      <c r="CI4" s="23"/>
      <c r="CJ4" s="920">
        <v>1</v>
      </c>
      <c r="CK4" s="920">
        <v>2</v>
      </c>
      <c r="CL4" s="920"/>
      <c r="CM4" s="23"/>
      <c r="CN4" s="920">
        <v>1</v>
      </c>
      <c r="CO4" s="920">
        <v>2</v>
      </c>
      <c r="CP4" s="920"/>
      <c r="CQ4" s="23"/>
      <c r="CR4" s="920">
        <v>1</v>
      </c>
      <c r="CS4" s="920">
        <v>2</v>
      </c>
      <c r="CT4" s="920"/>
      <c r="CU4" s="23"/>
      <c r="CV4" s="920">
        <v>1</v>
      </c>
      <c r="CW4" s="920">
        <v>2</v>
      </c>
      <c r="CX4" s="920"/>
      <c r="CY4" s="23"/>
      <c r="CZ4" s="920">
        <v>1</v>
      </c>
      <c r="DA4" s="920">
        <v>2</v>
      </c>
      <c r="DB4" s="920"/>
      <c r="DC4" s="23"/>
      <c r="DD4" s="920">
        <v>1</v>
      </c>
      <c r="DE4" s="920">
        <v>2</v>
      </c>
      <c r="DF4" s="920"/>
      <c r="DG4" s="23"/>
      <c r="DH4" s="920">
        <v>1</v>
      </c>
      <c r="DI4" s="920">
        <v>2</v>
      </c>
      <c r="DJ4" s="920"/>
    </row>
    <row r="5" spans="1:114" s="6" customFormat="1" ht="24.75" customHeight="1" x14ac:dyDescent="0.2">
      <c r="A5" s="1172"/>
      <c r="B5" s="1152"/>
      <c r="C5" s="1152"/>
      <c r="D5" s="1218"/>
      <c r="E5" s="26">
        <v>1</v>
      </c>
      <c r="F5" s="26">
        <v>2</v>
      </c>
      <c r="G5" s="26">
        <v>3</v>
      </c>
      <c r="H5" s="26">
        <v>4</v>
      </c>
      <c r="I5" s="26">
        <v>5</v>
      </c>
      <c r="J5" s="26">
        <v>6</v>
      </c>
      <c r="K5" s="26">
        <v>7</v>
      </c>
      <c r="L5" s="26">
        <v>8</v>
      </c>
      <c r="M5" s="26">
        <v>9</v>
      </c>
      <c r="N5" s="26">
        <v>10</v>
      </c>
      <c r="O5" s="26">
        <v>11</v>
      </c>
      <c r="P5" s="26">
        <v>12</v>
      </c>
      <c r="Q5" s="26" t="s">
        <v>20</v>
      </c>
      <c r="R5" s="1152"/>
      <c r="S5" s="1157"/>
      <c r="T5" s="26">
        <v>1</v>
      </c>
      <c r="U5" s="26">
        <v>2</v>
      </c>
      <c r="V5" s="26">
        <v>3</v>
      </c>
      <c r="W5" s="26">
        <v>4</v>
      </c>
      <c r="X5" s="26">
        <v>5</v>
      </c>
      <c r="Y5" s="26">
        <v>6</v>
      </c>
      <c r="Z5" s="26">
        <v>7</v>
      </c>
      <c r="AA5" s="26">
        <v>8</v>
      </c>
      <c r="AB5" s="26">
        <v>9</v>
      </c>
      <c r="AC5" s="26">
        <v>10</v>
      </c>
      <c r="AD5" s="26">
        <v>11</v>
      </c>
      <c r="AE5" s="26">
        <v>12</v>
      </c>
      <c r="AF5" s="1157"/>
      <c r="AG5" s="26">
        <v>1</v>
      </c>
      <c r="AH5" s="26">
        <v>2</v>
      </c>
      <c r="AI5" s="26">
        <v>3</v>
      </c>
      <c r="AJ5" s="26">
        <v>4</v>
      </c>
      <c r="AK5" s="26">
        <v>5</v>
      </c>
      <c r="AL5" s="26">
        <v>6</v>
      </c>
      <c r="AM5" s="26">
        <v>7</v>
      </c>
      <c r="AN5" s="26">
        <v>8</v>
      </c>
      <c r="AO5" s="26">
        <v>9</v>
      </c>
      <c r="AP5" s="26">
        <v>10</v>
      </c>
      <c r="AQ5" s="26">
        <v>11</v>
      </c>
      <c r="AR5" s="26">
        <v>12</v>
      </c>
      <c r="AS5" s="26" t="s">
        <v>12</v>
      </c>
      <c r="AT5" s="164">
        <v>1</v>
      </c>
      <c r="AU5" s="164">
        <v>2</v>
      </c>
      <c r="AV5" s="164">
        <v>3</v>
      </c>
      <c r="AW5" s="164">
        <v>4</v>
      </c>
      <c r="AX5" s="164">
        <v>5</v>
      </c>
      <c r="AY5" s="164">
        <v>6</v>
      </c>
      <c r="AZ5" s="164">
        <v>7</v>
      </c>
      <c r="BA5" s="164">
        <v>8</v>
      </c>
      <c r="BB5" s="164">
        <v>9</v>
      </c>
      <c r="BC5" s="164">
        <v>10</v>
      </c>
      <c r="BD5" s="164">
        <v>11</v>
      </c>
      <c r="BE5" s="164">
        <v>12</v>
      </c>
      <c r="BF5" s="26" t="s">
        <v>12</v>
      </c>
      <c r="BG5" s="1152"/>
      <c r="BH5" s="1152"/>
      <c r="BI5" s="1216"/>
      <c r="BJ5" s="7"/>
      <c r="BK5" s="7"/>
      <c r="BL5" s="164" t="s">
        <v>581</v>
      </c>
      <c r="BM5" s="164" t="s">
        <v>582</v>
      </c>
      <c r="BN5" s="919" t="s">
        <v>583</v>
      </c>
      <c r="BO5" s="27"/>
      <c r="BP5" s="164" t="s">
        <v>581</v>
      </c>
      <c r="BQ5" s="164" t="s">
        <v>582</v>
      </c>
      <c r="BR5" s="919" t="s">
        <v>583</v>
      </c>
      <c r="BS5" s="27"/>
      <c r="BT5" s="164" t="s">
        <v>581</v>
      </c>
      <c r="BU5" s="164" t="s">
        <v>582</v>
      </c>
      <c r="BV5" s="919" t="s">
        <v>583</v>
      </c>
      <c r="BW5" s="27"/>
      <c r="BX5" s="164" t="s">
        <v>581</v>
      </c>
      <c r="BY5" s="164" t="s">
        <v>582</v>
      </c>
      <c r="BZ5" s="919" t="s">
        <v>583</v>
      </c>
      <c r="CA5" s="27"/>
      <c r="CB5" s="164" t="s">
        <v>581</v>
      </c>
      <c r="CC5" s="164" t="s">
        <v>582</v>
      </c>
      <c r="CD5" s="919" t="s">
        <v>583</v>
      </c>
      <c r="CE5" s="27"/>
      <c r="CF5" s="164" t="s">
        <v>581</v>
      </c>
      <c r="CG5" s="164" t="s">
        <v>582</v>
      </c>
      <c r="CH5" s="919" t="s">
        <v>583</v>
      </c>
      <c r="CI5" s="27"/>
      <c r="CJ5" s="164" t="s">
        <v>581</v>
      </c>
      <c r="CK5" s="164" t="s">
        <v>582</v>
      </c>
      <c r="CL5" s="919" t="s">
        <v>583</v>
      </c>
      <c r="CM5" s="27"/>
      <c r="CN5" s="164" t="s">
        <v>581</v>
      </c>
      <c r="CO5" s="164" t="s">
        <v>582</v>
      </c>
      <c r="CP5" s="919" t="s">
        <v>583</v>
      </c>
      <c r="CQ5" s="27"/>
      <c r="CR5" s="164" t="s">
        <v>581</v>
      </c>
      <c r="CS5" s="164" t="s">
        <v>582</v>
      </c>
      <c r="CT5" s="919" t="s">
        <v>583</v>
      </c>
      <c r="CU5" s="27"/>
      <c r="CV5" s="164" t="s">
        <v>581</v>
      </c>
      <c r="CW5" s="164" t="s">
        <v>582</v>
      </c>
      <c r="CX5" s="919" t="s">
        <v>583</v>
      </c>
      <c r="CY5" s="27"/>
      <c r="CZ5" s="164" t="s">
        <v>581</v>
      </c>
      <c r="DA5" s="164" t="s">
        <v>582</v>
      </c>
      <c r="DB5" s="919" t="s">
        <v>583</v>
      </c>
      <c r="DC5" s="27"/>
      <c r="DD5" s="164" t="s">
        <v>581</v>
      </c>
      <c r="DE5" s="164" t="s">
        <v>582</v>
      </c>
      <c r="DF5" s="919" t="s">
        <v>583</v>
      </c>
      <c r="DG5" s="27"/>
      <c r="DH5" s="164" t="s">
        <v>581</v>
      </c>
      <c r="DI5" s="164" t="s">
        <v>582</v>
      </c>
      <c r="DJ5" s="919" t="s">
        <v>583</v>
      </c>
    </row>
    <row r="6" spans="1:114" s="6" customFormat="1" ht="24.75" customHeight="1" x14ac:dyDescent="0.2">
      <c r="A6" s="377"/>
      <c r="B6" s="130" t="s">
        <v>326</v>
      </c>
      <c r="C6" s="378"/>
      <c r="D6" s="131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80"/>
      <c r="U6" s="380"/>
      <c r="V6" s="380"/>
      <c r="W6" s="380"/>
      <c r="X6" s="380"/>
      <c r="Y6" s="380"/>
      <c r="Z6" s="380"/>
      <c r="AA6" s="380"/>
      <c r="AB6" s="380"/>
      <c r="AC6" s="380"/>
      <c r="AD6" s="380"/>
      <c r="AE6" s="380"/>
      <c r="AF6" s="378"/>
      <c r="AG6" s="379"/>
      <c r="AH6" s="379"/>
      <c r="AI6" s="379"/>
      <c r="AJ6" s="379"/>
      <c r="AK6" s="379"/>
      <c r="AL6" s="379"/>
      <c r="AM6" s="379"/>
      <c r="AN6" s="379"/>
      <c r="AO6" s="379"/>
      <c r="AP6" s="379"/>
      <c r="AQ6" s="379"/>
      <c r="AR6" s="379"/>
      <c r="AS6" s="379"/>
      <c r="AT6" s="381"/>
      <c r="AU6" s="381"/>
      <c r="AV6" s="381"/>
      <c r="AW6" s="381"/>
      <c r="AX6" s="381"/>
      <c r="AY6" s="381"/>
      <c r="AZ6" s="381"/>
      <c r="BA6" s="381"/>
      <c r="BB6" s="381"/>
      <c r="BC6" s="381"/>
      <c r="BD6" s="381"/>
      <c r="BE6" s="381"/>
      <c r="BF6" s="380"/>
      <c r="BG6" s="382"/>
      <c r="BH6" s="378"/>
      <c r="BI6" s="400"/>
      <c r="BJ6" s="7"/>
      <c r="BK6" s="461"/>
      <c r="BL6" s="461"/>
      <c r="BM6" s="461"/>
      <c r="BN6" s="461"/>
      <c r="BO6" s="37"/>
      <c r="BP6" s="461"/>
      <c r="BQ6" s="461"/>
      <c r="BR6" s="461"/>
      <c r="BS6" s="37"/>
      <c r="BT6" s="461"/>
      <c r="BU6" s="461"/>
      <c r="BV6" s="461"/>
      <c r="BW6" s="37"/>
      <c r="BX6" s="461"/>
      <c r="BY6" s="461"/>
      <c r="BZ6" s="461"/>
      <c r="CA6" s="37"/>
      <c r="CB6" s="461"/>
      <c r="CC6" s="461"/>
      <c r="CD6" s="461"/>
      <c r="CE6" s="37"/>
      <c r="CF6" s="461"/>
      <c r="CG6" s="461"/>
      <c r="CH6" s="461"/>
      <c r="CI6" s="37"/>
      <c r="CJ6" s="461"/>
      <c r="CK6" s="461"/>
      <c r="CL6" s="461"/>
      <c r="CM6" s="37"/>
      <c r="CN6" s="461"/>
      <c r="CO6" s="461"/>
      <c r="CP6" s="461"/>
      <c r="CQ6" s="37"/>
      <c r="CR6" s="461"/>
      <c r="CS6" s="461"/>
      <c r="CT6" s="461"/>
      <c r="CU6" s="37"/>
      <c r="CV6" s="461"/>
      <c r="CW6" s="461"/>
      <c r="CX6" s="461"/>
      <c r="CY6" s="37"/>
      <c r="CZ6" s="461"/>
      <c r="DA6" s="461"/>
      <c r="DB6" s="461"/>
      <c r="DC6" s="37"/>
      <c r="DD6" s="461"/>
      <c r="DE6" s="461"/>
      <c r="DF6" s="461"/>
      <c r="DG6" s="37"/>
      <c r="DH6" s="461"/>
      <c r="DI6" s="461"/>
      <c r="DJ6" s="461"/>
    </row>
    <row r="7" spans="1:114" s="38" customFormat="1" ht="24.75" customHeight="1" x14ac:dyDescent="0.2">
      <c r="A7" s="28">
        <v>1</v>
      </c>
      <c r="B7" s="139" t="s">
        <v>403</v>
      </c>
      <c r="C7" s="29" t="s">
        <v>23</v>
      </c>
      <c r="D7" s="474">
        <v>5</v>
      </c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1">
        <f t="shared" ref="Q7:Q16" si="0">SUM(E7:P7)</f>
        <v>0</v>
      </c>
      <c r="R7" s="595" t="s">
        <v>2</v>
      </c>
      <c r="S7" s="636">
        <v>70000</v>
      </c>
      <c r="T7" s="471"/>
      <c r="U7" s="471"/>
      <c r="V7" s="471"/>
      <c r="W7" s="471"/>
      <c r="X7" s="471"/>
      <c r="Y7" s="471"/>
      <c r="Z7" s="471"/>
      <c r="AA7" s="471"/>
      <c r="AB7" s="471"/>
      <c r="AC7" s="471"/>
      <c r="AD7" s="471"/>
      <c r="AE7" s="471"/>
      <c r="AF7" s="386">
        <f>SUM(Q7*S7)</f>
        <v>0</v>
      </c>
      <c r="AG7" s="461">
        <f t="shared" ref="AG7:AG16" si="1">T7*E7</f>
        <v>0</v>
      </c>
      <c r="AH7" s="461">
        <f t="shared" ref="AH7:AH16" si="2">U7*F7</f>
        <v>0</v>
      </c>
      <c r="AI7" s="461">
        <f t="shared" ref="AI7:AI16" si="3">V7*G7</f>
        <v>0</v>
      </c>
      <c r="AJ7" s="461">
        <f t="shared" ref="AJ7:AR16" si="4">W7*H7</f>
        <v>0</v>
      </c>
      <c r="AK7" s="461">
        <f t="shared" si="4"/>
        <v>0</v>
      </c>
      <c r="AL7" s="461">
        <f t="shared" si="4"/>
        <v>0</v>
      </c>
      <c r="AM7" s="461">
        <f t="shared" si="4"/>
        <v>0</v>
      </c>
      <c r="AN7" s="461">
        <f t="shared" si="4"/>
        <v>0</v>
      </c>
      <c r="AO7" s="461">
        <f t="shared" si="4"/>
        <v>0</v>
      </c>
      <c r="AP7" s="461">
        <f t="shared" si="4"/>
        <v>0</v>
      </c>
      <c r="AQ7" s="461">
        <f t="shared" si="4"/>
        <v>0</v>
      </c>
      <c r="AR7" s="461">
        <f t="shared" si="4"/>
        <v>0</v>
      </c>
      <c r="AS7" s="462">
        <f>SUM(AG7:AR7)</f>
        <v>0</v>
      </c>
      <c r="AT7" s="461">
        <f t="shared" ref="AT7:AT8" si="5">SUM(AG7*14%)</f>
        <v>0</v>
      </c>
      <c r="AU7" s="461"/>
      <c r="AV7" s="461">
        <f t="shared" ref="AV7:AV8" si="6">SUM(AI7*14%)</f>
        <v>0</v>
      </c>
      <c r="AW7" s="461">
        <f t="shared" ref="AW7:BE16" si="7">SUM(AJ7*14%)</f>
        <v>0</v>
      </c>
      <c r="AX7" s="461">
        <f t="shared" si="7"/>
        <v>0</v>
      </c>
      <c r="AY7" s="461">
        <f t="shared" si="7"/>
        <v>0</v>
      </c>
      <c r="AZ7" s="461">
        <f t="shared" si="7"/>
        <v>0</v>
      </c>
      <c r="BA7" s="461">
        <f t="shared" si="7"/>
        <v>0</v>
      </c>
      <c r="BB7" s="461">
        <f t="shared" si="7"/>
        <v>0</v>
      </c>
      <c r="BC7" s="461">
        <f t="shared" si="7"/>
        <v>0</v>
      </c>
      <c r="BD7" s="461">
        <f t="shared" si="7"/>
        <v>0</v>
      </c>
      <c r="BE7" s="461">
        <f t="shared" si="7"/>
        <v>0</v>
      </c>
      <c r="BF7" s="73">
        <f t="shared" ref="BF7:BF16" si="8">SUM(AT7:BE7)</f>
        <v>0</v>
      </c>
      <c r="BG7" s="411">
        <f>AF7-AS7</f>
        <v>0</v>
      </c>
      <c r="BH7" s="412">
        <f t="shared" ref="BH7:BH16" si="9">S7*D7</f>
        <v>350000</v>
      </c>
      <c r="BI7" s="413">
        <f>BH7-AS7</f>
        <v>350000</v>
      </c>
      <c r="BJ7" s="387">
        <f t="shared" ref="BJ7:BJ16" si="10">SUM(Q7/D7)</f>
        <v>0</v>
      </c>
      <c r="BK7" s="636">
        <v>60000</v>
      </c>
      <c r="BL7" s="461">
        <f t="shared" ref="BL7:BL19" si="11">AG7-AT7</f>
        <v>0</v>
      </c>
      <c r="BM7" s="461">
        <f t="shared" ref="BM7:BM19" si="12">E7*BK7</f>
        <v>0</v>
      </c>
      <c r="BN7" s="461">
        <f t="shared" ref="BN7:BN19" si="13">BL7-BM7</f>
        <v>0</v>
      </c>
      <c r="BO7" s="37"/>
      <c r="BP7" s="461">
        <f t="shared" ref="BP7:BP19" si="14">AH7-AU7</f>
        <v>0</v>
      </c>
      <c r="BQ7" s="461">
        <f t="shared" ref="BQ7:BQ19" si="15">F7*BK7</f>
        <v>0</v>
      </c>
      <c r="BR7" s="461">
        <f t="shared" ref="BR7:BR19" si="16">BP7-BQ7</f>
        <v>0</v>
      </c>
      <c r="BS7" s="37"/>
      <c r="BT7" s="461">
        <f t="shared" ref="BT7:BT19" si="17">AI7-AV7</f>
        <v>0</v>
      </c>
      <c r="BU7" s="461">
        <f t="shared" ref="BU7:BU19" si="18">G7*BK7</f>
        <v>0</v>
      </c>
      <c r="BV7" s="461">
        <f t="shared" ref="BV7:BV19" si="19">BT7-BU7</f>
        <v>0</v>
      </c>
      <c r="BW7" s="37"/>
      <c r="BX7" s="461">
        <f t="shared" ref="BX7:BX19" si="20">AJ7-AW7</f>
        <v>0</v>
      </c>
      <c r="BY7" s="461">
        <f t="shared" ref="BY7:BY19" si="21">H7*BK7</f>
        <v>0</v>
      </c>
      <c r="BZ7" s="461">
        <f t="shared" ref="BZ7:BZ19" si="22">BX7-BY7</f>
        <v>0</v>
      </c>
      <c r="CA7" s="37"/>
      <c r="CB7" s="461">
        <f t="shared" ref="CB7:CB19" si="23">SUM(AK7-AX7)</f>
        <v>0</v>
      </c>
      <c r="CC7" s="461">
        <f t="shared" ref="CC7:CC19" si="24">I7*BK7</f>
        <v>0</v>
      </c>
      <c r="CD7" s="461">
        <f t="shared" ref="CD7:CD19" si="25">CB7-CC7</f>
        <v>0</v>
      </c>
      <c r="CE7" s="37"/>
      <c r="CF7" s="461">
        <f t="shared" ref="CF7:CF19" si="26">AL7-AY7</f>
        <v>0</v>
      </c>
      <c r="CG7" s="461">
        <f t="shared" ref="CG7:CG19" si="27">J7*BK7</f>
        <v>0</v>
      </c>
      <c r="CH7" s="461">
        <f t="shared" ref="CH7:CH19" si="28">CF7-CG7</f>
        <v>0</v>
      </c>
      <c r="CI7" s="37"/>
      <c r="CJ7" s="461">
        <f t="shared" ref="CJ7:CJ19" si="29">AM7-AZ7</f>
        <v>0</v>
      </c>
      <c r="CK7" s="461">
        <f t="shared" ref="CK7:CK19" si="30">K7*BK7</f>
        <v>0</v>
      </c>
      <c r="CL7" s="461">
        <f t="shared" ref="CL7:CL19" si="31">CJ7-CK7</f>
        <v>0</v>
      </c>
      <c r="CM7" s="37"/>
      <c r="CN7" s="461">
        <f t="shared" ref="CN7:CN19" si="32">AN7-BA7</f>
        <v>0</v>
      </c>
      <c r="CO7" s="461">
        <f t="shared" ref="CO7:CO19" si="33">L7*BK7</f>
        <v>0</v>
      </c>
      <c r="CP7" s="461">
        <f t="shared" ref="CP7:CP19" si="34">CN7-CO7</f>
        <v>0</v>
      </c>
      <c r="CQ7" s="37"/>
      <c r="CR7" s="461">
        <f t="shared" ref="CR7:CR19" si="35">AO7-BB7</f>
        <v>0</v>
      </c>
      <c r="CS7" s="461">
        <f t="shared" ref="CS7:CS19" si="36">M7*BK7</f>
        <v>0</v>
      </c>
      <c r="CT7" s="461">
        <f t="shared" ref="CT7:CT19" si="37">CR7-CS7</f>
        <v>0</v>
      </c>
      <c r="CU7" s="37"/>
      <c r="CV7" s="461">
        <f t="shared" ref="CV7:CV19" si="38">AP7-BC7</f>
        <v>0</v>
      </c>
      <c r="CW7" s="461">
        <f t="shared" ref="CW7:CW19" si="39">N7*BK7</f>
        <v>0</v>
      </c>
      <c r="CX7" s="461">
        <f t="shared" ref="CX7:CX19" si="40">CV7-CW7</f>
        <v>0</v>
      </c>
      <c r="CY7" s="37"/>
      <c r="CZ7" s="461">
        <f t="shared" ref="CZ7:CZ19" si="41">AQ7-BD7</f>
        <v>0</v>
      </c>
      <c r="DA7" s="461">
        <f t="shared" ref="DA7:DA19" si="42">O7*BK7</f>
        <v>0</v>
      </c>
      <c r="DB7" s="461">
        <f t="shared" ref="DB7:DB19" si="43">CZ7-DA7</f>
        <v>0</v>
      </c>
      <c r="DC7" s="37"/>
      <c r="DD7" s="461">
        <f t="shared" ref="DD7:DD19" si="44">AR7-BE7</f>
        <v>0</v>
      </c>
      <c r="DE7" s="461">
        <f t="shared" ref="DE7:DE19" si="45">P7*BK7</f>
        <v>0</v>
      </c>
      <c r="DF7" s="461">
        <f t="shared" ref="DF7:DF19" si="46">DD7-DE7</f>
        <v>0</v>
      </c>
      <c r="DG7" s="37"/>
      <c r="DH7" s="461">
        <f t="shared" ref="DH7:DH19" si="47">SUM(BL7+BP7+BT7+BX7+CB7+CF7+CJ7+CN7+CR7+CV7+CZ7+DD7)</f>
        <v>0</v>
      </c>
      <c r="DI7" s="461">
        <f t="shared" ref="DI7:DI19" si="48">SUM(BM7+BQ7+BU7+BY7+CC7+CG7+CK7+CO7+CS7+CW7+DA7+DE7)</f>
        <v>0</v>
      </c>
      <c r="DJ7" s="461">
        <f t="shared" ref="DJ7:DJ19" si="49">DH7-DI7</f>
        <v>0</v>
      </c>
    </row>
    <row r="8" spans="1:114" s="38" customFormat="1" ht="24.75" customHeight="1" x14ac:dyDescent="0.2">
      <c r="A8" s="28">
        <v>2</v>
      </c>
      <c r="B8" s="426" t="s">
        <v>282</v>
      </c>
      <c r="C8" s="29" t="s">
        <v>23</v>
      </c>
      <c r="D8" s="474">
        <v>2</v>
      </c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1">
        <f t="shared" si="0"/>
        <v>0</v>
      </c>
      <c r="R8" s="595" t="s">
        <v>97</v>
      </c>
      <c r="S8" s="636">
        <v>49500</v>
      </c>
      <c r="T8" s="471">
        <v>45000</v>
      </c>
      <c r="U8" s="471"/>
      <c r="V8" s="471"/>
      <c r="W8" s="471"/>
      <c r="X8" s="471"/>
      <c r="Y8" s="471"/>
      <c r="Z8" s="471"/>
      <c r="AA8" s="471"/>
      <c r="AB8" s="471"/>
      <c r="AC8" s="471"/>
      <c r="AD8" s="471"/>
      <c r="AE8" s="471"/>
      <c r="AF8" s="386">
        <f t="shared" ref="AF8:AF16" si="50">SUM(Q8*S8)</f>
        <v>0</v>
      </c>
      <c r="AG8" s="461">
        <f t="shared" si="1"/>
        <v>0</v>
      </c>
      <c r="AH8" s="461">
        <f t="shared" si="2"/>
        <v>0</v>
      </c>
      <c r="AI8" s="461">
        <f t="shared" si="3"/>
        <v>0</v>
      </c>
      <c r="AJ8" s="461">
        <f t="shared" si="4"/>
        <v>0</v>
      </c>
      <c r="AK8" s="461">
        <f t="shared" si="4"/>
        <v>0</v>
      </c>
      <c r="AL8" s="461">
        <f t="shared" si="4"/>
        <v>0</v>
      </c>
      <c r="AM8" s="461">
        <f t="shared" si="4"/>
        <v>0</v>
      </c>
      <c r="AN8" s="461">
        <f t="shared" si="4"/>
        <v>0</v>
      </c>
      <c r="AO8" s="461">
        <f t="shared" si="4"/>
        <v>0</v>
      </c>
      <c r="AP8" s="461">
        <f t="shared" si="4"/>
        <v>0</v>
      </c>
      <c r="AQ8" s="461">
        <f t="shared" si="4"/>
        <v>0</v>
      </c>
      <c r="AR8" s="461">
        <f t="shared" si="4"/>
        <v>0</v>
      </c>
      <c r="AS8" s="462">
        <f t="shared" ref="AS8:AS16" si="51">SUM(AG8:AR8)</f>
        <v>0</v>
      </c>
      <c r="AT8" s="461">
        <f t="shared" si="5"/>
        <v>0</v>
      </c>
      <c r="AU8" s="461"/>
      <c r="AV8" s="461">
        <f t="shared" si="6"/>
        <v>0</v>
      </c>
      <c r="AW8" s="461">
        <f t="shared" si="7"/>
        <v>0</v>
      </c>
      <c r="AX8" s="461">
        <f t="shared" si="7"/>
        <v>0</v>
      </c>
      <c r="AY8" s="461">
        <f t="shared" si="7"/>
        <v>0</v>
      </c>
      <c r="AZ8" s="461">
        <f t="shared" si="7"/>
        <v>0</v>
      </c>
      <c r="BA8" s="461">
        <f t="shared" si="7"/>
        <v>0</v>
      </c>
      <c r="BB8" s="461">
        <f t="shared" si="7"/>
        <v>0</v>
      </c>
      <c r="BC8" s="461">
        <f t="shared" si="7"/>
        <v>0</v>
      </c>
      <c r="BD8" s="461">
        <f t="shared" si="7"/>
        <v>0</v>
      </c>
      <c r="BE8" s="461">
        <f t="shared" si="7"/>
        <v>0</v>
      </c>
      <c r="BF8" s="73">
        <f t="shared" si="8"/>
        <v>0</v>
      </c>
      <c r="BG8" s="411">
        <f t="shared" ref="BG8:BG19" si="52">AF8-AS8</f>
        <v>0</v>
      </c>
      <c r="BH8" s="412">
        <f t="shared" si="9"/>
        <v>99000</v>
      </c>
      <c r="BI8" s="413">
        <f t="shared" ref="BI8:BI19" si="53">BH8-AS8</f>
        <v>99000</v>
      </c>
      <c r="BJ8" s="387">
        <f t="shared" si="10"/>
        <v>0</v>
      </c>
      <c r="BK8" s="968">
        <v>35000</v>
      </c>
      <c r="BL8" s="461">
        <f t="shared" si="11"/>
        <v>0</v>
      </c>
      <c r="BM8" s="461">
        <f t="shared" si="12"/>
        <v>0</v>
      </c>
      <c r="BN8" s="461">
        <f t="shared" si="13"/>
        <v>0</v>
      </c>
      <c r="BO8" s="37"/>
      <c r="BP8" s="461">
        <f t="shared" si="14"/>
        <v>0</v>
      </c>
      <c r="BQ8" s="461">
        <f t="shared" si="15"/>
        <v>0</v>
      </c>
      <c r="BR8" s="461">
        <f t="shared" si="16"/>
        <v>0</v>
      </c>
      <c r="BS8" s="37"/>
      <c r="BT8" s="461">
        <f t="shared" si="17"/>
        <v>0</v>
      </c>
      <c r="BU8" s="461">
        <f t="shared" si="18"/>
        <v>0</v>
      </c>
      <c r="BV8" s="461">
        <f t="shared" si="19"/>
        <v>0</v>
      </c>
      <c r="BW8" s="37"/>
      <c r="BX8" s="461">
        <f t="shared" si="20"/>
        <v>0</v>
      </c>
      <c r="BY8" s="461">
        <f t="shared" si="21"/>
        <v>0</v>
      </c>
      <c r="BZ8" s="461">
        <f t="shared" si="22"/>
        <v>0</v>
      </c>
      <c r="CA8" s="37"/>
      <c r="CB8" s="461">
        <f t="shared" si="23"/>
        <v>0</v>
      </c>
      <c r="CC8" s="461">
        <f t="shared" si="24"/>
        <v>0</v>
      </c>
      <c r="CD8" s="461">
        <f t="shared" si="25"/>
        <v>0</v>
      </c>
      <c r="CE8" s="37"/>
      <c r="CF8" s="461">
        <f t="shared" si="26"/>
        <v>0</v>
      </c>
      <c r="CG8" s="461">
        <f t="shared" si="27"/>
        <v>0</v>
      </c>
      <c r="CH8" s="461">
        <f t="shared" si="28"/>
        <v>0</v>
      </c>
      <c r="CI8" s="37"/>
      <c r="CJ8" s="461">
        <f t="shared" si="29"/>
        <v>0</v>
      </c>
      <c r="CK8" s="461">
        <f t="shared" si="30"/>
        <v>0</v>
      </c>
      <c r="CL8" s="461">
        <f t="shared" si="31"/>
        <v>0</v>
      </c>
      <c r="CM8" s="37"/>
      <c r="CN8" s="461">
        <f t="shared" si="32"/>
        <v>0</v>
      </c>
      <c r="CO8" s="461">
        <f t="shared" si="33"/>
        <v>0</v>
      </c>
      <c r="CP8" s="461">
        <f t="shared" si="34"/>
        <v>0</v>
      </c>
      <c r="CQ8" s="37"/>
      <c r="CR8" s="461">
        <f t="shared" si="35"/>
        <v>0</v>
      </c>
      <c r="CS8" s="461">
        <f t="shared" si="36"/>
        <v>0</v>
      </c>
      <c r="CT8" s="461">
        <f t="shared" si="37"/>
        <v>0</v>
      </c>
      <c r="CU8" s="37"/>
      <c r="CV8" s="461">
        <f t="shared" si="38"/>
        <v>0</v>
      </c>
      <c r="CW8" s="461">
        <f t="shared" si="39"/>
        <v>0</v>
      </c>
      <c r="CX8" s="461">
        <f t="shared" si="40"/>
        <v>0</v>
      </c>
      <c r="CY8" s="37"/>
      <c r="CZ8" s="461">
        <f t="shared" si="41"/>
        <v>0</v>
      </c>
      <c r="DA8" s="461">
        <f t="shared" si="42"/>
        <v>0</v>
      </c>
      <c r="DB8" s="461">
        <f t="shared" si="43"/>
        <v>0</v>
      </c>
      <c r="DC8" s="37"/>
      <c r="DD8" s="461">
        <f t="shared" si="44"/>
        <v>0</v>
      </c>
      <c r="DE8" s="461">
        <f t="shared" si="45"/>
        <v>0</v>
      </c>
      <c r="DF8" s="461">
        <f t="shared" si="46"/>
        <v>0</v>
      </c>
      <c r="DG8" s="37"/>
      <c r="DH8" s="461">
        <f t="shared" si="47"/>
        <v>0</v>
      </c>
      <c r="DI8" s="461">
        <f t="shared" si="48"/>
        <v>0</v>
      </c>
      <c r="DJ8" s="461">
        <f t="shared" si="49"/>
        <v>0</v>
      </c>
    </row>
    <row r="9" spans="1:114" s="38" customFormat="1" ht="24.75" customHeight="1" x14ac:dyDescent="0.2">
      <c r="A9" s="28">
        <v>3</v>
      </c>
      <c r="B9" s="426" t="s">
        <v>43</v>
      </c>
      <c r="C9" s="29" t="s">
        <v>23</v>
      </c>
      <c r="D9" s="474">
        <v>1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1">
        <f t="shared" ref="Q9" si="54">SUM(E9:P9)</f>
        <v>0</v>
      </c>
      <c r="R9" s="595" t="s">
        <v>98</v>
      </c>
      <c r="S9" s="636">
        <v>37100</v>
      </c>
      <c r="T9" s="471">
        <v>35000</v>
      </c>
      <c r="U9" s="471"/>
      <c r="V9" s="471"/>
      <c r="W9" s="471"/>
      <c r="X9" s="471"/>
      <c r="Y9" s="471"/>
      <c r="Z9" s="471"/>
      <c r="AA9" s="471"/>
      <c r="AB9" s="471"/>
      <c r="AC9" s="471"/>
      <c r="AD9" s="471"/>
      <c r="AE9" s="471"/>
      <c r="AF9" s="386">
        <f t="shared" ref="AF9" si="55">SUM(Q9*S9)</f>
        <v>0</v>
      </c>
      <c r="AG9" s="461">
        <f t="shared" ref="AG9" si="56">T9*E9</f>
        <v>0</v>
      </c>
      <c r="AH9" s="461">
        <f t="shared" ref="AH9" si="57">U9*F9</f>
        <v>0</v>
      </c>
      <c r="AI9" s="461">
        <f t="shared" ref="AI9" si="58">V9*G9</f>
        <v>0</v>
      </c>
      <c r="AJ9" s="461">
        <f t="shared" ref="AJ9" si="59">W9*H9</f>
        <v>0</v>
      </c>
      <c r="AK9" s="461">
        <f t="shared" ref="AK9" si="60">X9*I9</f>
        <v>0</v>
      </c>
      <c r="AL9" s="461">
        <f t="shared" ref="AL9" si="61">Y9*J9</f>
        <v>0</v>
      </c>
      <c r="AM9" s="461">
        <f t="shared" ref="AM9" si="62">Z9*K9</f>
        <v>0</v>
      </c>
      <c r="AN9" s="461">
        <f t="shared" ref="AN9" si="63">AA9*L9</f>
        <v>0</v>
      </c>
      <c r="AO9" s="461">
        <f t="shared" ref="AO9" si="64">AB9*M9</f>
        <v>0</v>
      </c>
      <c r="AP9" s="461">
        <f t="shared" ref="AP9" si="65">AC9*N9</f>
        <v>0</v>
      </c>
      <c r="AQ9" s="461">
        <f t="shared" ref="AQ9" si="66">AD9*O9</f>
        <v>0</v>
      </c>
      <c r="AR9" s="461">
        <f t="shared" ref="AR9" si="67">AE9*P9</f>
        <v>0</v>
      </c>
      <c r="AS9" s="462">
        <f t="shared" ref="AS9" si="68">SUM(AG9:AR9)</f>
        <v>0</v>
      </c>
      <c r="AT9" s="461">
        <f t="shared" ref="AT9" si="69">SUM(AG9*14%)</f>
        <v>0</v>
      </c>
      <c r="AU9" s="461"/>
      <c r="AV9" s="461">
        <f t="shared" ref="AV9" si="70">SUM(AI9*14%)</f>
        <v>0</v>
      </c>
      <c r="AW9" s="461">
        <f t="shared" ref="AW9" si="71">SUM(AJ9*14%)</f>
        <v>0</v>
      </c>
      <c r="AX9" s="461">
        <f t="shared" ref="AX9" si="72">SUM(AK9*14%)</f>
        <v>0</v>
      </c>
      <c r="AY9" s="461">
        <f t="shared" ref="AY9" si="73">SUM(AL9*14%)</f>
        <v>0</v>
      </c>
      <c r="AZ9" s="461">
        <f t="shared" ref="AZ9" si="74">SUM(AM9*14%)</f>
        <v>0</v>
      </c>
      <c r="BA9" s="461">
        <f t="shared" ref="BA9" si="75">SUM(AN9*14%)</f>
        <v>0</v>
      </c>
      <c r="BB9" s="461">
        <f t="shared" ref="BB9" si="76">SUM(AO9*14%)</f>
        <v>0</v>
      </c>
      <c r="BC9" s="461">
        <f t="shared" ref="BC9" si="77">SUM(AP9*14%)</f>
        <v>0</v>
      </c>
      <c r="BD9" s="461">
        <f t="shared" ref="BD9" si="78">SUM(AQ9*14%)</f>
        <v>0</v>
      </c>
      <c r="BE9" s="461">
        <f t="shared" ref="BE9" si="79">SUM(AR9*14%)</f>
        <v>0</v>
      </c>
      <c r="BF9" s="73">
        <f t="shared" ref="BF9" si="80">SUM(AT9:BE9)</f>
        <v>0</v>
      </c>
      <c r="BG9" s="411">
        <f t="shared" ref="BG9" si="81">AF9-AS9</f>
        <v>0</v>
      </c>
      <c r="BH9" s="412">
        <f t="shared" ref="BH9" si="82">S9*D9</f>
        <v>37100</v>
      </c>
      <c r="BI9" s="413">
        <f t="shared" ref="BI9" si="83">BH9-AS9</f>
        <v>37100</v>
      </c>
      <c r="BJ9" s="387">
        <f t="shared" ref="BJ9" si="84">SUM(Q9/D9)</f>
        <v>0</v>
      </c>
      <c r="BK9" s="968">
        <v>30000</v>
      </c>
      <c r="BL9" s="461">
        <f t="shared" si="11"/>
        <v>0</v>
      </c>
      <c r="BM9" s="461">
        <f t="shared" si="12"/>
        <v>0</v>
      </c>
      <c r="BN9" s="461">
        <f t="shared" si="13"/>
        <v>0</v>
      </c>
      <c r="BO9" s="37"/>
      <c r="BP9" s="461">
        <f t="shared" si="14"/>
        <v>0</v>
      </c>
      <c r="BQ9" s="461">
        <f t="shared" si="15"/>
        <v>0</v>
      </c>
      <c r="BR9" s="461">
        <f t="shared" si="16"/>
        <v>0</v>
      </c>
      <c r="BS9" s="37"/>
      <c r="BT9" s="461">
        <f t="shared" si="17"/>
        <v>0</v>
      </c>
      <c r="BU9" s="461">
        <f t="shared" si="18"/>
        <v>0</v>
      </c>
      <c r="BV9" s="461">
        <f t="shared" si="19"/>
        <v>0</v>
      </c>
      <c r="BW9" s="37"/>
      <c r="BX9" s="461">
        <f t="shared" si="20"/>
        <v>0</v>
      </c>
      <c r="BY9" s="461">
        <f t="shared" si="21"/>
        <v>0</v>
      </c>
      <c r="BZ9" s="461">
        <f t="shared" si="22"/>
        <v>0</v>
      </c>
      <c r="CA9" s="37"/>
      <c r="CB9" s="461">
        <f t="shared" si="23"/>
        <v>0</v>
      </c>
      <c r="CC9" s="461">
        <f t="shared" si="24"/>
        <v>0</v>
      </c>
      <c r="CD9" s="461">
        <f t="shared" si="25"/>
        <v>0</v>
      </c>
      <c r="CE9" s="37"/>
      <c r="CF9" s="461">
        <f t="shared" si="26"/>
        <v>0</v>
      </c>
      <c r="CG9" s="461">
        <f t="shared" si="27"/>
        <v>0</v>
      </c>
      <c r="CH9" s="461">
        <f t="shared" si="28"/>
        <v>0</v>
      </c>
      <c r="CI9" s="37"/>
      <c r="CJ9" s="461">
        <f t="shared" si="29"/>
        <v>0</v>
      </c>
      <c r="CK9" s="461">
        <f t="shared" si="30"/>
        <v>0</v>
      </c>
      <c r="CL9" s="461">
        <f t="shared" si="31"/>
        <v>0</v>
      </c>
      <c r="CM9" s="37"/>
      <c r="CN9" s="461">
        <f t="shared" si="32"/>
        <v>0</v>
      </c>
      <c r="CO9" s="461">
        <f t="shared" si="33"/>
        <v>0</v>
      </c>
      <c r="CP9" s="461">
        <f t="shared" si="34"/>
        <v>0</v>
      </c>
      <c r="CQ9" s="37"/>
      <c r="CR9" s="461">
        <f t="shared" si="35"/>
        <v>0</v>
      </c>
      <c r="CS9" s="461">
        <f t="shared" si="36"/>
        <v>0</v>
      </c>
      <c r="CT9" s="461">
        <f t="shared" si="37"/>
        <v>0</v>
      </c>
      <c r="CU9" s="37"/>
      <c r="CV9" s="461">
        <f t="shared" si="38"/>
        <v>0</v>
      </c>
      <c r="CW9" s="461">
        <f t="shared" si="39"/>
        <v>0</v>
      </c>
      <c r="CX9" s="461">
        <f t="shared" si="40"/>
        <v>0</v>
      </c>
      <c r="CY9" s="37"/>
      <c r="CZ9" s="461">
        <f t="shared" si="41"/>
        <v>0</v>
      </c>
      <c r="DA9" s="461">
        <f t="shared" si="42"/>
        <v>0</v>
      </c>
      <c r="DB9" s="461">
        <f t="shared" si="43"/>
        <v>0</v>
      </c>
      <c r="DC9" s="37"/>
      <c r="DD9" s="461">
        <f t="shared" si="44"/>
        <v>0</v>
      </c>
      <c r="DE9" s="461">
        <f t="shared" si="45"/>
        <v>0</v>
      </c>
      <c r="DF9" s="461">
        <f t="shared" si="46"/>
        <v>0</v>
      </c>
      <c r="DG9" s="37"/>
      <c r="DH9" s="461">
        <f t="shared" si="47"/>
        <v>0</v>
      </c>
      <c r="DI9" s="461">
        <f t="shared" si="48"/>
        <v>0</v>
      </c>
      <c r="DJ9" s="461">
        <f t="shared" si="49"/>
        <v>0</v>
      </c>
    </row>
    <row r="10" spans="1:114" s="38" customFormat="1" ht="24.75" customHeight="1" x14ac:dyDescent="0.2">
      <c r="A10" s="28">
        <v>4</v>
      </c>
      <c r="B10" s="426" t="s">
        <v>565</v>
      </c>
      <c r="C10" s="29" t="s">
        <v>23</v>
      </c>
      <c r="D10" s="474">
        <v>1</v>
      </c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1">
        <f t="shared" ref="Q10" si="85">SUM(E10:P10)</f>
        <v>0</v>
      </c>
      <c r="R10" s="595" t="s">
        <v>27</v>
      </c>
      <c r="S10" s="636">
        <v>11979</v>
      </c>
      <c r="T10" s="471"/>
      <c r="U10" s="471"/>
      <c r="V10" s="471"/>
      <c r="W10" s="471"/>
      <c r="X10" s="471"/>
      <c r="Y10" s="471"/>
      <c r="Z10" s="471"/>
      <c r="AA10" s="471"/>
      <c r="AB10" s="471"/>
      <c r="AC10" s="471"/>
      <c r="AD10" s="471"/>
      <c r="AE10" s="471"/>
      <c r="AF10" s="386">
        <f t="shared" ref="AF10" si="86">SUM(Q10*S10)</f>
        <v>0</v>
      </c>
      <c r="AG10" s="461">
        <f t="shared" ref="AG10" si="87">T10*E10</f>
        <v>0</v>
      </c>
      <c r="AH10" s="461">
        <f t="shared" ref="AH10" si="88">U10*F10</f>
        <v>0</v>
      </c>
      <c r="AI10" s="461">
        <f t="shared" ref="AI10" si="89">V10*G10</f>
        <v>0</v>
      </c>
      <c r="AJ10" s="461">
        <f t="shared" ref="AJ10" si="90">W10*H10</f>
        <v>0</v>
      </c>
      <c r="AK10" s="461">
        <f t="shared" ref="AK10" si="91">X10*I10</f>
        <v>0</v>
      </c>
      <c r="AL10" s="461">
        <f t="shared" ref="AL10" si="92">Y10*J10</f>
        <v>0</v>
      </c>
      <c r="AM10" s="461">
        <f t="shared" ref="AM10" si="93">Z10*K10</f>
        <v>0</v>
      </c>
      <c r="AN10" s="461">
        <f t="shared" ref="AN10" si="94">AA10*L10</f>
        <v>0</v>
      </c>
      <c r="AO10" s="461">
        <f t="shared" ref="AO10" si="95">AB10*M10</f>
        <v>0</v>
      </c>
      <c r="AP10" s="461">
        <f t="shared" ref="AP10" si="96">AC10*N10</f>
        <v>0</v>
      </c>
      <c r="AQ10" s="461">
        <f t="shared" ref="AQ10" si="97">AD10*O10</f>
        <v>0</v>
      </c>
      <c r="AR10" s="461">
        <f t="shared" ref="AR10" si="98">AE10*P10</f>
        <v>0</v>
      </c>
      <c r="AS10" s="462">
        <f t="shared" ref="AS10" si="99">SUM(AG10:AR10)</f>
        <v>0</v>
      </c>
      <c r="AT10" s="461">
        <f t="shared" ref="AT10" si="100">SUM(AG10*14%)</f>
        <v>0</v>
      </c>
      <c r="AU10" s="461"/>
      <c r="AV10" s="461">
        <f t="shared" ref="AV10" si="101">SUM(AI10*14%)</f>
        <v>0</v>
      </c>
      <c r="AW10" s="461">
        <f t="shared" ref="AW10" si="102">SUM(AJ10*14%)</f>
        <v>0</v>
      </c>
      <c r="AX10" s="461">
        <f t="shared" ref="AX10" si="103">SUM(AK10*14%)</f>
        <v>0</v>
      </c>
      <c r="AY10" s="461">
        <f t="shared" ref="AY10" si="104">SUM(AL10*14%)</f>
        <v>0</v>
      </c>
      <c r="AZ10" s="461">
        <f t="shared" ref="AZ10" si="105">SUM(AM10*14%)</f>
        <v>0</v>
      </c>
      <c r="BA10" s="461">
        <f t="shared" ref="BA10" si="106">SUM(AN10*14%)</f>
        <v>0</v>
      </c>
      <c r="BB10" s="461">
        <f t="shared" ref="BB10" si="107">SUM(AO10*14%)</f>
        <v>0</v>
      </c>
      <c r="BC10" s="461">
        <f t="shared" ref="BC10" si="108">SUM(AP10*14%)</f>
        <v>0</v>
      </c>
      <c r="BD10" s="461">
        <f t="shared" ref="BD10" si="109">SUM(AQ10*14%)</f>
        <v>0</v>
      </c>
      <c r="BE10" s="461">
        <f t="shared" ref="BE10" si="110">SUM(AR10*14%)</f>
        <v>0</v>
      </c>
      <c r="BF10" s="73">
        <f t="shared" ref="BF10" si="111">SUM(AT10:BE10)</f>
        <v>0</v>
      </c>
      <c r="BG10" s="411">
        <f t="shared" ref="BG10" si="112">AF10-AS10</f>
        <v>0</v>
      </c>
      <c r="BH10" s="412">
        <f t="shared" ref="BH10" si="113">S10*D10</f>
        <v>11979</v>
      </c>
      <c r="BI10" s="413">
        <f t="shared" ref="BI10" si="114">BH10-AS10</f>
        <v>11979</v>
      </c>
      <c r="BJ10" s="387">
        <f t="shared" ref="BJ10" si="115">SUM(Q10/D10)</f>
        <v>0</v>
      </c>
      <c r="BK10" s="968">
        <v>10000</v>
      </c>
      <c r="BL10" s="461">
        <f t="shared" si="11"/>
        <v>0</v>
      </c>
      <c r="BM10" s="461">
        <f t="shared" si="12"/>
        <v>0</v>
      </c>
      <c r="BN10" s="461">
        <f t="shared" si="13"/>
        <v>0</v>
      </c>
      <c r="BO10" s="37"/>
      <c r="BP10" s="461">
        <f t="shared" si="14"/>
        <v>0</v>
      </c>
      <c r="BQ10" s="461">
        <f t="shared" si="15"/>
        <v>0</v>
      </c>
      <c r="BR10" s="461">
        <f t="shared" si="16"/>
        <v>0</v>
      </c>
      <c r="BS10" s="37"/>
      <c r="BT10" s="461">
        <f t="shared" si="17"/>
        <v>0</v>
      </c>
      <c r="BU10" s="461">
        <f t="shared" si="18"/>
        <v>0</v>
      </c>
      <c r="BV10" s="461">
        <f t="shared" si="19"/>
        <v>0</v>
      </c>
      <c r="BW10" s="37"/>
      <c r="BX10" s="461">
        <f t="shared" si="20"/>
        <v>0</v>
      </c>
      <c r="BY10" s="461">
        <f t="shared" si="21"/>
        <v>0</v>
      </c>
      <c r="BZ10" s="461">
        <f t="shared" si="22"/>
        <v>0</v>
      </c>
      <c r="CA10" s="37"/>
      <c r="CB10" s="461">
        <f t="shared" si="23"/>
        <v>0</v>
      </c>
      <c r="CC10" s="461">
        <f t="shared" si="24"/>
        <v>0</v>
      </c>
      <c r="CD10" s="461">
        <f t="shared" si="25"/>
        <v>0</v>
      </c>
      <c r="CE10" s="37"/>
      <c r="CF10" s="461">
        <f t="shared" si="26"/>
        <v>0</v>
      </c>
      <c r="CG10" s="461">
        <f t="shared" si="27"/>
        <v>0</v>
      </c>
      <c r="CH10" s="461">
        <f t="shared" si="28"/>
        <v>0</v>
      </c>
      <c r="CI10" s="37"/>
      <c r="CJ10" s="461">
        <f t="shared" si="29"/>
        <v>0</v>
      </c>
      <c r="CK10" s="461">
        <f t="shared" si="30"/>
        <v>0</v>
      </c>
      <c r="CL10" s="461">
        <f t="shared" si="31"/>
        <v>0</v>
      </c>
      <c r="CM10" s="37"/>
      <c r="CN10" s="461">
        <f t="shared" si="32"/>
        <v>0</v>
      </c>
      <c r="CO10" s="461">
        <f t="shared" si="33"/>
        <v>0</v>
      </c>
      <c r="CP10" s="461">
        <f t="shared" si="34"/>
        <v>0</v>
      </c>
      <c r="CQ10" s="37"/>
      <c r="CR10" s="461">
        <f t="shared" si="35"/>
        <v>0</v>
      </c>
      <c r="CS10" s="461">
        <f t="shared" si="36"/>
        <v>0</v>
      </c>
      <c r="CT10" s="461">
        <f t="shared" si="37"/>
        <v>0</v>
      </c>
      <c r="CU10" s="37"/>
      <c r="CV10" s="461">
        <f t="shared" si="38"/>
        <v>0</v>
      </c>
      <c r="CW10" s="461">
        <f t="shared" si="39"/>
        <v>0</v>
      </c>
      <c r="CX10" s="461">
        <f t="shared" si="40"/>
        <v>0</v>
      </c>
      <c r="CY10" s="37"/>
      <c r="CZ10" s="461">
        <f t="shared" si="41"/>
        <v>0</v>
      </c>
      <c r="DA10" s="461">
        <f t="shared" si="42"/>
        <v>0</v>
      </c>
      <c r="DB10" s="461">
        <f t="shared" si="43"/>
        <v>0</v>
      </c>
      <c r="DC10" s="37"/>
      <c r="DD10" s="461">
        <f t="shared" si="44"/>
        <v>0</v>
      </c>
      <c r="DE10" s="461">
        <f t="shared" si="45"/>
        <v>0</v>
      </c>
      <c r="DF10" s="461">
        <f t="shared" si="46"/>
        <v>0</v>
      </c>
      <c r="DG10" s="37"/>
      <c r="DH10" s="461">
        <f t="shared" si="47"/>
        <v>0</v>
      </c>
      <c r="DI10" s="461">
        <f t="shared" si="48"/>
        <v>0</v>
      </c>
      <c r="DJ10" s="461">
        <f t="shared" si="49"/>
        <v>0</v>
      </c>
    </row>
    <row r="11" spans="1:114" s="38" customFormat="1" ht="24.75" customHeight="1" x14ac:dyDescent="0.2">
      <c r="A11" s="28"/>
      <c r="B11" s="601" t="s">
        <v>327</v>
      </c>
      <c r="C11" s="29"/>
      <c r="D11" s="402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1"/>
      <c r="R11" s="414"/>
      <c r="S11" s="681"/>
      <c r="T11" s="471"/>
      <c r="U11" s="471"/>
      <c r="V11" s="471"/>
      <c r="W11" s="471"/>
      <c r="X11" s="471"/>
      <c r="Y11" s="471"/>
      <c r="Z11" s="471"/>
      <c r="AA11" s="471"/>
      <c r="AB11" s="471"/>
      <c r="AC11" s="471"/>
      <c r="AD11" s="471"/>
      <c r="AE11" s="471"/>
      <c r="AF11" s="386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  <c r="AS11" s="462"/>
      <c r="AT11" s="461"/>
      <c r="AU11" s="461"/>
      <c r="AV11" s="461"/>
      <c r="AW11" s="461"/>
      <c r="AX11" s="461"/>
      <c r="AY11" s="461"/>
      <c r="AZ11" s="461"/>
      <c r="BA11" s="461"/>
      <c r="BB11" s="461"/>
      <c r="BC11" s="461"/>
      <c r="BD11" s="461"/>
      <c r="BE11" s="461"/>
      <c r="BF11" s="73"/>
      <c r="BG11" s="411">
        <f t="shared" si="52"/>
        <v>0</v>
      </c>
      <c r="BH11" s="412"/>
      <c r="BI11" s="413">
        <f t="shared" si="53"/>
        <v>0</v>
      </c>
      <c r="BJ11" s="387"/>
      <c r="BK11" s="969"/>
      <c r="BL11" s="461">
        <f t="shared" si="11"/>
        <v>0</v>
      </c>
      <c r="BM11" s="461">
        <f t="shared" si="12"/>
        <v>0</v>
      </c>
      <c r="BN11" s="461">
        <f t="shared" si="13"/>
        <v>0</v>
      </c>
      <c r="BO11" s="37"/>
      <c r="BP11" s="461">
        <f t="shared" si="14"/>
        <v>0</v>
      </c>
      <c r="BQ11" s="461">
        <f t="shared" si="15"/>
        <v>0</v>
      </c>
      <c r="BR11" s="461">
        <f t="shared" si="16"/>
        <v>0</v>
      </c>
      <c r="BS11" s="37"/>
      <c r="BT11" s="461">
        <f t="shared" si="17"/>
        <v>0</v>
      </c>
      <c r="BU11" s="461">
        <f t="shared" si="18"/>
        <v>0</v>
      </c>
      <c r="BV11" s="461">
        <f t="shared" si="19"/>
        <v>0</v>
      </c>
      <c r="BW11" s="37"/>
      <c r="BX11" s="461">
        <f t="shared" si="20"/>
        <v>0</v>
      </c>
      <c r="BY11" s="461">
        <f t="shared" si="21"/>
        <v>0</v>
      </c>
      <c r="BZ11" s="461">
        <f t="shared" si="22"/>
        <v>0</v>
      </c>
      <c r="CA11" s="37"/>
      <c r="CB11" s="461">
        <f t="shared" si="23"/>
        <v>0</v>
      </c>
      <c r="CC11" s="461">
        <f t="shared" si="24"/>
        <v>0</v>
      </c>
      <c r="CD11" s="461">
        <f t="shared" si="25"/>
        <v>0</v>
      </c>
      <c r="CE11" s="37"/>
      <c r="CF11" s="461">
        <f t="shared" si="26"/>
        <v>0</v>
      </c>
      <c r="CG11" s="461">
        <f t="shared" si="27"/>
        <v>0</v>
      </c>
      <c r="CH11" s="461">
        <f t="shared" si="28"/>
        <v>0</v>
      </c>
      <c r="CI11" s="37"/>
      <c r="CJ11" s="461">
        <f t="shared" si="29"/>
        <v>0</v>
      </c>
      <c r="CK11" s="461">
        <f t="shared" si="30"/>
        <v>0</v>
      </c>
      <c r="CL11" s="461">
        <f t="shared" si="31"/>
        <v>0</v>
      </c>
      <c r="CM11" s="37"/>
      <c r="CN11" s="461">
        <f t="shared" si="32"/>
        <v>0</v>
      </c>
      <c r="CO11" s="461">
        <f t="shared" si="33"/>
        <v>0</v>
      </c>
      <c r="CP11" s="461">
        <f t="shared" si="34"/>
        <v>0</v>
      </c>
      <c r="CQ11" s="37"/>
      <c r="CR11" s="461">
        <f t="shared" si="35"/>
        <v>0</v>
      </c>
      <c r="CS11" s="461">
        <f t="shared" si="36"/>
        <v>0</v>
      </c>
      <c r="CT11" s="461">
        <f t="shared" si="37"/>
        <v>0</v>
      </c>
      <c r="CU11" s="37"/>
      <c r="CV11" s="461">
        <f t="shared" si="38"/>
        <v>0</v>
      </c>
      <c r="CW11" s="461">
        <f t="shared" si="39"/>
        <v>0</v>
      </c>
      <c r="CX11" s="461">
        <f t="shared" si="40"/>
        <v>0</v>
      </c>
      <c r="CY11" s="37"/>
      <c r="CZ11" s="461">
        <f t="shared" si="41"/>
        <v>0</v>
      </c>
      <c r="DA11" s="461">
        <f t="shared" si="42"/>
        <v>0</v>
      </c>
      <c r="DB11" s="461">
        <f t="shared" si="43"/>
        <v>0</v>
      </c>
      <c r="DC11" s="37"/>
      <c r="DD11" s="461">
        <f t="shared" si="44"/>
        <v>0</v>
      </c>
      <c r="DE11" s="461">
        <f t="shared" si="45"/>
        <v>0</v>
      </c>
      <c r="DF11" s="461">
        <f t="shared" si="46"/>
        <v>0</v>
      </c>
      <c r="DG11" s="37"/>
      <c r="DH11" s="461">
        <f t="shared" si="47"/>
        <v>0</v>
      </c>
      <c r="DI11" s="461">
        <f t="shared" si="48"/>
        <v>0</v>
      </c>
      <c r="DJ11" s="461">
        <f t="shared" si="49"/>
        <v>0</v>
      </c>
    </row>
    <row r="12" spans="1:114" s="38" customFormat="1" ht="24.75" customHeight="1" x14ac:dyDescent="0.2">
      <c r="A12" s="28">
        <v>3</v>
      </c>
      <c r="B12" s="428" t="s">
        <v>404</v>
      </c>
      <c r="C12" s="29" t="s">
        <v>23</v>
      </c>
      <c r="D12" s="474">
        <v>528</v>
      </c>
      <c r="E12" s="30">
        <v>88</v>
      </c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1">
        <f t="shared" si="0"/>
        <v>88</v>
      </c>
      <c r="R12" s="595" t="s">
        <v>42</v>
      </c>
      <c r="S12" s="681">
        <v>10300</v>
      </c>
      <c r="T12" s="471">
        <v>10300</v>
      </c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386">
        <f t="shared" si="50"/>
        <v>906400</v>
      </c>
      <c r="AG12" s="461">
        <f t="shared" si="1"/>
        <v>906400</v>
      </c>
      <c r="AH12" s="461">
        <f t="shared" si="2"/>
        <v>0</v>
      </c>
      <c r="AI12" s="461">
        <f t="shared" si="3"/>
        <v>0</v>
      </c>
      <c r="AJ12" s="461">
        <f t="shared" si="4"/>
        <v>0</v>
      </c>
      <c r="AK12" s="461">
        <f t="shared" si="4"/>
        <v>0</v>
      </c>
      <c r="AL12" s="461">
        <f t="shared" si="4"/>
        <v>0</v>
      </c>
      <c r="AM12" s="461">
        <f t="shared" si="4"/>
        <v>0</v>
      </c>
      <c r="AN12" s="461">
        <f t="shared" si="4"/>
        <v>0</v>
      </c>
      <c r="AO12" s="461">
        <f t="shared" si="4"/>
        <v>0</v>
      </c>
      <c r="AP12" s="461">
        <f t="shared" si="4"/>
        <v>0</v>
      </c>
      <c r="AQ12" s="461">
        <f t="shared" si="4"/>
        <v>0</v>
      </c>
      <c r="AR12" s="461">
        <f t="shared" si="4"/>
        <v>0</v>
      </c>
      <c r="AS12" s="462">
        <f t="shared" si="51"/>
        <v>906400</v>
      </c>
      <c r="AT12" s="461">
        <f>SUM(AG12*12%)</f>
        <v>108768</v>
      </c>
      <c r="AU12" s="461"/>
      <c r="AV12" s="461">
        <f>SUM(AI12*3%)</f>
        <v>0</v>
      </c>
      <c r="AW12" s="461">
        <f>SUM(AJ12*4%)</f>
        <v>0</v>
      </c>
      <c r="AX12" s="461">
        <f>SUM(AK12*4%)</f>
        <v>0</v>
      </c>
      <c r="AY12" s="461">
        <f t="shared" si="7"/>
        <v>0</v>
      </c>
      <c r="AZ12" s="461">
        <f t="shared" si="7"/>
        <v>0</v>
      </c>
      <c r="BA12" s="461">
        <f t="shared" si="7"/>
        <v>0</v>
      </c>
      <c r="BB12" s="461">
        <f t="shared" si="7"/>
        <v>0</v>
      </c>
      <c r="BC12" s="461">
        <f t="shared" si="7"/>
        <v>0</v>
      </c>
      <c r="BD12" s="461">
        <f t="shared" si="7"/>
        <v>0</v>
      </c>
      <c r="BE12" s="461">
        <f t="shared" si="7"/>
        <v>0</v>
      </c>
      <c r="BF12" s="73">
        <f t="shared" si="8"/>
        <v>108768</v>
      </c>
      <c r="BG12" s="411">
        <f t="shared" si="52"/>
        <v>0</v>
      </c>
      <c r="BH12" s="412">
        <f t="shared" si="9"/>
        <v>5438400</v>
      </c>
      <c r="BI12" s="413">
        <f t="shared" si="53"/>
        <v>4532000</v>
      </c>
      <c r="BJ12" s="387">
        <f t="shared" si="10"/>
        <v>0.16666666666666666</v>
      </c>
      <c r="BK12" s="681">
        <v>9000</v>
      </c>
      <c r="BL12" s="461">
        <f t="shared" si="11"/>
        <v>797632</v>
      </c>
      <c r="BM12" s="461">
        <f t="shared" si="12"/>
        <v>792000</v>
      </c>
      <c r="BN12" s="461">
        <f t="shared" si="13"/>
        <v>5632</v>
      </c>
      <c r="BO12" s="37"/>
      <c r="BP12" s="461">
        <f t="shared" si="14"/>
        <v>0</v>
      </c>
      <c r="BQ12" s="461">
        <f t="shared" si="15"/>
        <v>0</v>
      </c>
      <c r="BR12" s="461">
        <f t="shared" si="16"/>
        <v>0</v>
      </c>
      <c r="BS12" s="37"/>
      <c r="BT12" s="461">
        <f t="shared" si="17"/>
        <v>0</v>
      </c>
      <c r="BU12" s="461">
        <f t="shared" si="18"/>
        <v>0</v>
      </c>
      <c r="BV12" s="461">
        <f t="shared" si="19"/>
        <v>0</v>
      </c>
      <c r="BW12" s="37"/>
      <c r="BX12" s="461">
        <f t="shared" si="20"/>
        <v>0</v>
      </c>
      <c r="BY12" s="461">
        <f t="shared" si="21"/>
        <v>0</v>
      </c>
      <c r="BZ12" s="461">
        <f t="shared" si="22"/>
        <v>0</v>
      </c>
      <c r="CA12" s="37"/>
      <c r="CB12" s="461">
        <f t="shared" si="23"/>
        <v>0</v>
      </c>
      <c r="CC12" s="461">
        <f t="shared" si="24"/>
        <v>0</v>
      </c>
      <c r="CD12" s="461">
        <f t="shared" si="25"/>
        <v>0</v>
      </c>
      <c r="CE12" s="37"/>
      <c r="CF12" s="461">
        <f t="shared" si="26"/>
        <v>0</v>
      </c>
      <c r="CG12" s="461">
        <f t="shared" si="27"/>
        <v>0</v>
      </c>
      <c r="CH12" s="461">
        <f t="shared" si="28"/>
        <v>0</v>
      </c>
      <c r="CI12" s="37"/>
      <c r="CJ12" s="461">
        <f t="shared" si="29"/>
        <v>0</v>
      </c>
      <c r="CK12" s="461">
        <f t="shared" si="30"/>
        <v>0</v>
      </c>
      <c r="CL12" s="461">
        <f t="shared" si="31"/>
        <v>0</v>
      </c>
      <c r="CM12" s="37"/>
      <c r="CN12" s="461">
        <f t="shared" si="32"/>
        <v>0</v>
      </c>
      <c r="CO12" s="461">
        <f t="shared" si="33"/>
        <v>0</v>
      </c>
      <c r="CP12" s="461">
        <f t="shared" si="34"/>
        <v>0</v>
      </c>
      <c r="CQ12" s="37"/>
      <c r="CR12" s="461">
        <f t="shared" si="35"/>
        <v>0</v>
      </c>
      <c r="CS12" s="461">
        <f t="shared" si="36"/>
        <v>0</v>
      </c>
      <c r="CT12" s="461">
        <f t="shared" si="37"/>
        <v>0</v>
      </c>
      <c r="CU12" s="37"/>
      <c r="CV12" s="461">
        <f t="shared" si="38"/>
        <v>0</v>
      </c>
      <c r="CW12" s="461">
        <f t="shared" si="39"/>
        <v>0</v>
      </c>
      <c r="CX12" s="461">
        <f t="shared" si="40"/>
        <v>0</v>
      </c>
      <c r="CY12" s="37"/>
      <c r="CZ12" s="461">
        <f t="shared" si="41"/>
        <v>0</v>
      </c>
      <c r="DA12" s="461">
        <f t="shared" si="42"/>
        <v>0</v>
      </c>
      <c r="DB12" s="461">
        <f t="shared" si="43"/>
        <v>0</v>
      </c>
      <c r="DC12" s="37"/>
      <c r="DD12" s="461">
        <f t="shared" si="44"/>
        <v>0</v>
      </c>
      <c r="DE12" s="461">
        <f t="shared" si="45"/>
        <v>0</v>
      </c>
      <c r="DF12" s="461">
        <f t="shared" si="46"/>
        <v>0</v>
      </c>
      <c r="DG12" s="37"/>
      <c r="DH12" s="461">
        <f t="shared" si="47"/>
        <v>797632</v>
      </c>
      <c r="DI12" s="461">
        <f t="shared" si="48"/>
        <v>792000</v>
      </c>
      <c r="DJ12" s="461">
        <f t="shared" si="49"/>
        <v>5632</v>
      </c>
    </row>
    <row r="13" spans="1:114" s="38" customFormat="1" ht="24.75" customHeight="1" x14ac:dyDescent="0.2">
      <c r="A13" s="28">
        <v>4</v>
      </c>
      <c r="B13" s="426" t="s">
        <v>29</v>
      </c>
      <c r="C13" s="29" t="s">
        <v>23</v>
      </c>
      <c r="D13" s="178">
        <v>3</v>
      </c>
      <c r="E13" s="970">
        <v>2</v>
      </c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1">
        <f t="shared" ref="Q13" si="116">SUM(E13:P13)</f>
        <v>2</v>
      </c>
      <c r="R13" s="595" t="s">
        <v>15</v>
      </c>
      <c r="S13" s="557">
        <v>35000</v>
      </c>
      <c r="T13" s="425">
        <v>35000</v>
      </c>
      <c r="U13" s="425"/>
      <c r="V13" s="425"/>
      <c r="W13" s="410"/>
      <c r="X13" s="410"/>
      <c r="Y13" s="410"/>
      <c r="Z13" s="410"/>
      <c r="AA13" s="410"/>
      <c r="AB13" s="410"/>
      <c r="AC13" s="410"/>
      <c r="AD13" s="410"/>
      <c r="AE13" s="410"/>
      <c r="AF13" s="386">
        <f t="shared" ref="AF13" si="117">SUM(Q13*S13)</f>
        <v>70000</v>
      </c>
      <c r="AG13" s="70">
        <f t="shared" ref="AG13" si="118">T13*E13</f>
        <v>70000</v>
      </c>
      <c r="AH13" s="70">
        <f t="shared" ref="AH13" si="119">U13*F13</f>
        <v>0</v>
      </c>
      <c r="AI13" s="70">
        <f t="shared" ref="AI13" si="120">V13*G13</f>
        <v>0</v>
      </c>
      <c r="AJ13" s="70">
        <f t="shared" ref="AJ13" si="121">W13*H13</f>
        <v>0</v>
      </c>
      <c r="AK13" s="70">
        <f t="shared" ref="AK13" si="122">X13*I13</f>
        <v>0</v>
      </c>
      <c r="AL13" s="70">
        <f t="shared" ref="AL13" si="123">Y13*J13</f>
        <v>0</v>
      </c>
      <c r="AM13" s="70">
        <f t="shared" ref="AM13" si="124">Z13*K13</f>
        <v>0</v>
      </c>
      <c r="AN13" s="70">
        <f t="shared" ref="AN13" si="125">AA13*L13</f>
        <v>0</v>
      </c>
      <c r="AO13" s="70">
        <f t="shared" ref="AO13" si="126">AB13*M13</f>
        <v>0</v>
      </c>
      <c r="AP13" s="70">
        <f t="shared" ref="AP13" si="127">AC13*N13</f>
        <v>0</v>
      </c>
      <c r="AQ13" s="70">
        <f t="shared" ref="AQ13" si="128">AD13*O13</f>
        <v>0</v>
      </c>
      <c r="AR13" s="70">
        <f t="shared" ref="AR13" si="129">AE13*P13</f>
        <v>0</v>
      </c>
      <c r="AS13" s="71">
        <f t="shared" ref="AS13" si="130">SUM(AG13:AR13)</f>
        <v>70000</v>
      </c>
      <c r="AT13" s="70">
        <f>SUM(AG13*2%)</f>
        <v>1400</v>
      </c>
      <c r="AU13" s="70">
        <f t="shared" ref="AU13" si="131">SUM(AH13*4%)</f>
        <v>0</v>
      </c>
      <c r="AV13" s="70">
        <f t="shared" ref="AV13" si="132">SUM(AI13*4%)</f>
        <v>0</v>
      </c>
      <c r="AW13" s="70">
        <f t="shared" ref="AW13" si="133">SUM(AJ13*4%)</f>
        <v>0</v>
      </c>
      <c r="AX13" s="70">
        <f t="shared" ref="AX13" si="134">SUM(AK13*4%)</f>
        <v>0</v>
      </c>
      <c r="AY13" s="70">
        <f t="shared" ref="AY13" si="135">SUM(AL13*4%)</f>
        <v>0</v>
      </c>
      <c r="AZ13" s="70">
        <f t="shared" ref="AZ13" si="136">SUM(AM13*4%)</f>
        <v>0</v>
      </c>
      <c r="BA13" s="70">
        <f t="shared" ref="BA13" si="137">SUM(AN13*4%)</f>
        <v>0</v>
      </c>
      <c r="BB13" s="70">
        <f t="shared" ref="BB13" si="138">SUM(AO13*4%)</f>
        <v>0</v>
      </c>
      <c r="BC13" s="70">
        <f t="shared" ref="BC13" si="139">SUM(AP13*4%)</f>
        <v>0</v>
      </c>
      <c r="BD13" s="70">
        <f t="shared" ref="BD13" si="140">SUM(AQ13*14%)</f>
        <v>0</v>
      </c>
      <c r="BE13" s="70">
        <f t="shared" ref="BE13" si="141">SUM(AR13*14%)</f>
        <v>0</v>
      </c>
      <c r="BF13" s="72">
        <f t="shared" ref="BF13" si="142">SUM(AT13:BE13)</f>
        <v>1400</v>
      </c>
      <c r="BG13" s="411">
        <f>AF13-AS13</f>
        <v>0</v>
      </c>
      <c r="BH13" s="412">
        <f t="shared" ref="BH13" si="143">S13*D13</f>
        <v>105000</v>
      </c>
      <c r="BI13" s="413">
        <f>BH13-AS13</f>
        <v>35000</v>
      </c>
      <c r="BJ13" s="387">
        <f t="shared" ref="BJ13" si="144">SUM(Q13/D13)</f>
        <v>0.66666666666666663</v>
      </c>
      <c r="BK13" s="951">
        <v>30000</v>
      </c>
      <c r="BL13" s="461">
        <f t="shared" si="11"/>
        <v>68600</v>
      </c>
      <c r="BM13" s="461">
        <f t="shared" si="12"/>
        <v>60000</v>
      </c>
      <c r="BN13" s="461">
        <f t="shared" si="13"/>
        <v>8600</v>
      </c>
      <c r="BO13" s="37"/>
      <c r="BP13" s="461">
        <f t="shared" si="14"/>
        <v>0</v>
      </c>
      <c r="BQ13" s="461">
        <f t="shared" si="15"/>
        <v>0</v>
      </c>
      <c r="BR13" s="461">
        <f t="shared" si="16"/>
        <v>0</v>
      </c>
      <c r="BS13" s="37"/>
      <c r="BT13" s="461">
        <f t="shared" si="17"/>
        <v>0</v>
      </c>
      <c r="BU13" s="461">
        <f t="shared" si="18"/>
        <v>0</v>
      </c>
      <c r="BV13" s="461">
        <f t="shared" si="19"/>
        <v>0</v>
      </c>
      <c r="BW13" s="37"/>
      <c r="BX13" s="461">
        <f t="shared" si="20"/>
        <v>0</v>
      </c>
      <c r="BY13" s="461">
        <f t="shared" si="21"/>
        <v>0</v>
      </c>
      <c r="BZ13" s="461">
        <f t="shared" si="22"/>
        <v>0</v>
      </c>
      <c r="CA13" s="37"/>
      <c r="CB13" s="461">
        <f t="shared" si="23"/>
        <v>0</v>
      </c>
      <c r="CC13" s="461">
        <f t="shared" si="24"/>
        <v>0</v>
      </c>
      <c r="CD13" s="461">
        <f t="shared" si="25"/>
        <v>0</v>
      </c>
      <c r="CE13" s="37"/>
      <c r="CF13" s="461">
        <f t="shared" si="26"/>
        <v>0</v>
      </c>
      <c r="CG13" s="461">
        <f t="shared" si="27"/>
        <v>0</v>
      </c>
      <c r="CH13" s="461">
        <f t="shared" si="28"/>
        <v>0</v>
      </c>
      <c r="CI13" s="37"/>
      <c r="CJ13" s="461">
        <f t="shared" si="29"/>
        <v>0</v>
      </c>
      <c r="CK13" s="461">
        <f t="shared" si="30"/>
        <v>0</v>
      </c>
      <c r="CL13" s="461">
        <f t="shared" si="31"/>
        <v>0</v>
      </c>
      <c r="CM13" s="37"/>
      <c r="CN13" s="461">
        <f t="shared" si="32"/>
        <v>0</v>
      </c>
      <c r="CO13" s="461">
        <f t="shared" si="33"/>
        <v>0</v>
      </c>
      <c r="CP13" s="461">
        <f t="shared" si="34"/>
        <v>0</v>
      </c>
      <c r="CQ13" s="37"/>
      <c r="CR13" s="461">
        <f t="shared" si="35"/>
        <v>0</v>
      </c>
      <c r="CS13" s="461">
        <f t="shared" si="36"/>
        <v>0</v>
      </c>
      <c r="CT13" s="461">
        <f t="shared" si="37"/>
        <v>0</v>
      </c>
      <c r="CU13" s="37"/>
      <c r="CV13" s="461">
        <f t="shared" si="38"/>
        <v>0</v>
      </c>
      <c r="CW13" s="461">
        <f t="shared" si="39"/>
        <v>0</v>
      </c>
      <c r="CX13" s="461">
        <f t="shared" si="40"/>
        <v>0</v>
      </c>
      <c r="CY13" s="37"/>
      <c r="CZ13" s="461">
        <f t="shared" si="41"/>
        <v>0</v>
      </c>
      <c r="DA13" s="461">
        <f t="shared" si="42"/>
        <v>0</v>
      </c>
      <c r="DB13" s="461">
        <f t="shared" si="43"/>
        <v>0</v>
      </c>
      <c r="DC13" s="37"/>
      <c r="DD13" s="461">
        <f t="shared" si="44"/>
        <v>0</v>
      </c>
      <c r="DE13" s="461">
        <f t="shared" si="45"/>
        <v>0</v>
      </c>
      <c r="DF13" s="461">
        <f t="shared" si="46"/>
        <v>0</v>
      </c>
      <c r="DG13" s="37"/>
      <c r="DH13" s="461">
        <f t="shared" si="47"/>
        <v>68600</v>
      </c>
      <c r="DI13" s="461">
        <f t="shared" si="48"/>
        <v>60000</v>
      </c>
      <c r="DJ13" s="461">
        <f t="shared" si="49"/>
        <v>8600</v>
      </c>
    </row>
    <row r="14" spans="1:114" s="38" customFormat="1" ht="24.75" customHeight="1" x14ac:dyDescent="0.2">
      <c r="A14" s="28"/>
      <c r="B14" s="601" t="s">
        <v>268</v>
      </c>
      <c r="C14" s="29"/>
      <c r="D14" s="402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1"/>
      <c r="R14" s="414"/>
      <c r="S14" s="681"/>
      <c r="T14" s="410"/>
      <c r="U14" s="410"/>
      <c r="V14" s="410"/>
      <c r="W14" s="410"/>
      <c r="X14" s="410"/>
      <c r="Y14" s="410"/>
      <c r="Z14" s="410"/>
      <c r="AA14" s="410"/>
      <c r="AB14" s="410"/>
      <c r="AC14" s="410"/>
      <c r="AD14" s="410"/>
      <c r="AE14" s="410"/>
      <c r="AF14" s="386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1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2"/>
      <c r="BG14" s="411">
        <f t="shared" si="52"/>
        <v>0</v>
      </c>
      <c r="BH14" s="412"/>
      <c r="BI14" s="413">
        <f t="shared" si="53"/>
        <v>0</v>
      </c>
      <c r="BJ14" s="387"/>
      <c r="BK14" s="952"/>
      <c r="BL14" s="461">
        <f t="shared" si="11"/>
        <v>0</v>
      </c>
      <c r="BM14" s="461">
        <f t="shared" si="12"/>
        <v>0</v>
      </c>
      <c r="BN14" s="461">
        <f t="shared" si="13"/>
        <v>0</v>
      </c>
      <c r="BO14" s="37"/>
      <c r="BP14" s="461">
        <f t="shared" si="14"/>
        <v>0</v>
      </c>
      <c r="BQ14" s="461">
        <f t="shared" si="15"/>
        <v>0</v>
      </c>
      <c r="BR14" s="461">
        <f t="shared" si="16"/>
        <v>0</v>
      </c>
      <c r="BS14" s="37"/>
      <c r="BT14" s="461">
        <f t="shared" si="17"/>
        <v>0</v>
      </c>
      <c r="BU14" s="461">
        <f t="shared" si="18"/>
        <v>0</v>
      </c>
      <c r="BV14" s="461">
        <f t="shared" si="19"/>
        <v>0</v>
      </c>
      <c r="BW14" s="37"/>
      <c r="BX14" s="461">
        <f t="shared" si="20"/>
        <v>0</v>
      </c>
      <c r="BY14" s="461">
        <f t="shared" si="21"/>
        <v>0</v>
      </c>
      <c r="BZ14" s="461">
        <f t="shared" si="22"/>
        <v>0</v>
      </c>
      <c r="CA14" s="37"/>
      <c r="CB14" s="461">
        <f t="shared" si="23"/>
        <v>0</v>
      </c>
      <c r="CC14" s="461">
        <f t="shared" si="24"/>
        <v>0</v>
      </c>
      <c r="CD14" s="461">
        <f t="shared" si="25"/>
        <v>0</v>
      </c>
      <c r="CE14" s="37"/>
      <c r="CF14" s="461">
        <f t="shared" si="26"/>
        <v>0</v>
      </c>
      <c r="CG14" s="461">
        <f t="shared" si="27"/>
        <v>0</v>
      </c>
      <c r="CH14" s="461">
        <f t="shared" si="28"/>
        <v>0</v>
      </c>
      <c r="CI14" s="37"/>
      <c r="CJ14" s="461">
        <f t="shared" si="29"/>
        <v>0</v>
      </c>
      <c r="CK14" s="461">
        <f t="shared" si="30"/>
        <v>0</v>
      </c>
      <c r="CL14" s="461">
        <f t="shared" si="31"/>
        <v>0</v>
      </c>
      <c r="CM14" s="37"/>
      <c r="CN14" s="461">
        <f t="shared" si="32"/>
        <v>0</v>
      </c>
      <c r="CO14" s="461">
        <f t="shared" si="33"/>
        <v>0</v>
      </c>
      <c r="CP14" s="461">
        <f t="shared" si="34"/>
        <v>0</v>
      </c>
      <c r="CQ14" s="37"/>
      <c r="CR14" s="461">
        <f t="shared" si="35"/>
        <v>0</v>
      </c>
      <c r="CS14" s="461">
        <f t="shared" si="36"/>
        <v>0</v>
      </c>
      <c r="CT14" s="461">
        <f t="shared" si="37"/>
        <v>0</v>
      </c>
      <c r="CU14" s="37"/>
      <c r="CV14" s="461">
        <f t="shared" si="38"/>
        <v>0</v>
      </c>
      <c r="CW14" s="461">
        <f t="shared" si="39"/>
        <v>0</v>
      </c>
      <c r="CX14" s="461">
        <f t="shared" si="40"/>
        <v>0</v>
      </c>
      <c r="CY14" s="37"/>
      <c r="CZ14" s="461">
        <f t="shared" si="41"/>
        <v>0</v>
      </c>
      <c r="DA14" s="461">
        <f t="shared" si="42"/>
        <v>0</v>
      </c>
      <c r="DB14" s="461">
        <f t="shared" si="43"/>
        <v>0</v>
      </c>
      <c r="DC14" s="37"/>
      <c r="DD14" s="461">
        <f t="shared" si="44"/>
        <v>0</v>
      </c>
      <c r="DE14" s="461">
        <f t="shared" si="45"/>
        <v>0</v>
      </c>
      <c r="DF14" s="461">
        <f t="shared" si="46"/>
        <v>0</v>
      </c>
      <c r="DG14" s="37"/>
      <c r="DH14" s="461">
        <f t="shared" si="47"/>
        <v>0</v>
      </c>
      <c r="DI14" s="461">
        <f t="shared" si="48"/>
        <v>0</v>
      </c>
      <c r="DJ14" s="461">
        <f t="shared" si="49"/>
        <v>0</v>
      </c>
    </row>
    <row r="15" spans="1:114" s="38" customFormat="1" ht="24.75" customHeight="1" x14ac:dyDescent="0.2">
      <c r="A15" s="28">
        <v>5</v>
      </c>
      <c r="B15" s="426" t="s">
        <v>44</v>
      </c>
      <c r="C15" s="29" t="s">
        <v>23</v>
      </c>
      <c r="D15" s="178">
        <v>50</v>
      </c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1">
        <f t="shared" si="0"/>
        <v>0</v>
      </c>
      <c r="R15" s="595" t="s">
        <v>328</v>
      </c>
      <c r="S15" s="682">
        <v>100000</v>
      </c>
      <c r="T15" s="410"/>
      <c r="U15" s="410"/>
      <c r="V15" s="410"/>
      <c r="W15" s="410"/>
      <c r="X15" s="410"/>
      <c r="Y15" s="410"/>
      <c r="Z15" s="410"/>
      <c r="AA15" s="410"/>
      <c r="AB15" s="410"/>
      <c r="AC15" s="410"/>
      <c r="AD15" s="410"/>
      <c r="AE15" s="410"/>
      <c r="AF15" s="386">
        <f t="shared" si="50"/>
        <v>0</v>
      </c>
      <c r="AG15" s="70">
        <f t="shared" si="1"/>
        <v>0</v>
      </c>
      <c r="AH15" s="70">
        <f t="shared" si="2"/>
        <v>0</v>
      </c>
      <c r="AI15" s="70">
        <f t="shared" si="3"/>
        <v>0</v>
      </c>
      <c r="AJ15" s="70">
        <f t="shared" si="4"/>
        <v>0</v>
      </c>
      <c r="AK15" s="70">
        <f t="shared" si="4"/>
        <v>0</v>
      </c>
      <c r="AL15" s="70">
        <f t="shared" si="4"/>
        <v>0</v>
      </c>
      <c r="AM15" s="70">
        <f t="shared" si="4"/>
        <v>0</v>
      </c>
      <c r="AN15" s="70">
        <f t="shared" si="4"/>
        <v>0</v>
      </c>
      <c r="AO15" s="70">
        <f t="shared" si="4"/>
        <v>0</v>
      </c>
      <c r="AP15" s="70">
        <f t="shared" si="4"/>
        <v>0</v>
      </c>
      <c r="AQ15" s="70">
        <f t="shared" si="4"/>
        <v>0</v>
      </c>
      <c r="AR15" s="70">
        <f t="shared" si="4"/>
        <v>0</v>
      </c>
      <c r="AS15" s="71">
        <f t="shared" si="51"/>
        <v>0</v>
      </c>
      <c r="AT15" s="70"/>
      <c r="AU15" s="70"/>
      <c r="AV15" s="70"/>
      <c r="AW15" s="70"/>
      <c r="AX15" s="70">
        <f t="shared" si="7"/>
        <v>0</v>
      </c>
      <c r="AY15" s="70">
        <f t="shared" si="7"/>
        <v>0</v>
      </c>
      <c r="AZ15" s="70">
        <f t="shared" si="7"/>
        <v>0</v>
      </c>
      <c r="BA15" s="70">
        <f t="shared" si="7"/>
        <v>0</v>
      </c>
      <c r="BB15" s="70">
        <f t="shared" si="7"/>
        <v>0</v>
      </c>
      <c r="BC15" s="70">
        <f t="shared" si="7"/>
        <v>0</v>
      </c>
      <c r="BD15" s="70">
        <f t="shared" si="7"/>
        <v>0</v>
      </c>
      <c r="BE15" s="70">
        <f t="shared" si="7"/>
        <v>0</v>
      </c>
      <c r="BF15" s="72">
        <f t="shared" si="8"/>
        <v>0</v>
      </c>
      <c r="BG15" s="411">
        <f t="shared" si="52"/>
        <v>0</v>
      </c>
      <c r="BH15" s="412">
        <f t="shared" si="9"/>
        <v>5000000</v>
      </c>
      <c r="BI15" s="413">
        <f>BH15-AS15-BH16-BH17</f>
        <v>4600000</v>
      </c>
      <c r="BJ15" s="387">
        <f t="shared" si="10"/>
        <v>0</v>
      </c>
      <c r="BK15" s="952">
        <v>100000</v>
      </c>
      <c r="BL15" s="461">
        <f t="shared" si="11"/>
        <v>0</v>
      </c>
      <c r="BM15" s="461">
        <f t="shared" si="12"/>
        <v>0</v>
      </c>
      <c r="BN15" s="461">
        <f t="shared" si="13"/>
        <v>0</v>
      </c>
      <c r="BO15" s="37"/>
      <c r="BP15" s="461">
        <f t="shared" si="14"/>
        <v>0</v>
      </c>
      <c r="BQ15" s="461">
        <f t="shared" si="15"/>
        <v>0</v>
      </c>
      <c r="BR15" s="461">
        <f t="shared" si="16"/>
        <v>0</v>
      </c>
      <c r="BS15" s="37"/>
      <c r="BT15" s="461">
        <f t="shared" si="17"/>
        <v>0</v>
      </c>
      <c r="BU15" s="461">
        <f t="shared" si="18"/>
        <v>0</v>
      </c>
      <c r="BV15" s="461">
        <f t="shared" si="19"/>
        <v>0</v>
      </c>
      <c r="BW15" s="37"/>
      <c r="BX15" s="461">
        <f t="shared" si="20"/>
        <v>0</v>
      </c>
      <c r="BY15" s="461">
        <f t="shared" si="21"/>
        <v>0</v>
      </c>
      <c r="BZ15" s="461">
        <f t="shared" si="22"/>
        <v>0</v>
      </c>
      <c r="CA15" s="37"/>
      <c r="CB15" s="461">
        <f t="shared" si="23"/>
        <v>0</v>
      </c>
      <c r="CC15" s="461">
        <f t="shared" si="24"/>
        <v>0</v>
      </c>
      <c r="CD15" s="461">
        <f t="shared" si="25"/>
        <v>0</v>
      </c>
      <c r="CE15" s="37"/>
      <c r="CF15" s="461">
        <f t="shared" si="26"/>
        <v>0</v>
      </c>
      <c r="CG15" s="461">
        <f t="shared" si="27"/>
        <v>0</v>
      </c>
      <c r="CH15" s="461">
        <f t="shared" si="28"/>
        <v>0</v>
      </c>
      <c r="CI15" s="37"/>
      <c r="CJ15" s="461">
        <f t="shared" si="29"/>
        <v>0</v>
      </c>
      <c r="CK15" s="461">
        <f t="shared" si="30"/>
        <v>0</v>
      </c>
      <c r="CL15" s="461">
        <f t="shared" si="31"/>
        <v>0</v>
      </c>
      <c r="CM15" s="37"/>
      <c r="CN15" s="461">
        <f t="shared" si="32"/>
        <v>0</v>
      </c>
      <c r="CO15" s="461">
        <f t="shared" si="33"/>
        <v>0</v>
      </c>
      <c r="CP15" s="461">
        <f t="shared" si="34"/>
        <v>0</v>
      </c>
      <c r="CQ15" s="37"/>
      <c r="CR15" s="461">
        <f t="shared" si="35"/>
        <v>0</v>
      </c>
      <c r="CS15" s="461">
        <f t="shared" si="36"/>
        <v>0</v>
      </c>
      <c r="CT15" s="461">
        <f t="shared" si="37"/>
        <v>0</v>
      </c>
      <c r="CU15" s="37"/>
      <c r="CV15" s="461">
        <f t="shared" si="38"/>
        <v>0</v>
      </c>
      <c r="CW15" s="461">
        <f t="shared" si="39"/>
        <v>0</v>
      </c>
      <c r="CX15" s="461">
        <f t="shared" si="40"/>
        <v>0</v>
      </c>
      <c r="CY15" s="37"/>
      <c r="CZ15" s="461">
        <f t="shared" si="41"/>
        <v>0</v>
      </c>
      <c r="DA15" s="461">
        <f t="shared" si="42"/>
        <v>0</v>
      </c>
      <c r="DB15" s="461">
        <f t="shared" si="43"/>
        <v>0</v>
      </c>
      <c r="DC15" s="37"/>
      <c r="DD15" s="461">
        <f t="shared" si="44"/>
        <v>0</v>
      </c>
      <c r="DE15" s="461">
        <f t="shared" si="45"/>
        <v>0</v>
      </c>
      <c r="DF15" s="461">
        <f t="shared" si="46"/>
        <v>0</v>
      </c>
      <c r="DG15" s="37"/>
      <c r="DH15" s="461">
        <f t="shared" si="47"/>
        <v>0</v>
      </c>
      <c r="DI15" s="461">
        <f t="shared" si="48"/>
        <v>0</v>
      </c>
      <c r="DJ15" s="461">
        <f t="shared" si="49"/>
        <v>0</v>
      </c>
    </row>
    <row r="16" spans="1:114" s="38" customFormat="1" ht="24.75" customHeight="1" x14ac:dyDescent="0.2">
      <c r="A16" s="28">
        <v>3</v>
      </c>
      <c r="B16" s="426" t="s">
        <v>591</v>
      </c>
      <c r="C16" s="29" t="s">
        <v>23</v>
      </c>
      <c r="D16" s="178">
        <v>3</v>
      </c>
      <c r="E16" s="970">
        <v>3</v>
      </c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1">
        <f t="shared" si="0"/>
        <v>3</v>
      </c>
      <c r="R16" s="595" t="s">
        <v>328</v>
      </c>
      <c r="S16" s="682">
        <v>100000</v>
      </c>
      <c r="T16" s="682">
        <v>100000</v>
      </c>
      <c r="U16" s="425"/>
      <c r="V16" s="425"/>
      <c r="W16" s="410"/>
      <c r="X16" s="410"/>
      <c r="Y16" s="410"/>
      <c r="Z16" s="410"/>
      <c r="AA16" s="410"/>
      <c r="AB16" s="410"/>
      <c r="AC16" s="410"/>
      <c r="AD16" s="410"/>
      <c r="AE16" s="410"/>
      <c r="AF16" s="386">
        <f t="shared" si="50"/>
        <v>300000</v>
      </c>
      <c r="AG16" s="70">
        <f t="shared" si="1"/>
        <v>300000</v>
      </c>
      <c r="AH16" s="70">
        <f t="shared" si="2"/>
        <v>0</v>
      </c>
      <c r="AI16" s="70">
        <f t="shared" si="3"/>
        <v>0</v>
      </c>
      <c r="AJ16" s="70">
        <f t="shared" si="4"/>
        <v>0</v>
      </c>
      <c r="AK16" s="70">
        <f t="shared" si="4"/>
        <v>0</v>
      </c>
      <c r="AL16" s="70">
        <f t="shared" si="4"/>
        <v>0</v>
      </c>
      <c r="AM16" s="70">
        <f t="shared" si="4"/>
        <v>0</v>
      </c>
      <c r="AN16" s="70">
        <f t="shared" si="4"/>
        <v>0</v>
      </c>
      <c r="AO16" s="70">
        <f t="shared" si="4"/>
        <v>0</v>
      </c>
      <c r="AP16" s="70">
        <f t="shared" si="4"/>
        <v>0</v>
      </c>
      <c r="AQ16" s="70">
        <f t="shared" si="4"/>
        <v>0</v>
      </c>
      <c r="AR16" s="70">
        <f t="shared" si="4"/>
        <v>0</v>
      </c>
      <c r="AS16" s="71">
        <f t="shared" si="51"/>
        <v>300000</v>
      </c>
      <c r="AT16" s="70"/>
      <c r="AU16" s="70">
        <f t="shared" ref="AU16:AY16" si="145">SUM(AH16*4%)</f>
        <v>0</v>
      </c>
      <c r="AV16" s="70">
        <f t="shared" si="145"/>
        <v>0</v>
      </c>
      <c r="AW16" s="70">
        <f t="shared" si="145"/>
        <v>0</v>
      </c>
      <c r="AX16" s="70">
        <f t="shared" si="145"/>
        <v>0</v>
      </c>
      <c r="AY16" s="70">
        <f t="shared" si="145"/>
        <v>0</v>
      </c>
      <c r="AZ16" s="70">
        <f t="shared" ref="AZ16:BC19" si="146">SUM(AM16*4%)</f>
        <v>0</v>
      </c>
      <c r="BA16" s="70">
        <f t="shared" si="146"/>
        <v>0</v>
      </c>
      <c r="BB16" s="70">
        <f t="shared" si="146"/>
        <v>0</v>
      </c>
      <c r="BC16" s="70">
        <f t="shared" si="146"/>
        <v>0</v>
      </c>
      <c r="BD16" s="70">
        <f t="shared" si="7"/>
        <v>0</v>
      </c>
      <c r="BE16" s="70">
        <f t="shared" si="7"/>
        <v>0</v>
      </c>
      <c r="BF16" s="72">
        <f t="shared" si="8"/>
        <v>0</v>
      </c>
      <c r="BG16" s="411">
        <f t="shared" si="52"/>
        <v>0</v>
      </c>
      <c r="BH16" s="412">
        <f t="shared" si="9"/>
        <v>300000</v>
      </c>
      <c r="BI16" s="413">
        <f t="shared" si="53"/>
        <v>0</v>
      </c>
      <c r="BJ16" s="387">
        <f t="shared" si="10"/>
        <v>1</v>
      </c>
      <c r="BK16" s="952">
        <v>100000</v>
      </c>
      <c r="BL16" s="461">
        <f t="shared" si="11"/>
        <v>300000</v>
      </c>
      <c r="BM16" s="461">
        <f t="shared" si="12"/>
        <v>300000</v>
      </c>
      <c r="BN16" s="461">
        <f t="shared" si="13"/>
        <v>0</v>
      </c>
      <c r="BO16" s="37"/>
      <c r="BP16" s="461">
        <f t="shared" si="14"/>
        <v>0</v>
      </c>
      <c r="BQ16" s="461">
        <f t="shared" si="15"/>
        <v>0</v>
      </c>
      <c r="BR16" s="461">
        <f t="shared" si="16"/>
        <v>0</v>
      </c>
      <c r="BS16" s="37"/>
      <c r="BT16" s="461">
        <f t="shared" si="17"/>
        <v>0</v>
      </c>
      <c r="BU16" s="461">
        <f t="shared" si="18"/>
        <v>0</v>
      </c>
      <c r="BV16" s="461">
        <f t="shared" si="19"/>
        <v>0</v>
      </c>
      <c r="BW16" s="37"/>
      <c r="BX16" s="461">
        <f t="shared" si="20"/>
        <v>0</v>
      </c>
      <c r="BY16" s="461">
        <f t="shared" si="21"/>
        <v>0</v>
      </c>
      <c r="BZ16" s="461">
        <f t="shared" si="22"/>
        <v>0</v>
      </c>
      <c r="CA16" s="37"/>
      <c r="CB16" s="461">
        <f t="shared" si="23"/>
        <v>0</v>
      </c>
      <c r="CC16" s="461">
        <f t="shared" si="24"/>
        <v>0</v>
      </c>
      <c r="CD16" s="461">
        <f t="shared" si="25"/>
        <v>0</v>
      </c>
      <c r="CE16" s="37"/>
      <c r="CF16" s="461">
        <f t="shared" si="26"/>
        <v>0</v>
      </c>
      <c r="CG16" s="461">
        <f t="shared" si="27"/>
        <v>0</v>
      </c>
      <c r="CH16" s="461">
        <f t="shared" si="28"/>
        <v>0</v>
      </c>
      <c r="CI16" s="37"/>
      <c r="CJ16" s="461">
        <f t="shared" si="29"/>
        <v>0</v>
      </c>
      <c r="CK16" s="461">
        <f t="shared" si="30"/>
        <v>0</v>
      </c>
      <c r="CL16" s="461">
        <f t="shared" si="31"/>
        <v>0</v>
      </c>
      <c r="CM16" s="37"/>
      <c r="CN16" s="461">
        <f t="shared" si="32"/>
        <v>0</v>
      </c>
      <c r="CO16" s="461">
        <f t="shared" si="33"/>
        <v>0</v>
      </c>
      <c r="CP16" s="461">
        <f t="shared" si="34"/>
        <v>0</v>
      </c>
      <c r="CQ16" s="37"/>
      <c r="CR16" s="461">
        <f t="shared" si="35"/>
        <v>0</v>
      </c>
      <c r="CS16" s="461">
        <f t="shared" si="36"/>
        <v>0</v>
      </c>
      <c r="CT16" s="461">
        <f t="shared" si="37"/>
        <v>0</v>
      </c>
      <c r="CU16" s="37"/>
      <c r="CV16" s="461">
        <f t="shared" si="38"/>
        <v>0</v>
      </c>
      <c r="CW16" s="461">
        <f t="shared" si="39"/>
        <v>0</v>
      </c>
      <c r="CX16" s="461">
        <f t="shared" si="40"/>
        <v>0</v>
      </c>
      <c r="CY16" s="37"/>
      <c r="CZ16" s="461">
        <f t="shared" si="41"/>
        <v>0</v>
      </c>
      <c r="DA16" s="461">
        <f t="shared" si="42"/>
        <v>0</v>
      </c>
      <c r="DB16" s="461">
        <f t="shared" si="43"/>
        <v>0</v>
      </c>
      <c r="DC16" s="37"/>
      <c r="DD16" s="461">
        <f t="shared" si="44"/>
        <v>0</v>
      </c>
      <c r="DE16" s="461">
        <f t="shared" si="45"/>
        <v>0</v>
      </c>
      <c r="DF16" s="461">
        <f t="shared" si="46"/>
        <v>0</v>
      </c>
      <c r="DG16" s="37"/>
      <c r="DH16" s="461">
        <f t="shared" si="47"/>
        <v>300000</v>
      </c>
      <c r="DI16" s="461">
        <f t="shared" si="48"/>
        <v>300000</v>
      </c>
      <c r="DJ16" s="461">
        <f t="shared" si="49"/>
        <v>0</v>
      </c>
    </row>
    <row r="17" spans="1:114" s="38" customFormat="1" ht="24.75" customHeight="1" x14ac:dyDescent="0.2">
      <c r="A17" s="28"/>
      <c r="B17" s="426" t="s">
        <v>592</v>
      </c>
      <c r="C17" s="29" t="s">
        <v>23</v>
      </c>
      <c r="D17" s="178">
        <v>2</v>
      </c>
      <c r="E17" s="30">
        <v>2</v>
      </c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1">
        <f t="shared" ref="Q17:Q18" si="147">SUM(E17:P17)</f>
        <v>2</v>
      </c>
      <c r="R17" s="595" t="s">
        <v>328</v>
      </c>
      <c r="S17" s="682">
        <v>50000</v>
      </c>
      <c r="T17" s="682">
        <v>50000</v>
      </c>
      <c r="U17" s="410"/>
      <c r="V17" s="410"/>
      <c r="W17" s="410"/>
      <c r="X17" s="410"/>
      <c r="Y17" s="410"/>
      <c r="Z17" s="410"/>
      <c r="AA17" s="410"/>
      <c r="AB17" s="410"/>
      <c r="AC17" s="410"/>
      <c r="AD17" s="410"/>
      <c r="AE17" s="410"/>
      <c r="AF17" s="386">
        <f t="shared" ref="AF17:AF18" si="148">SUM(Q17*S17)</f>
        <v>100000</v>
      </c>
      <c r="AG17" s="70">
        <f t="shared" ref="AG17:AG18" si="149">T17*E17</f>
        <v>100000</v>
      </c>
      <c r="AH17" s="70">
        <f t="shared" ref="AH17:AH18" si="150">U17*F17</f>
        <v>0</v>
      </c>
      <c r="AI17" s="70">
        <f t="shared" ref="AI17:AI18" si="151">V17*G17</f>
        <v>0</v>
      </c>
      <c r="AJ17" s="70">
        <f t="shared" ref="AJ17:AJ18" si="152">W17*H17</f>
        <v>0</v>
      </c>
      <c r="AK17" s="70">
        <f t="shared" ref="AK17:AK18" si="153">X17*I17</f>
        <v>0</v>
      </c>
      <c r="AL17" s="70">
        <f t="shared" ref="AL17:AL18" si="154">Y17*J17</f>
        <v>0</v>
      </c>
      <c r="AM17" s="70">
        <f t="shared" ref="AM17:AM18" si="155">Z17*K17</f>
        <v>0</v>
      </c>
      <c r="AN17" s="70">
        <f t="shared" ref="AN17:AN18" si="156">AA17*L17</f>
        <v>0</v>
      </c>
      <c r="AO17" s="70">
        <f t="shared" ref="AO17:AO18" si="157">AB17*M17</f>
        <v>0</v>
      </c>
      <c r="AP17" s="70">
        <f t="shared" ref="AP17:AP18" si="158">AC17*N17</f>
        <v>0</v>
      </c>
      <c r="AQ17" s="70">
        <f t="shared" ref="AQ17:AQ18" si="159">AD17*O17</f>
        <v>0</v>
      </c>
      <c r="AR17" s="70">
        <f t="shared" ref="AR17:AR18" si="160">AE17*P17</f>
        <v>0</v>
      </c>
      <c r="AS17" s="71">
        <f t="shared" ref="AS17:AS18" si="161">SUM(AG17:AR17)</f>
        <v>100000</v>
      </c>
      <c r="AT17" s="70"/>
      <c r="AU17" s="70"/>
      <c r="AV17" s="70"/>
      <c r="AW17" s="70"/>
      <c r="AX17" s="70">
        <f t="shared" ref="AX17" si="162">SUM(AK17*14%)</f>
        <v>0</v>
      </c>
      <c r="AY17" s="70">
        <f t="shared" ref="AY17" si="163">SUM(AL17*14%)</f>
        <v>0</v>
      </c>
      <c r="AZ17" s="70">
        <f t="shared" ref="AZ17" si="164">SUM(AM17*14%)</f>
        <v>0</v>
      </c>
      <c r="BA17" s="70">
        <f t="shared" ref="BA17" si="165">SUM(AN17*14%)</f>
        <v>0</v>
      </c>
      <c r="BB17" s="70">
        <f t="shared" ref="BB17" si="166">SUM(AO17*14%)</f>
        <v>0</v>
      </c>
      <c r="BC17" s="70">
        <f t="shared" ref="BC17" si="167">SUM(AP17*14%)</f>
        <v>0</v>
      </c>
      <c r="BD17" s="70">
        <f t="shared" ref="BD17:BD18" si="168">SUM(AQ17*14%)</f>
        <v>0</v>
      </c>
      <c r="BE17" s="70">
        <f t="shared" ref="BE17:BE18" si="169">SUM(AR17*14%)</f>
        <v>0</v>
      </c>
      <c r="BF17" s="72">
        <f t="shared" ref="BF17:BF18" si="170">SUM(AT17:BE17)</f>
        <v>0</v>
      </c>
      <c r="BG17" s="411">
        <f t="shared" ref="BG17:BG18" si="171">AF17-AS17</f>
        <v>0</v>
      </c>
      <c r="BH17" s="412">
        <f t="shared" ref="BH17:BH18" si="172">S17*D17</f>
        <v>100000</v>
      </c>
      <c r="BI17" s="413">
        <f t="shared" ref="BI17:BI18" si="173">BH17-AS17</f>
        <v>0</v>
      </c>
      <c r="BJ17" s="387">
        <f t="shared" ref="BJ17:BJ18" si="174">SUM(Q17/D17)</f>
        <v>1</v>
      </c>
      <c r="BK17" s="952">
        <v>50000</v>
      </c>
      <c r="BL17" s="461">
        <f t="shared" ref="BL17:BL18" si="175">AG17-AT17</f>
        <v>100000</v>
      </c>
      <c r="BM17" s="461">
        <f t="shared" ref="BM17:BM18" si="176">E17*BK17</f>
        <v>100000</v>
      </c>
      <c r="BN17" s="461">
        <f t="shared" ref="BN17:BN18" si="177">BL17-BM17</f>
        <v>0</v>
      </c>
      <c r="BO17" s="37"/>
      <c r="BP17" s="461">
        <f t="shared" ref="BP17:BP18" si="178">AH17-AU17</f>
        <v>0</v>
      </c>
      <c r="BQ17" s="461">
        <f t="shared" ref="BQ17:BQ18" si="179">F17*BK17</f>
        <v>0</v>
      </c>
      <c r="BR17" s="461">
        <f t="shared" ref="BR17:BR18" si="180">BP17-BQ17</f>
        <v>0</v>
      </c>
      <c r="BS17" s="37"/>
      <c r="BT17" s="461">
        <f t="shared" ref="BT17:BT18" si="181">AI17-AV17</f>
        <v>0</v>
      </c>
      <c r="BU17" s="461">
        <f t="shared" ref="BU17:BU18" si="182">G17*BK17</f>
        <v>0</v>
      </c>
      <c r="BV17" s="461">
        <f t="shared" ref="BV17:BV18" si="183">BT17-BU17</f>
        <v>0</v>
      </c>
      <c r="BW17" s="37"/>
      <c r="BX17" s="461">
        <f t="shared" ref="BX17:BX18" si="184">AJ17-AW17</f>
        <v>0</v>
      </c>
      <c r="BY17" s="461">
        <f t="shared" ref="BY17:BY18" si="185">H17*BK17</f>
        <v>0</v>
      </c>
      <c r="BZ17" s="461">
        <f t="shared" ref="BZ17:BZ18" si="186">BX17-BY17</f>
        <v>0</v>
      </c>
      <c r="CA17" s="37"/>
      <c r="CB17" s="461">
        <f t="shared" ref="CB17:CB18" si="187">SUM(AK17-AX17)</f>
        <v>0</v>
      </c>
      <c r="CC17" s="461">
        <f t="shared" ref="CC17:CC18" si="188">I17*BK17</f>
        <v>0</v>
      </c>
      <c r="CD17" s="461">
        <f t="shared" ref="CD17:CD18" si="189">CB17-CC17</f>
        <v>0</v>
      </c>
      <c r="CE17" s="37"/>
      <c r="CF17" s="461">
        <f t="shared" ref="CF17:CF18" si="190">AL17-AY17</f>
        <v>0</v>
      </c>
      <c r="CG17" s="461">
        <f t="shared" ref="CG17:CG18" si="191">J17*BK17</f>
        <v>0</v>
      </c>
      <c r="CH17" s="461">
        <f t="shared" ref="CH17:CH18" si="192">CF17-CG17</f>
        <v>0</v>
      </c>
      <c r="CI17" s="37"/>
      <c r="CJ17" s="461">
        <f t="shared" ref="CJ17:CJ18" si="193">AM17-AZ17</f>
        <v>0</v>
      </c>
      <c r="CK17" s="461">
        <f t="shared" ref="CK17:CK18" si="194">K17*BK17</f>
        <v>0</v>
      </c>
      <c r="CL17" s="461">
        <f t="shared" ref="CL17:CL18" si="195">CJ17-CK17</f>
        <v>0</v>
      </c>
      <c r="CM17" s="37"/>
      <c r="CN17" s="461">
        <f t="shared" ref="CN17:CN18" si="196">AN17-BA17</f>
        <v>0</v>
      </c>
      <c r="CO17" s="461">
        <f t="shared" ref="CO17:CO18" si="197">L17*BK17</f>
        <v>0</v>
      </c>
      <c r="CP17" s="461">
        <f t="shared" ref="CP17:CP18" si="198">CN17-CO17</f>
        <v>0</v>
      </c>
      <c r="CQ17" s="37"/>
      <c r="CR17" s="461">
        <f t="shared" ref="CR17:CR18" si="199">AO17-BB17</f>
        <v>0</v>
      </c>
      <c r="CS17" s="461">
        <f t="shared" ref="CS17:CS18" si="200">M17*BK17</f>
        <v>0</v>
      </c>
      <c r="CT17" s="461">
        <f t="shared" ref="CT17:CT18" si="201">CR17-CS17</f>
        <v>0</v>
      </c>
      <c r="CU17" s="37"/>
      <c r="CV17" s="461">
        <f t="shared" ref="CV17:CV18" si="202">AP17-BC17</f>
        <v>0</v>
      </c>
      <c r="CW17" s="461">
        <f t="shared" ref="CW17:CW18" si="203">N17*BK17</f>
        <v>0</v>
      </c>
      <c r="CX17" s="461">
        <f t="shared" ref="CX17:CX18" si="204">CV17-CW17</f>
        <v>0</v>
      </c>
      <c r="CY17" s="37"/>
      <c r="CZ17" s="461">
        <f t="shared" ref="CZ17:CZ18" si="205">AQ17-BD17</f>
        <v>0</v>
      </c>
      <c r="DA17" s="461">
        <f t="shared" ref="DA17:DA18" si="206">O17*BK17</f>
        <v>0</v>
      </c>
      <c r="DB17" s="461">
        <f t="shared" ref="DB17:DB18" si="207">CZ17-DA17</f>
        <v>0</v>
      </c>
      <c r="DC17" s="37"/>
      <c r="DD17" s="461">
        <f t="shared" ref="DD17:DD18" si="208">AR17-BE17</f>
        <v>0</v>
      </c>
      <c r="DE17" s="461">
        <f t="shared" ref="DE17:DE18" si="209">P17*BK17</f>
        <v>0</v>
      </c>
      <c r="DF17" s="461">
        <f t="shared" ref="DF17:DF18" si="210">DD17-DE17</f>
        <v>0</v>
      </c>
      <c r="DG17" s="37"/>
      <c r="DH17" s="461">
        <f t="shared" ref="DH17:DH18" si="211">SUM(BL17+BP17+BT17+BX17+CB17+CF17+CJ17+CN17+CR17+CV17+CZ17+DD17)</f>
        <v>100000</v>
      </c>
      <c r="DI17" s="461">
        <f t="shared" ref="DI17:DI18" si="212">SUM(BM17+BQ17+BU17+BY17+CC17+CG17+CK17+CO17+CS17+CW17+DA17+DE17)</f>
        <v>100000</v>
      </c>
      <c r="DJ17" s="461">
        <f t="shared" ref="DJ17:DJ18" si="213">DH17-DI17</f>
        <v>0</v>
      </c>
    </row>
    <row r="18" spans="1:114" s="38" customFormat="1" ht="24.75" customHeight="1" x14ac:dyDescent="0.2">
      <c r="A18" s="28">
        <v>6</v>
      </c>
      <c r="B18" s="426" t="s">
        <v>41</v>
      </c>
      <c r="C18" s="29" t="s">
        <v>23</v>
      </c>
      <c r="D18" s="178">
        <v>2</v>
      </c>
      <c r="E18" s="97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1">
        <f t="shared" si="147"/>
        <v>0</v>
      </c>
      <c r="R18" s="595" t="s">
        <v>328</v>
      </c>
      <c r="S18" s="682">
        <v>1802000</v>
      </c>
      <c r="T18" s="425"/>
      <c r="U18" s="425"/>
      <c r="V18" s="425"/>
      <c r="W18" s="410"/>
      <c r="X18" s="410"/>
      <c r="Y18" s="410"/>
      <c r="Z18" s="410"/>
      <c r="AA18" s="410"/>
      <c r="AB18" s="410"/>
      <c r="AC18" s="410"/>
      <c r="AD18" s="410"/>
      <c r="AE18" s="410"/>
      <c r="AF18" s="386">
        <f t="shared" si="148"/>
        <v>0</v>
      </c>
      <c r="AG18" s="70">
        <f t="shared" si="149"/>
        <v>0</v>
      </c>
      <c r="AH18" s="70">
        <f t="shared" si="150"/>
        <v>0</v>
      </c>
      <c r="AI18" s="70">
        <f t="shared" si="151"/>
        <v>0</v>
      </c>
      <c r="AJ18" s="70">
        <f t="shared" si="152"/>
        <v>0</v>
      </c>
      <c r="AK18" s="70">
        <f t="shared" si="153"/>
        <v>0</v>
      </c>
      <c r="AL18" s="70">
        <f t="shared" si="154"/>
        <v>0</v>
      </c>
      <c r="AM18" s="70">
        <f t="shared" si="155"/>
        <v>0</v>
      </c>
      <c r="AN18" s="70">
        <f t="shared" si="156"/>
        <v>0</v>
      </c>
      <c r="AO18" s="70">
        <f t="shared" si="157"/>
        <v>0</v>
      </c>
      <c r="AP18" s="70">
        <f t="shared" si="158"/>
        <v>0</v>
      </c>
      <c r="AQ18" s="70">
        <f t="shared" si="159"/>
        <v>0</v>
      </c>
      <c r="AR18" s="70">
        <f t="shared" si="160"/>
        <v>0</v>
      </c>
      <c r="AS18" s="71">
        <f t="shared" si="161"/>
        <v>0</v>
      </c>
      <c r="AT18" s="70">
        <f t="shared" ref="AT18" si="214">SUM(AG18*4%)</f>
        <v>0</v>
      </c>
      <c r="AU18" s="70">
        <f t="shared" ref="AU18" si="215">SUM(AH18*4%)</f>
        <v>0</v>
      </c>
      <c r="AV18" s="70">
        <f t="shared" ref="AV18" si="216">SUM(AI18*4%)</f>
        <v>0</v>
      </c>
      <c r="AW18" s="70">
        <f t="shared" ref="AW18" si="217">SUM(AJ18*4%)</f>
        <v>0</v>
      </c>
      <c r="AX18" s="70">
        <f t="shared" ref="AX18" si="218">SUM(AK18*4%)</f>
        <v>0</v>
      </c>
      <c r="AY18" s="70">
        <f t="shared" ref="AY18" si="219">SUM(AL18*4%)</f>
        <v>0</v>
      </c>
      <c r="AZ18" s="70">
        <f t="shared" ref="AZ18" si="220">SUM(AM18*4%)</f>
        <v>0</v>
      </c>
      <c r="BA18" s="70">
        <f t="shared" ref="BA18" si="221">SUM(AN18*4%)</f>
        <v>0</v>
      </c>
      <c r="BB18" s="70">
        <f t="shared" ref="BB18" si="222">SUM(AO18*4%)</f>
        <v>0</v>
      </c>
      <c r="BC18" s="70">
        <f t="shared" ref="BC18" si="223">SUM(AP18*4%)</f>
        <v>0</v>
      </c>
      <c r="BD18" s="70">
        <f t="shared" si="168"/>
        <v>0</v>
      </c>
      <c r="BE18" s="70">
        <f t="shared" si="169"/>
        <v>0</v>
      </c>
      <c r="BF18" s="72">
        <f t="shared" si="170"/>
        <v>0</v>
      </c>
      <c r="BG18" s="411">
        <f t="shared" si="171"/>
        <v>0</v>
      </c>
      <c r="BH18" s="412">
        <f t="shared" si="172"/>
        <v>3604000</v>
      </c>
      <c r="BI18" s="413">
        <f t="shared" si="173"/>
        <v>3604000</v>
      </c>
      <c r="BJ18" s="387">
        <f t="shared" si="174"/>
        <v>0</v>
      </c>
      <c r="BK18" s="952">
        <v>1802000</v>
      </c>
      <c r="BL18" s="461">
        <f t="shared" si="175"/>
        <v>0</v>
      </c>
      <c r="BM18" s="461">
        <f t="shared" si="176"/>
        <v>0</v>
      </c>
      <c r="BN18" s="461">
        <f t="shared" si="177"/>
        <v>0</v>
      </c>
      <c r="BO18" s="37"/>
      <c r="BP18" s="461">
        <f t="shared" si="178"/>
        <v>0</v>
      </c>
      <c r="BQ18" s="461">
        <f t="shared" si="179"/>
        <v>0</v>
      </c>
      <c r="BR18" s="461">
        <f t="shared" si="180"/>
        <v>0</v>
      </c>
      <c r="BS18" s="37"/>
      <c r="BT18" s="461">
        <f t="shared" si="181"/>
        <v>0</v>
      </c>
      <c r="BU18" s="461">
        <f t="shared" si="182"/>
        <v>0</v>
      </c>
      <c r="BV18" s="461">
        <f t="shared" si="183"/>
        <v>0</v>
      </c>
      <c r="BW18" s="37"/>
      <c r="BX18" s="461">
        <f t="shared" si="184"/>
        <v>0</v>
      </c>
      <c r="BY18" s="461">
        <f t="shared" si="185"/>
        <v>0</v>
      </c>
      <c r="BZ18" s="461">
        <f t="shared" si="186"/>
        <v>0</v>
      </c>
      <c r="CA18" s="37"/>
      <c r="CB18" s="461">
        <f t="shared" si="187"/>
        <v>0</v>
      </c>
      <c r="CC18" s="461">
        <f t="shared" si="188"/>
        <v>0</v>
      </c>
      <c r="CD18" s="461">
        <f t="shared" si="189"/>
        <v>0</v>
      </c>
      <c r="CE18" s="37"/>
      <c r="CF18" s="461">
        <f t="shared" si="190"/>
        <v>0</v>
      </c>
      <c r="CG18" s="461">
        <f t="shared" si="191"/>
        <v>0</v>
      </c>
      <c r="CH18" s="461">
        <f t="shared" si="192"/>
        <v>0</v>
      </c>
      <c r="CI18" s="37"/>
      <c r="CJ18" s="461">
        <f t="shared" si="193"/>
        <v>0</v>
      </c>
      <c r="CK18" s="461">
        <f t="shared" si="194"/>
        <v>0</v>
      </c>
      <c r="CL18" s="461">
        <f t="shared" si="195"/>
        <v>0</v>
      </c>
      <c r="CM18" s="37"/>
      <c r="CN18" s="461">
        <f t="shared" si="196"/>
        <v>0</v>
      </c>
      <c r="CO18" s="461">
        <f t="shared" si="197"/>
        <v>0</v>
      </c>
      <c r="CP18" s="461">
        <f t="shared" si="198"/>
        <v>0</v>
      </c>
      <c r="CQ18" s="37"/>
      <c r="CR18" s="461">
        <f t="shared" si="199"/>
        <v>0</v>
      </c>
      <c r="CS18" s="461">
        <f t="shared" si="200"/>
        <v>0</v>
      </c>
      <c r="CT18" s="461">
        <f t="shared" si="201"/>
        <v>0</v>
      </c>
      <c r="CU18" s="37"/>
      <c r="CV18" s="461">
        <f t="shared" si="202"/>
        <v>0</v>
      </c>
      <c r="CW18" s="461">
        <f t="shared" si="203"/>
        <v>0</v>
      </c>
      <c r="CX18" s="461">
        <f t="shared" si="204"/>
        <v>0</v>
      </c>
      <c r="CY18" s="37"/>
      <c r="CZ18" s="461">
        <f t="shared" si="205"/>
        <v>0</v>
      </c>
      <c r="DA18" s="461">
        <f t="shared" si="206"/>
        <v>0</v>
      </c>
      <c r="DB18" s="461">
        <f t="shared" si="207"/>
        <v>0</v>
      </c>
      <c r="DC18" s="37"/>
      <c r="DD18" s="461">
        <f t="shared" si="208"/>
        <v>0</v>
      </c>
      <c r="DE18" s="461">
        <f t="shared" si="209"/>
        <v>0</v>
      </c>
      <c r="DF18" s="461">
        <f t="shared" si="210"/>
        <v>0</v>
      </c>
      <c r="DG18" s="37"/>
      <c r="DH18" s="461">
        <f t="shared" si="211"/>
        <v>0</v>
      </c>
      <c r="DI18" s="461">
        <f t="shared" si="212"/>
        <v>0</v>
      </c>
      <c r="DJ18" s="461">
        <f t="shared" si="213"/>
        <v>0</v>
      </c>
    </row>
    <row r="19" spans="1:114" s="38" customFormat="1" ht="24.75" customHeight="1" thickBot="1" x14ac:dyDescent="0.25">
      <c r="A19" s="28">
        <v>7</v>
      </c>
      <c r="B19" s="426" t="s">
        <v>349</v>
      </c>
      <c r="C19" s="29" t="s">
        <v>23</v>
      </c>
      <c r="D19" s="178">
        <v>1</v>
      </c>
      <c r="E19" s="97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1">
        <f t="shared" ref="Q19" si="224">SUM(E19:P19)</f>
        <v>0</v>
      </c>
      <c r="R19" s="595" t="s">
        <v>328</v>
      </c>
      <c r="S19" s="682">
        <v>7451000</v>
      </c>
      <c r="T19" s="425"/>
      <c r="U19" s="425"/>
      <c r="V19" s="425"/>
      <c r="W19" s="410"/>
      <c r="X19" s="410"/>
      <c r="Y19" s="410"/>
      <c r="Z19" s="410"/>
      <c r="AA19" s="410"/>
      <c r="AB19" s="410"/>
      <c r="AC19" s="410"/>
      <c r="AD19" s="410"/>
      <c r="AE19" s="410"/>
      <c r="AF19" s="386">
        <f t="shared" ref="AF19" si="225">SUM(Q19*S19)</f>
        <v>0</v>
      </c>
      <c r="AG19" s="70">
        <f t="shared" ref="AG19" si="226">T19*E19</f>
        <v>0</v>
      </c>
      <c r="AH19" s="70">
        <f t="shared" ref="AH19" si="227">U19*F19</f>
        <v>0</v>
      </c>
      <c r="AI19" s="70">
        <f t="shared" ref="AI19" si="228">V19*G19</f>
        <v>0</v>
      </c>
      <c r="AJ19" s="70">
        <f t="shared" ref="AJ19" si="229">W19*H19</f>
        <v>0</v>
      </c>
      <c r="AK19" s="70">
        <f t="shared" ref="AK19" si="230">X19*I19</f>
        <v>0</v>
      </c>
      <c r="AL19" s="70">
        <f t="shared" ref="AL19" si="231">Y19*J19</f>
        <v>0</v>
      </c>
      <c r="AM19" s="70">
        <f t="shared" ref="AM19" si="232">Z19*K19</f>
        <v>0</v>
      </c>
      <c r="AN19" s="70">
        <f t="shared" ref="AN19" si="233">AA19*L19</f>
        <v>0</v>
      </c>
      <c r="AO19" s="70">
        <f t="shared" ref="AO19" si="234">AB19*M19</f>
        <v>0</v>
      </c>
      <c r="AP19" s="70">
        <f t="shared" ref="AP19" si="235">AC19*N19</f>
        <v>0</v>
      </c>
      <c r="AQ19" s="70">
        <f t="shared" ref="AQ19" si="236">AD19*O19</f>
        <v>0</v>
      </c>
      <c r="AR19" s="70">
        <f t="shared" ref="AR19" si="237">AE19*P19</f>
        <v>0</v>
      </c>
      <c r="AS19" s="71">
        <f t="shared" ref="AS19" si="238">SUM(AG19:AR19)</f>
        <v>0</v>
      </c>
      <c r="AT19" s="70">
        <f t="shared" ref="AT19" si="239">SUM(AG19*4%)</f>
        <v>0</v>
      </c>
      <c r="AU19" s="70">
        <f t="shared" ref="AU19" si="240">SUM(AH19*4%)</f>
        <v>0</v>
      </c>
      <c r="AV19" s="70">
        <f t="shared" ref="AV19" si="241">SUM(AI19*4%)</f>
        <v>0</v>
      </c>
      <c r="AW19" s="70">
        <f t="shared" ref="AW19" si="242">SUM(AJ19*4%)</f>
        <v>0</v>
      </c>
      <c r="AX19" s="70">
        <f t="shared" ref="AX19" si="243">SUM(AK19*4%)</f>
        <v>0</v>
      </c>
      <c r="AY19" s="70">
        <f t="shared" ref="AY19" si="244">SUM(AL19*4%)</f>
        <v>0</v>
      </c>
      <c r="AZ19" s="70">
        <f t="shared" si="146"/>
        <v>0</v>
      </c>
      <c r="BA19" s="70">
        <f t="shared" si="146"/>
        <v>0</v>
      </c>
      <c r="BB19" s="70">
        <f t="shared" si="146"/>
        <v>0</v>
      </c>
      <c r="BC19" s="70">
        <f t="shared" si="146"/>
        <v>0</v>
      </c>
      <c r="BD19" s="70">
        <f t="shared" ref="BD19" si="245">SUM(AQ19*14%)</f>
        <v>0</v>
      </c>
      <c r="BE19" s="70">
        <f t="shared" ref="BE19" si="246">SUM(AR19*14%)</f>
        <v>0</v>
      </c>
      <c r="BF19" s="72">
        <f t="shared" ref="BF19" si="247">SUM(AT19:BE19)</f>
        <v>0</v>
      </c>
      <c r="BG19" s="411">
        <f t="shared" si="52"/>
        <v>0</v>
      </c>
      <c r="BH19" s="412">
        <f t="shared" ref="BH19" si="248">S19*D19</f>
        <v>7451000</v>
      </c>
      <c r="BI19" s="413">
        <f t="shared" si="53"/>
        <v>7451000</v>
      </c>
      <c r="BJ19" s="387">
        <f t="shared" ref="BJ19" si="249">SUM(Q19/D19)</f>
        <v>0</v>
      </c>
      <c r="BK19" s="952">
        <v>7451000</v>
      </c>
      <c r="BL19" s="461">
        <f t="shared" si="11"/>
        <v>0</v>
      </c>
      <c r="BM19" s="461">
        <f t="shared" si="12"/>
        <v>0</v>
      </c>
      <c r="BN19" s="461">
        <f t="shared" si="13"/>
        <v>0</v>
      </c>
      <c r="BO19" s="37"/>
      <c r="BP19" s="461">
        <f t="shared" si="14"/>
        <v>0</v>
      </c>
      <c r="BQ19" s="461">
        <f t="shared" si="15"/>
        <v>0</v>
      </c>
      <c r="BR19" s="461">
        <f t="shared" si="16"/>
        <v>0</v>
      </c>
      <c r="BS19" s="37"/>
      <c r="BT19" s="461">
        <f t="shared" si="17"/>
        <v>0</v>
      </c>
      <c r="BU19" s="461">
        <f t="shared" si="18"/>
        <v>0</v>
      </c>
      <c r="BV19" s="461">
        <f t="shared" si="19"/>
        <v>0</v>
      </c>
      <c r="BW19" s="37"/>
      <c r="BX19" s="461">
        <f t="shared" si="20"/>
        <v>0</v>
      </c>
      <c r="BY19" s="461">
        <f t="shared" si="21"/>
        <v>0</v>
      </c>
      <c r="BZ19" s="461">
        <f t="shared" si="22"/>
        <v>0</v>
      </c>
      <c r="CA19" s="37"/>
      <c r="CB19" s="461">
        <f t="shared" si="23"/>
        <v>0</v>
      </c>
      <c r="CC19" s="461">
        <f t="shared" si="24"/>
        <v>0</v>
      </c>
      <c r="CD19" s="461">
        <f t="shared" si="25"/>
        <v>0</v>
      </c>
      <c r="CE19" s="37"/>
      <c r="CF19" s="461">
        <f t="shared" si="26"/>
        <v>0</v>
      </c>
      <c r="CG19" s="461">
        <f t="shared" si="27"/>
        <v>0</v>
      </c>
      <c r="CH19" s="461">
        <f t="shared" si="28"/>
        <v>0</v>
      </c>
      <c r="CI19" s="37"/>
      <c r="CJ19" s="461">
        <f t="shared" si="29"/>
        <v>0</v>
      </c>
      <c r="CK19" s="461">
        <f t="shared" si="30"/>
        <v>0</v>
      </c>
      <c r="CL19" s="461">
        <f t="shared" si="31"/>
        <v>0</v>
      </c>
      <c r="CM19" s="37"/>
      <c r="CN19" s="461">
        <f t="shared" si="32"/>
        <v>0</v>
      </c>
      <c r="CO19" s="461">
        <f t="shared" si="33"/>
        <v>0</v>
      </c>
      <c r="CP19" s="461">
        <f t="shared" si="34"/>
        <v>0</v>
      </c>
      <c r="CQ19" s="37"/>
      <c r="CR19" s="461">
        <f t="shared" si="35"/>
        <v>0</v>
      </c>
      <c r="CS19" s="461">
        <f t="shared" si="36"/>
        <v>0</v>
      </c>
      <c r="CT19" s="461">
        <f t="shared" si="37"/>
        <v>0</v>
      </c>
      <c r="CU19" s="37"/>
      <c r="CV19" s="461">
        <f t="shared" si="38"/>
        <v>0</v>
      </c>
      <c r="CW19" s="461">
        <f t="shared" si="39"/>
        <v>0</v>
      </c>
      <c r="CX19" s="461">
        <f t="shared" si="40"/>
        <v>0</v>
      </c>
      <c r="CY19" s="37"/>
      <c r="CZ19" s="461">
        <f t="shared" si="41"/>
        <v>0</v>
      </c>
      <c r="DA19" s="461">
        <f t="shared" si="42"/>
        <v>0</v>
      </c>
      <c r="DB19" s="461">
        <f t="shared" si="43"/>
        <v>0</v>
      </c>
      <c r="DC19" s="37"/>
      <c r="DD19" s="461">
        <f t="shared" si="44"/>
        <v>0</v>
      </c>
      <c r="DE19" s="461">
        <f t="shared" si="45"/>
        <v>0</v>
      </c>
      <c r="DF19" s="461">
        <f t="shared" si="46"/>
        <v>0</v>
      </c>
      <c r="DG19" s="37"/>
      <c r="DH19" s="461">
        <f t="shared" si="47"/>
        <v>0</v>
      </c>
      <c r="DI19" s="461">
        <f t="shared" si="48"/>
        <v>0</v>
      </c>
      <c r="DJ19" s="461">
        <f t="shared" si="49"/>
        <v>0</v>
      </c>
    </row>
    <row r="20" spans="1:114" s="38" customFormat="1" ht="24.75" customHeight="1" thickBot="1" x14ac:dyDescent="0.25">
      <c r="A20" s="45">
        <v>1</v>
      </c>
      <c r="B20" s="479" t="s">
        <v>4</v>
      </c>
      <c r="C20" s="479"/>
      <c r="D20" s="480"/>
      <c r="E20" s="971"/>
      <c r="F20" s="481"/>
      <c r="G20" s="481"/>
      <c r="H20" s="481"/>
      <c r="I20" s="481"/>
      <c r="J20" s="481"/>
      <c r="K20" s="481"/>
      <c r="L20" s="481"/>
      <c r="M20" s="481"/>
      <c r="N20" s="481"/>
      <c r="O20" s="481"/>
      <c r="P20" s="481"/>
      <c r="Q20" s="482"/>
      <c r="R20" s="483"/>
      <c r="S20" s="484"/>
      <c r="T20" s="485"/>
      <c r="U20" s="485"/>
      <c r="V20" s="485"/>
      <c r="W20" s="485"/>
      <c r="X20" s="485"/>
      <c r="Y20" s="485"/>
      <c r="Z20" s="485"/>
      <c r="AA20" s="485"/>
      <c r="AB20" s="485"/>
      <c r="AC20" s="485"/>
      <c r="AD20" s="485"/>
      <c r="AE20" s="485"/>
      <c r="AF20" s="486">
        <f t="shared" ref="AF20:BI20" si="250">SUM(AF7:AF19)</f>
        <v>1376400</v>
      </c>
      <c r="AG20" s="1139">
        <f t="shared" si="250"/>
        <v>1376400</v>
      </c>
      <c r="AH20" s="486">
        <f t="shared" si="250"/>
        <v>0</v>
      </c>
      <c r="AI20" s="486">
        <f t="shared" si="250"/>
        <v>0</v>
      </c>
      <c r="AJ20" s="486">
        <f t="shared" si="250"/>
        <v>0</v>
      </c>
      <c r="AK20" s="486">
        <f t="shared" si="250"/>
        <v>0</v>
      </c>
      <c r="AL20" s="486">
        <f t="shared" si="250"/>
        <v>0</v>
      </c>
      <c r="AM20" s="486">
        <f t="shared" si="250"/>
        <v>0</v>
      </c>
      <c r="AN20" s="486">
        <f t="shared" si="250"/>
        <v>0</v>
      </c>
      <c r="AO20" s="486">
        <f t="shared" si="250"/>
        <v>0</v>
      </c>
      <c r="AP20" s="486">
        <f t="shared" si="250"/>
        <v>0</v>
      </c>
      <c r="AQ20" s="486">
        <f t="shared" si="250"/>
        <v>0</v>
      </c>
      <c r="AR20" s="486">
        <f t="shared" si="250"/>
        <v>0</v>
      </c>
      <c r="AS20" s="486">
        <f t="shared" si="250"/>
        <v>1376400</v>
      </c>
      <c r="AT20" s="1139">
        <f t="shared" si="250"/>
        <v>110168</v>
      </c>
      <c r="AU20" s="486">
        <f t="shared" si="250"/>
        <v>0</v>
      </c>
      <c r="AV20" s="486">
        <f t="shared" si="250"/>
        <v>0</v>
      </c>
      <c r="AW20" s="486">
        <f t="shared" si="250"/>
        <v>0</v>
      </c>
      <c r="AX20" s="486">
        <f t="shared" si="250"/>
        <v>0</v>
      </c>
      <c r="AY20" s="486">
        <f t="shared" si="250"/>
        <v>0</v>
      </c>
      <c r="AZ20" s="486">
        <f t="shared" si="250"/>
        <v>0</v>
      </c>
      <c r="BA20" s="486">
        <f t="shared" si="250"/>
        <v>0</v>
      </c>
      <c r="BB20" s="486">
        <f t="shared" si="250"/>
        <v>0</v>
      </c>
      <c r="BC20" s="486">
        <f t="shared" si="250"/>
        <v>0</v>
      </c>
      <c r="BD20" s="486">
        <f t="shared" si="250"/>
        <v>0</v>
      </c>
      <c r="BE20" s="486">
        <f t="shared" si="250"/>
        <v>0</v>
      </c>
      <c r="BF20" s="486">
        <f t="shared" si="250"/>
        <v>110168</v>
      </c>
      <c r="BG20" s="487">
        <f t="shared" si="250"/>
        <v>0</v>
      </c>
      <c r="BH20" s="487">
        <f>SUM(BH7:BH19)-BH16-BH17</f>
        <v>22096479</v>
      </c>
      <c r="BI20" s="487">
        <f t="shared" si="250"/>
        <v>20720079</v>
      </c>
      <c r="BJ20" s="488">
        <f>SUM(BJ7:BJ19)/15</f>
        <v>0.18888888888888886</v>
      </c>
      <c r="BK20" s="489"/>
      <c r="BL20" s="918">
        <f>SUM(BL6:BL19)</f>
        <v>1266232</v>
      </c>
      <c r="BM20" s="918">
        <f t="shared" ref="BM20:BN20" si="251">SUM(BM6:BM19)</f>
        <v>1252000</v>
      </c>
      <c r="BN20" s="918">
        <f t="shared" si="251"/>
        <v>14232</v>
      </c>
      <c r="BO20" s="50"/>
      <c r="BP20" s="918">
        <f>SUM(BP6:BP19)</f>
        <v>0</v>
      </c>
      <c r="BQ20" s="918">
        <f t="shared" ref="BQ20" si="252">SUM(BQ6:BQ19)</f>
        <v>0</v>
      </c>
      <c r="BR20" s="918">
        <f t="shared" ref="BR20" si="253">SUM(BR6:BR19)</f>
        <v>0</v>
      </c>
      <c r="BS20" s="50"/>
      <c r="BT20" s="918">
        <f>SUM(BT6:BT19)</f>
        <v>0</v>
      </c>
      <c r="BU20" s="918">
        <f t="shared" ref="BU20" si="254">SUM(BU6:BU19)</f>
        <v>0</v>
      </c>
      <c r="BV20" s="918">
        <f t="shared" ref="BV20" si="255">SUM(BV6:BV19)</f>
        <v>0</v>
      </c>
      <c r="BW20" s="50"/>
      <c r="BX20" s="918">
        <f>SUM(BX6:BX19)</f>
        <v>0</v>
      </c>
      <c r="BY20" s="918">
        <f t="shared" ref="BY20" si="256">SUM(BY6:BY19)</f>
        <v>0</v>
      </c>
      <c r="BZ20" s="918">
        <f t="shared" ref="BZ20" si="257">SUM(BZ6:BZ19)</f>
        <v>0</v>
      </c>
      <c r="CA20" s="50"/>
      <c r="CB20" s="918">
        <f>SUM(CB6:CB19)</f>
        <v>0</v>
      </c>
      <c r="CC20" s="918">
        <f t="shared" ref="CC20" si="258">SUM(CC6:CC19)</f>
        <v>0</v>
      </c>
      <c r="CD20" s="918">
        <f t="shared" ref="CD20" si="259">SUM(CD6:CD19)</f>
        <v>0</v>
      </c>
      <c r="CE20" s="50"/>
      <c r="CF20" s="918">
        <f>SUM(CF6:CF19)</f>
        <v>0</v>
      </c>
      <c r="CG20" s="918">
        <f t="shared" ref="CG20" si="260">SUM(CG6:CG19)</f>
        <v>0</v>
      </c>
      <c r="CH20" s="918">
        <f t="shared" ref="CH20" si="261">SUM(CH6:CH19)</f>
        <v>0</v>
      </c>
      <c r="CI20" s="50"/>
      <c r="CJ20" s="918">
        <f>SUM(CJ6:CJ19)</f>
        <v>0</v>
      </c>
      <c r="CK20" s="918">
        <f t="shared" ref="CK20" si="262">SUM(CK6:CK19)</f>
        <v>0</v>
      </c>
      <c r="CL20" s="918">
        <f t="shared" ref="CL20" si="263">SUM(CL6:CL19)</f>
        <v>0</v>
      </c>
      <c r="CM20" s="50"/>
      <c r="CN20" s="918">
        <f>SUM(CN6:CN19)</f>
        <v>0</v>
      </c>
      <c r="CO20" s="918">
        <f t="shared" ref="CO20" si="264">SUM(CO6:CO19)</f>
        <v>0</v>
      </c>
      <c r="CP20" s="918">
        <f t="shared" ref="CP20" si="265">SUM(CP6:CP19)</f>
        <v>0</v>
      </c>
      <c r="CQ20" s="50"/>
      <c r="CR20" s="918">
        <f>SUM(CR6:CR19)</f>
        <v>0</v>
      </c>
      <c r="CS20" s="918">
        <f t="shared" ref="CS20" si="266">SUM(CS6:CS19)</f>
        <v>0</v>
      </c>
      <c r="CT20" s="918">
        <f t="shared" ref="CT20" si="267">SUM(CT6:CT19)</f>
        <v>0</v>
      </c>
      <c r="CU20" s="50"/>
      <c r="CV20" s="918">
        <f>SUM(CV6:CV19)</f>
        <v>0</v>
      </c>
      <c r="CW20" s="918">
        <f t="shared" ref="CW20" si="268">SUM(CW6:CW19)</f>
        <v>0</v>
      </c>
      <c r="CX20" s="918">
        <f t="shared" ref="CX20" si="269">SUM(CX6:CX19)</f>
        <v>0</v>
      </c>
      <c r="CY20" s="50"/>
      <c r="CZ20" s="918">
        <f>SUM(CZ6:CZ19)</f>
        <v>0</v>
      </c>
      <c r="DA20" s="918">
        <f t="shared" ref="DA20" si="270">SUM(DA6:DA19)</f>
        <v>0</v>
      </c>
      <c r="DB20" s="918">
        <f t="shared" ref="DB20" si="271">SUM(DB6:DB19)</f>
        <v>0</v>
      </c>
      <c r="DC20" s="50"/>
      <c r="DD20" s="918">
        <f>SUM(DD6:DD19)</f>
        <v>0</v>
      </c>
      <c r="DE20" s="918">
        <f t="shared" ref="DE20" si="272">SUM(DE6:DE19)</f>
        <v>0</v>
      </c>
      <c r="DF20" s="918">
        <f t="shared" ref="DF20" si="273">SUM(DF6:DF19)</f>
        <v>0</v>
      </c>
      <c r="DG20" s="50"/>
      <c r="DH20" s="918">
        <f>SUM(DH6:DH19)</f>
        <v>1266232</v>
      </c>
      <c r="DI20" s="918">
        <f t="shared" ref="DI20" si="274">SUM(DI6:DI19)</f>
        <v>1252000</v>
      </c>
      <c r="DJ20" s="918">
        <f t="shared" ref="DJ20" si="275">SUM(DJ6:DJ19)</f>
        <v>14232</v>
      </c>
    </row>
    <row r="21" spans="1:114" s="119" customFormat="1" ht="24.75" customHeight="1" x14ac:dyDescent="0.2">
      <c r="A21" s="261"/>
      <c r="D21" s="490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AG21" s="491"/>
      <c r="AS21" s="492"/>
      <c r="AT21" s="491"/>
      <c r="AU21" s="491"/>
      <c r="BF21" s="492"/>
      <c r="BG21" s="491">
        <f>AF20-AS20</f>
        <v>0</v>
      </c>
      <c r="BH21" s="493">
        <f>SUM(BI20+AS20)</f>
        <v>22096479</v>
      </c>
      <c r="BI21" s="494">
        <f>SUM(BG20)</f>
        <v>0</v>
      </c>
      <c r="BJ21" s="119" t="s">
        <v>35</v>
      </c>
      <c r="BK21" s="495"/>
      <c r="BL21" s="260"/>
      <c r="BM21" s="260"/>
      <c r="BN21" s="260"/>
      <c r="BO21" s="260"/>
      <c r="BP21" s="260"/>
      <c r="BQ21" s="260"/>
      <c r="BR21" s="260"/>
      <c r="BS21" s="260"/>
      <c r="BT21" s="260"/>
      <c r="BU21" s="260"/>
      <c r="BV21" s="260"/>
      <c r="BW21" s="260"/>
      <c r="BX21" s="260"/>
      <c r="BY21" s="260"/>
      <c r="BZ21" s="260"/>
      <c r="CA21" s="260"/>
      <c r="CE21" s="260"/>
      <c r="CI21" s="260"/>
      <c r="CM21" s="260"/>
      <c r="CQ21" s="260"/>
      <c r="CU21" s="260"/>
      <c r="CY21" s="260"/>
      <c r="DC21" s="260"/>
      <c r="DG21" s="260"/>
    </row>
    <row r="22" spans="1:114" s="119" customFormat="1" ht="24.75" customHeight="1" x14ac:dyDescent="0.2">
      <c r="A22" s="261"/>
      <c r="D22" s="490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AT22" s="496"/>
      <c r="AU22" s="496"/>
      <c r="AV22" s="496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H22" s="57">
        <f>SUM(BH20-BH21)</f>
        <v>0</v>
      </c>
      <c r="BI22" s="491">
        <f>SUM(BI20-BI21)</f>
        <v>20720079</v>
      </c>
      <c r="BJ22" s="119" t="s">
        <v>34</v>
      </c>
      <c r="BK22" s="495"/>
      <c r="BL22" s="260"/>
      <c r="BM22" s="260"/>
      <c r="BN22" s="260"/>
      <c r="BO22" s="260"/>
      <c r="BP22" s="260"/>
      <c r="BQ22" s="260"/>
      <c r="BR22" s="260"/>
      <c r="BS22" s="260"/>
      <c r="BT22" s="260"/>
      <c r="BU22" s="260"/>
      <c r="BV22" s="260"/>
      <c r="BW22" s="260"/>
      <c r="BX22" s="260"/>
      <c r="BY22" s="260"/>
      <c r="BZ22" s="260"/>
      <c r="CA22" s="260"/>
      <c r="CE22" s="260"/>
      <c r="CI22" s="260"/>
      <c r="CM22" s="260"/>
      <c r="CQ22" s="260"/>
      <c r="CU22" s="260"/>
      <c r="CY22" s="260"/>
      <c r="DC22" s="260"/>
      <c r="DG22" s="260"/>
    </row>
    <row r="23" spans="1:114" s="119" customFormat="1" ht="24.75" customHeight="1" x14ac:dyDescent="0.2">
      <c r="A23" s="1168" t="s">
        <v>8</v>
      </c>
      <c r="B23" s="1169"/>
      <c r="C23" s="119" t="s">
        <v>108</v>
      </c>
      <c r="D23" s="131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23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0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0"/>
      <c r="BG23" s="130"/>
      <c r="BH23" s="130"/>
      <c r="BI23" s="134"/>
      <c r="BJ23" s="23"/>
      <c r="BK23" s="157"/>
      <c r="BL23" s="131"/>
      <c r="BM23" s="131"/>
      <c r="BN23" s="131"/>
      <c r="BO23" s="131"/>
      <c r="BP23" s="131"/>
      <c r="BQ23" s="131"/>
      <c r="BR23" s="131"/>
      <c r="BS23" s="131"/>
      <c r="BT23" s="130"/>
      <c r="BU23" s="130"/>
      <c r="BV23" s="130"/>
      <c r="BW23" s="131"/>
      <c r="BX23" s="130"/>
      <c r="BY23" s="130"/>
      <c r="BZ23" s="260"/>
      <c r="CA23" s="131"/>
      <c r="CB23" s="260"/>
      <c r="CC23" s="260"/>
      <c r="CD23" s="260"/>
      <c r="CE23" s="131"/>
      <c r="CF23" s="260"/>
      <c r="CG23" s="260"/>
      <c r="CH23" s="260"/>
      <c r="CI23" s="131"/>
      <c r="CJ23" s="260"/>
      <c r="CK23" s="260"/>
      <c r="CL23" s="260"/>
      <c r="CM23" s="131"/>
      <c r="CN23" s="260"/>
      <c r="CO23" s="260"/>
      <c r="CP23" s="260"/>
      <c r="CQ23" s="131"/>
      <c r="CU23" s="131"/>
      <c r="CY23" s="131"/>
      <c r="DC23" s="131"/>
      <c r="DG23" s="131"/>
    </row>
    <row r="24" spans="1:114" s="497" customFormat="1" ht="24.75" customHeight="1" x14ac:dyDescent="0.2">
      <c r="A24" s="1170" t="s">
        <v>9</v>
      </c>
      <c r="B24" s="1150" t="s">
        <v>10</v>
      </c>
      <c r="C24" s="1150" t="s">
        <v>21</v>
      </c>
      <c r="D24" s="1173" t="s">
        <v>11</v>
      </c>
      <c r="E24" s="1173"/>
      <c r="F24" s="1173"/>
      <c r="G24" s="1173"/>
      <c r="H24" s="1173"/>
      <c r="I24" s="1173"/>
      <c r="J24" s="1173"/>
      <c r="K24" s="1173"/>
      <c r="L24" s="1173"/>
      <c r="M24" s="1173"/>
      <c r="N24" s="1173"/>
      <c r="O24" s="1173"/>
      <c r="P24" s="1173"/>
      <c r="Q24" s="1173"/>
      <c r="R24" s="1150" t="s">
        <v>19</v>
      </c>
      <c r="S24" s="1174" t="s">
        <v>16</v>
      </c>
      <c r="T24" s="1175"/>
      <c r="U24" s="1175"/>
      <c r="V24" s="1175"/>
      <c r="W24" s="1175"/>
      <c r="X24" s="1175"/>
      <c r="Y24" s="1175"/>
      <c r="Z24" s="1175"/>
      <c r="AA24" s="1175"/>
      <c r="AB24" s="1175"/>
      <c r="AC24" s="1175"/>
      <c r="AD24" s="1175"/>
      <c r="AE24" s="1176"/>
      <c r="AF24" s="1161" t="s">
        <v>6</v>
      </c>
      <c r="AG24" s="1161"/>
      <c r="AH24" s="1161"/>
      <c r="AI24" s="1161"/>
      <c r="AJ24" s="1161"/>
      <c r="AK24" s="1161"/>
      <c r="AL24" s="1161"/>
      <c r="AM24" s="1161"/>
      <c r="AN24" s="1161"/>
      <c r="AO24" s="1161"/>
      <c r="AP24" s="1161"/>
      <c r="AQ24" s="1161"/>
      <c r="AR24" s="1161"/>
      <c r="AS24" s="1161"/>
      <c r="AT24" s="1162" t="s">
        <v>38</v>
      </c>
      <c r="AU24" s="1163"/>
      <c r="AV24" s="1163"/>
      <c r="AW24" s="1163"/>
      <c r="AX24" s="1163"/>
      <c r="AY24" s="1163"/>
      <c r="AZ24" s="1163"/>
      <c r="BA24" s="1163"/>
      <c r="BB24" s="1163"/>
      <c r="BC24" s="1163"/>
      <c r="BD24" s="1163"/>
      <c r="BE24" s="1163"/>
      <c r="BF24" s="1164"/>
      <c r="BG24" s="1150" t="s">
        <v>35</v>
      </c>
      <c r="BH24" s="1150" t="s">
        <v>208</v>
      </c>
      <c r="BI24" s="1153" t="s">
        <v>36</v>
      </c>
      <c r="BJ24" s="130"/>
      <c r="BK24" s="130"/>
      <c r="BL24" s="1149" t="s">
        <v>51</v>
      </c>
      <c r="BM24" s="1149"/>
      <c r="BN24" s="1149"/>
      <c r="BO24" s="23"/>
      <c r="BP24" s="1149" t="s">
        <v>52</v>
      </c>
      <c r="BQ24" s="1149"/>
      <c r="BR24" s="1149"/>
      <c r="BS24" s="23"/>
      <c r="BT24" s="1149" t="s">
        <v>56</v>
      </c>
      <c r="BU24" s="1149"/>
      <c r="BV24" s="1149"/>
      <c r="BW24" s="23"/>
      <c r="BX24" s="1149" t="s">
        <v>59</v>
      </c>
      <c r="BY24" s="1149"/>
      <c r="BZ24" s="1149"/>
      <c r="CA24" s="23"/>
      <c r="CB24" s="1149" t="s">
        <v>60</v>
      </c>
      <c r="CC24" s="1149"/>
      <c r="CD24" s="1149"/>
      <c r="CE24" s="23"/>
      <c r="CF24" s="1149" t="s">
        <v>61</v>
      </c>
      <c r="CG24" s="1149"/>
      <c r="CH24" s="1149"/>
      <c r="CI24" s="23"/>
      <c r="CJ24" s="1149" t="s">
        <v>204</v>
      </c>
      <c r="CK24" s="1149"/>
      <c r="CL24" s="1149"/>
      <c r="CM24" s="23"/>
      <c r="CN24" s="1149" t="s">
        <v>584</v>
      </c>
      <c r="CO24" s="1149"/>
      <c r="CP24" s="1149"/>
      <c r="CQ24" s="23"/>
      <c r="CR24" s="1149" t="s">
        <v>585</v>
      </c>
      <c r="CS24" s="1149"/>
      <c r="CT24" s="1149"/>
      <c r="CU24" s="23"/>
      <c r="CV24" s="1149" t="s">
        <v>586</v>
      </c>
      <c r="CW24" s="1149"/>
      <c r="CX24" s="1149"/>
      <c r="CY24" s="23"/>
      <c r="CZ24" s="1149" t="s">
        <v>587</v>
      </c>
      <c r="DA24" s="1149"/>
      <c r="DB24" s="1149"/>
      <c r="DC24" s="23"/>
      <c r="DD24" s="1149" t="s">
        <v>588</v>
      </c>
      <c r="DE24" s="1149"/>
      <c r="DF24" s="1149"/>
      <c r="DG24" s="23"/>
      <c r="DH24" s="1149" t="s">
        <v>12</v>
      </c>
      <c r="DI24" s="1149"/>
      <c r="DJ24" s="1149"/>
    </row>
    <row r="25" spans="1:114" s="497" customFormat="1" ht="24.75" customHeight="1" x14ac:dyDescent="0.2">
      <c r="A25" s="1171"/>
      <c r="B25" s="1151"/>
      <c r="C25" s="1151"/>
      <c r="D25" s="1217" t="s">
        <v>17</v>
      </c>
      <c r="E25" s="1158" t="s">
        <v>18</v>
      </c>
      <c r="F25" s="1159"/>
      <c r="G25" s="1159"/>
      <c r="H25" s="1159"/>
      <c r="I25" s="1159"/>
      <c r="J25" s="1159"/>
      <c r="K25" s="1159"/>
      <c r="L25" s="1159"/>
      <c r="M25" s="1159"/>
      <c r="N25" s="1159"/>
      <c r="O25" s="1159"/>
      <c r="P25" s="1159"/>
      <c r="Q25" s="1159"/>
      <c r="R25" s="1151"/>
      <c r="S25" s="1156" t="s">
        <v>17</v>
      </c>
      <c r="T25" s="1158" t="s">
        <v>18</v>
      </c>
      <c r="U25" s="1159"/>
      <c r="V25" s="1159"/>
      <c r="W25" s="1159"/>
      <c r="X25" s="1159"/>
      <c r="Y25" s="1159"/>
      <c r="Z25" s="1159"/>
      <c r="AA25" s="1159"/>
      <c r="AB25" s="1159"/>
      <c r="AC25" s="1159"/>
      <c r="AD25" s="1159"/>
      <c r="AE25" s="1160"/>
      <c r="AF25" s="1156" t="s">
        <v>17</v>
      </c>
      <c r="AG25" s="1158" t="s">
        <v>18</v>
      </c>
      <c r="AH25" s="1159"/>
      <c r="AI25" s="1159"/>
      <c r="AJ25" s="1159"/>
      <c r="AK25" s="1159"/>
      <c r="AL25" s="1159"/>
      <c r="AM25" s="1159"/>
      <c r="AN25" s="1159"/>
      <c r="AO25" s="1159"/>
      <c r="AP25" s="1159"/>
      <c r="AQ25" s="1159"/>
      <c r="AR25" s="1159"/>
      <c r="AS25" s="1160"/>
      <c r="AT25" s="1165"/>
      <c r="AU25" s="1166"/>
      <c r="AV25" s="1166"/>
      <c r="AW25" s="1166"/>
      <c r="AX25" s="1166"/>
      <c r="AY25" s="1166"/>
      <c r="AZ25" s="1166"/>
      <c r="BA25" s="1166"/>
      <c r="BB25" s="1166"/>
      <c r="BC25" s="1166"/>
      <c r="BD25" s="1166"/>
      <c r="BE25" s="1166"/>
      <c r="BF25" s="1167"/>
      <c r="BG25" s="1151"/>
      <c r="BH25" s="1151"/>
      <c r="BI25" s="1154"/>
      <c r="BJ25" s="130"/>
      <c r="BK25" s="130"/>
      <c r="BL25" s="920">
        <v>1</v>
      </c>
      <c r="BM25" s="920">
        <v>2</v>
      </c>
      <c r="BN25" s="920"/>
      <c r="BO25" s="23"/>
      <c r="BP25" s="920">
        <v>1</v>
      </c>
      <c r="BQ25" s="920">
        <v>2</v>
      </c>
      <c r="BR25" s="920"/>
      <c r="BS25" s="23"/>
      <c r="BT25" s="920">
        <v>1</v>
      </c>
      <c r="BU25" s="920">
        <v>2</v>
      </c>
      <c r="BV25" s="920"/>
      <c r="BW25" s="23"/>
      <c r="BX25" s="920">
        <v>1</v>
      </c>
      <c r="BY25" s="920">
        <v>2</v>
      </c>
      <c r="BZ25" s="920"/>
      <c r="CA25" s="23"/>
      <c r="CB25" s="920">
        <v>1</v>
      </c>
      <c r="CC25" s="920">
        <v>2</v>
      </c>
      <c r="CD25" s="920"/>
      <c r="CE25" s="23"/>
      <c r="CF25" s="920">
        <v>1</v>
      </c>
      <c r="CG25" s="920">
        <v>2</v>
      </c>
      <c r="CH25" s="920"/>
      <c r="CI25" s="23"/>
      <c r="CJ25" s="920">
        <v>1</v>
      </c>
      <c r="CK25" s="920">
        <v>2</v>
      </c>
      <c r="CL25" s="920"/>
      <c r="CM25" s="23"/>
      <c r="CN25" s="920">
        <v>1</v>
      </c>
      <c r="CO25" s="920">
        <v>2</v>
      </c>
      <c r="CP25" s="920"/>
      <c r="CQ25" s="23"/>
      <c r="CR25" s="920">
        <v>1</v>
      </c>
      <c r="CS25" s="920">
        <v>2</v>
      </c>
      <c r="CT25" s="920"/>
      <c r="CU25" s="23"/>
      <c r="CV25" s="920">
        <v>1</v>
      </c>
      <c r="CW25" s="920">
        <v>2</v>
      </c>
      <c r="CX25" s="920"/>
      <c r="CY25" s="23"/>
      <c r="CZ25" s="920">
        <v>1</v>
      </c>
      <c r="DA25" s="920">
        <v>2</v>
      </c>
      <c r="DB25" s="920"/>
      <c r="DC25" s="23"/>
      <c r="DD25" s="920">
        <v>1</v>
      </c>
      <c r="DE25" s="920">
        <v>2</v>
      </c>
      <c r="DF25" s="920"/>
      <c r="DG25" s="23"/>
      <c r="DH25" s="920">
        <v>1</v>
      </c>
      <c r="DI25" s="920">
        <v>2</v>
      </c>
      <c r="DJ25" s="920"/>
    </row>
    <row r="26" spans="1:114" s="392" customFormat="1" ht="24.75" customHeight="1" x14ac:dyDescent="0.2">
      <c r="A26" s="1172"/>
      <c r="B26" s="1152"/>
      <c r="C26" s="1152"/>
      <c r="D26" s="1218"/>
      <c r="E26" s="26">
        <v>1</v>
      </c>
      <c r="F26" s="26">
        <v>2</v>
      </c>
      <c r="G26" s="26">
        <v>3</v>
      </c>
      <c r="H26" s="26">
        <v>4</v>
      </c>
      <c r="I26" s="26">
        <v>5</v>
      </c>
      <c r="J26" s="26">
        <v>6</v>
      </c>
      <c r="K26" s="26">
        <v>7</v>
      </c>
      <c r="L26" s="26">
        <v>8</v>
      </c>
      <c r="M26" s="26">
        <v>9</v>
      </c>
      <c r="N26" s="26">
        <v>10</v>
      </c>
      <c r="O26" s="26">
        <v>11</v>
      </c>
      <c r="P26" s="26">
        <v>12</v>
      </c>
      <c r="Q26" s="26" t="s">
        <v>20</v>
      </c>
      <c r="R26" s="1152"/>
      <c r="S26" s="1157"/>
      <c r="T26" s="26">
        <v>1</v>
      </c>
      <c r="U26" s="26">
        <v>2</v>
      </c>
      <c r="V26" s="26">
        <v>3</v>
      </c>
      <c r="W26" s="26">
        <v>4</v>
      </c>
      <c r="X26" s="26">
        <v>5</v>
      </c>
      <c r="Y26" s="26">
        <v>6</v>
      </c>
      <c r="Z26" s="26">
        <v>7</v>
      </c>
      <c r="AA26" s="26">
        <v>8</v>
      </c>
      <c r="AB26" s="26">
        <v>9</v>
      </c>
      <c r="AC26" s="26">
        <v>10</v>
      </c>
      <c r="AD26" s="26">
        <v>11</v>
      </c>
      <c r="AE26" s="26">
        <v>12</v>
      </c>
      <c r="AF26" s="1157"/>
      <c r="AG26" s="26">
        <v>1</v>
      </c>
      <c r="AH26" s="26">
        <v>2</v>
      </c>
      <c r="AI26" s="26">
        <v>3</v>
      </c>
      <c r="AJ26" s="26">
        <v>4</v>
      </c>
      <c r="AK26" s="26">
        <v>5</v>
      </c>
      <c r="AL26" s="26">
        <v>6</v>
      </c>
      <c r="AM26" s="26">
        <v>7</v>
      </c>
      <c r="AN26" s="26">
        <v>8</v>
      </c>
      <c r="AO26" s="26">
        <v>9</v>
      </c>
      <c r="AP26" s="26">
        <v>10</v>
      </c>
      <c r="AQ26" s="26">
        <v>11</v>
      </c>
      <c r="AR26" s="26">
        <v>12</v>
      </c>
      <c r="AS26" s="26" t="s">
        <v>12</v>
      </c>
      <c r="AT26" s="164">
        <v>1</v>
      </c>
      <c r="AU26" s="164">
        <v>2</v>
      </c>
      <c r="AV26" s="164">
        <v>3</v>
      </c>
      <c r="AW26" s="164">
        <v>4</v>
      </c>
      <c r="AX26" s="164">
        <v>5</v>
      </c>
      <c r="AY26" s="164">
        <v>6</v>
      </c>
      <c r="AZ26" s="164">
        <v>7</v>
      </c>
      <c r="BA26" s="164">
        <v>8</v>
      </c>
      <c r="BB26" s="164">
        <v>9</v>
      </c>
      <c r="BC26" s="164">
        <v>10</v>
      </c>
      <c r="BD26" s="164">
        <v>11</v>
      </c>
      <c r="BE26" s="164">
        <v>12</v>
      </c>
      <c r="BF26" s="26" t="s">
        <v>12</v>
      </c>
      <c r="BG26" s="1152"/>
      <c r="BH26" s="1152"/>
      <c r="BI26" s="1155"/>
      <c r="BJ26" s="38"/>
      <c r="BK26" s="7"/>
      <c r="BL26" s="164" t="s">
        <v>581</v>
      </c>
      <c r="BM26" s="164" t="s">
        <v>582</v>
      </c>
      <c r="BN26" s="919" t="s">
        <v>583</v>
      </c>
      <c r="BO26" s="27"/>
      <c r="BP26" s="164" t="s">
        <v>581</v>
      </c>
      <c r="BQ26" s="164" t="s">
        <v>582</v>
      </c>
      <c r="BR26" s="919" t="s">
        <v>583</v>
      </c>
      <c r="BS26" s="27"/>
      <c r="BT26" s="164" t="s">
        <v>581</v>
      </c>
      <c r="BU26" s="164" t="s">
        <v>582</v>
      </c>
      <c r="BV26" s="919" t="s">
        <v>583</v>
      </c>
      <c r="BW26" s="27"/>
      <c r="BX26" s="164" t="s">
        <v>581</v>
      </c>
      <c r="BY26" s="164" t="s">
        <v>582</v>
      </c>
      <c r="BZ26" s="919" t="s">
        <v>583</v>
      </c>
      <c r="CA26" s="27"/>
      <c r="CB26" s="164" t="s">
        <v>581</v>
      </c>
      <c r="CC26" s="164" t="s">
        <v>582</v>
      </c>
      <c r="CD26" s="919" t="s">
        <v>583</v>
      </c>
      <c r="CE26" s="27"/>
      <c r="CF26" s="164" t="s">
        <v>581</v>
      </c>
      <c r="CG26" s="164" t="s">
        <v>582</v>
      </c>
      <c r="CH26" s="919" t="s">
        <v>583</v>
      </c>
      <c r="CI26" s="27"/>
      <c r="CJ26" s="164" t="s">
        <v>581</v>
      </c>
      <c r="CK26" s="164" t="s">
        <v>582</v>
      </c>
      <c r="CL26" s="919" t="s">
        <v>583</v>
      </c>
      <c r="CM26" s="27"/>
      <c r="CN26" s="164" t="s">
        <v>581</v>
      </c>
      <c r="CO26" s="164" t="s">
        <v>582</v>
      </c>
      <c r="CP26" s="919" t="s">
        <v>583</v>
      </c>
      <c r="CQ26" s="27"/>
      <c r="CR26" s="164" t="s">
        <v>581</v>
      </c>
      <c r="CS26" s="164" t="s">
        <v>582</v>
      </c>
      <c r="CT26" s="919" t="s">
        <v>583</v>
      </c>
      <c r="CU26" s="27"/>
      <c r="CV26" s="164" t="s">
        <v>581</v>
      </c>
      <c r="CW26" s="164" t="s">
        <v>582</v>
      </c>
      <c r="CX26" s="919" t="s">
        <v>583</v>
      </c>
      <c r="CY26" s="27"/>
      <c r="CZ26" s="164" t="s">
        <v>581</v>
      </c>
      <c r="DA26" s="164" t="s">
        <v>582</v>
      </c>
      <c r="DB26" s="919" t="s">
        <v>583</v>
      </c>
      <c r="DC26" s="27"/>
      <c r="DD26" s="164" t="s">
        <v>581</v>
      </c>
      <c r="DE26" s="164" t="s">
        <v>582</v>
      </c>
      <c r="DF26" s="919" t="s">
        <v>583</v>
      </c>
      <c r="DG26" s="27"/>
      <c r="DH26" s="164" t="s">
        <v>581</v>
      </c>
      <c r="DI26" s="164" t="s">
        <v>582</v>
      </c>
      <c r="DJ26" s="919" t="s">
        <v>583</v>
      </c>
    </row>
    <row r="27" spans="1:114" s="38" customFormat="1" ht="24.75" customHeight="1" x14ac:dyDescent="0.2">
      <c r="A27" s="28">
        <v>1</v>
      </c>
      <c r="B27" s="498" t="s">
        <v>43</v>
      </c>
      <c r="C27" s="29" t="s">
        <v>238</v>
      </c>
      <c r="D27" s="474">
        <v>3</v>
      </c>
      <c r="E27" s="97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1">
        <f>SUM(E27:P27)</f>
        <v>0</v>
      </c>
      <c r="R27" s="595" t="s">
        <v>109</v>
      </c>
      <c r="S27" s="433">
        <v>37100</v>
      </c>
      <c r="T27" s="499"/>
      <c r="U27" s="410"/>
      <c r="V27" s="410"/>
      <c r="W27" s="410"/>
      <c r="X27" s="410"/>
      <c r="Y27" s="410"/>
      <c r="Z27" s="410"/>
      <c r="AA27" s="410"/>
      <c r="AB27" s="410"/>
      <c r="AC27" s="410"/>
      <c r="AD27" s="410"/>
      <c r="AE27" s="410"/>
      <c r="AF27" s="386">
        <f t="shared" ref="AF27:AF29" si="276">SUM(Q27*S27)</f>
        <v>0</v>
      </c>
      <c r="AG27" s="70">
        <f t="shared" ref="AG27:AI29" si="277">T27*E27</f>
        <v>0</v>
      </c>
      <c r="AH27" s="70">
        <f t="shared" si="277"/>
        <v>0</v>
      </c>
      <c r="AI27" s="70">
        <f t="shared" si="277"/>
        <v>0</v>
      </c>
      <c r="AJ27" s="70">
        <f t="shared" ref="AJ27:AR29" si="278">W27*H27</f>
        <v>0</v>
      </c>
      <c r="AK27" s="70">
        <f t="shared" si="278"/>
        <v>0</v>
      </c>
      <c r="AL27" s="70">
        <f t="shared" si="278"/>
        <v>0</v>
      </c>
      <c r="AM27" s="70">
        <f t="shared" si="278"/>
        <v>0</v>
      </c>
      <c r="AN27" s="70">
        <f t="shared" si="278"/>
        <v>0</v>
      </c>
      <c r="AO27" s="70">
        <f t="shared" si="278"/>
        <v>0</v>
      </c>
      <c r="AP27" s="70">
        <f t="shared" si="278"/>
        <v>0</v>
      </c>
      <c r="AQ27" s="70">
        <f t="shared" si="278"/>
        <v>0</v>
      </c>
      <c r="AR27" s="70">
        <f t="shared" si="278"/>
        <v>0</v>
      </c>
      <c r="AS27" s="71">
        <f t="shared" ref="AS27:AS29" si="279">SUM(AG27:AR27)</f>
        <v>0</v>
      </c>
      <c r="AT27" s="70"/>
      <c r="AU27" s="70">
        <f t="shared" ref="AU27:AU28" si="280">SUM(AH27*14%)</f>
        <v>0</v>
      </c>
      <c r="AV27" s="70">
        <f t="shared" ref="AV27:AV29" si="281">SUM(AI27*14%)</f>
        <v>0</v>
      </c>
      <c r="AW27" s="70">
        <f t="shared" ref="AW27:AW29" si="282">SUM(AJ27*14%)</f>
        <v>0</v>
      </c>
      <c r="AX27" s="70">
        <f t="shared" ref="AX27:AX29" si="283">SUM(AK27*14%)</f>
        <v>0</v>
      </c>
      <c r="AY27" s="70">
        <f t="shared" ref="AY27:AY29" si="284">SUM(AL27*14%)</f>
        <v>0</v>
      </c>
      <c r="AZ27" s="70">
        <f t="shared" ref="AZ27:AZ29" si="285">SUM(AM27*14%)</f>
        <v>0</v>
      </c>
      <c r="BA27" s="70">
        <f t="shared" ref="BA27:BA29" si="286">SUM(AN27*14%)</f>
        <v>0</v>
      </c>
      <c r="BB27" s="70">
        <f t="shared" ref="BB27:BB29" si="287">SUM(AO27*14%)</f>
        <v>0</v>
      </c>
      <c r="BC27" s="70">
        <f t="shared" ref="BC27:BC29" si="288">SUM(AP27*14%)</f>
        <v>0</v>
      </c>
      <c r="BD27" s="70">
        <f t="shared" ref="BD27:BD29" si="289">SUM(AQ27*14%)</f>
        <v>0</v>
      </c>
      <c r="BE27" s="70">
        <f t="shared" ref="BE27:BE29" si="290">SUM(AR27*14%)</f>
        <v>0</v>
      </c>
      <c r="BF27" s="72">
        <f>SUM(AT27:BE27)</f>
        <v>0</v>
      </c>
      <c r="BG27" s="411">
        <f>AF27-AS27</f>
        <v>0</v>
      </c>
      <c r="BH27" s="412">
        <f>S27*D27</f>
        <v>111300</v>
      </c>
      <c r="BI27" s="413">
        <f>BH27-AS27</f>
        <v>111300</v>
      </c>
      <c r="BJ27" s="387">
        <f>SUM(Q27/D27)</f>
        <v>0</v>
      </c>
      <c r="BK27" s="433">
        <v>37100</v>
      </c>
      <c r="BL27" s="461">
        <f>AG27-AT27</f>
        <v>0</v>
      </c>
      <c r="BM27" s="461">
        <f>E27*BK27</f>
        <v>0</v>
      </c>
      <c r="BN27" s="461">
        <f>BL27-BM27</f>
        <v>0</v>
      </c>
      <c r="BO27" s="37"/>
      <c r="BP27" s="461">
        <f>AH27-AU27</f>
        <v>0</v>
      </c>
      <c r="BQ27" s="461">
        <f>F27*BK27</f>
        <v>0</v>
      </c>
      <c r="BR27" s="461">
        <f>BP27-BQ27</f>
        <v>0</v>
      </c>
      <c r="BS27" s="37"/>
      <c r="BT27" s="461">
        <f>AI27-AV27</f>
        <v>0</v>
      </c>
      <c r="BU27" s="461">
        <f>G27*BK27</f>
        <v>0</v>
      </c>
      <c r="BV27" s="461">
        <f>BT27-BU27</f>
        <v>0</v>
      </c>
      <c r="BW27" s="37"/>
      <c r="BX27" s="461">
        <f>AJ27-AW27</f>
        <v>0</v>
      </c>
      <c r="BY27" s="461">
        <f>H27*BK27</f>
        <v>0</v>
      </c>
      <c r="BZ27" s="461">
        <f>BX27-BY27</f>
        <v>0</v>
      </c>
      <c r="CA27" s="37"/>
      <c r="CB27" s="461">
        <f>SUM(AK27-AX27)</f>
        <v>0</v>
      </c>
      <c r="CC27" s="461">
        <f>I27*BK27</f>
        <v>0</v>
      </c>
      <c r="CD27" s="461">
        <f>CB27-CC27</f>
        <v>0</v>
      </c>
      <c r="CE27" s="37"/>
      <c r="CF27" s="461">
        <f>AL27-AY27</f>
        <v>0</v>
      </c>
      <c r="CG27" s="461">
        <f>J27*BK27</f>
        <v>0</v>
      </c>
      <c r="CH27" s="461">
        <f>CF27-CG27</f>
        <v>0</v>
      </c>
      <c r="CI27" s="37"/>
      <c r="CJ27" s="461">
        <f>AM27-AZ27</f>
        <v>0</v>
      </c>
      <c r="CK27" s="461">
        <f>K27*BK27</f>
        <v>0</v>
      </c>
      <c r="CL27" s="461">
        <f>CJ27-CK27</f>
        <v>0</v>
      </c>
      <c r="CM27" s="37"/>
      <c r="CN27" s="461">
        <f>AN27-BA27</f>
        <v>0</v>
      </c>
      <c r="CO27" s="461">
        <f>L27*BK27</f>
        <v>0</v>
      </c>
      <c r="CP27" s="461">
        <f>CN27-CO27</f>
        <v>0</v>
      </c>
      <c r="CQ27" s="37"/>
      <c r="CR27" s="461">
        <f>AO27-BB27</f>
        <v>0</v>
      </c>
      <c r="CS27" s="461">
        <f>M27*BK27</f>
        <v>0</v>
      </c>
      <c r="CT27" s="461">
        <f>CR27-CS27</f>
        <v>0</v>
      </c>
      <c r="CU27" s="37"/>
      <c r="CV27" s="461">
        <f>AP27-BC27</f>
        <v>0</v>
      </c>
      <c r="CW27" s="461">
        <f>N27*BK27</f>
        <v>0</v>
      </c>
      <c r="CX27" s="461">
        <f>CV27-CW27</f>
        <v>0</v>
      </c>
      <c r="CY27" s="37"/>
      <c r="CZ27" s="461">
        <f>AQ27-BD27</f>
        <v>0</v>
      </c>
      <c r="DA27" s="461">
        <f>O27*BK27</f>
        <v>0</v>
      </c>
      <c r="DB27" s="461">
        <f>CZ27-DA27</f>
        <v>0</v>
      </c>
      <c r="DC27" s="37"/>
      <c r="DD27" s="461">
        <f>AR27-BE27</f>
        <v>0</v>
      </c>
      <c r="DE27" s="461">
        <f>P27*BK27</f>
        <v>0</v>
      </c>
      <c r="DF27" s="461">
        <f>DD27-DE27</f>
        <v>0</v>
      </c>
      <c r="DG27" s="37"/>
      <c r="DH27" s="461">
        <f t="shared" ref="DH27:DH30" si="291">SUM(BL27+BP27+BT27+BX27+CB27+CF27+CJ27+CN27+CR27+CV27+CZ27+DD27)</f>
        <v>0</v>
      </c>
      <c r="DI27" s="461">
        <f t="shared" ref="DI27:DI30" si="292">SUM(BM27+BQ27+BU27+BY27+CC27+CG27+CK27+CO27+CS27+CW27+DA27+DE27)</f>
        <v>0</v>
      </c>
      <c r="DJ27" s="461">
        <f>DH27-DI27</f>
        <v>0</v>
      </c>
    </row>
    <row r="28" spans="1:114" s="38" customFormat="1" ht="24.75" customHeight="1" x14ac:dyDescent="0.2">
      <c r="A28" s="28">
        <v>2</v>
      </c>
      <c r="B28" s="498" t="s">
        <v>282</v>
      </c>
      <c r="C28" s="29" t="s">
        <v>238</v>
      </c>
      <c r="D28" s="474">
        <v>1</v>
      </c>
      <c r="E28" s="97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1">
        <f>SUM(E28:P28)</f>
        <v>0</v>
      </c>
      <c r="R28" s="595" t="s">
        <v>97</v>
      </c>
      <c r="S28" s="433">
        <v>49500</v>
      </c>
      <c r="T28" s="499"/>
      <c r="U28" s="410"/>
      <c r="V28" s="410"/>
      <c r="W28" s="410"/>
      <c r="X28" s="410"/>
      <c r="Y28" s="410"/>
      <c r="Z28" s="410"/>
      <c r="AA28" s="410"/>
      <c r="AB28" s="410"/>
      <c r="AC28" s="410"/>
      <c r="AD28" s="410"/>
      <c r="AE28" s="410"/>
      <c r="AF28" s="386">
        <f t="shared" si="276"/>
        <v>0</v>
      </c>
      <c r="AG28" s="70">
        <f t="shared" si="277"/>
        <v>0</v>
      </c>
      <c r="AH28" s="70">
        <f t="shared" si="277"/>
        <v>0</v>
      </c>
      <c r="AI28" s="70">
        <f t="shared" si="277"/>
        <v>0</v>
      </c>
      <c r="AJ28" s="70">
        <f t="shared" si="278"/>
        <v>0</v>
      </c>
      <c r="AK28" s="70">
        <f t="shared" si="278"/>
        <v>0</v>
      </c>
      <c r="AL28" s="70">
        <f t="shared" si="278"/>
        <v>0</v>
      </c>
      <c r="AM28" s="70">
        <f t="shared" si="278"/>
        <v>0</v>
      </c>
      <c r="AN28" s="70">
        <f t="shared" si="278"/>
        <v>0</v>
      </c>
      <c r="AO28" s="70">
        <f t="shared" si="278"/>
        <v>0</v>
      </c>
      <c r="AP28" s="70">
        <f t="shared" si="278"/>
        <v>0</v>
      </c>
      <c r="AQ28" s="70">
        <f t="shared" si="278"/>
        <v>0</v>
      </c>
      <c r="AR28" s="70">
        <f t="shared" si="278"/>
        <v>0</v>
      </c>
      <c r="AS28" s="71">
        <f t="shared" si="279"/>
        <v>0</v>
      </c>
      <c r="AT28" s="70"/>
      <c r="AU28" s="70">
        <f t="shared" si="280"/>
        <v>0</v>
      </c>
      <c r="AV28" s="70">
        <f t="shared" si="281"/>
        <v>0</v>
      </c>
      <c r="AW28" s="70">
        <f t="shared" si="282"/>
        <v>0</v>
      </c>
      <c r="AX28" s="70">
        <f t="shared" si="283"/>
        <v>0</v>
      </c>
      <c r="AY28" s="70">
        <f t="shared" si="284"/>
        <v>0</v>
      </c>
      <c r="AZ28" s="70">
        <f t="shared" si="285"/>
        <v>0</v>
      </c>
      <c r="BA28" s="70">
        <f t="shared" si="286"/>
        <v>0</v>
      </c>
      <c r="BB28" s="70">
        <f t="shared" si="287"/>
        <v>0</v>
      </c>
      <c r="BC28" s="70">
        <f t="shared" si="288"/>
        <v>0</v>
      </c>
      <c r="BD28" s="70">
        <f t="shared" si="289"/>
        <v>0</v>
      </c>
      <c r="BE28" s="70">
        <f t="shared" si="290"/>
        <v>0</v>
      </c>
      <c r="BF28" s="72">
        <f>SUM(AT28:BE28)</f>
        <v>0</v>
      </c>
      <c r="BG28" s="411">
        <f t="shared" ref="BG28:BG30" si="293">AF28-AS28</f>
        <v>0</v>
      </c>
      <c r="BH28" s="412">
        <f>S28*D28</f>
        <v>49500</v>
      </c>
      <c r="BI28" s="413">
        <f t="shared" ref="BI28:BI30" si="294">BH28-AS28</f>
        <v>49500</v>
      </c>
      <c r="BJ28" s="387">
        <f>SUM(Q28/D28)</f>
        <v>0</v>
      </c>
      <c r="BK28" s="433">
        <v>49500</v>
      </c>
      <c r="BL28" s="461">
        <f t="shared" ref="BL28:BL30" si="295">AG28-AT28</f>
        <v>0</v>
      </c>
      <c r="BM28" s="461">
        <f t="shared" ref="BM28:BM30" si="296">E28*BK28</f>
        <v>0</v>
      </c>
      <c r="BN28" s="461">
        <f t="shared" ref="BN28:BN30" si="297">BL28-BM28</f>
        <v>0</v>
      </c>
      <c r="BO28" s="37"/>
      <c r="BP28" s="461">
        <f t="shared" ref="BP28:BP30" si="298">AH28-AU28</f>
        <v>0</v>
      </c>
      <c r="BQ28" s="461">
        <f t="shared" ref="BQ28:BQ30" si="299">F28*BK28</f>
        <v>0</v>
      </c>
      <c r="BR28" s="461">
        <f t="shared" ref="BR28:BR30" si="300">BP28-BQ28</f>
        <v>0</v>
      </c>
      <c r="BS28" s="37"/>
      <c r="BT28" s="461">
        <f t="shared" ref="BT28:BT30" si="301">AI28-AV28</f>
        <v>0</v>
      </c>
      <c r="BU28" s="461">
        <f t="shared" ref="BU28:BU30" si="302">G28*BK28</f>
        <v>0</v>
      </c>
      <c r="BV28" s="461">
        <f t="shared" ref="BV28:BV30" si="303">BT28-BU28</f>
        <v>0</v>
      </c>
      <c r="BW28" s="37"/>
      <c r="BX28" s="461">
        <f t="shared" ref="BX28:BX30" si="304">AJ28-AW28</f>
        <v>0</v>
      </c>
      <c r="BY28" s="461">
        <f t="shared" ref="BY28:BY30" si="305">H28*BK28</f>
        <v>0</v>
      </c>
      <c r="BZ28" s="461">
        <f t="shared" ref="BZ28:BZ30" si="306">BX28-BY28</f>
        <v>0</v>
      </c>
      <c r="CA28" s="37"/>
      <c r="CB28" s="461">
        <f t="shared" ref="CB28:CB30" si="307">SUM(AK28-AX28)</f>
        <v>0</v>
      </c>
      <c r="CC28" s="461">
        <f t="shared" ref="CC28:CC30" si="308">I28*BK28</f>
        <v>0</v>
      </c>
      <c r="CD28" s="461">
        <f t="shared" ref="CD28:CD30" si="309">CB28-CC28</f>
        <v>0</v>
      </c>
      <c r="CE28" s="37"/>
      <c r="CF28" s="461">
        <f t="shared" ref="CF28:CF30" si="310">AL28-AY28</f>
        <v>0</v>
      </c>
      <c r="CG28" s="461">
        <f t="shared" ref="CG28:CG30" si="311">J28*BK28</f>
        <v>0</v>
      </c>
      <c r="CH28" s="461">
        <f t="shared" ref="CH28:CH30" si="312">CF28-CG28</f>
        <v>0</v>
      </c>
      <c r="CI28" s="37"/>
      <c r="CJ28" s="461">
        <f t="shared" ref="CJ28:CJ30" si="313">AM28-AZ28</f>
        <v>0</v>
      </c>
      <c r="CK28" s="461">
        <f t="shared" ref="CK28:CK30" si="314">K28*BK28</f>
        <v>0</v>
      </c>
      <c r="CL28" s="461">
        <f t="shared" ref="CL28:CL30" si="315">CJ28-CK28</f>
        <v>0</v>
      </c>
      <c r="CM28" s="37"/>
      <c r="CN28" s="461">
        <f t="shared" ref="CN28:CN30" si="316">AN28-BA28</f>
        <v>0</v>
      </c>
      <c r="CO28" s="461">
        <f t="shared" ref="CO28:CO30" si="317">L28*BK28</f>
        <v>0</v>
      </c>
      <c r="CP28" s="461">
        <f t="shared" ref="CP28:CP30" si="318">CN28-CO28</f>
        <v>0</v>
      </c>
      <c r="CQ28" s="37"/>
      <c r="CR28" s="461">
        <f t="shared" ref="CR28:CR30" si="319">AO28-BB28</f>
        <v>0</v>
      </c>
      <c r="CS28" s="461">
        <f t="shared" ref="CS28:CS30" si="320">M28*BK28</f>
        <v>0</v>
      </c>
      <c r="CT28" s="461">
        <f t="shared" ref="CT28:CT30" si="321">CR28-CS28</f>
        <v>0</v>
      </c>
      <c r="CU28" s="37"/>
      <c r="CV28" s="461">
        <f t="shared" ref="CV28:CV30" si="322">AP28-BC28</f>
        <v>0</v>
      </c>
      <c r="CW28" s="461">
        <f t="shared" ref="CW28:CW30" si="323">N28*BK28</f>
        <v>0</v>
      </c>
      <c r="CX28" s="461">
        <f t="shared" ref="CX28:CX30" si="324">CV28-CW28</f>
        <v>0</v>
      </c>
      <c r="CY28" s="37"/>
      <c r="CZ28" s="461">
        <f t="shared" ref="CZ28:CZ30" si="325">AQ28-BD28</f>
        <v>0</v>
      </c>
      <c r="DA28" s="461">
        <f t="shared" ref="DA28:DA30" si="326">O28*BK28</f>
        <v>0</v>
      </c>
      <c r="DB28" s="461">
        <f t="shared" ref="DB28:DB30" si="327">CZ28-DA28</f>
        <v>0</v>
      </c>
      <c r="DC28" s="37"/>
      <c r="DD28" s="461">
        <f t="shared" ref="DD28:DD30" si="328">AR28-BE28</f>
        <v>0</v>
      </c>
      <c r="DE28" s="461">
        <f t="shared" ref="DE28:DE30" si="329">P28*BK28</f>
        <v>0</v>
      </c>
      <c r="DF28" s="461">
        <f t="shared" ref="DF28:DF30" si="330">DD28-DE28</f>
        <v>0</v>
      </c>
      <c r="DG28" s="37"/>
      <c r="DH28" s="461">
        <f t="shared" si="291"/>
        <v>0</v>
      </c>
      <c r="DI28" s="461">
        <f t="shared" si="292"/>
        <v>0</v>
      </c>
      <c r="DJ28" s="461">
        <f t="shared" ref="DJ28:DJ30" si="331">DH28-DI28</f>
        <v>0</v>
      </c>
    </row>
    <row r="29" spans="1:114" s="38" customFormat="1" ht="24.75" customHeight="1" x14ac:dyDescent="0.2">
      <c r="A29" s="28">
        <v>3</v>
      </c>
      <c r="B29" s="498" t="s">
        <v>412</v>
      </c>
      <c r="C29" s="29" t="s">
        <v>238</v>
      </c>
      <c r="D29" s="474">
        <v>1</v>
      </c>
      <c r="E29" s="97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1">
        <f t="shared" ref="Q29" si="332">SUM(E29:P29)</f>
        <v>0</v>
      </c>
      <c r="R29" s="595" t="s">
        <v>13</v>
      </c>
      <c r="S29" s="433">
        <v>29680</v>
      </c>
      <c r="T29" s="499"/>
      <c r="U29" s="410"/>
      <c r="V29" s="410"/>
      <c r="W29" s="410"/>
      <c r="X29" s="410"/>
      <c r="Y29" s="410"/>
      <c r="Z29" s="410"/>
      <c r="AA29" s="410"/>
      <c r="AB29" s="410"/>
      <c r="AC29" s="410"/>
      <c r="AD29" s="410"/>
      <c r="AE29" s="410"/>
      <c r="AF29" s="386">
        <f t="shared" si="276"/>
        <v>0</v>
      </c>
      <c r="AG29" s="70">
        <f t="shared" si="277"/>
        <v>0</v>
      </c>
      <c r="AH29" s="70">
        <f t="shared" si="277"/>
        <v>0</v>
      </c>
      <c r="AI29" s="70">
        <f t="shared" si="277"/>
        <v>0</v>
      </c>
      <c r="AJ29" s="70">
        <f t="shared" si="278"/>
        <v>0</v>
      </c>
      <c r="AK29" s="70">
        <f t="shared" si="278"/>
        <v>0</v>
      </c>
      <c r="AL29" s="70">
        <f t="shared" si="278"/>
        <v>0</v>
      </c>
      <c r="AM29" s="70">
        <f t="shared" si="278"/>
        <v>0</v>
      </c>
      <c r="AN29" s="70">
        <f t="shared" si="278"/>
        <v>0</v>
      </c>
      <c r="AO29" s="70">
        <f t="shared" si="278"/>
        <v>0</v>
      </c>
      <c r="AP29" s="70">
        <f t="shared" si="278"/>
        <v>0</v>
      </c>
      <c r="AQ29" s="70">
        <f t="shared" si="278"/>
        <v>0</v>
      </c>
      <c r="AR29" s="70">
        <f t="shared" si="278"/>
        <v>0</v>
      </c>
      <c r="AS29" s="71">
        <f t="shared" si="279"/>
        <v>0</v>
      </c>
      <c r="AT29" s="70">
        <f>SUM(AG29*4%)</f>
        <v>0</v>
      </c>
      <c r="AU29" s="70">
        <f t="shared" ref="AU29" si="333">SUM(AH29*14%)</f>
        <v>0</v>
      </c>
      <c r="AV29" s="70">
        <f t="shared" si="281"/>
        <v>0</v>
      </c>
      <c r="AW29" s="70">
        <f t="shared" si="282"/>
        <v>0</v>
      </c>
      <c r="AX29" s="70">
        <f t="shared" si="283"/>
        <v>0</v>
      </c>
      <c r="AY29" s="70">
        <f t="shared" si="284"/>
        <v>0</v>
      </c>
      <c r="AZ29" s="70">
        <f t="shared" si="285"/>
        <v>0</v>
      </c>
      <c r="BA29" s="70">
        <f t="shared" si="286"/>
        <v>0</v>
      </c>
      <c r="BB29" s="70">
        <f t="shared" si="287"/>
        <v>0</v>
      </c>
      <c r="BC29" s="70">
        <f t="shared" si="288"/>
        <v>0</v>
      </c>
      <c r="BD29" s="70">
        <f t="shared" si="289"/>
        <v>0</v>
      </c>
      <c r="BE29" s="70">
        <f t="shared" si="290"/>
        <v>0</v>
      </c>
      <c r="BF29" s="72">
        <f t="shared" ref="BF29" si="334">SUM(AT29:BE29)</f>
        <v>0</v>
      </c>
      <c r="BG29" s="411">
        <f t="shared" ref="BG29" si="335">AF29-AS29</f>
        <v>0</v>
      </c>
      <c r="BH29" s="412">
        <f t="shared" ref="BH29" si="336">S29*D29</f>
        <v>29680</v>
      </c>
      <c r="BI29" s="413">
        <f t="shared" ref="BI29" si="337">BH29-AS29</f>
        <v>29680</v>
      </c>
      <c r="BJ29" s="387">
        <f t="shared" ref="BJ29" si="338">SUM(Q29/D29)</f>
        <v>0</v>
      </c>
      <c r="BK29" s="433">
        <v>29680</v>
      </c>
      <c r="BL29" s="461">
        <f t="shared" si="295"/>
        <v>0</v>
      </c>
      <c r="BM29" s="461">
        <f t="shared" si="296"/>
        <v>0</v>
      </c>
      <c r="BN29" s="461">
        <f t="shared" si="297"/>
        <v>0</v>
      </c>
      <c r="BO29" s="37"/>
      <c r="BP29" s="461">
        <f t="shared" si="298"/>
        <v>0</v>
      </c>
      <c r="BQ29" s="461">
        <f t="shared" si="299"/>
        <v>0</v>
      </c>
      <c r="BR29" s="461">
        <f t="shared" si="300"/>
        <v>0</v>
      </c>
      <c r="BS29" s="37"/>
      <c r="BT29" s="461">
        <f t="shared" si="301"/>
        <v>0</v>
      </c>
      <c r="BU29" s="461">
        <f t="shared" si="302"/>
        <v>0</v>
      </c>
      <c r="BV29" s="461">
        <f t="shared" si="303"/>
        <v>0</v>
      </c>
      <c r="BW29" s="37"/>
      <c r="BX29" s="461">
        <f t="shared" si="304"/>
        <v>0</v>
      </c>
      <c r="BY29" s="461">
        <f t="shared" si="305"/>
        <v>0</v>
      </c>
      <c r="BZ29" s="461">
        <f t="shared" si="306"/>
        <v>0</v>
      </c>
      <c r="CA29" s="37"/>
      <c r="CB29" s="461">
        <f t="shared" si="307"/>
        <v>0</v>
      </c>
      <c r="CC29" s="461">
        <f t="shared" si="308"/>
        <v>0</v>
      </c>
      <c r="CD29" s="461">
        <f t="shared" si="309"/>
        <v>0</v>
      </c>
      <c r="CE29" s="37"/>
      <c r="CF29" s="461">
        <f t="shared" si="310"/>
        <v>0</v>
      </c>
      <c r="CG29" s="461">
        <f t="shared" si="311"/>
        <v>0</v>
      </c>
      <c r="CH29" s="461">
        <f t="shared" si="312"/>
        <v>0</v>
      </c>
      <c r="CI29" s="37"/>
      <c r="CJ29" s="461">
        <f t="shared" si="313"/>
        <v>0</v>
      </c>
      <c r="CK29" s="461">
        <f t="shared" si="314"/>
        <v>0</v>
      </c>
      <c r="CL29" s="461">
        <f t="shared" si="315"/>
        <v>0</v>
      </c>
      <c r="CM29" s="37"/>
      <c r="CN29" s="461">
        <f t="shared" si="316"/>
        <v>0</v>
      </c>
      <c r="CO29" s="461">
        <f t="shared" si="317"/>
        <v>0</v>
      </c>
      <c r="CP29" s="461">
        <f t="shared" si="318"/>
        <v>0</v>
      </c>
      <c r="CQ29" s="37"/>
      <c r="CR29" s="461">
        <f t="shared" si="319"/>
        <v>0</v>
      </c>
      <c r="CS29" s="461">
        <f t="shared" si="320"/>
        <v>0</v>
      </c>
      <c r="CT29" s="461">
        <f t="shared" si="321"/>
        <v>0</v>
      </c>
      <c r="CU29" s="37"/>
      <c r="CV29" s="461">
        <f t="shared" si="322"/>
        <v>0</v>
      </c>
      <c r="CW29" s="461">
        <f t="shared" si="323"/>
        <v>0</v>
      </c>
      <c r="CX29" s="461">
        <f t="shared" si="324"/>
        <v>0</v>
      </c>
      <c r="CY29" s="37"/>
      <c r="CZ29" s="461">
        <f t="shared" si="325"/>
        <v>0</v>
      </c>
      <c r="DA29" s="461">
        <f t="shared" si="326"/>
        <v>0</v>
      </c>
      <c r="DB29" s="461">
        <f t="shared" si="327"/>
        <v>0</v>
      </c>
      <c r="DC29" s="37"/>
      <c r="DD29" s="461">
        <f t="shared" si="328"/>
        <v>0</v>
      </c>
      <c r="DE29" s="461">
        <f t="shared" si="329"/>
        <v>0</v>
      </c>
      <c r="DF29" s="461">
        <f t="shared" si="330"/>
        <v>0</v>
      </c>
      <c r="DG29" s="37"/>
      <c r="DH29" s="461">
        <f t="shared" si="291"/>
        <v>0</v>
      </c>
      <c r="DI29" s="461">
        <f t="shared" si="292"/>
        <v>0</v>
      </c>
      <c r="DJ29" s="461">
        <f t="shared" si="331"/>
        <v>0</v>
      </c>
    </row>
    <row r="30" spans="1:114" s="38" customFormat="1" ht="24.75" customHeight="1" thickBot="1" x14ac:dyDescent="0.25">
      <c r="A30" s="28">
        <v>4</v>
      </c>
      <c r="B30" s="498" t="s">
        <v>550</v>
      </c>
      <c r="C30" s="29" t="s">
        <v>238</v>
      </c>
      <c r="D30" s="474">
        <v>90</v>
      </c>
      <c r="E30" s="97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1">
        <f t="shared" ref="Q30" si="339">SUM(E30:P30)</f>
        <v>0</v>
      </c>
      <c r="R30" s="595" t="s">
        <v>42</v>
      </c>
      <c r="S30" s="433">
        <v>10300</v>
      </c>
      <c r="T30" s="204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386">
        <f t="shared" ref="AF30" si="340">SUM(Q30*S30)</f>
        <v>0</v>
      </c>
      <c r="AG30" s="461">
        <f t="shared" ref="AG30" si="341">T30*E30</f>
        <v>0</v>
      </c>
      <c r="AH30" s="461">
        <f t="shared" ref="AH30" si="342">U30*F30</f>
        <v>0</v>
      </c>
      <c r="AI30" s="461">
        <f t="shared" ref="AI30" si="343">V30*G30</f>
        <v>0</v>
      </c>
      <c r="AJ30" s="461">
        <f t="shared" ref="AJ30" si="344">W30*H30</f>
        <v>0</v>
      </c>
      <c r="AK30" s="461">
        <f t="shared" ref="AK30" si="345">X30*I30</f>
        <v>0</v>
      </c>
      <c r="AL30" s="461">
        <f t="shared" ref="AL30" si="346">Y30*J30</f>
        <v>0</v>
      </c>
      <c r="AM30" s="461">
        <f t="shared" ref="AM30" si="347">Z30*K30</f>
        <v>0</v>
      </c>
      <c r="AN30" s="461">
        <f t="shared" ref="AN30" si="348">AA30*L30</f>
        <v>0</v>
      </c>
      <c r="AO30" s="461">
        <f t="shared" ref="AO30" si="349">AB30*M30</f>
        <v>0</v>
      </c>
      <c r="AP30" s="461">
        <f t="shared" ref="AP30" si="350">AC30*N30</f>
        <v>0</v>
      </c>
      <c r="AQ30" s="461">
        <f t="shared" ref="AQ30" si="351">AD30*O30</f>
        <v>0</v>
      </c>
      <c r="AR30" s="461">
        <f t="shared" ref="AR30" si="352">AE30*P30</f>
        <v>0</v>
      </c>
      <c r="AS30" s="462">
        <f t="shared" ref="AS30" si="353">SUM(AG30:AR30)</f>
        <v>0</v>
      </c>
      <c r="AT30" s="461">
        <f>SUM(AG30*4%)</f>
        <v>0</v>
      </c>
      <c r="AU30" s="461">
        <f t="shared" ref="AU30" si="354">SUM(AH30*14%)</f>
        <v>0</v>
      </c>
      <c r="AV30" s="461">
        <f t="shared" ref="AV30" si="355">SUM(AI30*14%)</f>
        <v>0</v>
      </c>
      <c r="AW30" s="461">
        <f t="shared" ref="AW30" si="356">SUM(AJ30*14%)</f>
        <v>0</v>
      </c>
      <c r="AX30" s="461">
        <f t="shared" ref="AX30" si="357">SUM(AK30*14%)</f>
        <v>0</v>
      </c>
      <c r="AY30" s="461">
        <f t="shared" ref="AY30" si="358">SUM(AL30*14%)</f>
        <v>0</v>
      </c>
      <c r="AZ30" s="461">
        <f t="shared" ref="AZ30" si="359">SUM(AM30*14%)</f>
        <v>0</v>
      </c>
      <c r="BA30" s="461">
        <f t="shared" ref="BA30" si="360">SUM(AN30*14%)</f>
        <v>0</v>
      </c>
      <c r="BB30" s="461">
        <f t="shared" ref="BB30" si="361">SUM(AO30*14%)</f>
        <v>0</v>
      </c>
      <c r="BC30" s="461">
        <f t="shared" ref="BC30" si="362">SUM(AP30*14%)</f>
        <v>0</v>
      </c>
      <c r="BD30" s="461">
        <f t="shared" ref="BD30" si="363">SUM(AQ30*14%)</f>
        <v>0</v>
      </c>
      <c r="BE30" s="461">
        <f t="shared" ref="BE30" si="364">SUM(AR30*14%)</f>
        <v>0</v>
      </c>
      <c r="BF30" s="73">
        <f t="shared" ref="BF30" si="365">SUM(AT30:BE30)</f>
        <v>0</v>
      </c>
      <c r="BG30" s="411">
        <f t="shared" si="293"/>
        <v>0</v>
      </c>
      <c r="BH30" s="412">
        <f t="shared" ref="BH30" si="366">S30*D30</f>
        <v>927000</v>
      </c>
      <c r="BI30" s="413">
        <f t="shared" si="294"/>
        <v>927000</v>
      </c>
      <c r="BJ30" s="387">
        <f t="shared" ref="BJ30" si="367">SUM(Q30/D30)</f>
        <v>0</v>
      </c>
      <c r="BK30" s="433">
        <v>10300</v>
      </c>
      <c r="BL30" s="461">
        <f t="shared" si="295"/>
        <v>0</v>
      </c>
      <c r="BM30" s="461">
        <f t="shared" si="296"/>
        <v>0</v>
      </c>
      <c r="BN30" s="461">
        <f t="shared" si="297"/>
        <v>0</v>
      </c>
      <c r="BO30" s="37"/>
      <c r="BP30" s="461">
        <f t="shared" si="298"/>
        <v>0</v>
      </c>
      <c r="BQ30" s="461">
        <f t="shared" si="299"/>
        <v>0</v>
      </c>
      <c r="BR30" s="461">
        <f t="shared" si="300"/>
        <v>0</v>
      </c>
      <c r="BS30" s="37"/>
      <c r="BT30" s="461">
        <f t="shared" si="301"/>
        <v>0</v>
      </c>
      <c r="BU30" s="461">
        <f t="shared" si="302"/>
        <v>0</v>
      </c>
      <c r="BV30" s="461">
        <f t="shared" si="303"/>
        <v>0</v>
      </c>
      <c r="BW30" s="37"/>
      <c r="BX30" s="461">
        <f t="shared" si="304"/>
        <v>0</v>
      </c>
      <c r="BY30" s="461">
        <f t="shared" si="305"/>
        <v>0</v>
      </c>
      <c r="BZ30" s="461">
        <f t="shared" si="306"/>
        <v>0</v>
      </c>
      <c r="CA30" s="37"/>
      <c r="CB30" s="461">
        <f t="shared" si="307"/>
        <v>0</v>
      </c>
      <c r="CC30" s="461">
        <f t="shared" si="308"/>
        <v>0</v>
      </c>
      <c r="CD30" s="461">
        <f t="shared" si="309"/>
        <v>0</v>
      </c>
      <c r="CE30" s="37"/>
      <c r="CF30" s="461">
        <f t="shared" si="310"/>
        <v>0</v>
      </c>
      <c r="CG30" s="461">
        <f t="shared" si="311"/>
        <v>0</v>
      </c>
      <c r="CH30" s="461">
        <f t="shared" si="312"/>
        <v>0</v>
      </c>
      <c r="CI30" s="37"/>
      <c r="CJ30" s="461">
        <f t="shared" si="313"/>
        <v>0</v>
      </c>
      <c r="CK30" s="461">
        <f t="shared" si="314"/>
        <v>0</v>
      </c>
      <c r="CL30" s="461">
        <f t="shared" si="315"/>
        <v>0</v>
      </c>
      <c r="CM30" s="37"/>
      <c r="CN30" s="461">
        <f t="shared" si="316"/>
        <v>0</v>
      </c>
      <c r="CO30" s="461">
        <f t="shared" si="317"/>
        <v>0</v>
      </c>
      <c r="CP30" s="461">
        <f t="shared" si="318"/>
        <v>0</v>
      </c>
      <c r="CQ30" s="37"/>
      <c r="CR30" s="461">
        <f t="shared" si="319"/>
        <v>0</v>
      </c>
      <c r="CS30" s="461">
        <f t="shared" si="320"/>
        <v>0</v>
      </c>
      <c r="CT30" s="461">
        <f t="shared" si="321"/>
        <v>0</v>
      </c>
      <c r="CU30" s="37"/>
      <c r="CV30" s="461">
        <f t="shared" si="322"/>
        <v>0</v>
      </c>
      <c r="CW30" s="461">
        <f t="shared" si="323"/>
        <v>0</v>
      </c>
      <c r="CX30" s="461">
        <f t="shared" si="324"/>
        <v>0</v>
      </c>
      <c r="CY30" s="37"/>
      <c r="CZ30" s="461">
        <f t="shared" si="325"/>
        <v>0</v>
      </c>
      <c r="DA30" s="461">
        <f t="shared" si="326"/>
        <v>0</v>
      </c>
      <c r="DB30" s="461">
        <f t="shared" si="327"/>
        <v>0</v>
      </c>
      <c r="DC30" s="37"/>
      <c r="DD30" s="461">
        <f t="shared" si="328"/>
        <v>0</v>
      </c>
      <c r="DE30" s="461">
        <f t="shared" si="329"/>
        <v>0</v>
      </c>
      <c r="DF30" s="461">
        <f t="shared" si="330"/>
        <v>0</v>
      </c>
      <c r="DG30" s="37"/>
      <c r="DH30" s="461">
        <f t="shared" si="291"/>
        <v>0</v>
      </c>
      <c r="DI30" s="461">
        <f t="shared" si="292"/>
        <v>0</v>
      </c>
      <c r="DJ30" s="461">
        <f t="shared" si="331"/>
        <v>0</v>
      </c>
    </row>
    <row r="31" spans="1:114" s="39" customFormat="1" ht="24.75" customHeight="1" thickBot="1" x14ac:dyDescent="0.25">
      <c r="A31" s="45">
        <v>2</v>
      </c>
      <c r="B31" s="45" t="s">
        <v>4</v>
      </c>
      <c r="C31" s="45"/>
      <c r="D31" s="196"/>
      <c r="E31" s="972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8"/>
      <c r="R31" s="77"/>
      <c r="S31" s="102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4">
        <f t="shared" ref="AF31:BI31" si="368">SUM(AF27:AF30)</f>
        <v>0</v>
      </c>
      <c r="AG31" s="104">
        <f t="shared" si="368"/>
        <v>0</v>
      </c>
      <c r="AH31" s="104">
        <f t="shared" si="368"/>
        <v>0</v>
      </c>
      <c r="AI31" s="104">
        <f t="shared" si="368"/>
        <v>0</v>
      </c>
      <c r="AJ31" s="104">
        <f t="shared" si="368"/>
        <v>0</v>
      </c>
      <c r="AK31" s="104">
        <f t="shared" si="368"/>
        <v>0</v>
      </c>
      <c r="AL31" s="104">
        <f t="shared" si="368"/>
        <v>0</v>
      </c>
      <c r="AM31" s="104">
        <f t="shared" si="368"/>
        <v>0</v>
      </c>
      <c r="AN31" s="104">
        <f t="shared" si="368"/>
        <v>0</v>
      </c>
      <c r="AO31" s="104">
        <f t="shared" si="368"/>
        <v>0</v>
      </c>
      <c r="AP31" s="104">
        <f t="shared" si="368"/>
        <v>0</v>
      </c>
      <c r="AQ31" s="104">
        <f t="shared" si="368"/>
        <v>0</v>
      </c>
      <c r="AR31" s="104">
        <f t="shared" si="368"/>
        <v>0</v>
      </c>
      <c r="AS31" s="104">
        <f t="shared" si="368"/>
        <v>0</v>
      </c>
      <c r="AT31" s="104">
        <f t="shared" si="368"/>
        <v>0</v>
      </c>
      <c r="AU31" s="104">
        <f t="shared" si="368"/>
        <v>0</v>
      </c>
      <c r="AV31" s="104">
        <f t="shared" si="368"/>
        <v>0</v>
      </c>
      <c r="AW31" s="104">
        <f t="shared" si="368"/>
        <v>0</v>
      </c>
      <c r="AX31" s="104">
        <f t="shared" si="368"/>
        <v>0</v>
      </c>
      <c r="AY31" s="104">
        <f t="shared" si="368"/>
        <v>0</v>
      </c>
      <c r="AZ31" s="104">
        <f t="shared" si="368"/>
        <v>0</v>
      </c>
      <c r="BA31" s="104">
        <f t="shared" si="368"/>
        <v>0</v>
      </c>
      <c r="BB31" s="104">
        <f t="shared" si="368"/>
        <v>0</v>
      </c>
      <c r="BC31" s="104">
        <f t="shared" si="368"/>
        <v>0</v>
      </c>
      <c r="BD31" s="104">
        <f t="shared" si="368"/>
        <v>0</v>
      </c>
      <c r="BE31" s="104">
        <f t="shared" si="368"/>
        <v>0</v>
      </c>
      <c r="BF31" s="104">
        <f t="shared" si="368"/>
        <v>0</v>
      </c>
      <c r="BG31" s="105">
        <f t="shared" si="368"/>
        <v>0</v>
      </c>
      <c r="BH31" s="105">
        <f t="shared" si="368"/>
        <v>1117480</v>
      </c>
      <c r="BI31" s="105">
        <f t="shared" si="368"/>
        <v>1117480</v>
      </c>
      <c r="BJ31" s="153">
        <f>SUM(BJ27:BJ30)/7</f>
        <v>0</v>
      </c>
      <c r="BK31" s="159"/>
      <c r="BL31" s="918">
        <f>SUM(BL27:BL30)</f>
        <v>0</v>
      </c>
      <c r="BM31" s="918">
        <f t="shared" ref="BM31:BN31" si="369">SUM(BM27:BM30)</f>
        <v>0</v>
      </c>
      <c r="BN31" s="918">
        <f t="shared" si="369"/>
        <v>0</v>
      </c>
      <c r="BO31" s="50"/>
      <c r="BP31" s="918">
        <f>SUM(BP27:BP30)</f>
        <v>0</v>
      </c>
      <c r="BQ31" s="918">
        <f t="shared" ref="BQ31" si="370">SUM(BQ27:BQ30)</f>
        <v>0</v>
      </c>
      <c r="BR31" s="918">
        <f t="shared" ref="BR31" si="371">SUM(BR27:BR30)</f>
        <v>0</v>
      </c>
      <c r="BS31" s="50"/>
      <c r="BT31" s="918">
        <f>SUM(BT27:BT30)</f>
        <v>0</v>
      </c>
      <c r="BU31" s="918">
        <f t="shared" ref="BU31" si="372">SUM(BU27:BU30)</f>
        <v>0</v>
      </c>
      <c r="BV31" s="918">
        <f t="shared" ref="BV31" si="373">SUM(BV27:BV30)</f>
        <v>0</v>
      </c>
      <c r="BW31" s="50"/>
      <c r="BX31" s="918">
        <f>SUM(BX27:BX30)</f>
        <v>0</v>
      </c>
      <c r="BY31" s="918">
        <f t="shared" ref="BY31" si="374">SUM(BY27:BY30)</f>
        <v>0</v>
      </c>
      <c r="BZ31" s="918">
        <f t="shared" ref="BZ31" si="375">SUM(BZ27:BZ30)</f>
        <v>0</v>
      </c>
      <c r="CA31" s="50"/>
      <c r="CB31" s="918">
        <f>SUM(CB27:CB30)</f>
        <v>0</v>
      </c>
      <c r="CC31" s="918">
        <f t="shared" ref="CC31" si="376">SUM(CC27:CC30)</f>
        <v>0</v>
      </c>
      <c r="CD31" s="918">
        <f t="shared" ref="CD31" si="377">SUM(CD27:CD30)</f>
        <v>0</v>
      </c>
      <c r="CE31" s="50"/>
      <c r="CF31" s="918">
        <f>SUM(CF27:CF30)</f>
        <v>0</v>
      </c>
      <c r="CG31" s="918">
        <f t="shared" ref="CG31" si="378">SUM(CG27:CG30)</f>
        <v>0</v>
      </c>
      <c r="CH31" s="918">
        <f t="shared" ref="CH31" si="379">SUM(CH27:CH30)</f>
        <v>0</v>
      </c>
      <c r="CI31" s="50"/>
      <c r="CJ31" s="918">
        <f>SUM(CJ27:CJ30)</f>
        <v>0</v>
      </c>
      <c r="CK31" s="918">
        <f t="shared" ref="CK31" si="380">SUM(CK27:CK30)</f>
        <v>0</v>
      </c>
      <c r="CL31" s="918">
        <f t="shared" ref="CL31" si="381">SUM(CL27:CL30)</f>
        <v>0</v>
      </c>
      <c r="CM31" s="50"/>
      <c r="CN31" s="918">
        <f>SUM(CN27:CN30)</f>
        <v>0</v>
      </c>
      <c r="CO31" s="918">
        <f t="shared" ref="CO31" si="382">SUM(CO27:CO30)</f>
        <v>0</v>
      </c>
      <c r="CP31" s="918">
        <f t="shared" ref="CP31" si="383">SUM(CP27:CP30)</f>
        <v>0</v>
      </c>
      <c r="CQ31" s="50"/>
      <c r="CR31" s="918">
        <f>SUM(CR27:CR30)</f>
        <v>0</v>
      </c>
      <c r="CS31" s="918">
        <f t="shared" ref="CS31" si="384">SUM(CS27:CS30)</f>
        <v>0</v>
      </c>
      <c r="CT31" s="918">
        <f t="shared" ref="CT31" si="385">SUM(CT27:CT30)</f>
        <v>0</v>
      </c>
      <c r="CU31" s="50"/>
      <c r="CV31" s="918">
        <f>SUM(CV27:CV30)</f>
        <v>0</v>
      </c>
      <c r="CW31" s="918">
        <f t="shared" ref="CW31" si="386">SUM(CW27:CW30)</f>
        <v>0</v>
      </c>
      <c r="CX31" s="918">
        <f t="shared" ref="CX31" si="387">SUM(CX27:CX30)</f>
        <v>0</v>
      </c>
      <c r="CY31" s="50"/>
      <c r="CZ31" s="918">
        <f>SUM(CZ27:CZ30)</f>
        <v>0</v>
      </c>
      <c r="DA31" s="918">
        <f t="shared" ref="DA31" si="388">SUM(DA27:DA30)</f>
        <v>0</v>
      </c>
      <c r="DB31" s="918">
        <f t="shared" ref="DB31" si="389">SUM(DB27:DB30)</f>
        <v>0</v>
      </c>
      <c r="DC31" s="50"/>
      <c r="DD31" s="918">
        <f>SUM(DD27:DD30)</f>
        <v>0</v>
      </c>
      <c r="DE31" s="918">
        <f t="shared" ref="DE31" si="390">SUM(DE27:DE30)</f>
        <v>0</v>
      </c>
      <c r="DF31" s="918">
        <f t="shared" ref="DF31" si="391">SUM(DF27:DF30)</f>
        <v>0</v>
      </c>
      <c r="DG31" s="50"/>
      <c r="DH31" s="918">
        <f>SUM(DH27:DH30)</f>
        <v>0</v>
      </c>
      <c r="DI31" s="918">
        <f t="shared" ref="DI31" si="392">SUM(DI27:DI30)</f>
        <v>0</v>
      </c>
      <c r="DJ31" s="918">
        <f>SUM(DJ27:DJ30)</f>
        <v>0</v>
      </c>
    </row>
    <row r="32" spans="1:114" s="20" customFormat="1" ht="24.75" customHeight="1" x14ac:dyDescent="0.2">
      <c r="A32" s="51"/>
      <c r="D32" s="197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AE32" s="41"/>
      <c r="AS32" s="52"/>
      <c r="BF32" s="53">
        <f>SUM(AS31+BF31)</f>
        <v>0</v>
      </c>
      <c r="BG32" s="54">
        <f>AF31-AS31</f>
        <v>0</v>
      </c>
      <c r="BH32" s="55">
        <f>SUM(BI31+AS31)</f>
        <v>1117480</v>
      </c>
      <c r="BI32" s="56">
        <f>SUM(BG31)</f>
        <v>0</v>
      </c>
      <c r="BJ32" s="41" t="s">
        <v>35</v>
      </c>
      <c r="BK32" s="160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E32" s="24"/>
      <c r="CI32" s="24"/>
      <c r="CM32" s="24"/>
      <c r="CQ32" s="24"/>
      <c r="CU32" s="24"/>
      <c r="CY32" s="24"/>
      <c r="DC32" s="24"/>
      <c r="DG32" s="24"/>
    </row>
    <row r="33" spans="1:114" s="20" customFormat="1" ht="24.75" customHeight="1" x14ac:dyDescent="0.2">
      <c r="A33" s="51"/>
      <c r="D33" s="197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AE33" s="41"/>
      <c r="AS33" s="41"/>
      <c r="AT33" s="118">
        <f>SUM(AG31+AT31)</f>
        <v>0</v>
      </c>
      <c r="AU33" s="118">
        <f t="shared" ref="AU33" si="393">SUM(AH31+AU31)</f>
        <v>0</v>
      </c>
      <c r="AV33" s="118">
        <f t="shared" ref="AV33" si="394">SUM(AI31+AV31)</f>
        <v>0</v>
      </c>
      <c r="AW33" s="118">
        <f t="shared" ref="AW33" si="395">SUM(AJ31+AW31)</f>
        <v>0</v>
      </c>
      <c r="AX33" s="118">
        <f t="shared" ref="AX33" si="396">SUM(AK31+AX31)</f>
        <v>0</v>
      </c>
      <c r="AY33" s="118">
        <f t="shared" ref="AY33" si="397">SUM(AL31+AY31)</f>
        <v>0</v>
      </c>
      <c r="AZ33" s="118">
        <f t="shared" ref="AZ33" si="398">SUM(AM31+AZ31)</f>
        <v>0</v>
      </c>
      <c r="BA33" s="118">
        <f t="shared" ref="BA33" si="399">SUM(AN31+BA31)</f>
        <v>0</v>
      </c>
      <c r="BB33" s="118">
        <f t="shared" ref="BB33" si="400">SUM(AO31+BB31)</f>
        <v>0</v>
      </c>
      <c r="BC33" s="118">
        <f t="shared" ref="BC33" si="401">SUM(AP31+BC31)</f>
        <v>0</v>
      </c>
      <c r="BD33" s="118">
        <f t="shared" ref="BD33" si="402">SUM(AQ31+BD31)</f>
        <v>0</v>
      </c>
      <c r="BE33" s="118">
        <f t="shared" ref="BE33" si="403">SUM(AR31+BE31)</f>
        <v>0</v>
      </c>
      <c r="BF33" s="118">
        <f>SUM(AT33:BE33)</f>
        <v>0</v>
      </c>
      <c r="BG33" s="41"/>
      <c r="BH33" s="57"/>
      <c r="BI33" s="58">
        <f>SUM(BI31-BI32)</f>
        <v>1117480</v>
      </c>
      <c r="BJ33" s="41" t="s">
        <v>34</v>
      </c>
      <c r="BK33" s="160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E33" s="24"/>
      <c r="CI33" s="24"/>
      <c r="CM33" s="24"/>
      <c r="CQ33" s="24"/>
      <c r="CU33" s="24"/>
      <c r="CY33" s="24"/>
      <c r="DC33" s="24"/>
      <c r="DG33" s="24"/>
    </row>
    <row r="34" spans="1:114" s="119" customFormat="1" ht="24.75" customHeight="1" x14ac:dyDescent="0.2">
      <c r="A34" s="1168" t="s">
        <v>8</v>
      </c>
      <c r="B34" s="1169"/>
      <c r="C34" s="119" t="s">
        <v>108</v>
      </c>
      <c r="D34" s="131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23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0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0"/>
      <c r="BG34" s="130"/>
      <c r="BH34" s="130"/>
      <c r="BI34" s="134"/>
      <c r="BJ34" s="23"/>
      <c r="BK34" s="157"/>
      <c r="BL34" s="131"/>
      <c r="BM34" s="131"/>
      <c r="BN34" s="131"/>
      <c r="BO34" s="131"/>
      <c r="BP34" s="131"/>
      <c r="BQ34" s="131"/>
      <c r="BR34" s="131"/>
      <c r="BS34" s="131"/>
      <c r="BT34" s="130"/>
      <c r="BU34" s="130"/>
      <c r="BV34" s="130"/>
      <c r="BW34" s="131"/>
      <c r="BX34" s="130"/>
      <c r="BY34" s="130"/>
      <c r="BZ34" s="260"/>
      <c r="CA34" s="131"/>
      <c r="CB34" s="260"/>
      <c r="CC34" s="260"/>
      <c r="CD34" s="260"/>
      <c r="CE34" s="131"/>
      <c r="CF34" s="260"/>
      <c r="CG34" s="260"/>
      <c r="CH34" s="260"/>
      <c r="CI34" s="131"/>
      <c r="CJ34" s="260"/>
      <c r="CK34" s="260"/>
      <c r="CL34" s="260"/>
      <c r="CM34" s="131"/>
      <c r="CN34" s="260"/>
      <c r="CO34" s="260"/>
      <c r="CP34" s="260"/>
      <c r="CQ34" s="131"/>
      <c r="CU34" s="131"/>
      <c r="CY34" s="131"/>
      <c r="DC34" s="131"/>
      <c r="DG34" s="131"/>
    </row>
    <row r="35" spans="1:114" s="497" customFormat="1" ht="24.75" customHeight="1" x14ac:dyDescent="0.2">
      <c r="A35" s="1170" t="s">
        <v>9</v>
      </c>
      <c r="B35" s="1150" t="s">
        <v>10</v>
      </c>
      <c r="C35" s="1150" t="s">
        <v>21</v>
      </c>
      <c r="D35" s="1173" t="s">
        <v>11</v>
      </c>
      <c r="E35" s="1173"/>
      <c r="F35" s="1173"/>
      <c r="G35" s="1173"/>
      <c r="H35" s="1173"/>
      <c r="I35" s="1173"/>
      <c r="J35" s="1173"/>
      <c r="K35" s="1173"/>
      <c r="L35" s="1173"/>
      <c r="M35" s="1173"/>
      <c r="N35" s="1173"/>
      <c r="O35" s="1173"/>
      <c r="P35" s="1173"/>
      <c r="Q35" s="1173"/>
      <c r="R35" s="1150" t="s">
        <v>19</v>
      </c>
      <c r="S35" s="1174" t="s">
        <v>16</v>
      </c>
      <c r="T35" s="1175"/>
      <c r="U35" s="1175"/>
      <c r="V35" s="1175"/>
      <c r="W35" s="1175"/>
      <c r="X35" s="1175"/>
      <c r="Y35" s="1175"/>
      <c r="Z35" s="1175"/>
      <c r="AA35" s="1175"/>
      <c r="AB35" s="1175"/>
      <c r="AC35" s="1175"/>
      <c r="AD35" s="1175"/>
      <c r="AE35" s="1176"/>
      <c r="AF35" s="1161" t="s">
        <v>6</v>
      </c>
      <c r="AG35" s="1161"/>
      <c r="AH35" s="1161"/>
      <c r="AI35" s="1161"/>
      <c r="AJ35" s="1161"/>
      <c r="AK35" s="1161"/>
      <c r="AL35" s="1161"/>
      <c r="AM35" s="1161"/>
      <c r="AN35" s="1161"/>
      <c r="AO35" s="1161"/>
      <c r="AP35" s="1161"/>
      <c r="AQ35" s="1161"/>
      <c r="AR35" s="1161"/>
      <c r="AS35" s="1161"/>
      <c r="AT35" s="1162" t="s">
        <v>38</v>
      </c>
      <c r="AU35" s="1163"/>
      <c r="AV35" s="1163"/>
      <c r="AW35" s="1163"/>
      <c r="AX35" s="1163"/>
      <c r="AY35" s="1163"/>
      <c r="AZ35" s="1163"/>
      <c r="BA35" s="1163"/>
      <c r="BB35" s="1163"/>
      <c r="BC35" s="1163"/>
      <c r="BD35" s="1163"/>
      <c r="BE35" s="1163"/>
      <c r="BF35" s="1164"/>
      <c r="BG35" s="1150" t="s">
        <v>35</v>
      </c>
      <c r="BH35" s="1150" t="s">
        <v>208</v>
      </c>
      <c r="BI35" s="1153" t="s">
        <v>36</v>
      </c>
      <c r="BJ35" s="130"/>
      <c r="BK35" s="130"/>
      <c r="BL35" s="1149" t="s">
        <v>51</v>
      </c>
      <c r="BM35" s="1149"/>
      <c r="BN35" s="1149"/>
      <c r="BO35" s="23"/>
      <c r="BP35" s="1149" t="s">
        <v>52</v>
      </c>
      <c r="BQ35" s="1149"/>
      <c r="BR35" s="1149"/>
      <c r="BS35" s="23"/>
      <c r="BT35" s="1149" t="s">
        <v>56</v>
      </c>
      <c r="BU35" s="1149"/>
      <c r="BV35" s="1149"/>
      <c r="BW35" s="23"/>
      <c r="BX35" s="1149" t="s">
        <v>59</v>
      </c>
      <c r="BY35" s="1149"/>
      <c r="BZ35" s="1149"/>
      <c r="CA35" s="23"/>
      <c r="CB35" s="1149" t="s">
        <v>60</v>
      </c>
      <c r="CC35" s="1149"/>
      <c r="CD35" s="1149"/>
      <c r="CE35" s="23"/>
      <c r="CF35" s="1149" t="s">
        <v>61</v>
      </c>
      <c r="CG35" s="1149"/>
      <c r="CH35" s="1149"/>
      <c r="CI35" s="23"/>
      <c r="CJ35" s="1149" t="s">
        <v>204</v>
      </c>
      <c r="CK35" s="1149"/>
      <c r="CL35" s="1149"/>
      <c r="CM35" s="23"/>
      <c r="CN35" s="1149" t="s">
        <v>584</v>
      </c>
      <c r="CO35" s="1149"/>
      <c r="CP35" s="1149"/>
      <c r="CQ35" s="23"/>
      <c r="CR35" s="1149" t="s">
        <v>585</v>
      </c>
      <c r="CS35" s="1149"/>
      <c r="CT35" s="1149"/>
      <c r="CU35" s="23"/>
      <c r="CV35" s="1149" t="s">
        <v>586</v>
      </c>
      <c r="CW35" s="1149"/>
      <c r="CX35" s="1149"/>
      <c r="CY35" s="23"/>
      <c r="CZ35" s="1149" t="s">
        <v>587</v>
      </c>
      <c r="DA35" s="1149"/>
      <c r="DB35" s="1149"/>
      <c r="DC35" s="23"/>
      <c r="DD35" s="1149" t="s">
        <v>588</v>
      </c>
      <c r="DE35" s="1149"/>
      <c r="DF35" s="1149"/>
      <c r="DG35" s="23"/>
      <c r="DH35" s="1149" t="s">
        <v>12</v>
      </c>
      <c r="DI35" s="1149"/>
      <c r="DJ35" s="1149"/>
    </row>
    <row r="36" spans="1:114" s="497" customFormat="1" ht="24.75" customHeight="1" x14ac:dyDescent="0.2">
      <c r="A36" s="1171"/>
      <c r="B36" s="1151"/>
      <c r="C36" s="1151"/>
      <c r="D36" s="1217" t="s">
        <v>17</v>
      </c>
      <c r="E36" s="1158" t="s">
        <v>18</v>
      </c>
      <c r="F36" s="1159"/>
      <c r="G36" s="1159"/>
      <c r="H36" s="1159"/>
      <c r="I36" s="1159"/>
      <c r="J36" s="1159"/>
      <c r="K36" s="1159"/>
      <c r="L36" s="1159"/>
      <c r="M36" s="1159"/>
      <c r="N36" s="1159"/>
      <c r="O36" s="1159"/>
      <c r="P36" s="1159"/>
      <c r="Q36" s="1159"/>
      <c r="R36" s="1151"/>
      <c r="S36" s="1156" t="s">
        <v>17</v>
      </c>
      <c r="T36" s="1158" t="s">
        <v>18</v>
      </c>
      <c r="U36" s="1159"/>
      <c r="V36" s="1159"/>
      <c r="W36" s="1159"/>
      <c r="X36" s="1159"/>
      <c r="Y36" s="1159"/>
      <c r="Z36" s="1159"/>
      <c r="AA36" s="1159"/>
      <c r="AB36" s="1159"/>
      <c r="AC36" s="1159"/>
      <c r="AD36" s="1159"/>
      <c r="AE36" s="1160"/>
      <c r="AF36" s="1156" t="s">
        <v>17</v>
      </c>
      <c r="AG36" s="1158" t="s">
        <v>18</v>
      </c>
      <c r="AH36" s="1159"/>
      <c r="AI36" s="1159"/>
      <c r="AJ36" s="1159"/>
      <c r="AK36" s="1159"/>
      <c r="AL36" s="1159"/>
      <c r="AM36" s="1159"/>
      <c r="AN36" s="1159"/>
      <c r="AO36" s="1159"/>
      <c r="AP36" s="1159"/>
      <c r="AQ36" s="1159"/>
      <c r="AR36" s="1159"/>
      <c r="AS36" s="1160"/>
      <c r="AT36" s="1165"/>
      <c r="AU36" s="1166"/>
      <c r="AV36" s="1166"/>
      <c r="AW36" s="1166"/>
      <c r="AX36" s="1166"/>
      <c r="AY36" s="1166"/>
      <c r="AZ36" s="1166"/>
      <c r="BA36" s="1166"/>
      <c r="BB36" s="1166"/>
      <c r="BC36" s="1166"/>
      <c r="BD36" s="1166"/>
      <c r="BE36" s="1166"/>
      <c r="BF36" s="1167"/>
      <c r="BG36" s="1151"/>
      <c r="BH36" s="1151"/>
      <c r="BI36" s="1154"/>
      <c r="BJ36" s="130"/>
      <c r="BK36" s="130"/>
      <c r="BL36" s="920">
        <v>1</v>
      </c>
      <c r="BM36" s="920">
        <v>2</v>
      </c>
      <c r="BN36" s="920"/>
      <c r="BO36" s="23"/>
      <c r="BP36" s="920">
        <v>1</v>
      </c>
      <c r="BQ36" s="920">
        <v>2</v>
      </c>
      <c r="BR36" s="920"/>
      <c r="BS36" s="23"/>
      <c r="BT36" s="920">
        <v>1</v>
      </c>
      <c r="BU36" s="920">
        <v>2</v>
      </c>
      <c r="BV36" s="920"/>
      <c r="BW36" s="23"/>
      <c r="BX36" s="920">
        <v>1</v>
      </c>
      <c r="BY36" s="920">
        <v>2</v>
      </c>
      <c r="BZ36" s="920"/>
      <c r="CA36" s="23"/>
      <c r="CB36" s="920">
        <v>1</v>
      </c>
      <c r="CC36" s="920">
        <v>2</v>
      </c>
      <c r="CD36" s="920"/>
      <c r="CE36" s="23"/>
      <c r="CF36" s="920">
        <v>1</v>
      </c>
      <c r="CG36" s="920">
        <v>2</v>
      </c>
      <c r="CH36" s="920"/>
      <c r="CI36" s="23"/>
      <c r="CJ36" s="920">
        <v>1</v>
      </c>
      <c r="CK36" s="920">
        <v>2</v>
      </c>
      <c r="CL36" s="920"/>
      <c r="CM36" s="23"/>
      <c r="CN36" s="920">
        <v>1</v>
      </c>
      <c r="CO36" s="920">
        <v>2</v>
      </c>
      <c r="CP36" s="920"/>
      <c r="CQ36" s="23"/>
      <c r="CR36" s="920">
        <v>1</v>
      </c>
      <c r="CS36" s="920">
        <v>2</v>
      </c>
      <c r="CT36" s="920"/>
      <c r="CU36" s="23"/>
      <c r="CV36" s="920">
        <v>1</v>
      </c>
      <c r="CW36" s="920">
        <v>2</v>
      </c>
      <c r="CX36" s="920"/>
      <c r="CY36" s="23"/>
      <c r="CZ36" s="920">
        <v>1</v>
      </c>
      <c r="DA36" s="920">
        <v>2</v>
      </c>
      <c r="DB36" s="920"/>
      <c r="DC36" s="23"/>
      <c r="DD36" s="920">
        <v>1</v>
      </c>
      <c r="DE36" s="920">
        <v>2</v>
      </c>
      <c r="DF36" s="920"/>
      <c r="DG36" s="23"/>
      <c r="DH36" s="920">
        <v>1</v>
      </c>
      <c r="DI36" s="920">
        <v>2</v>
      </c>
      <c r="DJ36" s="920"/>
    </row>
    <row r="37" spans="1:114" s="392" customFormat="1" ht="24.75" customHeight="1" x14ac:dyDescent="0.2">
      <c r="A37" s="1172"/>
      <c r="B37" s="1152"/>
      <c r="C37" s="1152"/>
      <c r="D37" s="1218"/>
      <c r="E37" s="26">
        <v>1</v>
      </c>
      <c r="F37" s="26">
        <v>2</v>
      </c>
      <c r="G37" s="26">
        <v>3</v>
      </c>
      <c r="H37" s="26">
        <v>4</v>
      </c>
      <c r="I37" s="26">
        <v>5</v>
      </c>
      <c r="J37" s="26">
        <v>6</v>
      </c>
      <c r="K37" s="26">
        <v>7</v>
      </c>
      <c r="L37" s="26">
        <v>8</v>
      </c>
      <c r="M37" s="26">
        <v>9</v>
      </c>
      <c r="N37" s="26">
        <v>10</v>
      </c>
      <c r="O37" s="26">
        <v>11</v>
      </c>
      <c r="P37" s="26">
        <v>12</v>
      </c>
      <c r="Q37" s="26" t="s">
        <v>20</v>
      </c>
      <c r="R37" s="1152"/>
      <c r="S37" s="1157"/>
      <c r="T37" s="26">
        <v>1</v>
      </c>
      <c r="U37" s="26">
        <v>2</v>
      </c>
      <c r="V37" s="26">
        <v>3</v>
      </c>
      <c r="W37" s="26">
        <v>4</v>
      </c>
      <c r="X37" s="26">
        <v>5</v>
      </c>
      <c r="Y37" s="26">
        <v>6</v>
      </c>
      <c r="Z37" s="26">
        <v>7</v>
      </c>
      <c r="AA37" s="26">
        <v>8</v>
      </c>
      <c r="AB37" s="26">
        <v>9</v>
      </c>
      <c r="AC37" s="26">
        <v>10</v>
      </c>
      <c r="AD37" s="26">
        <v>11</v>
      </c>
      <c r="AE37" s="26">
        <v>12</v>
      </c>
      <c r="AF37" s="1157"/>
      <c r="AG37" s="26">
        <v>1</v>
      </c>
      <c r="AH37" s="26">
        <v>2</v>
      </c>
      <c r="AI37" s="26">
        <v>3</v>
      </c>
      <c r="AJ37" s="26">
        <v>4</v>
      </c>
      <c r="AK37" s="26">
        <v>5</v>
      </c>
      <c r="AL37" s="26">
        <v>6</v>
      </c>
      <c r="AM37" s="26">
        <v>7</v>
      </c>
      <c r="AN37" s="26">
        <v>8</v>
      </c>
      <c r="AO37" s="26">
        <v>9</v>
      </c>
      <c r="AP37" s="26">
        <v>10</v>
      </c>
      <c r="AQ37" s="26">
        <v>11</v>
      </c>
      <c r="AR37" s="26">
        <v>12</v>
      </c>
      <c r="AS37" s="26" t="s">
        <v>12</v>
      </c>
      <c r="AT37" s="164">
        <v>1</v>
      </c>
      <c r="AU37" s="164">
        <v>2</v>
      </c>
      <c r="AV37" s="164">
        <v>3</v>
      </c>
      <c r="AW37" s="164">
        <v>4</v>
      </c>
      <c r="AX37" s="164">
        <v>5</v>
      </c>
      <c r="AY37" s="164">
        <v>6</v>
      </c>
      <c r="AZ37" s="164">
        <v>7</v>
      </c>
      <c r="BA37" s="164">
        <v>8</v>
      </c>
      <c r="BB37" s="164">
        <v>9</v>
      </c>
      <c r="BC37" s="164">
        <v>10</v>
      </c>
      <c r="BD37" s="164">
        <v>11</v>
      </c>
      <c r="BE37" s="164">
        <v>12</v>
      </c>
      <c r="BF37" s="26" t="s">
        <v>12</v>
      </c>
      <c r="BG37" s="1152"/>
      <c r="BH37" s="1152"/>
      <c r="BI37" s="1155"/>
      <c r="BJ37" s="38"/>
      <c r="BK37" s="7"/>
      <c r="BL37" s="164" t="s">
        <v>581</v>
      </c>
      <c r="BM37" s="164" t="s">
        <v>582</v>
      </c>
      <c r="BN37" s="919" t="s">
        <v>583</v>
      </c>
      <c r="BO37" s="27"/>
      <c r="BP37" s="164" t="s">
        <v>581</v>
      </c>
      <c r="BQ37" s="164" t="s">
        <v>582</v>
      </c>
      <c r="BR37" s="919" t="s">
        <v>583</v>
      </c>
      <c r="BS37" s="27"/>
      <c r="BT37" s="164" t="s">
        <v>581</v>
      </c>
      <c r="BU37" s="164" t="s">
        <v>582</v>
      </c>
      <c r="BV37" s="919" t="s">
        <v>583</v>
      </c>
      <c r="BW37" s="27"/>
      <c r="BX37" s="164" t="s">
        <v>581</v>
      </c>
      <c r="BY37" s="164" t="s">
        <v>582</v>
      </c>
      <c r="BZ37" s="919" t="s">
        <v>583</v>
      </c>
      <c r="CA37" s="27"/>
      <c r="CB37" s="164" t="s">
        <v>581</v>
      </c>
      <c r="CC37" s="164" t="s">
        <v>582</v>
      </c>
      <c r="CD37" s="919" t="s">
        <v>583</v>
      </c>
      <c r="CE37" s="27"/>
      <c r="CF37" s="164" t="s">
        <v>581</v>
      </c>
      <c r="CG37" s="164" t="s">
        <v>582</v>
      </c>
      <c r="CH37" s="919" t="s">
        <v>583</v>
      </c>
      <c r="CI37" s="27"/>
      <c r="CJ37" s="164" t="s">
        <v>581</v>
      </c>
      <c r="CK37" s="164" t="s">
        <v>582</v>
      </c>
      <c r="CL37" s="919" t="s">
        <v>583</v>
      </c>
      <c r="CM37" s="27"/>
      <c r="CN37" s="164" t="s">
        <v>581</v>
      </c>
      <c r="CO37" s="164" t="s">
        <v>582</v>
      </c>
      <c r="CP37" s="919" t="s">
        <v>583</v>
      </c>
      <c r="CQ37" s="27"/>
      <c r="CR37" s="164" t="s">
        <v>581</v>
      </c>
      <c r="CS37" s="164" t="s">
        <v>582</v>
      </c>
      <c r="CT37" s="919" t="s">
        <v>583</v>
      </c>
      <c r="CU37" s="27"/>
      <c r="CV37" s="164" t="s">
        <v>581</v>
      </c>
      <c r="CW37" s="164" t="s">
        <v>582</v>
      </c>
      <c r="CX37" s="919" t="s">
        <v>583</v>
      </c>
      <c r="CY37" s="27"/>
      <c r="CZ37" s="164" t="s">
        <v>581</v>
      </c>
      <c r="DA37" s="164" t="s">
        <v>582</v>
      </c>
      <c r="DB37" s="919" t="s">
        <v>583</v>
      </c>
      <c r="DC37" s="27"/>
      <c r="DD37" s="164" t="s">
        <v>581</v>
      </c>
      <c r="DE37" s="164" t="s">
        <v>582</v>
      </c>
      <c r="DF37" s="919" t="s">
        <v>583</v>
      </c>
      <c r="DG37" s="27"/>
      <c r="DH37" s="164" t="s">
        <v>581</v>
      </c>
      <c r="DI37" s="164" t="s">
        <v>582</v>
      </c>
      <c r="DJ37" s="919" t="s">
        <v>583</v>
      </c>
    </row>
    <row r="38" spans="1:114" s="38" customFormat="1" ht="24.75" customHeight="1" x14ac:dyDescent="0.2">
      <c r="A38" s="28">
        <v>1</v>
      </c>
      <c r="B38" s="498" t="s">
        <v>309</v>
      </c>
      <c r="C38" s="29" t="s">
        <v>442</v>
      </c>
      <c r="D38" s="474">
        <v>1</v>
      </c>
      <c r="E38" s="97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1">
        <f>SUM(E38:P38)</f>
        <v>0</v>
      </c>
      <c r="R38" s="595" t="s">
        <v>97</v>
      </c>
      <c r="S38" s="433">
        <v>49500</v>
      </c>
      <c r="T38" s="499"/>
      <c r="U38" s="410"/>
      <c r="V38" s="410"/>
      <c r="W38" s="410"/>
      <c r="X38" s="410"/>
      <c r="Y38" s="410"/>
      <c r="Z38" s="410"/>
      <c r="AA38" s="410"/>
      <c r="AB38" s="410"/>
      <c r="AC38" s="410"/>
      <c r="AD38" s="410"/>
      <c r="AE38" s="410"/>
      <c r="AF38" s="386">
        <f t="shared" ref="AF38:AF41" si="404">SUM(Q38*S38)</f>
        <v>0</v>
      </c>
      <c r="AG38" s="70">
        <f t="shared" ref="AG38:AG41" si="405">T38*E38</f>
        <v>0</v>
      </c>
      <c r="AH38" s="70">
        <f t="shared" ref="AH38:AH41" si="406">U38*F38</f>
        <v>0</v>
      </c>
      <c r="AI38" s="70">
        <f t="shared" ref="AI38:AI41" si="407">V38*G38</f>
        <v>0</v>
      </c>
      <c r="AJ38" s="70">
        <f t="shared" ref="AJ38:AJ41" si="408">W38*H38</f>
        <v>0</v>
      </c>
      <c r="AK38" s="70">
        <f t="shared" ref="AK38:AK41" si="409">X38*I38</f>
        <v>0</v>
      </c>
      <c r="AL38" s="70">
        <f t="shared" ref="AL38:AL41" si="410">Y38*J38</f>
        <v>0</v>
      </c>
      <c r="AM38" s="70">
        <f t="shared" ref="AM38:AM41" si="411">Z38*K38</f>
        <v>0</v>
      </c>
      <c r="AN38" s="70">
        <f t="shared" ref="AN38:AN41" si="412">AA38*L38</f>
        <v>0</v>
      </c>
      <c r="AO38" s="70">
        <f t="shared" ref="AO38:AO41" si="413">AB38*M38</f>
        <v>0</v>
      </c>
      <c r="AP38" s="70">
        <f t="shared" ref="AP38:AP41" si="414">AC38*N38</f>
        <v>0</v>
      </c>
      <c r="AQ38" s="70">
        <f t="shared" ref="AQ38:AQ41" si="415">AD38*O38</f>
        <v>0</v>
      </c>
      <c r="AR38" s="70">
        <f t="shared" ref="AR38:AR41" si="416">AE38*P38</f>
        <v>0</v>
      </c>
      <c r="AS38" s="71">
        <f t="shared" ref="AS38:AS41" si="417">SUM(AG38:AR38)</f>
        <v>0</v>
      </c>
      <c r="AT38" s="70"/>
      <c r="AU38" s="70">
        <f t="shared" ref="AU38" si="418">SUM(AH38*14%)</f>
        <v>0</v>
      </c>
      <c r="AV38" s="70">
        <f t="shared" ref="AV38:AV41" si="419">SUM(AI38*14%)</f>
        <v>0</v>
      </c>
      <c r="AW38" s="70">
        <f t="shared" ref="AW38:AW41" si="420">SUM(AJ38*14%)</f>
        <v>0</v>
      </c>
      <c r="AX38" s="70">
        <f t="shared" ref="AX38:AX41" si="421">SUM(AK38*14%)</f>
        <v>0</v>
      </c>
      <c r="AY38" s="70">
        <f t="shared" ref="AY38:AY41" si="422">SUM(AL38*14%)</f>
        <v>0</v>
      </c>
      <c r="AZ38" s="70">
        <f t="shared" ref="AZ38:AZ41" si="423">SUM(AM38*14%)</f>
        <v>0</v>
      </c>
      <c r="BA38" s="70">
        <f t="shared" ref="BA38:BA41" si="424">SUM(AN38*14%)</f>
        <v>0</v>
      </c>
      <c r="BB38" s="70">
        <f t="shared" ref="BB38:BB41" si="425">SUM(AO38*14%)</f>
        <v>0</v>
      </c>
      <c r="BC38" s="70">
        <f t="shared" ref="BC38:BC41" si="426">SUM(AP38*14%)</f>
        <v>0</v>
      </c>
      <c r="BD38" s="70">
        <f t="shared" ref="BD38:BD41" si="427">SUM(AQ38*14%)</f>
        <v>0</v>
      </c>
      <c r="BE38" s="70">
        <f t="shared" ref="BE38:BE41" si="428">SUM(AR38*14%)</f>
        <v>0</v>
      </c>
      <c r="BF38" s="72">
        <f>SUM(AT38:BE38)</f>
        <v>0</v>
      </c>
      <c r="BG38" s="411">
        <f t="shared" ref="BG38:BG41" si="429">AF38-AS38</f>
        <v>0</v>
      </c>
      <c r="BH38" s="412">
        <f>S38*D38</f>
        <v>49500</v>
      </c>
      <c r="BI38" s="413">
        <f t="shared" ref="BI38:BI41" si="430">BH38-AS38</f>
        <v>49500</v>
      </c>
      <c r="BJ38" s="387">
        <f>SUM(Q38/D38)</f>
        <v>0</v>
      </c>
      <c r="BK38" s="433">
        <v>49500</v>
      </c>
      <c r="BL38" s="461">
        <f>AG38-AT38</f>
        <v>0</v>
      </c>
      <c r="BM38" s="461">
        <f>E38*BK38</f>
        <v>0</v>
      </c>
      <c r="BN38" s="461">
        <f>BL38-BM38</f>
        <v>0</v>
      </c>
      <c r="BO38" s="37"/>
      <c r="BP38" s="461">
        <f>AH38-AU38</f>
        <v>0</v>
      </c>
      <c r="BQ38" s="461">
        <f>F38*BK38</f>
        <v>0</v>
      </c>
      <c r="BR38" s="461">
        <f>BP38-BQ38</f>
        <v>0</v>
      </c>
      <c r="BS38" s="37"/>
      <c r="BT38" s="461">
        <f>AI38-AV38</f>
        <v>0</v>
      </c>
      <c r="BU38" s="461">
        <f>G38*BK38</f>
        <v>0</v>
      </c>
      <c r="BV38" s="461">
        <f>BT38-BU38</f>
        <v>0</v>
      </c>
      <c r="BW38" s="37"/>
      <c r="BX38" s="461">
        <f>AJ38-AW38</f>
        <v>0</v>
      </c>
      <c r="BY38" s="461">
        <f>H38*BK38</f>
        <v>0</v>
      </c>
      <c r="BZ38" s="461">
        <f>BX38-BY38</f>
        <v>0</v>
      </c>
      <c r="CA38" s="37"/>
      <c r="CB38" s="461">
        <f>SUM(AK38-AX38)</f>
        <v>0</v>
      </c>
      <c r="CC38" s="461">
        <f>I38*BK38</f>
        <v>0</v>
      </c>
      <c r="CD38" s="461">
        <f>CB38-CC38</f>
        <v>0</v>
      </c>
      <c r="CE38" s="37"/>
      <c r="CF38" s="461">
        <f>AL38-AY38</f>
        <v>0</v>
      </c>
      <c r="CG38" s="461">
        <f>J38*BK38</f>
        <v>0</v>
      </c>
      <c r="CH38" s="461">
        <f>CF38-CG38</f>
        <v>0</v>
      </c>
      <c r="CI38" s="37"/>
      <c r="CJ38" s="461">
        <f>AM38-AZ38</f>
        <v>0</v>
      </c>
      <c r="CK38" s="461">
        <f>K38*BK38</f>
        <v>0</v>
      </c>
      <c r="CL38" s="461">
        <f>CJ38-CK38</f>
        <v>0</v>
      </c>
      <c r="CM38" s="37"/>
      <c r="CN38" s="461">
        <f>AN38-BA38</f>
        <v>0</v>
      </c>
      <c r="CO38" s="461">
        <f>L38*BK38</f>
        <v>0</v>
      </c>
      <c r="CP38" s="461">
        <f>CN38-CO38</f>
        <v>0</v>
      </c>
      <c r="CQ38" s="37"/>
      <c r="CR38" s="461">
        <f>AO38-BB38</f>
        <v>0</v>
      </c>
      <c r="CS38" s="461">
        <f>M38*BK38</f>
        <v>0</v>
      </c>
      <c r="CT38" s="461">
        <f>CR38-CS38</f>
        <v>0</v>
      </c>
      <c r="CU38" s="37"/>
      <c r="CV38" s="461">
        <f>AP38-BC38</f>
        <v>0</v>
      </c>
      <c r="CW38" s="461">
        <f>N38*BK38</f>
        <v>0</v>
      </c>
      <c r="CX38" s="461">
        <f>CV38-CW38</f>
        <v>0</v>
      </c>
      <c r="CY38" s="37"/>
      <c r="CZ38" s="461">
        <f>AQ38-BD38</f>
        <v>0</v>
      </c>
      <c r="DA38" s="461">
        <f>O38*BK38</f>
        <v>0</v>
      </c>
      <c r="DB38" s="461">
        <f>CZ38-DA38</f>
        <v>0</v>
      </c>
      <c r="DC38" s="37"/>
      <c r="DD38" s="461">
        <f>AR38-BE38</f>
        <v>0</v>
      </c>
      <c r="DE38" s="461">
        <f>P38*BK38</f>
        <v>0</v>
      </c>
      <c r="DF38" s="461">
        <f>DD38-DE38</f>
        <v>0</v>
      </c>
      <c r="DG38" s="37"/>
      <c r="DH38" s="461">
        <f t="shared" ref="DH38:DH41" si="431">SUM(BL38+BP38+BT38+BX38+CB38+CF38+CJ38+CN38+CR38+CV38+CZ38+DD38)</f>
        <v>0</v>
      </c>
      <c r="DI38" s="461">
        <f t="shared" ref="DI38:DI41" si="432">SUM(BM38+BQ38+BU38+BY38+CC38+CG38+CK38+CO38+CS38+CW38+DA38+DE38)</f>
        <v>0</v>
      </c>
      <c r="DJ38" s="461">
        <f>DH38-DI38</f>
        <v>0</v>
      </c>
    </row>
    <row r="39" spans="1:114" s="38" customFormat="1" ht="24.75" customHeight="1" x14ac:dyDescent="0.2">
      <c r="A39" s="28">
        <v>2</v>
      </c>
      <c r="B39" s="498" t="s">
        <v>412</v>
      </c>
      <c r="C39" s="29" t="s">
        <v>442</v>
      </c>
      <c r="D39" s="474">
        <v>1</v>
      </c>
      <c r="E39" s="97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1">
        <f t="shared" ref="Q39:Q41" si="433">SUM(E39:P39)</f>
        <v>0</v>
      </c>
      <c r="R39" s="595" t="s">
        <v>13</v>
      </c>
      <c r="S39" s="433">
        <v>30741.49</v>
      </c>
      <c r="T39" s="499"/>
      <c r="U39" s="410"/>
      <c r="V39" s="410"/>
      <c r="W39" s="410"/>
      <c r="X39" s="410"/>
      <c r="Y39" s="410"/>
      <c r="Z39" s="410"/>
      <c r="AA39" s="410"/>
      <c r="AB39" s="410"/>
      <c r="AC39" s="410"/>
      <c r="AD39" s="410"/>
      <c r="AE39" s="410"/>
      <c r="AF39" s="386">
        <f t="shared" si="404"/>
        <v>0</v>
      </c>
      <c r="AG39" s="70">
        <f t="shared" si="405"/>
        <v>0</v>
      </c>
      <c r="AH39" s="70">
        <f t="shared" si="406"/>
        <v>0</v>
      </c>
      <c r="AI39" s="70">
        <f t="shared" si="407"/>
        <v>0</v>
      </c>
      <c r="AJ39" s="70">
        <f t="shared" si="408"/>
        <v>0</v>
      </c>
      <c r="AK39" s="70">
        <f t="shared" si="409"/>
        <v>0</v>
      </c>
      <c r="AL39" s="70">
        <f t="shared" si="410"/>
        <v>0</v>
      </c>
      <c r="AM39" s="70">
        <f t="shared" si="411"/>
        <v>0</v>
      </c>
      <c r="AN39" s="70">
        <f t="shared" si="412"/>
        <v>0</v>
      </c>
      <c r="AO39" s="70">
        <f t="shared" si="413"/>
        <v>0</v>
      </c>
      <c r="AP39" s="70">
        <f t="shared" si="414"/>
        <v>0</v>
      </c>
      <c r="AQ39" s="70">
        <f t="shared" si="415"/>
        <v>0</v>
      </c>
      <c r="AR39" s="70">
        <f t="shared" si="416"/>
        <v>0</v>
      </c>
      <c r="AS39" s="71">
        <f t="shared" si="417"/>
        <v>0</v>
      </c>
      <c r="AT39" s="70">
        <f>SUM(AG39*4%)</f>
        <v>0</v>
      </c>
      <c r="AU39" s="70">
        <f t="shared" ref="AU39:AU41" si="434">SUM(AH39*14%)</f>
        <v>0</v>
      </c>
      <c r="AV39" s="70">
        <f t="shared" si="419"/>
        <v>0</v>
      </c>
      <c r="AW39" s="70">
        <f t="shared" si="420"/>
        <v>0</v>
      </c>
      <c r="AX39" s="70">
        <f t="shared" si="421"/>
        <v>0</v>
      </c>
      <c r="AY39" s="70">
        <f t="shared" si="422"/>
        <v>0</v>
      </c>
      <c r="AZ39" s="70">
        <f t="shared" si="423"/>
        <v>0</v>
      </c>
      <c r="BA39" s="70">
        <f t="shared" si="424"/>
        <v>0</v>
      </c>
      <c r="BB39" s="70">
        <f t="shared" si="425"/>
        <v>0</v>
      </c>
      <c r="BC39" s="70">
        <f t="shared" si="426"/>
        <v>0</v>
      </c>
      <c r="BD39" s="70">
        <f t="shared" si="427"/>
        <v>0</v>
      </c>
      <c r="BE39" s="70">
        <f t="shared" si="428"/>
        <v>0</v>
      </c>
      <c r="BF39" s="72">
        <f t="shared" ref="BF39:BF41" si="435">SUM(AT39:BE39)</f>
        <v>0</v>
      </c>
      <c r="BG39" s="411">
        <f t="shared" si="429"/>
        <v>0</v>
      </c>
      <c r="BH39" s="899">
        <f>S39*D39</f>
        <v>30741.49</v>
      </c>
      <c r="BI39" s="900">
        <f t="shared" si="430"/>
        <v>30741.49</v>
      </c>
      <c r="BJ39" s="387">
        <f t="shared" ref="BJ39:BJ41" si="436">SUM(Q39/D39)</f>
        <v>0</v>
      </c>
      <c r="BK39" s="433">
        <v>30741.49</v>
      </c>
      <c r="BL39" s="461">
        <f t="shared" ref="BL39:BL41" si="437">AG39-AT39</f>
        <v>0</v>
      </c>
      <c r="BM39" s="461">
        <f t="shared" ref="BM39" si="438">E39*BK39</f>
        <v>0</v>
      </c>
      <c r="BN39" s="461">
        <f t="shared" ref="BN39:BN41" si="439">BL39-BM39</f>
        <v>0</v>
      </c>
      <c r="BO39" s="37"/>
      <c r="BP39" s="461">
        <f t="shared" ref="BP39:BP41" si="440">AH39-AU39</f>
        <v>0</v>
      </c>
      <c r="BQ39" s="461">
        <f t="shared" ref="BQ39:BQ41" si="441">F39*BK39</f>
        <v>0</v>
      </c>
      <c r="BR39" s="461">
        <f t="shared" ref="BR39:BR41" si="442">BP39-BQ39</f>
        <v>0</v>
      </c>
      <c r="BS39" s="37"/>
      <c r="BT39" s="461">
        <f t="shared" ref="BT39:BT41" si="443">AI39-AV39</f>
        <v>0</v>
      </c>
      <c r="BU39" s="461">
        <f t="shared" ref="BU39:BU41" si="444">G39*BK39</f>
        <v>0</v>
      </c>
      <c r="BV39" s="461">
        <f t="shared" ref="BV39:BV41" si="445">BT39-BU39</f>
        <v>0</v>
      </c>
      <c r="BW39" s="37"/>
      <c r="BX39" s="461">
        <f t="shared" ref="BX39:BX41" si="446">AJ39-AW39</f>
        <v>0</v>
      </c>
      <c r="BY39" s="461">
        <f t="shared" ref="BY39:BY41" si="447">H39*BK39</f>
        <v>0</v>
      </c>
      <c r="BZ39" s="461">
        <f t="shared" ref="BZ39:BZ41" si="448">BX39-BY39</f>
        <v>0</v>
      </c>
      <c r="CA39" s="37"/>
      <c r="CB39" s="461">
        <f t="shared" ref="CB39:CB41" si="449">SUM(AK39-AX39)</f>
        <v>0</v>
      </c>
      <c r="CC39" s="461">
        <f t="shared" ref="CC39:CC41" si="450">I39*BK39</f>
        <v>0</v>
      </c>
      <c r="CD39" s="461">
        <f t="shared" ref="CD39:CD41" si="451">CB39-CC39</f>
        <v>0</v>
      </c>
      <c r="CE39" s="37"/>
      <c r="CF39" s="461">
        <f t="shared" ref="CF39:CF41" si="452">AL39-AY39</f>
        <v>0</v>
      </c>
      <c r="CG39" s="461">
        <f t="shared" ref="CG39:CG41" si="453">J39*BK39</f>
        <v>0</v>
      </c>
      <c r="CH39" s="461">
        <f t="shared" ref="CH39:CH41" si="454">CF39-CG39</f>
        <v>0</v>
      </c>
      <c r="CI39" s="37"/>
      <c r="CJ39" s="461">
        <f t="shared" ref="CJ39:CJ41" si="455">AM39-AZ39</f>
        <v>0</v>
      </c>
      <c r="CK39" s="461">
        <f t="shared" ref="CK39:CK41" si="456">K39*BK39</f>
        <v>0</v>
      </c>
      <c r="CL39" s="461">
        <f t="shared" ref="CL39:CL41" si="457">CJ39-CK39</f>
        <v>0</v>
      </c>
      <c r="CM39" s="37"/>
      <c r="CN39" s="461">
        <f t="shared" ref="CN39:CN41" si="458">AN39-BA39</f>
        <v>0</v>
      </c>
      <c r="CO39" s="461">
        <f t="shared" ref="CO39:CO41" si="459">L39*BK39</f>
        <v>0</v>
      </c>
      <c r="CP39" s="461">
        <f t="shared" ref="CP39:CP41" si="460">CN39-CO39</f>
        <v>0</v>
      </c>
      <c r="CQ39" s="37"/>
      <c r="CR39" s="461">
        <f t="shared" ref="CR39:CR41" si="461">AO39-BB39</f>
        <v>0</v>
      </c>
      <c r="CS39" s="461">
        <f t="shared" ref="CS39:CS41" si="462">M39*BK39</f>
        <v>0</v>
      </c>
      <c r="CT39" s="461">
        <f t="shared" ref="CT39:CT41" si="463">CR39-CS39</f>
        <v>0</v>
      </c>
      <c r="CU39" s="37"/>
      <c r="CV39" s="461">
        <f t="shared" ref="CV39:CV41" si="464">AP39-BC39</f>
        <v>0</v>
      </c>
      <c r="CW39" s="461">
        <f t="shared" ref="CW39:CW41" si="465">N39*BK39</f>
        <v>0</v>
      </c>
      <c r="CX39" s="461">
        <f t="shared" ref="CX39:CX41" si="466">CV39-CW39</f>
        <v>0</v>
      </c>
      <c r="CY39" s="37"/>
      <c r="CZ39" s="461">
        <f t="shared" ref="CZ39:CZ41" si="467">AQ39-BD39</f>
        <v>0</v>
      </c>
      <c r="DA39" s="461">
        <f t="shared" ref="DA39:DA41" si="468">O39*BK39</f>
        <v>0</v>
      </c>
      <c r="DB39" s="461">
        <f t="shared" ref="DB39:DB41" si="469">CZ39-DA39</f>
        <v>0</v>
      </c>
      <c r="DC39" s="37"/>
      <c r="DD39" s="461">
        <f t="shared" ref="DD39:DD41" si="470">AR39-BE39</f>
        <v>0</v>
      </c>
      <c r="DE39" s="461">
        <f t="shared" ref="DE39:DE41" si="471">P39*BK39</f>
        <v>0</v>
      </c>
      <c r="DF39" s="461">
        <f t="shared" ref="DF39:DF41" si="472">DD39-DE39</f>
        <v>0</v>
      </c>
      <c r="DG39" s="37"/>
      <c r="DH39" s="461">
        <f t="shared" si="431"/>
        <v>0</v>
      </c>
      <c r="DI39" s="461">
        <f t="shared" si="432"/>
        <v>0</v>
      </c>
      <c r="DJ39" s="461">
        <f t="shared" ref="DJ39:DJ41" si="473">DH39-DI39</f>
        <v>0</v>
      </c>
    </row>
    <row r="40" spans="1:114" s="38" customFormat="1" ht="24.75" customHeight="1" x14ac:dyDescent="0.2">
      <c r="A40" s="28">
        <v>3</v>
      </c>
      <c r="B40" s="498" t="s">
        <v>44</v>
      </c>
      <c r="C40" s="29" t="s">
        <v>442</v>
      </c>
      <c r="D40" s="474">
        <v>6</v>
      </c>
      <c r="E40" s="97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1">
        <f t="shared" ref="Q40" si="474">SUM(E40:P40)</f>
        <v>0</v>
      </c>
      <c r="R40" s="595" t="s">
        <v>328</v>
      </c>
      <c r="S40" s="561">
        <v>100000</v>
      </c>
      <c r="T40" s="499"/>
      <c r="U40" s="410"/>
      <c r="V40" s="410"/>
      <c r="W40" s="410"/>
      <c r="X40" s="410"/>
      <c r="Y40" s="410"/>
      <c r="Z40" s="410"/>
      <c r="AA40" s="410"/>
      <c r="AB40" s="410"/>
      <c r="AC40" s="410"/>
      <c r="AD40" s="410"/>
      <c r="AE40" s="410"/>
      <c r="AF40" s="386">
        <f t="shared" ref="AF40" si="475">SUM(Q40*S40)</f>
        <v>0</v>
      </c>
      <c r="AG40" s="70">
        <f t="shared" ref="AG40" si="476">T40*E40</f>
        <v>0</v>
      </c>
      <c r="AH40" s="70">
        <f t="shared" ref="AH40" si="477">U40*F40</f>
        <v>0</v>
      </c>
      <c r="AI40" s="70">
        <f t="shared" ref="AI40" si="478">V40*G40</f>
        <v>0</v>
      </c>
      <c r="AJ40" s="70">
        <f t="shared" ref="AJ40" si="479">W40*H40</f>
        <v>0</v>
      </c>
      <c r="AK40" s="70">
        <f t="shared" ref="AK40" si="480">X40*I40</f>
        <v>0</v>
      </c>
      <c r="AL40" s="70">
        <f t="shared" ref="AL40" si="481">Y40*J40</f>
        <v>0</v>
      </c>
      <c r="AM40" s="70">
        <f t="shared" ref="AM40" si="482">Z40*K40</f>
        <v>0</v>
      </c>
      <c r="AN40" s="70">
        <f t="shared" ref="AN40" si="483">AA40*L40</f>
        <v>0</v>
      </c>
      <c r="AO40" s="70">
        <f t="shared" ref="AO40" si="484">AB40*M40</f>
        <v>0</v>
      </c>
      <c r="AP40" s="70">
        <f t="shared" ref="AP40" si="485">AC40*N40</f>
        <v>0</v>
      </c>
      <c r="AQ40" s="70">
        <f t="shared" ref="AQ40" si="486">AD40*O40</f>
        <v>0</v>
      </c>
      <c r="AR40" s="70">
        <f t="shared" ref="AR40" si="487">AE40*P40</f>
        <v>0</v>
      </c>
      <c r="AS40" s="71">
        <f t="shared" ref="AS40" si="488">SUM(AG40:AR40)</f>
        <v>0</v>
      </c>
      <c r="AT40" s="70"/>
      <c r="AU40" s="70">
        <f t="shared" ref="AU40" si="489">SUM(AH40*14%)</f>
        <v>0</v>
      </c>
      <c r="AV40" s="70">
        <f t="shared" ref="AV40" si="490">SUM(AI40*14%)</f>
        <v>0</v>
      </c>
      <c r="AW40" s="70">
        <f t="shared" ref="AW40" si="491">SUM(AJ40*14%)</f>
        <v>0</v>
      </c>
      <c r="AX40" s="70">
        <f t="shared" ref="AX40" si="492">SUM(AK40*14%)</f>
        <v>0</v>
      </c>
      <c r="AY40" s="70">
        <f t="shared" ref="AY40" si="493">SUM(AL40*14%)</f>
        <v>0</v>
      </c>
      <c r="AZ40" s="70">
        <f t="shared" ref="AZ40" si="494">SUM(AM40*14%)</f>
        <v>0</v>
      </c>
      <c r="BA40" s="70">
        <f t="shared" ref="BA40" si="495">SUM(AN40*14%)</f>
        <v>0</v>
      </c>
      <c r="BB40" s="70">
        <f t="shared" ref="BB40" si="496">SUM(AO40*14%)</f>
        <v>0</v>
      </c>
      <c r="BC40" s="70">
        <f t="shared" ref="BC40" si="497">SUM(AP40*14%)</f>
        <v>0</v>
      </c>
      <c r="BD40" s="70">
        <f t="shared" ref="BD40" si="498">SUM(AQ40*14%)</f>
        <v>0</v>
      </c>
      <c r="BE40" s="70">
        <f t="shared" ref="BE40" si="499">SUM(AR40*14%)</f>
        <v>0</v>
      </c>
      <c r="BF40" s="72">
        <f t="shared" ref="BF40" si="500">SUM(AT40:BE40)</f>
        <v>0</v>
      </c>
      <c r="BG40" s="411">
        <f t="shared" ref="BG40" si="501">AF40-AS40</f>
        <v>0</v>
      </c>
      <c r="BH40" s="412">
        <f t="shared" ref="BH40" si="502">S40*D40</f>
        <v>600000</v>
      </c>
      <c r="BI40" s="413">
        <f>BH40-AS40-BH41</f>
        <v>500000</v>
      </c>
      <c r="BJ40" s="387">
        <f t="shared" ref="BJ40" si="503">SUM(Q40/D40)</f>
        <v>0</v>
      </c>
      <c r="BK40" s="966">
        <v>50000</v>
      </c>
      <c r="BL40" s="461">
        <f t="shared" ref="BL40" si="504">AG40-AT40</f>
        <v>0</v>
      </c>
      <c r="BM40" s="461">
        <f>E40*BK40</f>
        <v>0</v>
      </c>
      <c r="BN40" s="461">
        <f t="shared" ref="BN40" si="505">BL40-BM40</f>
        <v>0</v>
      </c>
      <c r="BO40" s="37"/>
      <c r="BP40" s="461">
        <f t="shared" ref="BP40" si="506">AH40-AU40</f>
        <v>0</v>
      </c>
      <c r="BQ40" s="461">
        <f t="shared" ref="BQ40" si="507">F40*BK40</f>
        <v>0</v>
      </c>
      <c r="BR40" s="461">
        <f t="shared" ref="BR40" si="508">BP40-BQ40</f>
        <v>0</v>
      </c>
      <c r="BS40" s="37"/>
      <c r="BT40" s="461">
        <f t="shared" ref="BT40" si="509">AI40-AV40</f>
        <v>0</v>
      </c>
      <c r="BU40" s="461">
        <f t="shared" ref="BU40" si="510">G40*BK40</f>
        <v>0</v>
      </c>
      <c r="BV40" s="461">
        <f t="shared" ref="BV40" si="511">BT40-BU40</f>
        <v>0</v>
      </c>
      <c r="BW40" s="37"/>
      <c r="BX40" s="461">
        <f t="shared" ref="BX40" si="512">AJ40-AW40</f>
        <v>0</v>
      </c>
      <c r="BY40" s="461">
        <f t="shared" ref="BY40" si="513">H40*BK40</f>
        <v>0</v>
      </c>
      <c r="BZ40" s="461">
        <f t="shared" ref="BZ40" si="514">BX40-BY40</f>
        <v>0</v>
      </c>
      <c r="CA40" s="37"/>
      <c r="CB40" s="461">
        <f t="shared" ref="CB40" si="515">SUM(AK40-AX40)</f>
        <v>0</v>
      </c>
      <c r="CC40" s="461">
        <f t="shared" ref="CC40" si="516">I40*BK40</f>
        <v>0</v>
      </c>
      <c r="CD40" s="461">
        <f t="shared" ref="CD40" si="517">CB40-CC40</f>
        <v>0</v>
      </c>
      <c r="CE40" s="37"/>
      <c r="CF40" s="461">
        <f t="shared" ref="CF40" si="518">AL40-AY40</f>
        <v>0</v>
      </c>
      <c r="CG40" s="461">
        <f t="shared" ref="CG40" si="519">J40*BK40</f>
        <v>0</v>
      </c>
      <c r="CH40" s="461">
        <f t="shared" ref="CH40" si="520">CF40-CG40</f>
        <v>0</v>
      </c>
      <c r="CI40" s="37"/>
      <c r="CJ40" s="461">
        <f t="shared" ref="CJ40" si="521">AM40-AZ40</f>
        <v>0</v>
      </c>
      <c r="CK40" s="461">
        <f t="shared" ref="CK40" si="522">K40*BK40</f>
        <v>0</v>
      </c>
      <c r="CL40" s="461">
        <f t="shared" ref="CL40" si="523">CJ40-CK40</f>
        <v>0</v>
      </c>
      <c r="CM40" s="37"/>
      <c r="CN40" s="461">
        <f t="shared" ref="CN40" si="524">AN40-BA40</f>
        <v>0</v>
      </c>
      <c r="CO40" s="461">
        <f t="shared" ref="CO40" si="525">L40*BK40</f>
        <v>0</v>
      </c>
      <c r="CP40" s="461">
        <f t="shared" ref="CP40" si="526">CN40-CO40</f>
        <v>0</v>
      </c>
      <c r="CQ40" s="37"/>
      <c r="CR40" s="461">
        <f t="shared" ref="CR40" si="527">AO40-BB40</f>
        <v>0</v>
      </c>
      <c r="CS40" s="461">
        <f t="shared" ref="CS40" si="528">M40*BK40</f>
        <v>0</v>
      </c>
      <c r="CT40" s="461">
        <f t="shared" ref="CT40" si="529">CR40-CS40</f>
        <v>0</v>
      </c>
      <c r="CU40" s="37"/>
      <c r="CV40" s="461">
        <f t="shared" ref="CV40" si="530">AP40-BC40</f>
        <v>0</v>
      </c>
      <c r="CW40" s="461">
        <f t="shared" ref="CW40" si="531">N40*BK40</f>
        <v>0</v>
      </c>
      <c r="CX40" s="461">
        <f t="shared" ref="CX40" si="532">CV40-CW40</f>
        <v>0</v>
      </c>
      <c r="CY40" s="37"/>
      <c r="CZ40" s="461">
        <f t="shared" ref="CZ40" si="533">AQ40-BD40</f>
        <v>0</v>
      </c>
      <c r="DA40" s="461">
        <f t="shared" ref="DA40" si="534">O40*BK40</f>
        <v>0</v>
      </c>
      <c r="DB40" s="461">
        <f t="shared" ref="DB40" si="535">CZ40-DA40</f>
        <v>0</v>
      </c>
      <c r="DC40" s="37"/>
      <c r="DD40" s="461">
        <f t="shared" ref="DD40" si="536">AR40-BE40</f>
        <v>0</v>
      </c>
      <c r="DE40" s="461">
        <f t="shared" ref="DE40" si="537">P40*BK40</f>
        <v>0</v>
      </c>
      <c r="DF40" s="461">
        <f t="shared" ref="DF40" si="538">DD40-DE40</f>
        <v>0</v>
      </c>
      <c r="DG40" s="37"/>
      <c r="DH40" s="461">
        <f t="shared" ref="DH40" si="539">SUM(BL40+BP40+BT40+BX40+CB40+CF40+CJ40+CN40+CR40+CV40+CZ40+DD40)</f>
        <v>0</v>
      </c>
      <c r="DI40" s="461">
        <f t="shared" ref="DI40" si="540">SUM(BM40+BQ40+BU40+BY40+CC40+CG40+CK40+CO40+CS40+CW40+DA40+DE40)</f>
        <v>0</v>
      </c>
      <c r="DJ40" s="461">
        <f t="shared" ref="DJ40" si="541">DH40-DI40</f>
        <v>0</v>
      </c>
    </row>
    <row r="41" spans="1:114" s="38" customFormat="1" ht="24.75" customHeight="1" thickBot="1" x14ac:dyDescent="0.25">
      <c r="A41" s="28"/>
      <c r="B41" s="498" t="s">
        <v>592</v>
      </c>
      <c r="C41" s="29" t="s">
        <v>442</v>
      </c>
      <c r="D41" s="474">
        <v>2</v>
      </c>
      <c r="E41" s="970">
        <v>2</v>
      </c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1">
        <f t="shared" si="433"/>
        <v>2</v>
      </c>
      <c r="R41" s="595" t="s">
        <v>328</v>
      </c>
      <c r="S41" s="561">
        <v>50000</v>
      </c>
      <c r="T41" s="499">
        <v>50000</v>
      </c>
      <c r="U41" s="410"/>
      <c r="V41" s="410"/>
      <c r="W41" s="410"/>
      <c r="X41" s="410"/>
      <c r="Y41" s="410"/>
      <c r="Z41" s="410"/>
      <c r="AA41" s="410"/>
      <c r="AB41" s="410"/>
      <c r="AC41" s="410"/>
      <c r="AD41" s="410"/>
      <c r="AE41" s="410"/>
      <c r="AF41" s="386">
        <f t="shared" si="404"/>
        <v>100000</v>
      </c>
      <c r="AG41" s="70">
        <f t="shared" si="405"/>
        <v>100000</v>
      </c>
      <c r="AH41" s="70">
        <f t="shared" si="406"/>
        <v>0</v>
      </c>
      <c r="AI41" s="70">
        <f t="shared" si="407"/>
        <v>0</v>
      </c>
      <c r="AJ41" s="70">
        <f t="shared" si="408"/>
        <v>0</v>
      </c>
      <c r="AK41" s="70">
        <f t="shared" si="409"/>
        <v>0</v>
      </c>
      <c r="AL41" s="70">
        <f t="shared" si="410"/>
        <v>0</v>
      </c>
      <c r="AM41" s="70">
        <f t="shared" si="411"/>
        <v>0</v>
      </c>
      <c r="AN41" s="70">
        <f t="shared" si="412"/>
        <v>0</v>
      </c>
      <c r="AO41" s="70">
        <f t="shared" si="413"/>
        <v>0</v>
      </c>
      <c r="AP41" s="70">
        <f t="shared" si="414"/>
        <v>0</v>
      </c>
      <c r="AQ41" s="70">
        <f t="shared" si="415"/>
        <v>0</v>
      </c>
      <c r="AR41" s="70">
        <f t="shared" si="416"/>
        <v>0</v>
      </c>
      <c r="AS41" s="71">
        <f t="shared" si="417"/>
        <v>100000</v>
      </c>
      <c r="AT41" s="70"/>
      <c r="AU41" s="70">
        <f t="shared" si="434"/>
        <v>0</v>
      </c>
      <c r="AV41" s="70">
        <f t="shared" si="419"/>
        <v>0</v>
      </c>
      <c r="AW41" s="70">
        <f t="shared" si="420"/>
        <v>0</v>
      </c>
      <c r="AX41" s="70">
        <f t="shared" si="421"/>
        <v>0</v>
      </c>
      <c r="AY41" s="70">
        <f t="shared" si="422"/>
        <v>0</v>
      </c>
      <c r="AZ41" s="70">
        <f t="shared" si="423"/>
        <v>0</v>
      </c>
      <c r="BA41" s="70">
        <f t="shared" si="424"/>
        <v>0</v>
      </c>
      <c r="BB41" s="70">
        <f t="shared" si="425"/>
        <v>0</v>
      </c>
      <c r="BC41" s="70">
        <f t="shared" si="426"/>
        <v>0</v>
      </c>
      <c r="BD41" s="70">
        <f t="shared" si="427"/>
        <v>0</v>
      </c>
      <c r="BE41" s="70">
        <f t="shared" si="428"/>
        <v>0</v>
      </c>
      <c r="BF41" s="72">
        <f t="shared" si="435"/>
        <v>0</v>
      </c>
      <c r="BG41" s="411">
        <f t="shared" si="429"/>
        <v>0</v>
      </c>
      <c r="BH41" s="412">
        <f t="shared" ref="BH41" si="542">S41*D41</f>
        <v>100000</v>
      </c>
      <c r="BI41" s="413">
        <f t="shared" si="430"/>
        <v>0</v>
      </c>
      <c r="BJ41" s="387">
        <f t="shared" si="436"/>
        <v>1</v>
      </c>
      <c r="BK41" s="966">
        <v>50000</v>
      </c>
      <c r="BL41" s="461">
        <f t="shared" si="437"/>
        <v>100000</v>
      </c>
      <c r="BM41" s="461">
        <f>E41*BK41</f>
        <v>100000</v>
      </c>
      <c r="BN41" s="461">
        <f t="shared" si="439"/>
        <v>0</v>
      </c>
      <c r="BO41" s="37"/>
      <c r="BP41" s="461">
        <f t="shared" si="440"/>
        <v>0</v>
      </c>
      <c r="BQ41" s="461">
        <f t="shared" si="441"/>
        <v>0</v>
      </c>
      <c r="BR41" s="461">
        <f t="shared" si="442"/>
        <v>0</v>
      </c>
      <c r="BS41" s="37"/>
      <c r="BT41" s="461">
        <f t="shared" si="443"/>
        <v>0</v>
      </c>
      <c r="BU41" s="461">
        <f t="shared" si="444"/>
        <v>0</v>
      </c>
      <c r="BV41" s="461">
        <f t="shared" si="445"/>
        <v>0</v>
      </c>
      <c r="BW41" s="37"/>
      <c r="BX41" s="461">
        <f t="shared" si="446"/>
        <v>0</v>
      </c>
      <c r="BY41" s="461">
        <f t="shared" si="447"/>
        <v>0</v>
      </c>
      <c r="BZ41" s="461">
        <f t="shared" si="448"/>
        <v>0</v>
      </c>
      <c r="CA41" s="37"/>
      <c r="CB41" s="461">
        <f t="shared" si="449"/>
        <v>0</v>
      </c>
      <c r="CC41" s="461">
        <f t="shared" si="450"/>
        <v>0</v>
      </c>
      <c r="CD41" s="461">
        <f t="shared" si="451"/>
        <v>0</v>
      </c>
      <c r="CE41" s="37"/>
      <c r="CF41" s="461">
        <f t="shared" si="452"/>
        <v>0</v>
      </c>
      <c r="CG41" s="461">
        <f t="shared" si="453"/>
        <v>0</v>
      </c>
      <c r="CH41" s="461">
        <f t="shared" si="454"/>
        <v>0</v>
      </c>
      <c r="CI41" s="37"/>
      <c r="CJ41" s="461">
        <f t="shared" si="455"/>
        <v>0</v>
      </c>
      <c r="CK41" s="461">
        <f t="shared" si="456"/>
        <v>0</v>
      </c>
      <c r="CL41" s="461">
        <f t="shared" si="457"/>
        <v>0</v>
      </c>
      <c r="CM41" s="37"/>
      <c r="CN41" s="461">
        <f t="shared" si="458"/>
        <v>0</v>
      </c>
      <c r="CO41" s="461">
        <f t="shared" si="459"/>
        <v>0</v>
      </c>
      <c r="CP41" s="461">
        <f t="shared" si="460"/>
        <v>0</v>
      </c>
      <c r="CQ41" s="37"/>
      <c r="CR41" s="461">
        <f t="shared" si="461"/>
        <v>0</v>
      </c>
      <c r="CS41" s="461">
        <f t="shared" si="462"/>
        <v>0</v>
      </c>
      <c r="CT41" s="461">
        <f t="shared" si="463"/>
        <v>0</v>
      </c>
      <c r="CU41" s="37"/>
      <c r="CV41" s="461">
        <f t="shared" si="464"/>
        <v>0</v>
      </c>
      <c r="CW41" s="461">
        <f t="shared" si="465"/>
        <v>0</v>
      </c>
      <c r="CX41" s="461">
        <f t="shared" si="466"/>
        <v>0</v>
      </c>
      <c r="CY41" s="37"/>
      <c r="CZ41" s="461">
        <f t="shared" si="467"/>
        <v>0</v>
      </c>
      <c r="DA41" s="461">
        <f t="shared" si="468"/>
        <v>0</v>
      </c>
      <c r="DB41" s="461">
        <f t="shared" si="469"/>
        <v>0</v>
      </c>
      <c r="DC41" s="37"/>
      <c r="DD41" s="461">
        <f t="shared" si="470"/>
        <v>0</v>
      </c>
      <c r="DE41" s="461">
        <f t="shared" si="471"/>
        <v>0</v>
      </c>
      <c r="DF41" s="461">
        <f t="shared" si="472"/>
        <v>0</v>
      </c>
      <c r="DG41" s="37"/>
      <c r="DH41" s="461">
        <f t="shared" si="431"/>
        <v>100000</v>
      </c>
      <c r="DI41" s="461">
        <f t="shared" si="432"/>
        <v>100000</v>
      </c>
      <c r="DJ41" s="461">
        <f t="shared" si="473"/>
        <v>0</v>
      </c>
    </row>
    <row r="42" spans="1:114" s="39" customFormat="1" ht="24.75" customHeight="1" thickBot="1" x14ac:dyDescent="0.25">
      <c r="A42" s="45">
        <v>3</v>
      </c>
      <c r="B42" s="45" t="s">
        <v>4</v>
      </c>
      <c r="C42" s="45"/>
      <c r="D42" s="196"/>
      <c r="E42" s="972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8"/>
      <c r="R42" s="77"/>
      <c r="S42" s="102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4">
        <f t="shared" ref="AF42:BI42" si="543">SUM(AF38:AF41)</f>
        <v>100000</v>
      </c>
      <c r="AG42" s="915">
        <f t="shared" si="543"/>
        <v>100000</v>
      </c>
      <c r="AH42" s="104">
        <f t="shared" si="543"/>
        <v>0</v>
      </c>
      <c r="AI42" s="104">
        <f t="shared" si="543"/>
        <v>0</v>
      </c>
      <c r="AJ42" s="104">
        <f t="shared" si="543"/>
        <v>0</v>
      </c>
      <c r="AK42" s="104">
        <f t="shared" si="543"/>
        <v>0</v>
      </c>
      <c r="AL42" s="104">
        <f t="shared" si="543"/>
        <v>0</v>
      </c>
      <c r="AM42" s="104">
        <f t="shared" si="543"/>
        <v>0</v>
      </c>
      <c r="AN42" s="104">
        <f t="shared" si="543"/>
        <v>0</v>
      </c>
      <c r="AO42" s="104">
        <f t="shared" si="543"/>
        <v>0</v>
      </c>
      <c r="AP42" s="104">
        <f t="shared" si="543"/>
        <v>0</v>
      </c>
      <c r="AQ42" s="104">
        <f t="shared" si="543"/>
        <v>0</v>
      </c>
      <c r="AR42" s="104">
        <f t="shared" si="543"/>
        <v>0</v>
      </c>
      <c r="AS42" s="104">
        <f t="shared" si="543"/>
        <v>100000</v>
      </c>
      <c r="AT42" s="104">
        <f t="shared" si="543"/>
        <v>0</v>
      </c>
      <c r="AU42" s="104">
        <f t="shared" si="543"/>
        <v>0</v>
      </c>
      <c r="AV42" s="104">
        <f t="shared" si="543"/>
        <v>0</v>
      </c>
      <c r="AW42" s="104">
        <f t="shared" si="543"/>
        <v>0</v>
      </c>
      <c r="AX42" s="104">
        <f t="shared" si="543"/>
        <v>0</v>
      </c>
      <c r="AY42" s="104">
        <f t="shared" si="543"/>
        <v>0</v>
      </c>
      <c r="AZ42" s="104">
        <f t="shared" si="543"/>
        <v>0</v>
      </c>
      <c r="BA42" s="104">
        <f t="shared" si="543"/>
        <v>0</v>
      </c>
      <c r="BB42" s="104">
        <f t="shared" si="543"/>
        <v>0</v>
      </c>
      <c r="BC42" s="104">
        <f t="shared" si="543"/>
        <v>0</v>
      </c>
      <c r="BD42" s="104">
        <f t="shared" si="543"/>
        <v>0</v>
      </c>
      <c r="BE42" s="104">
        <f t="shared" si="543"/>
        <v>0</v>
      </c>
      <c r="BF42" s="104">
        <f t="shared" si="543"/>
        <v>0</v>
      </c>
      <c r="BG42" s="105">
        <f t="shared" si="543"/>
        <v>0</v>
      </c>
      <c r="BH42" s="901">
        <f>SUM(BH38:BH41)-BH41</f>
        <v>680241.49</v>
      </c>
      <c r="BI42" s="901">
        <f t="shared" si="543"/>
        <v>580241.49</v>
      </c>
      <c r="BJ42" s="153">
        <f>SUM(BJ38:BJ41)/7</f>
        <v>0.14285714285714285</v>
      </c>
      <c r="BK42" s="159"/>
      <c r="BL42" s="918">
        <f>SUM(BL38:BL41)</f>
        <v>100000</v>
      </c>
      <c r="BM42" s="918">
        <f t="shared" ref="BM42:BN42" si="544">SUM(BM38:BM41)</f>
        <v>100000</v>
      </c>
      <c r="BN42" s="918">
        <f t="shared" si="544"/>
        <v>0</v>
      </c>
      <c r="BO42" s="50"/>
      <c r="BP42" s="918">
        <f>SUM(BP38:BP41)</f>
        <v>0</v>
      </c>
      <c r="BQ42" s="918">
        <f t="shared" ref="BQ42" si="545">SUM(BQ38:BQ41)</f>
        <v>0</v>
      </c>
      <c r="BR42" s="918">
        <f t="shared" ref="BR42" si="546">SUM(BR38:BR41)</f>
        <v>0</v>
      </c>
      <c r="BS42" s="50"/>
      <c r="BT42" s="918">
        <f>SUM(BT38:BT41)</f>
        <v>0</v>
      </c>
      <c r="BU42" s="918">
        <f t="shared" ref="BU42" si="547">SUM(BU38:BU41)</f>
        <v>0</v>
      </c>
      <c r="BV42" s="918">
        <f t="shared" ref="BV42" si="548">SUM(BV38:BV41)</f>
        <v>0</v>
      </c>
      <c r="BW42" s="50"/>
      <c r="BX42" s="918">
        <f>SUM(BX38:BX41)</f>
        <v>0</v>
      </c>
      <c r="BY42" s="918">
        <f t="shared" ref="BY42" si="549">SUM(BY38:BY41)</f>
        <v>0</v>
      </c>
      <c r="BZ42" s="918">
        <f t="shared" ref="BZ42" si="550">SUM(BZ38:BZ41)</f>
        <v>0</v>
      </c>
      <c r="CA42" s="50"/>
      <c r="CB42" s="918">
        <f>SUM(CB38:CB41)</f>
        <v>0</v>
      </c>
      <c r="CC42" s="918">
        <f t="shared" ref="CC42" si="551">SUM(CC38:CC41)</f>
        <v>0</v>
      </c>
      <c r="CD42" s="918">
        <f t="shared" ref="CD42" si="552">SUM(CD38:CD41)</f>
        <v>0</v>
      </c>
      <c r="CE42" s="50"/>
      <c r="CF42" s="918">
        <f>SUM(CF38:CF41)</f>
        <v>0</v>
      </c>
      <c r="CG42" s="918">
        <f t="shared" ref="CG42" si="553">SUM(CG38:CG41)</f>
        <v>0</v>
      </c>
      <c r="CH42" s="918">
        <f t="shared" ref="CH42" si="554">SUM(CH38:CH41)</f>
        <v>0</v>
      </c>
      <c r="CI42" s="50"/>
      <c r="CJ42" s="918">
        <f>SUM(CJ38:CJ41)</f>
        <v>0</v>
      </c>
      <c r="CK42" s="918">
        <f t="shared" ref="CK42" si="555">SUM(CK38:CK41)</f>
        <v>0</v>
      </c>
      <c r="CL42" s="918">
        <f t="shared" ref="CL42" si="556">SUM(CL38:CL41)</f>
        <v>0</v>
      </c>
      <c r="CM42" s="50"/>
      <c r="CN42" s="918">
        <f>SUM(CN38:CN41)</f>
        <v>0</v>
      </c>
      <c r="CO42" s="918">
        <f t="shared" ref="CO42" si="557">SUM(CO38:CO41)</f>
        <v>0</v>
      </c>
      <c r="CP42" s="918">
        <f t="shared" ref="CP42" si="558">SUM(CP38:CP41)</f>
        <v>0</v>
      </c>
      <c r="CQ42" s="50"/>
      <c r="CR42" s="918">
        <f>SUM(CR38:CR41)</f>
        <v>0</v>
      </c>
      <c r="CS42" s="918">
        <f t="shared" ref="CS42" si="559">SUM(CS38:CS41)</f>
        <v>0</v>
      </c>
      <c r="CT42" s="918">
        <f t="shared" ref="CT42" si="560">SUM(CT38:CT41)</f>
        <v>0</v>
      </c>
      <c r="CU42" s="50"/>
      <c r="CV42" s="918">
        <f>SUM(CV38:CV41)</f>
        <v>0</v>
      </c>
      <c r="CW42" s="918">
        <f t="shared" ref="CW42" si="561">SUM(CW38:CW41)</f>
        <v>0</v>
      </c>
      <c r="CX42" s="918">
        <f t="shared" ref="CX42" si="562">SUM(CX38:CX41)</f>
        <v>0</v>
      </c>
      <c r="CY42" s="50"/>
      <c r="CZ42" s="918">
        <f>SUM(CZ38:CZ41)</f>
        <v>0</v>
      </c>
      <c r="DA42" s="918">
        <f t="shared" ref="DA42" si="563">SUM(DA38:DA41)</f>
        <v>0</v>
      </c>
      <c r="DB42" s="918">
        <f t="shared" ref="DB42" si="564">SUM(DB38:DB41)</f>
        <v>0</v>
      </c>
      <c r="DC42" s="50"/>
      <c r="DD42" s="918">
        <f>SUM(DD38:DD41)</f>
        <v>0</v>
      </c>
      <c r="DE42" s="918">
        <f t="shared" ref="DE42" si="565">SUM(DE38:DE41)</f>
        <v>0</v>
      </c>
      <c r="DF42" s="918">
        <f t="shared" ref="DF42" si="566">SUM(DF38:DF41)</f>
        <v>0</v>
      </c>
      <c r="DG42" s="50"/>
      <c r="DH42" s="918">
        <f>SUM(DH38:DH41)</f>
        <v>100000</v>
      </c>
      <c r="DI42" s="918">
        <f>SUM(DI38:DI41)</f>
        <v>100000</v>
      </c>
      <c r="DJ42" s="918">
        <f>SUM(DJ38:DJ41)</f>
        <v>0</v>
      </c>
    </row>
    <row r="43" spans="1:114" s="39" customFormat="1" ht="24.75" customHeight="1" x14ac:dyDescent="0.2">
      <c r="A43" s="154"/>
      <c r="B43" s="154"/>
      <c r="C43" s="154"/>
      <c r="D43" s="902"/>
      <c r="E43" s="973"/>
      <c r="F43" s="830"/>
      <c r="G43" s="830"/>
      <c r="H43" s="830"/>
      <c r="I43" s="830"/>
      <c r="J43" s="830"/>
      <c r="K43" s="830"/>
      <c r="L43" s="830"/>
      <c r="M43" s="830"/>
      <c r="N43" s="830"/>
      <c r="O43" s="830"/>
      <c r="P43" s="830"/>
      <c r="Q43" s="833"/>
      <c r="R43" s="834"/>
      <c r="S43" s="835"/>
      <c r="T43" s="836"/>
      <c r="U43" s="836"/>
      <c r="V43" s="836"/>
      <c r="W43" s="836"/>
      <c r="X43" s="836"/>
      <c r="Y43" s="836"/>
      <c r="Z43" s="836"/>
      <c r="AA43" s="836"/>
      <c r="AB43" s="836"/>
      <c r="AC43" s="836"/>
      <c r="AD43" s="836"/>
      <c r="AE43" s="836"/>
      <c r="AF43" s="838"/>
      <c r="AG43" s="838"/>
      <c r="AH43" s="838"/>
      <c r="AI43" s="838"/>
      <c r="AJ43" s="838"/>
      <c r="AK43" s="838"/>
      <c r="AL43" s="838"/>
      <c r="AM43" s="838"/>
      <c r="AN43" s="838"/>
      <c r="AO43" s="838"/>
      <c r="AP43" s="838"/>
      <c r="AQ43" s="838"/>
      <c r="AR43" s="838"/>
      <c r="AS43" s="838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53"/>
      <c r="BG43" s="54">
        <f>AF42-AS42</f>
        <v>0</v>
      </c>
      <c r="BH43" s="903">
        <f>SUM(BI42+AS42+BF42)</f>
        <v>680241.49</v>
      </c>
      <c r="BI43" s="56">
        <f>SUM(BG42)</f>
        <v>0</v>
      </c>
      <c r="BJ43" s="41" t="s">
        <v>35</v>
      </c>
      <c r="BK43" s="16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CA43" s="50"/>
      <c r="CE43" s="50"/>
      <c r="CI43" s="50"/>
      <c r="CM43" s="50"/>
      <c r="CQ43" s="50"/>
      <c r="CU43" s="50"/>
      <c r="CY43" s="50"/>
      <c r="DC43" s="50"/>
      <c r="DG43" s="50"/>
    </row>
    <row r="44" spans="1:114" s="39" customFormat="1" ht="24.75" customHeight="1" x14ac:dyDescent="0.2">
      <c r="A44" s="154"/>
      <c r="B44" s="154"/>
      <c r="C44" s="154"/>
      <c r="D44" s="902"/>
      <c r="E44" s="973"/>
      <c r="F44" s="830"/>
      <c r="G44" s="830"/>
      <c r="H44" s="830"/>
      <c r="I44" s="830"/>
      <c r="J44" s="830"/>
      <c r="K44" s="830"/>
      <c r="L44" s="830"/>
      <c r="M44" s="830"/>
      <c r="N44" s="830"/>
      <c r="O44" s="830"/>
      <c r="P44" s="830"/>
      <c r="Q44" s="833"/>
      <c r="R44" s="834"/>
      <c r="S44" s="835"/>
      <c r="T44" s="836"/>
      <c r="U44" s="836"/>
      <c r="V44" s="836"/>
      <c r="W44" s="836"/>
      <c r="X44" s="836"/>
      <c r="Y44" s="836"/>
      <c r="Z44" s="836"/>
      <c r="AA44" s="836"/>
      <c r="AB44" s="836"/>
      <c r="AC44" s="836"/>
      <c r="AD44" s="836"/>
      <c r="AE44" s="836"/>
      <c r="AF44" s="838"/>
      <c r="AG44" s="838"/>
      <c r="AH44" s="838"/>
      <c r="AI44" s="838"/>
      <c r="AJ44" s="838"/>
      <c r="AK44" s="838"/>
      <c r="AL44" s="838"/>
      <c r="AM44" s="838"/>
      <c r="AN44" s="838"/>
      <c r="AO44" s="838"/>
      <c r="AP44" s="838"/>
      <c r="AQ44" s="838"/>
      <c r="AR44" s="838"/>
      <c r="AS44" s="838"/>
      <c r="AT44" s="118"/>
      <c r="AU44" s="118"/>
      <c r="AV44" s="118"/>
      <c r="AW44" s="118"/>
      <c r="AX44" s="118"/>
      <c r="AY44" s="118"/>
      <c r="AZ44" s="118"/>
      <c r="BA44" s="118"/>
      <c r="BB44" s="118"/>
      <c r="BC44" s="118"/>
      <c r="BD44" s="118"/>
      <c r="BE44" s="118"/>
      <c r="BF44" s="118"/>
      <c r="BG44" s="41"/>
      <c r="BH44" s="57"/>
      <c r="BI44" s="904">
        <f>SUM(BI42-BI43)</f>
        <v>580241.49</v>
      </c>
      <c r="BJ44" s="41" t="s">
        <v>34</v>
      </c>
      <c r="BK44" s="16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50"/>
      <c r="BX44" s="50"/>
      <c r="BY44" s="50"/>
      <c r="CA44" s="50"/>
      <c r="CE44" s="50"/>
      <c r="CI44" s="50"/>
      <c r="CM44" s="50"/>
      <c r="CQ44" s="50"/>
      <c r="CU44" s="50"/>
      <c r="CY44" s="50"/>
      <c r="DC44" s="50"/>
      <c r="DG44" s="50"/>
    </row>
    <row r="45" spans="1:114" s="20" customFormat="1" ht="24.75" customHeight="1" x14ac:dyDescent="0.2">
      <c r="A45" s="1168" t="s">
        <v>8</v>
      </c>
      <c r="B45" s="1169"/>
      <c r="C45" s="119" t="s">
        <v>103</v>
      </c>
      <c r="D45" s="131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2"/>
      <c r="AF45" s="23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3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3"/>
      <c r="BG45" s="133"/>
      <c r="BH45" s="130"/>
      <c r="BI45" s="134"/>
      <c r="BJ45" s="23"/>
      <c r="BK45" s="157"/>
      <c r="BL45" s="131"/>
      <c r="BM45" s="132"/>
      <c r="BN45" s="131"/>
      <c r="BO45" s="131"/>
      <c r="BP45" s="131"/>
      <c r="BQ45" s="131"/>
      <c r="BR45" s="131"/>
      <c r="BS45" s="131"/>
      <c r="BT45" s="133"/>
      <c r="BU45" s="133"/>
      <c r="BV45" s="130"/>
      <c r="BW45" s="131"/>
      <c r="BX45" s="133"/>
      <c r="BY45" s="133"/>
      <c r="BZ45" s="24"/>
      <c r="CA45" s="131"/>
      <c r="CB45" s="24"/>
      <c r="CC45" s="24"/>
      <c r="CD45" s="24"/>
      <c r="CE45" s="131"/>
      <c r="CF45" s="24"/>
      <c r="CG45" s="24"/>
      <c r="CH45" s="24"/>
      <c r="CI45" s="131"/>
      <c r="CJ45" s="24"/>
      <c r="CK45" s="24"/>
      <c r="CL45" s="24"/>
      <c r="CM45" s="131"/>
      <c r="CN45" s="24"/>
      <c r="CO45" s="24"/>
      <c r="CP45" s="24"/>
      <c r="CQ45" s="131"/>
      <c r="CU45" s="131"/>
      <c r="CY45" s="131"/>
      <c r="DC45" s="131"/>
      <c r="DG45" s="131"/>
    </row>
    <row r="46" spans="1:114" s="8" customFormat="1" ht="24.75" customHeight="1" x14ac:dyDescent="0.2">
      <c r="A46" s="1170" t="s">
        <v>9</v>
      </c>
      <c r="B46" s="1150" t="s">
        <v>10</v>
      </c>
      <c r="C46" s="1150" t="s">
        <v>21</v>
      </c>
      <c r="D46" s="1173" t="s">
        <v>11</v>
      </c>
      <c r="E46" s="1173"/>
      <c r="F46" s="1173"/>
      <c r="G46" s="1173"/>
      <c r="H46" s="1173"/>
      <c r="I46" s="1173"/>
      <c r="J46" s="1173"/>
      <c r="K46" s="1173"/>
      <c r="L46" s="1173"/>
      <c r="M46" s="1173"/>
      <c r="N46" s="1173"/>
      <c r="O46" s="1173"/>
      <c r="P46" s="1173"/>
      <c r="Q46" s="1173"/>
      <c r="R46" s="1150" t="s">
        <v>19</v>
      </c>
      <c r="S46" s="1174" t="s">
        <v>16</v>
      </c>
      <c r="T46" s="1175"/>
      <c r="U46" s="1175"/>
      <c r="V46" s="1175"/>
      <c r="W46" s="1175"/>
      <c r="X46" s="1175"/>
      <c r="Y46" s="1175"/>
      <c r="Z46" s="1175"/>
      <c r="AA46" s="1175"/>
      <c r="AB46" s="1175"/>
      <c r="AC46" s="1175"/>
      <c r="AD46" s="1175"/>
      <c r="AE46" s="1176"/>
      <c r="AF46" s="1161" t="s">
        <v>6</v>
      </c>
      <c r="AG46" s="1161"/>
      <c r="AH46" s="1161"/>
      <c r="AI46" s="1161"/>
      <c r="AJ46" s="1161"/>
      <c r="AK46" s="1161"/>
      <c r="AL46" s="1161"/>
      <c r="AM46" s="1161"/>
      <c r="AN46" s="1161"/>
      <c r="AO46" s="1161"/>
      <c r="AP46" s="1161"/>
      <c r="AQ46" s="1161"/>
      <c r="AR46" s="1161"/>
      <c r="AS46" s="1161"/>
      <c r="AT46" s="1162" t="s">
        <v>38</v>
      </c>
      <c r="AU46" s="1163"/>
      <c r="AV46" s="1163"/>
      <c r="AW46" s="1163"/>
      <c r="AX46" s="1163"/>
      <c r="AY46" s="1163"/>
      <c r="AZ46" s="1163"/>
      <c r="BA46" s="1163"/>
      <c r="BB46" s="1163"/>
      <c r="BC46" s="1163"/>
      <c r="BD46" s="1163"/>
      <c r="BE46" s="1163"/>
      <c r="BF46" s="1164"/>
      <c r="BG46" s="1150" t="s">
        <v>35</v>
      </c>
      <c r="BH46" s="1150" t="s">
        <v>208</v>
      </c>
      <c r="BI46" s="1214" t="s">
        <v>36</v>
      </c>
      <c r="BJ46" s="130"/>
      <c r="BK46" s="130"/>
      <c r="BL46" s="1149" t="s">
        <v>51</v>
      </c>
      <c r="BM46" s="1149"/>
      <c r="BN46" s="1149"/>
      <c r="BO46" s="23"/>
      <c r="BP46" s="1149" t="s">
        <v>52</v>
      </c>
      <c r="BQ46" s="1149"/>
      <c r="BR46" s="1149"/>
      <c r="BS46" s="23"/>
      <c r="BT46" s="1149" t="s">
        <v>56</v>
      </c>
      <c r="BU46" s="1149"/>
      <c r="BV46" s="1149"/>
      <c r="BW46" s="23"/>
      <c r="BX46" s="1149" t="s">
        <v>59</v>
      </c>
      <c r="BY46" s="1149"/>
      <c r="BZ46" s="1149"/>
      <c r="CA46" s="23"/>
      <c r="CB46" s="1149" t="s">
        <v>60</v>
      </c>
      <c r="CC46" s="1149"/>
      <c r="CD46" s="1149"/>
      <c r="CE46" s="23"/>
      <c r="CF46" s="1149" t="s">
        <v>61</v>
      </c>
      <c r="CG46" s="1149"/>
      <c r="CH46" s="1149"/>
      <c r="CI46" s="23"/>
      <c r="CJ46" s="1149" t="s">
        <v>204</v>
      </c>
      <c r="CK46" s="1149"/>
      <c r="CL46" s="1149"/>
      <c r="CM46" s="23"/>
      <c r="CN46" s="1149" t="s">
        <v>584</v>
      </c>
      <c r="CO46" s="1149"/>
      <c r="CP46" s="1149"/>
      <c r="CQ46" s="23"/>
      <c r="CR46" s="1149" t="s">
        <v>585</v>
      </c>
      <c r="CS46" s="1149"/>
      <c r="CT46" s="1149"/>
      <c r="CU46" s="23"/>
      <c r="CV46" s="1149" t="s">
        <v>586</v>
      </c>
      <c r="CW46" s="1149"/>
      <c r="CX46" s="1149"/>
      <c r="CY46" s="23"/>
      <c r="CZ46" s="1149" t="s">
        <v>587</v>
      </c>
      <c r="DA46" s="1149"/>
      <c r="DB46" s="1149"/>
      <c r="DC46" s="23"/>
      <c r="DD46" s="1149" t="s">
        <v>588</v>
      </c>
      <c r="DE46" s="1149"/>
      <c r="DF46" s="1149"/>
      <c r="DG46" s="23"/>
      <c r="DH46" s="1149" t="s">
        <v>12</v>
      </c>
      <c r="DI46" s="1149"/>
      <c r="DJ46" s="1149"/>
    </row>
    <row r="47" spans="1:114" s="8" customFormat="1" ht="24.75" customHeight="1" x14ac:dyDescent="0.2">
      <c r="A47" s="1171"/>
      <c r="B47" s="1151"/>
      <c r="C47" s="1151"/>
      <c r="D47" s="1156" t="s">
        <v>17</v>
      </c>
      <c r="E47" s="1158" t="s">
        <v>18</v>
      </c>
      <c r="F47" s="1159"/>
      <c r="G47" s="1159"/>
      <c r="H47" s="1159"/>
      <c r="I47" s="1159"/>
      <c r="J47" s="1159"/>
      <c r="K47" s="1159"/>
      <c r="L47" s="1159"/>
      <c r="M47" s="1159"/>
      <c r="N47" s="1159"/>
      <c r="O47" s="1159"/>
      <c r="P47" s="1159"/>
      <c r="Q47" s="1159"/>
      <c r="R47" s="1151"/>
      <c r="S47" s="1156" t="s">
        <v>17</v>
      </c>
      <c r="T47" s="1158" t="s">
        <v>18</v>
      </c>
      <c r="U47" s="1159"/>
      <c r="V47" s="1159"/>
      <c r="W47" s="1159"/>
      <c r="X47" s="1159"/>
      <c r="Y47" s="1159"/>
      <c r="Z47" s="1159"/>
      <c r="AA47" s="1159"/>
      <c r="AB47" s="1159"/>
      <c r="AC47" s="1159"/>
      <c r="AD47" s="1159"/>
      <c r="AE47" s="1160"/>
      <c r="AF47" s="1156" t="s">
        <v>17</v>
      </c>
      <c r="AG47" s="1158" t="s">
        <v>18</v>
      </c>
      <c r="AH47" s="1159"/>
      <c r="AI47" s="1159"/>
      <c r="AJ47" s="1159"/>
      <c r="AK47" s="1159"/>
      <c r="AL47" s="1159"/>
      <c r="AM47" s="1159"/>
      <c r="AN47" s="1159"/>
      <c r="AO47" s="1159"/>
      <c r="AP47" s="1159"/>
      <c r="AQ47" s="1159"/>
      <c r="AR47" s="1159"/>
      <c r="AS47" s="1160"/>
      <c r="AT47" s="1165"/>
      <c r="AU47" s="1166"/>
      <c r="AV47" s="1166"/>
      <c r="AW47" s="1166"/>
      <c r="AX47" s="1166"/>
      <c r="AY47" s="1166"/>
      <c r="AZ47" s="1166"/>
      <c r="BA47" s="1166"/>
      <c r="BB47" s="1166"/>
      <c r="BC47" s="1166"/>
      <c r="BD47" s="1166"/>
      <c r="BE47" s="1166"/>
      <c r="BF47" s="1167"/>
      <c r="BG47" s="1151"/>
      <c r="BH47" s="1151"/>
      <c r="BI47" s="1215"/>
      <c r="BJ47" s="130"/>
      <c r="BK47" s="130"/>
      <c r="BL47" s="920">
        <v>1</v>
      </c>
      <c r="BM47" s="920">
        <v>2</v>
      </c>
      <c r="BN47" s="920"/>
      <c r="BO47" s="23"/>
      <c r="BP47" s="920">
        <v>1</v>
      </c>
      <c r="BQ47" s="920">
        <v>2</v>
      </c>
      <c r="BR47" s="920"/>
      <c r="BS47" s="23"/>
      <c r="BT47" s="920">
        <v>1</v>
      </c>
      <c r="BU47" s="920">
        <v>2</v>
      </c>
      <c r="BV47" s="920"/>
      <c r="BW47" s="23"/>
      <c r="BX47" s="920">
        <v>1</v>
      </c>
      <c r="BY47" s="920">
        <v>2</v>
      </c>
      <c r="BZ47" s="920"/>
      <c r="CA47" s="23"/>
      <c r="CB47" s="920">
        <v>1</v>
      </c>
      <c r="CC47" s="920">
        <v>2</v>
      </c>
      <c r="CD47" s="920"/>
      <c r="CE47" s="23"/>
      <c r="CF47" s="920">
        <v>1</v>
      </c>
      <c r="CG47" s="920">
        <v>2</v>
      </c>
      <c r="CH47" s="920"/>
      <c r="CI47" s="23"/>
      <c r="CJ47" s="920">
        <v>1</v>
      </c>
      <c r="CK47" s="920">
        <v>2</v>
      </c>
      <c r="CL47" s="920"/>
      <c r="CM47" s="23"/>
      <c r="CN47" s="920">
        <v>1</v>
      </c>
      <c r="CO47" s="920">
        <v>2</v>
      </c>
      <c r="CP47" s="920"/>
      <c r="CQ47" s="23"/>
      <c r="CR47" s="920">
        <v>1</v>
      </c>
      <c r="CS47" s="920">
        <v>2</v>
      </c>
      <c r="CT47" s="920"/>
      <c r="CU47" s="23"/>
      <c r="CV47" s="920">
        <v>1</v>
      </c>
      <c r="CW47" s="920">
        <v>2</v>
      </c>
      <c r="CX47" s="920"/>
      <c r="CY47" s="23"/>
      <c r="CZ47" s="920">
        <v>1</v>
      </c>
      <c r="DA47" s="920">
        <v>2</v>
      </c>
      <c r="DB47" s="920"/>
      <c r="DC47" s="23"/>
      <c r="DD47" s="920">
        <v>1</v>
      </c>
      <c r="DE47" s="920">
        <v>2</v>
      </c>
      <c r="DF47" s="920"/>
      <c r="DG47" s="23"/>
      <c r="DH47" s="920">
        <v>1</v>
      </c>
      <c r="DI47" s="920">
        <v>2</v>
      </c>
      <c r="DJ47" s="920"/>
    </row>
    <row r="48" spans="1:114" s="6" customFormat="1" ht="24.75" customHeight="1" x14ac:dyDescent="0.2">
      <c r="A48" s="1171"/>
      <c r="B48" s="1151"/>
      <c r="C48" s="1151"/>
      <c r="D48" s="1213"/>
      <c r="E48" s="26">
        <v>1</v>
      </c>
      <c r="F48" s="26">
        <v>2</v>
      </c>
      <c r="G48" s="26">
        <v>3</v>
      </c>
      <c r="H48" s="26">
        <v>4</v>
      </c>
      <c r="I48" s="26">
        <v>5</v>
      </c>
      <c r="J48" s="26">
        <v>6</v>
      </c>
      <c r="K48" s="26">
        <v>7</v>
      </c>
      <c r="L48" s="26">
        <v>8</v>
      </c>
      <c r="M48" s="26">
        <v>9</v>
      </c>
      <c r="N48" s="26">
        <v>10</v>
      </c>
      <c r="O48" s="26">
        <v>11</v>
      </c>
      <c r="P48" s="26">
        <v>12</v>
      </c>
      <c r="Q48" s="26" t="s">
        <v>20</v>
      </c>
      <c r="R48" s="1151"/>
      <c r="S48" s="1213"/>
      <c r="T48" s="26">
        <v>1</v>
      </c>
      <c r="U48" s="26">
        <v>2</v>
      </c>
      <c r="V48" s="26">
        <v>3</v>
      </c>
      <c r="W48" s="26">
        <v>4</v>
      </c>
      <c r="X48" s="26">
        <v>5</v>
      </c>
      <c r="Y48" s="26">
        <v>6</v>
      </c>
      <c r="Z48" s="26">
        <v>7</v>
      </c>
      <c r="AA48" s="26">
        <v>8</v>
      </c>
      <c r="AB48" s="26">
        <v>9</v>
      </c>
      <c r="AC48" s="26">
        <v>10</v>
      </c>
      <c r="AD48" s="26">
        <v>11</v>
      </c>
      <c r="AE48" s="26">
        <v>12</v>
      </c>
      <c r="AF48" s="1213"/>
      <c r="AG48" s="26">
        <v>1</v>
      </c>
      <c r="AH48" s="26">
        <v>2</v>
      </c>
      <c r="AI48" s="26">
        <v>3</v>
      </c>
      <c r="AJ48" s="26">
        <v>4</v>
      </c>
      <c r="AK48" s="26">
        <v>5</v>
      </c>
      <c r="AL48" s="26">
        <v>6</v>
      </c>
      <c r="AM48" s="26">
        <v>7</v>
      </c>
      <c r="AN48" s="26">
        <v>8</v>
      </c>
      <c r="AO48" s="26">
        <v>9</v>
      </c>
      <c r="AP48" s="26">
        <v>10</v>
      </c>
      <c r="AQ48" s="26">
        <v>11</v>
      </c>
      <c r="AR48" s="26">
        <v>12</v>
      </c>
      <c r="AS48" s="26" t="s">
        <v>12</v>
      </c>
      <c r="AT48" s="164">
        <v>1</v>
      </c>
      <c r="AU48" s="164">
        <v>2</v>
      </c>
      <c r="AV48" s="164">
        <v>3</v>
      </c>
      <c r="AW48" s="164">
        <v>4</v>
      </c>
      <c r="AX48" s="164">
        <v>5</v>
      </c>
      <c r="AY48" s="164">
        <v>6</v>
      </c>
      <c r="AZ48" s="164">
        <v>7</v>
      </c>
      <c r="BA48" s="164">
        <v>8</v>
      </c>
      <c r="BB48" s="164">
        <v>9</v>
      </c>
      <c r="BC48" s="164">
        <v>10</v>
      </c>
      <c r="BD48" s="164">
        <v>11</v>
      </c>
      <c r="BE48" s="164">
        <v>12</v>
      </c>
      <c r="BF48" s="26" t="s">
        <v>12</v>
      </c>
      <c r="BG48" s="1151"/>
      <c r="BH48" s="1151"/>
      <c r="BI48" s="1215"/>
      <c r="BJ48" s="7"/>
      <c r="BK48" s="7"/>
      <c r="BL48" s="164" t="s">
        <v>581</v>
      </c>
      <c r="BM48" s="164" t="s">
        <v>582</v>
      </c>
      <c r="BN48" s="919" t="s">
        <v>583</v>
      </c>
      <c r="BO48" s="27"/>
      <c r="BP48" s="164" t="s">
        <v>581</v>
      </c>
      <c r="BQ48" s="164" t="s">
        <v>582</v>
      </c>
      <c r="BR48" s="919" t="s">
        <v>583</v>
      </c>
      <c r="BS48" s="27"/>
      <c r="BT48" s="164" t="s">
        <v>581</v>
      </c>
      <c r="BU48" s="164" t="s">
        <v>582</v>
      </c>
      <c r="BV48" s="919" t="s">
        <v>583</v>
      </c>
      <c r="BW48" s="27"/>
      <c r="BX48" s="164" t="s">
        <v>581</v>
      </c>
      <c r="BY48" s="164" t="s">
        <v>582</v>
      </c>
      <c r="BZ48" s="919" t="s">
        <v>583</v>
      </c>
      <c r="CA48" s="27"/>
      <c r="CB48" s="164" t="s">
        <v>581</v>
      </c>
      <c r="CC48" s="164" t="s">
        <v>582</v>
      </c>
      <c r="CD48" s="919" t="s">
        <v>583</v>
      </c>
      <c r="CE48" s="27"/>
      <c r="CF48" s="164" t="s">
        <v>581</v>
      </c>
      <c r="CG48" s="164" t="s">
        <v>582</v>
      </c>
      <c r="CH48" s="919" t="s">
        <v>583</v>
      </c>
      <c r="CI48" s="27"/>
      <c r="CJ48" s="164" t="s">
        <v>581</v>
      </c>
      <c r="CK48" s="164" t="s">
        <v>582</v>
      </c>
      <c r="CL48" s="919" t="s">
        <v>583</v>
      </c>
      <c r="CM48" s="27"/>
      <c r="CN48" s="164" t="s">
        <v>581</v>
      </c>
      <c r="CO48" s="164" t="s">
        <v>582</v>
      </c>
      <c r="CP48" s="919" t="s">
        <v>583</v>
      </c>
      <c r="CQ48" s="27"/>
      <c r="CR48" s="164" t="s">
        <v>581</v>
      </c>
      <c r="CS48" s="164" t="s">
        <v>582</v>
      </c>
      <c r="CT48" s="919" t="s">
        <v>583</v>
      </c>
      <c r="CU48" s="27"/>
      <c r="CV48" s="164" t="s">
        <v>581</v>
      </c>
      <c r="CW48" s="164" t="s">
        <v>582</v>
      </c>
      <c r="CX48" s="919" t="s">
        <v>583</v>
      </c>
      <c r="CY48" s="27"/>
      <c r="CZ48" s="164" t="s">
        <v>581</v>
      </c>
      <c r="DA48" s="164" t="s">
        <v>582</v>
      </c>
      <c r="DB48" s="919" t="s">
        <v>583</v>
      </c>
      <c r="DC48" s="27"/>
      <c r="DD48" s="164" t="s">
        <v>581</v>
      </c>
      <c r="DE48" s="164" t="s">
        <v>582</v>
      </c>
      <c r="DF48" s="919" t="s">
        <v>583</v>
      </c>
      <c r="DG48" s="27"/>
      <c r="DH48" s="164" t="s">
        <v>581</v>
      </c>
      <c r="DI48" s="164" t="s">
        <v>582</v>
      </c>
      <c r="DJ48" s="919" t="s">
        <v>583</v>
      </c>
    </row>
    <row r="49" spans="1:114" s="392" customFormat="1" ht="24.75" customHeight="1" x14ac:dyDescent="0.2">
      <c r="A49" s="744">
        <v>1</v>
      </c>
      <c r="B49" s="743" t="s">
        <v>405</v>
      </c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  <c r="V49" s="389"/>
      <c r="W49" s="389"/>
      <c r="X49" s="389"/>
      <c r="Y49" s="389"/>
      <c r="Z49" s="389"/>
      <c r="AA49" s="389"/>
      <c r="AB49" s="389"/>
      <c r="AC49" s="389"/>
      <c r="AD49" s="389"/>
      <c r="AE49" s="389"/>
      <c r="AF49" s="389"/>
      <c r="AG49" s="389"/>
      <c r="AH49" s="389"/>
      <c r="AI49" s="389"/>
      <c r="AJ49" s="389"/>
      <c r="AK49" s="389"/>
      <c r="AL49" s="389"/>
      <c r="AM49" s="389"/>
      <c r="AN49" s="389"/>
      <c r="AO49" s="389"/>
      <c r="AP49" s="389"/>
      <c r="AQ49" s="389"/>
      <c r="AR49" s="389"/>
      <c r="AS49" s="389"/>
      <c r="AT49" s="389"/>
      <c r="AU49" s="389"/>
      <c r="AV49" s="389"/>
      <c r="AW49" s="389"/>
      <c r="AX49" s="389"/>
      <c r="AY49" s="389"/>
      <c r="AZ49" s="389"/>
      <c r="BA49" s="389"/>
      <c r="BB49" s="389"/>
      <c r="BC49" s="389"/>
      <c r="BD49" s="389"/>
      <c r="BE49" s="389"/>
      <c r="BF49" s="389"/>
      <c r="BG49" s="389"/>
      <c r="BH49" s="389"/>
      <c r="BI49" s="403"/>
      <c r="BJ49" s="38"/>
      <c r="BK49" s="418"/>
      <c r="BL49" s="461"/>
      <c r="BM49" s="461"/>
      <c r="BN49" s="461"/>
      <c r="BO49" s="37"/>
      <c r="BP49" s="461"/>
      <c r="BQ49" s="461"/>
      <c r="BR49" s="461"/>
      <c r="BS49" s="37"/>
      <c r="BT49" s="461"/>
      <c r="BU49" s="461"/>
      <c r="BV49" s="461"/>
      <c r="BW49" s="37"/>
      <c r="BX49" s="461"/>
      <c r="BY49" s="461"/>
      <c r="BZ49" s="461"/>
      <c r="CA49" s="37"/>
      <c r="CB49" s="461"/>
      <c r="CC49" s="461"/>
      <c r="CD49" s="461"/>
      <c r="CE49" s="37"/>
      <c r="CF49" s="461"/>
      <c r="CG49" s="461"/>
      <c r="CH49" s="461"/>
      <c r="CI49" s="37"/>
      <c r="CJ49" s="461"/>
      <c r="CK49" s="461"/>
      <c r="CL49" s="461"/>
      <c r="CM49" s="37"/>
      <c r="CN49" s="461"/>
      <c r="CO49" s="461"/>
      <c r="CP49" s="461"/>
      <c r="CQ49" s="37"/>
      <c r="CR49" s="461"/>
      <c r="CS49" s="461"/>
      <c r="CT49" s="461"/>
      <c r="CU49" s="37"/>
      <c r="CV49" s="461"/>
      <c r="CW49" s="461"/>
      <c r="CX49" s="461"/>
      <c r="CY49" s="37"/>
      <c r="CZ49" s="461"/>
      <c r="DA49" s="461"/>
      <c r="DB49" s="461"/>
      <c r="DC49" s="37"/>
      <c r="DD49" s="461"/>
      <c r="DE49" s="461"/>
      <c r="DF49" s="461"/>
      <c r="DG49" s="37"/>
      <c r="DH49" s="461"/>
      <c r="DI49" s="461"/>
      <c r="DJ49" s="461"/>
    </row>
    <row r="50" spans="1:114" s="38" customFormat="1" ht="24.75" customHeight="1" x14ac:dyDescent="0.2">
      <c r="A50" s="463"/>
      <c r="B50" s="661" t="s">
        <v>407</v>
      </c>
      <c r="C50" s="191" t="s">
        <v>104</v>
      </c>
      <c r="D50" s="464">
        <v>5</v>
      </c>
      <c r="E50" s="974"/>
      <c r="F50" s="417"/>
      <c r="G50" s="417"/>
      <c r="H50" s="30"/>
      <c r="I50" s="30"/>
      <c r="J50" s="30"/>
      <c r="K50" s="30"/>
      <c r="L50" s="30"/>
      <c r="M50" s="30"/>
      <c r="N50" s="30"/>
      <c r="O50" s="30"/>
      <c r="P50" s="30"/>
      <c r="Q50" s="31">
        <f>SUM(E50:P50)</f>
        <v>0</v>
      </c>
      <c r="R50" s="436" t="s">
        <v>406</v>
      </c>
      <c r="S50" s="418">
        <v>500000</v>
      </c>
      <c r="T50" s="418"/>
      <c r="U50" s="418"/>
      <c r="V50" s="418"/>
      <c r="W50" s="418"/>
      <c r="X50" s="418"/>
      <c r="Y50" s="418"/>
      <c r="Z50" s="418"/>
      <c r="AA50" s="460"/>
      <c r="AB50" s="460"/>
      <c r="AC50" s="460"/>
      <c r="AD50" s="460"/>
      <c r="AE50" s="460"/>
      <c r="AF50" s="386">
        <f t="shared" ref="AF50" si="567">SUM(Q50*S50)</f>
        <v>0</v>
      </c>
      <c r="AG50" s="461">
        <f t="shared" ref="AG50" si="568">T50*E50</f>
        <v>0</v>
      </c>
      <c r="AH50" s="461">
        <f t="shared" ref="AH50" si="569">U50*F50</f>
        <v>0</v>
      </c>
      <c r="AI50" s="461">
        <f t="shared" ref="AI50" si="570">V50*G50</f>
        <v>0</v>
      </c>
      <c r="AJ50" s="461">
        <f t="shared" ref="AJ50" si="571">W50*H50</f>
        <v>0</v>
      </c>
      <c r="AK50" s="461">
        <f t="shared" ref="AK50" si="572">X50*I50</f>
        <v>0</v>
      </c>
      <c r="AL50" s="461">
        <f t="shared" ref="AL50" si="573">Y50*J50</f>
        <v>0</v>
      </c>
      <c r="AM50" s="461">
        <f t="shared" ref="AM50" si="574">Z50*K50</f>
        <v>0</v>
      </c>
      <c r="AN50" s="461">
        <f t="shared" ref="AN50" si="575">AA50*L50</f>
        <v>0</v>
      </c>
      <c r="AO50" s="461">
        <f t="shared" ref="AO50" si="576">AB50*M50</f>
        <v>0</v>
      </c>
      <c r="AP50" s="461">
        <f t="shared" ref="AP50" si="577">AC50*N50</f>
        <v>0</v>
      </c>
      <c r="AQ50" s="461">
        <f t="shared" ref="AQ50" si="578">AD50*O50</f>
        <v>0</v>
      </c>
      <c r="AR50" s="461">
        <f t="shared" ref="AR50" si="579">AE50*P50</f>
        <v>0</v>
      </c>
      <c r="AS50" s="462">
        <f t="shared" ref="AS50" si="580">SUM(AG50:AR50)</f>
        <v>0</v>
      </c>
      <c r="AT50" s="461"/>
      <c r="AU50" s="461"/>
      <c r="AV50" s="461"/>
      <c r="AW50" s="461"/>
      <c r="AX50" s="461"/>
      <c r="AY50" s="461"/>
      <c r="AZ50" s="461"/>
      <c r="BA50" s="461"/>
      <c r="BB50" s="461"/>
      <c r="BC50" s="461"/>
      <c r="BD50" s="461"/>
      <c r="BE50" s="461"/>
      <c r="BF50" s="462">
        <f>SUM(AT50:BE50)</f>
        <v>0</v>
      </c>
      <c r="BG50" s="419">
        <f>AF50-AS50</f>
        <v>0</v>
      </c>
      <c r="BH50" s="406">
        <f>S50*D50</f>
        <v>2500000</v>
      </c>
      <c r="BI50" s="407">
        <f>BH50-AS50</f>
        <v>2500000</v>
      </c>
      <c r="BJ50" s="387">
        <f>SUM(Q50/D50)</f>
        <v>0</v>
      </c>
      <c r="BK50" s="418">
        <v>500000</v>
      </c>
      <c r="BL50" s="461">
        <f t="shared" ref="BL50:BL52" si="581">AG50-AT50</f>
        <v>0</v>
      </c>
      <c r="BM50" s="461">
        <f t="shared" ref="BM50:BM52" si="582">E50*BK50</f>
        <v>0</v>
      </c>
      <c r="BN50" s="461">
        <f t="shared" ref="BN50:BN52" si="583">BL50-BM50</f>
        <v>0</v>
      </c>
      <c r="BO50" s="37"/>
      <c r="BP50" s="461">
        <f t="shared" ref="BP50:BP52" si="584">AH50-AU50</f>
        <v>0</v>
      </c>
      <c r="BQ50" s="461">
        <f t="shared" ref="BQ50:BQ52" si="585">F50*BK50</f>
        <v>0</v>
      </c>
      <c r="BR50" s="461">
        <f t="shared" ref="BR50:BR52" si="586">BP50-BQ50</f>
        <v>0</v>
      </c>
      <c r="BS50" s="37"/>
      <c r="BT50" s="461">
        <f t="shared" ref="BT50:BT52" si="587">AI50-AV50</f>
        <v>0</v>
      </c>
      <c r="BU50" s="461">
        <f t="shared" ref="BU50:BU52" si="588">G50*BK50</f>
        <v>0</v>
      </c>
      <c r="BV50" s="461">
        <f t="shared" ref="BV50:BV52" si="589">BT50-BU50</f>
        <v>0</v>
      </c>
      <c r="BW50" s="37"/>
      <c r="BX50" s="461">
        <f t="shared" ref="BX50:BX52" si="590">AJ50-AW50</f>
        <v>0</v>
      </c>
      <c r="BY50" s="461">
        <f t="shared" ref="BY50:BY52" si="591">H50*BK50</f>
        <v>0</v>
      </c>
      <c r="BZ50" s="461">
        <f t="shared" ref="BZ50:BZ52" si="592">BX50-BY50</f>
        <v>0</v>
      </c>
      <c r="CA50" s="37"/>
      <c r="CB50" s="461">
        <f t="shared" ref="CB50:CB52" si="593">SUM(AK50-AX50)</f>
        <v>0</v>
      </c>
      <c r="CC50" s="461">
        <f t="shared" ref="CC50:CC52" si="594">I50*BK50</f>
        <v>0</v>
      </c>
      <c r="CD50" s="461">
        <f t="shared" ref="CD50:CD52" si="595">CB50-CC50</f>
        <v>0</v>
      </c>
      <c r="CE50" s="37"/>
      <c r="CF50" s="461">
        <f t="shared" ref="CF50:CF52" si="596">AL50-AY50</f>
        <v>0</v>
      </c>
      <c r="CG50" s="461">
        <f t="shared" ref="CG50:CG52" si="597">J50*BK50</f>
        <v>0</v>
      </c>
      <c r="CH50" s="461">
        <f t="shared" ref="CH50:CH52" si="598">CF50-CG50</f>
        <v>0</v>
      </c>
      <c r="CI50" s="37"/>
      <c r="CJ50" s="461">
        <f t="shared" ref="CJ50:CJ52" si="599">AM50-AZ50</f>
        <v>0</v>
      </c>
      <c r="CK50" s="461">
        <f t="shared" ref="CK50:CK52" si="600">K50*BK50</f>
        <v>0</v>
      </c>
      <c r="CL50" s="461">
        <f t="shared" ref="CL50:CL52" si="601">CJ50-CK50</f>
        <v>0</v>
      </c>
      <c r="CM50" s="37"/>
      <c r="CN50" s="461">
        <f t="shared" ref="CN50:CN52" si="602">AN50-BA50</f>
        <v>0</v>
      </c>
      <c r="CO50" s="461">
        <f t="shared" ref="CO50:CO52" si="603">L50*BK50</f>
        <v>0</v>
      </c>
      <c r="CP50" s="461">
        <f t="shared" ref="CP50:CP52" si="604">CN50-CO50</f>
        <v>0</v>
      </c>
      <c r="CQ50" s="37"/>
      <c r="CR50" s="461">
        <f t="shared" ref="CR50:CR52" si="605">AO50-BB50</f>
        <v>0</v>
      </c>
      <c r="CS50" s="461">
        <f t="shared" ref="CS50:CS52" si="606">M50*BK50</f>
        <v>0</v>
      </c>
      <c r="CT50" s="461">
        <f t="shared" ref="CT50:CT52" si="607">CR50-CS50</f>
        <v>0</v>
      </c>
      <c r="CU50" s="37"/>
      <c r="CV50" s="461">
        <f t="shared" ref="CV50:CV52" si="608">AP50-BC50</f>
        <v>0</v>
      </c>
      <c r="CW50" s="461">
        <f t="shared" ref="CW50:CW52" si="609">N50*BK50</f>
        <v>0</v>
      </c>
      <c r="CX50" s="461">
        <f t="shared" ref="CX50:CX52" si="610">CV50-CW50</f>
        <v>0</v>
      </c>
      <c r="CY50" s="37"/>
      <c r="CZ50" s="461">
        <f t="shared" ref="CZ50:CZ52" si="611">AQ50-BD50</f>
        <v>0</v>
      </c>
      <c r="DA50" s="461">
        <f t="shared" ref="DA50:DA52" si="612">O50*BK50</f>
        <v>0</v>
      </c>
      <c r="DB50" s="461">
        <f t="shared" ref="DB50:DB52" si="613">CZ50-DA50</f>
        <v>0</v>
      </c>
      <c r="DC50" s="37"/>
      <c r="DD50" s="461">
        <f t="shared" ref="DD50:DD52" si="614">AR50-BE50</f>
        <v>0</v>
      </c>
      <c r="DE50" s="461">
        <f t="shared" ref="DE50:DE52" si="615">P50*BK50</f>
        <v>0</v>
      </c>
      <c r="DF50" s="461">
        <f t="shared" ref="DF50:DF52" si="616">DD50-DE50</f>
        <v>0</v>
      </c>
      <c r="DG50" s="37"/>
      <c r="DH50" s="461">
        <f t="shared" ref="DH50:DH51" si="617">SUM(BL50+BP50+BT50+BX50+CB50+CF50+CJ50+CN50+CR50+CV50+CZ50+DD50)</f>
        <v>0</v>
      </c>
      <c r="DI50" s="461">
        <f t="shared" ref="DI50:DI51" si="618">SUM(BM50+BQ50+BU50+BY50+CC50+CG50+CK50+CO50+CS50+CW50+DA50+DE50)</f>
        <v>0</v>
      </c>
      <c r="DJ50" s="461">
        <f t="shared" ref="DJ50:DJ52" si="619">DH50-DI50</f>
        <v>0</v>
      </c>
    </row>
    <row r="51" spans="1:114" s="392" customFormat="1" ht="24.75" customHeight="1" x14ac:dyDescent="0.2">
      <c r="A51" s="744">
        <v>2</v>
      </c>
      <c r="B51" s="388" t="s">
        <v>329</v>
      </c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  <c r="V51" s="389"/>
      <c r="W51" s="389"/>
      <c r="X51" s="389"/>
      <c r="Y51" s="389"/>
      <c r="Z51" s="389"/>
      <c r="AA51" s="389"/>
      <c r="AB51" s="389"/>
      <c r="AC51" s="389"/>
      <c r="AD51" s="389"/>
      <c r="AE51" s="389"/>
      <c r="AF51" s="389"/>
      <c r="AG51" s="389"/>
      <c r="AH51" s="389"/>
      <c r="AI51" s="389"/>
      <c r="AJ51" s="389"/>
      <c r="AK51" s="389"/>
      <c r="AL51" s="389"/>
      <c r="AM51" s="389"/>
      <c r="AN51" s="389"/>
      <c r="AO51" s="389"/>
      <c r="AP51" s="389"/>
      <c r="AQ51" s="389"/>
      <c r="AR51" s="389"/>
      <c r="AS51" s="389"/>
      <c r="AT51" s="389"/>
      <c r="AU51" s="389"/>
      <c r="AV51" s="389"/>
      <c r="AW51" s="389"/>
      <c r="AX51" s="389"/>
      <c r="AY51" s="389"/>
      <c r="AZ51" s="389"/>
      <c r="BA51" s="389"/>
      <c r="BB51" s="389"/>
      <c r="BC51" s="389"/>
      <c r="BD51" s="389"/>
      <c r="BE51" s="389"/>
      <c r="BF51" s="389"/>
      <c r="BG51" s="389"/>
      <c r="BH51" s="389"/>
      <c r="BI51" s="403"/>
      <c r="BJ51" s="38"/>
      <c r="BK51" s="389"/>
      <c r="BL51" s="461">
        <f t="shared" si="581"/>
        <v>0</v>
      </c>
      <c r="BM51" s="461">
        <f t="shared" si="582"/>
        <v>0</v>
      </c>
      <c r="BN51" s="461">
        <f t="shared" si="583"/>
        <v>0</v>
      </c>
      <c r="BO51" s="37"/>
      <c r="BP51" s="461">
        <f t="shared" si="584"/>
        <v>0</v>
      </c>
      <c r="BQ51" s="461">
        <f t="shared" si="585"/>
        <v>0</v>
      </c>
      <c r="BR51" s="461">
        <f t="shared" si="586"/>
        <v>0</v>
      </c>
      <c r="BS51" s="37"/>
      <c r="BT51" s="461">
        <f t="shared" si="587"/>
        <v>0</v>
      </c>
      <c r="BU51" s="461">
        <f t="shared" si="588"/>
        <v>0</v>
      </c>
      <c r="BV51" s="461">
        <f t="shared" si="589"/>
        <v>0</v>
      </c>
      <c r="BW51" s="37"/>
      <c r="BX51" s="461">
        <f t="shared" si="590"/>
        <v>0</v>
      </c>
      <c r="BY51" s="461">
        <f t="shared" si="591"/>
        <v>0</v>
      </c>
      <c r="BZ51" s="461">
        <f t="shared" si="592"/>
        <v>0</v>
      </c>
      <c r="CA51" s="37"/>
      <c r="CB51" s="461">
        <f t="shared" si="593"/>
        <v>0</v>
      </c>
      <c r="CC51" s="461">
        <f t="shared" si="594"/>
        <v>0</v>
      </c>
      <c r="CD51" s="461">
        <f t="shared" si="595"/>
        <v>0</v>
      </c>
      <c r="CE51" s="37"/>
      <c r="CF51" s="461">
        <f t="shared" si="596"/>
        <v>0</v>
      </c>
      <c r="CG51" s="461">
        <f t="shared" si="597"/>
        <v>0</v>
      </c>
      <c r="CH51" s="461">
        <f t="shared" si="598"/>
        <v>0</v>
      </c>
      <c r="CI51" s="37"/>
      <c r="CJ51" s="461">
        <f t="shared" si="599"/>
        <v>0</v>
      </c>
      <c r="CK51" s="461">
        <f t="shared" si="600"/>
        <v>0</v>
      </c>
      <c r="CL51" s="461">
        <f t="shared" si="601"/>
        <v>0</v>
      </c>
      <c r="CM51" s="37"/>
      <c r="CN51" s="461">
        <f t="shared" si="602"/>
        <v>0</v>
      </c>
      <c r="CO51" s="461">
        <f t="shared" si="603"/>
        <v>0</v>
      </c>
      <c r="CP51" s="461">
        <f t="shared" si="604"/>
        <v>0</v>
      </c>
      <c r="CQ51" s="37"/>
      <c r="CR51" s="461">
        <f t="shared" si="605"/>
        <v>0</v>
      </c>
      <c r="CS51" s="461">
        <f t="shared" si="606"/>
        <v>0</v>
      </c>
      <c r="CT51" s="461">
        <f t="shared" si="607"/>
        <v>0</v>
      </c>
      <c r="CU51" s="37"/>
      <c r="CV51" s="461">
        <f t="shared" si="608"/>
        <v>0</v>
      </c>
      <c r="CW51" s="461">
        <f t="shared" si="609"/>
        <v>0</v>
      </c>
      <c r="CX51" s="461">
        <f t="shared" si="610"/>
        <v>0</v>
      </c>
      <c r="CY51" s="37"/>
      <c r="CZ51" s="461">
        <f t="shared" si="611"/>
        <v>0</v>
      </c>
      <c r="DA51" s="461">
        <f t="shared" si="612"/>
        <v>0</v>
      </c>
      <c r="DB51" s="461">
        <f t="shared" si="613"/>
        <v>0</v>
      </c>
      <c r="DC51" s="37"/>
      <c r="DD51" s="461">
        <f t="shared" si="614"/>
        <v>0</v>
      </c>
      <c r="DE51" s="461">
        <f t="shared" si="615"/>
        <v>0</v>
      </c>
      <c r="DF51" s="461">
        <f t="shared" si="616"/>
        <v>0</v>
      </c>
      <c r="DG51" s="37"/>
      <c r="DH51" s="461">
        <f t="shared" si="617"/>
        <v>0</v>
      </c>
      <c r="DI51" s="461">
        <f t="shared" si="618"/>
        <v>0</v>
      </c>
      <c r="DJ51" s="461">
        <f t="shared" si="619"/>
        <v>0</v>
      </c>
    </row>
    <row r="52" spans="1:114" s="38" customFormat="1" ht="24.75" customHeight="1" x14ac:dyDescent="0.2">
      <c r="A52" s="463"/>
      <c r="B52" s="669" t="s">
        <v>330</v>
      </c>
      <c r="C52" s="191" t="s">
        <v>104</v>
      </c>
      <c r="D52" s="464">
        <f>48*12</f>
        <v>576</v>
      </c>
      <c r="E52" s="974">
        <v>144</v>
      </c>
      <c r="F52" s="417"/>
      <c r="G52" s="417"/>
      <c r="H52" s="30"/>
      <c r="I52" s="30"/>
      <c r="J52" s="30"/>
      <c r="K52" s="30"/>
      <c r="L52" s="30"/>
      <c r="M52" s="30"/>
      <c r="N52" s="30"/>
      <c r="O52" s="30"/>
      <c r="P52" s="30"/>
      <c r="Q52" s="31">
        <f>SUM(E52:P52)</f>
        <v>144</v>
      </c>
      <c r="R52" s="436" t="s">
        <v>105</v>
      </c>
      <c r="S52" s="418">
        <v>200000</v>
      </c>
      <c r="T52" s="418">
        <v>200000</v>
      </c>
      <c r="U52" s="418"/>
      <c r="V52" s="418"/>
      <c r="W52" s="418"/>
      <c r="X52" s="418"/>
      <c r="Y52" s="418"/>
      <c r="Z52" s="418"/>
      <c r="AA52" s="460"/>
      <c r="AB52" s="460"/>
      <c r="AC52" s="460"/>
      <c r="AD52" s="460"/>
      <c r="AE52" s="460"/>
      <c r="AF52" s="386">
        <f t="shared" ref="AF52:AF53" si="620">SUM(Q52*S52)</f>
        <v>28800000</v>
      </c>
      <c r="AG52" s="461">
        <f t="shared" ref="AG52:AG53" si="621">T52*E52</f>
        <v>28800000</v>
      </c>
      <c r="AH52" s="461">
        <f t="shared" ref="AH52:AH53" si="622">U52*F52</f>
        <v>0</v>
      </c>
      <c r="AI52" s="461">
        <f t="shared" ref="AI52:AI53" si="623">V52*G52</f>
        <v>0</v>
      </c>
      <c r="AJ52" s="461">
        <f t="shared" ref="AJ52:AJ53" si="624">W52*H52</f>
        <v>0</v>
      </c>
      <c r="AK52" s="461">
        <f t="shared" ref="AK52:AK53" si="625">X52*I52</f>
        <v>0</v>
      </c>
      <c r="AL52" s="461">
        <f t="shared" ref="AL52:AL53" si="626">Y52*J52</f>
        <v>0</v>
      </c>
      <c r="AM52" s="461">
        <f t="shared" ref="AM52:AM53" si="627">Z52*K52</f>
        <v>0</v>
      </c>
      <c r="AN52" s="461">
        <f t="shared" ref="AN52:AN53" si="628">AA52*L52</f>
        <v>0</v>
      </c>
      <c r="AO52" s="461">
        <f t="shared" ref="AO52:AO53" si="629">AB52*M52</f>
        <v>0</v>
      </c>
      <c r="AP52" s="461">
        <f t="shared" ref="AP52:AP53" si="630">AC52*N52</f>
        <v>0</v>
      </c>
      <c r="AQ52" s="461">
        <f t="shared" ref="AQ52:AQ53" si="631">AD52*O52</f>
        <v>0</v>
      </c>
      <c r="AR52" s="461">
        <f t="shared" ref="AR52:AR53" si="632">AE52*P52</f>
        <v>0</v>
      </c>
      <c r="AS52" s="462">
        <f t="shared" ref="AS52:AS53" si="633">SUM(AG52:AR52)</f>
        <v>28800000</v>
      </c>
      <c r="AT52" s="461"/>
      <c r="AU52" s="461"/>
      <c r="AV52" s="461"/>
      <c r="AW52" s="461"/>
      <c r="AX52" s="461"/>
      <c r="AY52" s="461"/>
      <c r="AZ52" s="461"/>
      <c r="BA52" s="461"/>
      <c r="BB52" s="461"/>
      <c r="BC52" s="461"/>
      <c r="BD52" s="461"/>
      <c r="BE52" s="461"/>
      <c r="BF52" s="462">
        <f>SUM(AT52:BE52)</f>
        <v>0</v>
      </c>
      <c r="BG52" s="419">
        <f>AF52-AS52</f>
        <v>0</v>
      </c>
      <c r="BH52" s="406">
        <f>S52*D52</f>
        <v>115200000</v>
      </c>
      <c r="BI52" s="407">
        <f>BH52-AS52</f>
        <v>86400000</v>
      </c>
      <c r="BJ52" s="387">
        <f>SUM(Q52/D52)</f>
        <v>0.25</v>
      </c>
      <c r="BK52" s="418">
        <v>200000</v>
      </c>
      <c r="BL52" s="461">
        <f t="shared" si="581"/>
        <v>28800000</v>
      </c>
      <c r="BM52" s="461">
        <f t="shared" si="582"/>
        <v>28800000</v>
      </c>
      <c r="BN52" s="461">
        <f t="shared" si="583"/>
        <v>0</v>
      </c>
      <c r="BO52" s="37"/>
      <c r="BP52" s="461">
        <f t="shared" si="584"/>
        <v>0</v>
      </c>
      <c r="BQ52" s="461">
        <f t="shared" si="585"/>
        <v>0</v>
      </c>
      <c r="BR52" s="461">
        <f t="shared" si="586"/>
        <v>0</v>
      </c>
      <c r="BS52" s="37"/>
      <c r="BT52" s="461">
        <f t="shared" si="587"/>
        <v>0</v>
      </c>
      <c r="BU52" s="461">
        <f t="shared" si="588"/>
        <v>0</v>
      </c>
      <c r="BV52" s="461">
        <f t="shared" si="589"/>
        <v>0</v>
      </c>
      <c r="BW52" s="37"/>
      <c r="BX52" s="461">
        <f t="shared" si="590"/>
        <v>0</v>
      </c>
      <c r="BY52" s="461">
        <f t="shared" si="591"/>
        <v>0</v>
      </c>
      <c r="BZ52" s="461">
        <f t="shared" si="592"/>
        <v>0</v>
      </c>
      <c r="CA52" s="37"/>
      <c r="CB52" s="461">
        <f t="shared" si="593"/>
        <v>0</v>
      </c>
      <c r="CC52" s="461">
        <f t="shared" si="594"/>
        <v>0</v>
      </c>
      <c r="CD52" s="461">
        <f t="shared" si="595"/>
        <v>0</v>
      </c>
      <c r="CE52" s="37"/>
      <c r="CF52" s="461">
        <f t="shared" si="596"/>
        <v>0</v>
      </c>
      <c r="CG52" s="461">
        <f t="shared" si="597"/>
        <v>0</v>
      </c>
      <c r="CH52" s="461">
        <f t="shared" si="598"/>
        <v>0</v>
      </c>
      <c r="CI52" s="37"/>
      <c r="CJ52" s="461">
        <f t="shared" si="599"/>
        <v>0</v>
      </c>
      <c r="CK52" s="461">
        <f t="shared" si="600"/>
        <v>0</v>
      </c>
      <c r="CL52" s="461">
        <f t="shared" si="601"/>
        <v>0</v>
      </c>
      <c r="CM52" s="37"/>
      <c r="CN52" s="461">
        <f t="shared" si="602"/>
        <v>0</v>
      </c>
      <c r="CO52" s="461">
        <f t="shared" si="603"/>
        <v>0</v>
      </c>
      <c r="CP52" s="461">
        <f t="shared" si="604"/>
        <v>0</v>
      </c>
      <c r="CQ52" s="37"/>
      <c r="CR52" s="461">
        <f t="shared" si="605"/>
        <v>0</v>
      </c>
      <c r="CS52" s="461">
        <f t="shared" si="606"/>
        <v>0</v>
      </c>
      <c r="CT52" s="461">
        <f t="shared" si="607"/>
        <v>0</v>
      </c>
      <c r="CU52" s="37"/>
      <c r="CV52" s="461">
        <f t="shared" si="608"/>
        <v>0</v>
      </c>
      <c r="CW52" s="461">
        <f t="shared" si="609"/>
        <v>0</v>
      </c>
      <c r="CX52" s="461">
        <f t="shared" si="610"/>
        <v>0</v>
      </c>
      <c r="CY52" s="37"/>
      <c r="CZ52" s="461">
        <f t="shared" si="611"/>
        <v>0</v>
      </c>
      <c r="DA52" s="461">
        <f t="shared" si="612"/>
        <v>0</v>
      </c>
      <c r="DB52" s="461">
        <f t="shared" si="613"/>
        <v>0</v>
      </c>
      <c r="DC52" s="37"/>
      <c r="DD52" s="461">
        <f t="shared" si="614"/>
        <v>0</v>
      </c>
      <c r="DE52" s="461">
        <f t="shared" si="615"/>
        <v>0</v>
      </c>
      <c r="DF52" s="461">
        <f t="shared" si="616"/>
        <v>0</v>
      </c>
      <c r="DG52" s="37"/>
      <c r="DH52" s="461">
        <f t="shared" ref="DH52:DH58" si="634">SUM(BL52+BP52+BT52+BX52+CB52+CF52+CJ52+CN52+CR52+CV52+CZ52+DD52)</f>
        <v>28800000</v>
      </c>
      <c r="DI52" s="461">
        <f t="shared" ref="DI52:DI58" si="635">SUM(BM52+BQ52+BU52+BY52+CC52+CG52+CK52+CO52+CS52+CW52+DA52+DE52)</f>
        <v>28800000</v>
      </c>
      <c r="DJ52" s="461">
        <f t="shared" si="619"/>
        <v>0</v>
      </c>
    </row>
    <row r="53" spans="1:114" s="38" customFormat="1" ht="24.75" customHeight="1" x14ac:dyDescent="0.2">
      <c r="A53" s="28"/>
      <c r="B53" s="429" t="s">
        <v>331</v>
      </c>
      <c r="C53" s="29" t="s">
        <v>104</v>
      </c>
      <c r="D53" s="464">
        <v>24</v>
      </c>
      <c r="E53" s="30">
        <v>6</v>
      </c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1">
        <f>SUM(E53:P53)</f>
        <v>6</v>
      </c>
      <c r="R53" s="436" t="s">
        <v>105</v>
      </c>
      <c r="S53" s="672">
        <v>400000</v>
      </c>
      <c r="T53" s="672">
        <v>400000</v>
      </c>
      <c r="U53" s="672"/>
      <c r="V53" s="672"/>
      <c r="W53" s="672"/>
      <c r="X53" s="672"/>
      <c r="Y53" s="672"/>
      <c r="Z53" s="672"/>
      <c r="AA53" s="460"/>
      <c r="AB53" s="460"/>
      <c r="AC53" s="460"/>
      <c r="AD53" s="460"/>
      <c r="AE53" s="460"/>
      <c r="AF53" s="386">
        <f t="shared" si="620"/>
        <v>2400000</v>
      </c>
      <c r="AG53" s="461">
        <f t="shared" si="621"/>
        <v>2400000</v>
      </c>
      <c r="AH53" s="461">
        <f t="shared" si="622"/>
        <v>0</v>
      </c>
      <c r="AI53" s="461">
        <f t="shared" si="623"/>
        <v>0</v>
      </c>
      <c r="AJ53" s="461">
        <f t="shared" si="624"/>
        <v>0</v>
      </c>
      <c r="AK53" s="461">
        <f t="shared" si="625"/>
        <v>0</v>
      </c>
      <c r="AL53" s="461">
        <f t="shared" si="626"/>
        <v>0</v>
      </c>
      <c r="AM53" s="461">
        <f t="shared" si="627"/>
        <v>0</v>
      </c>
      <c r="AN53" s="461">
        <f t="shared" si="628"/>
        <v>0</v>
      </c>
      <c r="AO53" s="461">
        <f t="shared" si="629"/>
        <v>0</v>
      </c>
      <c r="AP53" s="461">
        <f t="shared" si="630"/>
        <v>0</v>
      </c>
      <c r="AQ53" s="461">
        <f t="shared" si="631"/>
        <v>0</v>
      </c>
      <c r="AR53" s="461">
        <f t="shared" si="632"/>
        <v>0</v>
      </c>
      <c r="AS53" s="462">
        <f t="shared" si="633"/>
        <v>2400000</v>
      </c>
      <c r="AT53" s="461"/>
      <c r="AU53" s="461"/>
      <c r="AV53" s="461"/>
      <c r="AW53" s="461"/>
      <c r="AX53" s="461"/>
      <c r="AY53" s="461"/>
      <c r="AZ53" s="461"/>
      <c r="BA53" s="461"/>
      <c r="BB53" s="461"/>
      <c r="BC53" s="461"/>
      <c r="BD53" s="461"/>
      <c r="BE53" s="461"/>
      <c r="BF53" s="462">
        <f>SUM(AT53:BE53)</f>
        <v>0</v>
      </c>
      <c r="BG53" s="419">
        <f t="shared" ref="BG53" si="636">AF53-AS53</f>
        <v>0</v>
      </c>
      <c r="BH53" s="412">
        <f>S53*D53</f>
        <v>9600000</v>
      </c>
      <c r="BI53" s="407">
        <f t="shared" ref="BI53" si="637">BH53-AS53</f>
        <v>7200000</v>
      </c>
      <c r="BJ53" s="387">
        <f>SUM(Q53/D53)</f>
        <v>0.25</v>
      </c>
      <c r="BK53" s="672">
        <v>400000</v>
      </c>
      <c r="BL53" s="461">
        <f t="shared" ref="BL53:BL56" si="638">AG53-AT53</f>
        <v>2400000</v>
      </c>
      <c r="BM53" s="461">
        <f t="shared" ref="BM53:BM56" si="639">E53*BK53</f>
        <v>2400000</v>
      </c>
      <c r="BN53" s="461">
        <f t="shared" ref="BN53:BN56" si="640">BL53-BM53</f>
        <v>0</v>
      </c>
      <c r="BO53" s="37"/>
      <c r="BP53" s="461">
        <f t="shared" ref="BP53:BP56" si="641">AH53-AU53</f>
        <v>0</v>
      </c>
      <c r="BQ53" s="461">
        <f t="shared" ref="BQ53:BQ56" si="642">F53*BK53</f>
        <v>0</v>
      </c>
      <c r="BR53" s="461">
        <f t="shared" ref="BR53:BR56" si="643">BP53-BQ53</f>
        <v>0</v>
      </c>
      <c r="BS53" s="37"/>
      <c r="BT53" s="461">
        <f t="shared" ref="BT53:BT56" si="644">AI53-AV53</f>
        <v>0</v>
      </c>
      <c r="BU53" s="461">
        <f t="shared" ref="BU53:BU56" si="645">G53*BK53</f>
        <v>0</v>
      </c>
      <c r="BV53" s="461">
        <f t="shared" ref="BV53:BV56" si="646">BT53-BU53</f>
        <v>0</v>
      </c>
      <c r="BW53" s="37"/>
      <c r="BX53" s="461">
        <f t="shared" ref="BX53:BX56" si="647">AJ53-AW53</f>
        <v>0</v>
      </c>
      <c r="BY53" s="461">
        <f t="shared" ref="BY53:BY56" si="648">H53*BK53</f>
        <v>0</v>
      </c>
      <c r="BZ53" s="461">
        <f t="shared" ref="BZ53:BZ56" si="649">BX53-BY53</f>
        <v>0</v>
      </c>
      <c r="CA53" s="37"/>
      <c r="CB53" s="461">
        <f t="shared" ref="CB53:CB56" si="650">SUM(AK53-AX53)</f>
        <v>0</v>
      </c>
      <c r="CC53" s="461">
        <f t="shared" ref="CC53:CC56" si="651">I53*BK53</f>
        <v>0</v>
      </c>
      <c r="CD53" s="461">
        <f t="shared" ref="CD53:CD56" si="652">CB53-CC53</f>
        <v>0</v>
      </c>
      <c r="CE53" s="37"/>
      <c r="CF53" s="461">
        <f t="shared" ref="CF53:CF56" si="653">AL53-AY53</f>
        <v>0</v>
      </c>
      <c r="CG53" s="461">
        <f t="shared" ref="CG53:CG56" si="654">J53*BK53</f>
        <v>0</v>
      </c>
      <c r="CH53" s="461">
        <f t="shared" ref="CH53:CH56" si="655">CF53-CG53</f>
        <v>0</v>
      </c>
      <c r="CI53" s="37"/>
      <c r="CJ53" s="461">
        <f t="shared" ref="CJ53:CJ56" si="656">AM53-AZ53</f>
        <v>0</v>
      </c>
      <c r="CK53" s="461">
        <f t="shared" ref="CK53:CK56" si="657">K53*BK53</f>
        <v>0</v>
      </c>
      <c r="CL53" s="461">
        <f t="shared" ref="CL53:CL56" si="658">CJ53-CK53</f>
        <v>0</v>
      </c>
      <c r="CM53" s="37"/>
      <c r="CN53" s="461">
        <f t="shared" ref="CN53:CN56" si="659">AN53-BA53</f>
        <v>0</v>
      </c>
      <c r="CO53" s="461">
        <f t="shared" ref="CO53:CO56" si="660">L53*BK53</f>
        <v>0</v>
      </c>
      <c r="CP53" s="461">
        <f t="shared" ref="CP53:CP56" si="661">CN53-CO53</f>
        <v>0</v>
      </c>
      <c r="CQ53" s="37"/>
      <c r="CR53" s="461">
        <f t="shared" ref="CR53:CR56" si="662">AO53-BB53</f>
        <v>0</v>
      </c>
      <c r="CS53" s="461">
        <f t="shared" ref="CS53:CS56" si="663">M53*BK53</f>
        <v>0</v>
      </c>
      <c r="CT53" s="461">
        <f t="shared" ref="CT53:CT56" si="664">CR53-CS53</f>
        <v>0</v>
      </c>
      <c r="CU53" s="37"/>
      <c r="CV53" s="461">
        <f t="shared" ref="CV53:CV56" si="665">AP53-BC53</f>
        <v>0</v>
      </c>
      <c r="CW53" s="461">
        <f t="shared" ref="CW53:CW56" si="666">N53*BK53</f>
        <v>0</v>
      </c>
      <c r="CX53" s="461">
        <f t="shared" ref="CX53:CX56" si="667">CV53-CW53</f>
        <v>0</v>
      </c>
      <c r="CY53" s="37"/>
      <c r="CZ53" s="461">
        <f t="shared" ref="CZ53:CZ56" si="668">AQ53-BD53</f>
        <v>0</v>
      </c>
      <c r="DA53" s="461">
        <f t="shared" ref="DA53:DA56" si="669">O53*BK53</f>
        <v>0</v>
      </c>
      <c r="DB53" s="461">
        <f t="shared" ref="DB53:DB56" si="670">CZ53-DA53</f>
        <v>0</v>
      </c>
      <c r="DC53" s="37"/>
      <c r="DD53" s="461">
        <f t="shared" ref="DD53:DD56" si="671">AR53-BE53</f>
        <v>0</v>
      </c>
      <c r="DE53" s="461">
        <f t="shared" ref="DE53:DE56" si="672">P53*BK53</f>
        <v>0</v>
      </c>
      <c r="DF53" s="461">
        <f t="shared" ref="DF53:DF56" si="673">DD53-DE53</f>
        <v>0</v>
      </c>
      <c r="DG53" s="37"/>
      <c r="DH53" s="461">
        <f t="shared" si="634"/>
        <v>2400000</v>
      </c>
      <c r="DI53" s="461">
        <f t="shared" si="635"/>
        <v>2400000</v>
      </c>
      <c r="DJ53" s="461">
        <f t="shared" ref="DJ53:DJ56" si="674">DH53-DI53</f>
        <v>0</v>
      </c>
    </row>
    <row r="54" spans="1:114" s="38" customFormat="1" ht="24.75" customHeight="1" x14ac:dyDescent="0.2">
      <c r="A54" s="28"/>
      <c r="B54" s="746" t="s">
        <v>409</v>
      </c>
      <c r="C54" s="29" t="s">
        <v>104</v>
      </c>
      <c r="D54" s="464">
        <v>24</v>
      </c>
      <c r="E54" s="30">
        <v>6</v>
      </c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1">
        <f>SUM(E54:P54)</f>
        <v>6</v>
      </c>
      <c r="R54" s="436" t="s">
        <v>96</v>
      </c>
      <c r="S54" s="672">
        <v>300000</v>
      </c>
      <c r="T54" s="672">
        <v>300000</v>
      </c>
      <c r="U54" s="672"/>
      <c r="V54" s="672"/>
      <c r="W54" s="672"/>
      <c r="X54" s="672"/>
      <c r="Y54" s="672"/>
      <c r="Z54" s="672"/>
      <c r="AA54" s="460"/>
      <c r="AB54" s="460"/>
      <c r="AC54" s="460"/>
      <c r="AD54" s="460"/>
      <c r="AE54" s="460"/>
      <c r="AF54" s="386">
        <f t="shared" ref="AF54" si="675">SUM(Q54*S54)</f>
        <v>1800000</v>
      </c>
      <c r="AG54" s="461">
        <f t="shared" ref="AG54" si="676">T54*E54</f>
        <v>1800000</v>
      </c>
      <c r="AH54" s="461">
        <f t="shared" ref="AH54" si="677">U54*F54</f>
        <v>0</v>
      </c>
      <c r="AI54" s="461">
        <f t="shared" ref="AI54" si="678">V54*G54</f>
        <v>0</v>
      </c>
      <c r="AJ54" s="461">
        <f t="shared" ref="AJ54" si="679">W54*H54</f>
        <v>0</v>
      </c>
      <c r="AK54" s="461">
        <f t="shared" ref="AK54" si="680">X54*I54</f>
        <v>0</v>
      </c>
      <c r="AL54" s="461">
        <f t="shared" ref="AL54" si="681">Y54*J54</f>
        <v>0</v>
      </c>
      <c r="AM54" s="461">
        <f t="shared" ref="AM54" si="682">Z54*K54</f>
        <v>0</v>
      </c>
      <c r="AN54" s="461">
        <f t="shared" ref="AN54" si="683">AA54*L54</f>
        <v>0</v>
      </c>
      <c r="AO54" s="461">
        <f t="shared" ref="AO54" si="684">AB54*M54</f>
        <v>0</v>
      </c>
      <c r="AP54" s="461">
        <f t="shared" ref="AP54" si="685">AC54*N54</f>
        <v>0</v>
      </c>
      <c r="AQ54" s="461">
        <f t="shared" ref="AQ54" si="686">AD54*O54</f>
        <v>0</v>
      </c>
      <c r="AR54" s="461">
        <f t="shared" ref="AR54" si="687">AE54*P54</f>
        <v>0</v>
      </c>
      <c r="AS54" s="462">
        <f t="shared" ref="AS54" si="688">SUM(AG54:AR54)</f>
        <v>1800000</v>
      </c>
      <c r="AT54" s="461"/>
      <c r="AU54" s="461"/>
      <c r="AV54" s="461"/>
      <c r="AW54" s="461"/>
      <c r="AX54" s="461"/>
      <c r="AY54" s="461"/>
      <c r="AZ54" s="461"/>
      <c r="BA54" s="461"/>
      <c r="BB54" s="461"/>
      <c r="BC54" s="461"/>
      <c r="BD54" s="461"/>
      <c r="BE54" s="461"/>
      <c r="BF54" s="462">
        <f>SUM(AT54:BE54)</f>
        <v>0</v>
      </c>
      <c r="BG54" s="419">
        <f t="shared" ref="BG54" si="689">AF54-AS54</f>
        <v>0</v>
      </c>
      <c r="BH54" s="412">
        <f>S54*D54</f>
        <v>7200000</v>
      </c>
      <c r="BI54" s="407">
        <f t="shared" ref="BI54" si="690">BH54-AS54</f>
        <v>5400000</v>
      </c>
      <c r="BJ54" s="387">
        <f>SUM(Q54/D54)</f>
        <v>0.25</v>
      </c>
      <c r="BK54" s="672">
        <v>300000</v>
      </c>
      <c r="BL54" s="461">
        <f t="shared" si="638"/>
        <v>1800000</v>
      </c>
      <c r="BM54" s="461">
        <f t="shared" si="639"/>
        <v>1800000</v>
      </c>
      <c r="BN54" s="461">
        <f t="shared" si="640"/>
        <v>0</v>
      </c>
      <c r="BO54" s="37"/>
      <c r="BP54" s="461">
        <f t="shared" si="641"/>
        <v>0</v>
      </c>
      <c r="BQ54" s="461">
        <f t="shared" si="642"/>
        <v>0</v>
      </c>
      <c r="BR54" s="461">
        <f t="shared" si="643"/>
        <v>0</v>
      </c>
      <c r="BS54" s="37"/>
      <c r="BT54" s="461">
        <f t="shared" si="644"/>
        <v>0</v>
      </c>
      <c r="BU54" s="461">
        <f t="shared" si="645"/>
        <v>0</v>
      </c>
      <c r="BV54" s="461">
        <f t="shared" si="646"/>
        <v>0</v>
      </c>
      <c r="BW54" s="37"/>
      <c r="BX54" s="461">
        <f t="shared" si="647"/>
        <v>0</v>
      </c>
      <c r="BY54" s="461">
        <f t="shared" si="648"/>
        <v>0</v>
      </c>
      <c r="BZ54" s="461">
        <f t="shared" si="649"/>
        <v>0</v>
      </c>
      <c r="CA54" s="37"/>
      <c r="CB54" s="461">
        <f t="shared" si="650"/>
        <v>0</v>
      </c>
      <c r="CC54" s="461">
        <f t="shared" si="651"/>
        <v>0</v>
      </c>
      <c r="CD54" s="461">
        <f t="shared" si="652"/>
        <v>0</v>
      </c>
      <c r="CE54" s="37"/>
      <c r="CF54" s="461">
        <f t="shared" si="653"/>
        <v>0</v>
      </c>
      <c r="CG54" s="461">
        <f t="shared" si="654"/>
        <v>0</v>
      </c>
      <c r="CH54" s="461">
        <f t="shared" si="655"/>
        <v>0</v>
      </c>
      <c r="CI54" s="37"/>
      <c r="CJ54" s="461">
        <f t="shared" si="656"/>
        <v>0</v>
      </c>
      <c r="CK54" s="461">
        <f t="shared" si="657"/>
        <v>0</v>
      </c>
      <c r="CL54" s="461">
        <f t="shared" si="658"/>
        <v>0</v>
      </c>
      <c r="CM54" s="37"/>
      <c r="CN54" s="461">
        <f t="shared" si="659"/>
        <v>0</v>
      </c>
      <c r="CO54" s="461">
        <f t="shared" si="660"/>
        <v>0</v>
      </c>
      <c r="CP54" s="461">
        <f t="shared" si="661"/>
        <v>0</v>
      </c>
      <c r="CQ54" s="37"/>
      <c r="CR54" s="461">
        <f t="shared" si="662"/>
        <v>0</v>
      </c>
      <c r="CS54" s="461">
        <f t="shared" si="663"/>
        <v>0</v>
      </c>
      <c r="CT54" s="461">
        <f t="shared" si="664"/>
        <v>0</v>
      </c>
      <c r="CU54" s="37"/>
      <c r="CV54" s="461">
        <f t="shared" si="665"/>
        <v>0</v>
      </c>
      <c r="CW54" s="461">
        <f t="shared" si="666"/>
        <v>0</v>
      </c>
      <c r="CX54" s="461">
        <f t="shared" si="667"/>
        <v>0</v>
      </c>
      <c r="CY54" s="37"/>
      <c r="CZ54" s="461">
        <f t="shared" si="668"/>
        <v>0</v>
      </c>
      <c r="DA54" s="461">
        <f t="shared" si="669"/>
        <v>0</v>
      </c>
      <c r="DB54" s="461">
        <f t="shared" si="670"/>
        <v>0</v>
      </c>
      <c r="DC54" s="37"/>
      <c r="DD54" s="461">
        <f t="shared" si="671"/>
        <v>0</v>
      </c>
      <c r="DE54" s="461">
        <f t="shared" si="672"/>
        <v>0</v>
      </c>
      <c r="DF54" s="461">
        <f t="shared" si="673"/>
        <v>0</v>
      </c>
      <c r="DG54" s="37"/>
      <c r="DH54" s="461">
        <f t="shared" si="634"/>
        <v>1800000</v>
      </c>
      <c r="DI54" s="461">
        <f t="shared" si="635"/>
        <v>1800000</v>
      </c>
      <c r="DJ54" s="461">
        <f t="shared" si="674"/>
        <v>0</v>
      </c>
    </row>
    <row r="55" spans="1:114" s="38" customFormat="1" ht="24.75" customHeight="1" x14ac:dyDescent="0.2">
      <c r="A55" s="28">
        <v>3</v>
      </c>
      <c r="B55" s="670" t="s">
        <v>332</v>
      </c>
      <c r="C55" s="29"/>
      <c r="D55" s="464"/>
      <c r="E55" s="974"/>
      <c r="F55" s="417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1"/>
      <c r="R55" s="464"/>
      <c r="S55" s="418"/>
      <c r="T55" s="418"/>
      <c r="U55" s="418"/>
      <c r="V55" s="460"/>
      <c r="W55" s="460"/>
      <c r="X55" s="460"/>
      <c r="Y55" s="460"/>
      <c r="Z55" s="460"/>
      <c r="AA55" s="460"/>
      <c r="AB55" s="460"/>
      <c r="AC55" s="460"/>
      <c r="AD55" s="460"/>
      <c r="AE55" s="460"/>
      <c r="AF55" s="386"/>
      <c r="AG55" s="461"/>
      <c r="AH55" s="461"/>
      <c r="AI55" s="461"/>
      <c r="AJ55" s="461"/>
      <c r="AK55" s="461"/>
      <c r="AL55" s="461"/>
      <c r="AM55" s="461"/>
      <c r="AN55" s="461"/>
      <c r="AO55" s="461"/>
      <c r="AP55" s="461"/>
      <c r="AQ55" s="461"/>
      <c r="AR55" s="461"/>
      <c r="AS55" s="462"/>
      <c r="AT55" s="461"/>
      <c r="AU55" s="461"/>
      <c r="AV55" s="461"/>
      <c r="AW55" s="461"/>
      <c r="AX55" s="461"/>
      <c r="AY55" s="461"/>
      <c r="AZ55" s="461"/>
      <c r="BA55" s="461"/>
      <c r="BB55" s="461"/>
      <c r="BC55" s="461"/>
      <c r="BD55" s="461"/>
      <c r="BE55" s="461"/>
      <c r="BF55" s="462"/>
      <c r="BG55" s="419">
        <f t="shared" ref="BG55:BG58" si="691">AF55-AS55</f>
        <v>0</v>
      </c>
      <c r="BH55" s="412"/>
      <c r="BI55" s="407">
        <f t="shared" ref="BI55:BI58" si="692">BH55-AS55</f>
        <v>0</v>
      </c>
      <c r="BJ55" s="387"/>
      <c r="BK55" s="418"/>
      <c r="BL55" s="461">
        <f t="shared" si="638"/>
        <v>0</v>
      </c>
      <c r="BM55" s="461">
        <f t="shared" si="639"/>
        <v>0</v>
      </c>
      <c r="BN55" s="461">
        <f t="shared" si="640"/>
        <v>0</v>
      </c>
      <c r="BO55" s="37"/>
      <c r="BP55" s="461">
        <f t="shared" si="641"/>
        <v>0</v>
      </c>
      <c r="BQ55" s="461">
        <f t="shared" si="642"/>
        <v>0</v>
      </c>
      <c r="BR55" s="461">
        <f t="shared" si="643"/>
        <v>0</v>
      </c>
      <c r="BS55" s="37"/>
      <c r="BT55" s="461">
        <f t="shared" si="644"/>
        <v>0</v>
      </c>
      <c r="BU55" s="461">
        <f t="shared" si="645"/>
        <v>0</v>
      </c>
      <c r="BV55" s="461">
        <f t="shared" si="646"/>
        <v>0</v>
      </c>
      <c r="BW55" s="37"/>
      <c r="BX55" s="461">
        <f t="shared" si="647"/>
        <v>0</v>
      </c>
      <c r="BY55" s="461">
        <f t="shared" si="648"/>
        <v>0</v>
      </c>
      <c r="BZ55" s="461">
        <f t="shared" si="649"/>
        <v>0</v>
      </c>
      <c r="CA55" s="37"/>
      <c r="CB55" s="461">
        <f t="shared" si="650"/>
        <v>0</v>
      </c>
      <c r="CC55" s="461">
        <f t="shared" si="651"/>
        <v>0</v>
      </c>
      <c r="CD55" s="461">
        <f t="shared" si="652"/>
        <v>0</v>
      </c>
      <c r="CE55" s="37"/>
      <c r="CF55" s="461">
        <f t="shared" si="653"/>
        <v>0</v>
      </c>
      <c r="CG55" s="461">
        <f t="shared" si="654"/>
        <v>0</v>
      </c>
      <c r="CH55" s="461">
        <f t="shared" si="655"/>
        <v>0</v>
      </c>
      <c r="CI55" s="37"/>
      <c r="CJ55" s="461">
        <f t="shared" si="656"/>
        <v>0</v>
      </c>
      <c r="CK55" s="461">
        <f t="shared" si="657"/>
        <v>0</v>
      </c>
      <c r="CL55" s="461">
        <f t="shared" si="658"/>
        <v>0</v>
      </c>
      <c r="CM55" s="37"/>
      <c r="CN55" s="461">
        <f t="shared" si="659"/>
        <v>0</v>
      </c>
      <c r="CO55" s="461">
        <f t="shared" si="660"/>
        <v>0</v>
      </c>
      <c r="CP55" s="461">
        <f t="shared" si="661"/>
        <v>0</v>
      </c>
      <c r="CQ55" s="37"/>
      <c r="CR55" s="461">
        <f t="shared" si="662"/>
        <v>0</v>
      </c>
      <c r="CS55" s="461">
        <f t="shared" si="663"/>
        <v>0</v>
      </c>
      <c r="CT55" s="461">
        <f t="shared" si="664"/>
        <v>0</v>
      </c>
      <c r="CU55" s="37"/>
      <c r="CV55" s="461">
        <f t="shared" si="665"/>
        <v>0</v>
      </c>
      <c r="CW55" s="461">
        <f t="shared" si="666"/>
        <v>0</v>
      </c>
      <c r="CX55" s="461">
        <f t="shared" si="667"/>
        <v>0</v>
      </c>
      <c r="CY55" s="37"/>
      <c r="CZ55" s="461">
        <f t="shared" si="668"/>
        <v>0</v>
      </c>
      <c r="DA55" s="461">
        <f t="shared" si="669"/>
        <v>0</v>
      </c>
      <c r="DB55" s="461">
        <f t="shared" si="670"/>
        <v>0</v>
      </c>
      <c r="DC55" s="37"/>
      <c r="DD55" s="461">
        <f t="shared" si="671"/>
        <v>0</v>
      </c>
      <c r="DE55" s="461">
        <f t="shared" si="672"/>
        <v>0</v>
      </c>
      <c r="DF55" s="461">
        <f t="shared" si="673"/>
        <v>0</v>
      </c>
      <c r="DG55" s="37"/>
      <c r="DH55" s="461">
        <f t="shared" si="634"/>
        <v>0</v>
      </c>
      <c r="DI55" s="461">
        <f t="shared" si="635"/>
        <v>0</v>
      </c>
      <c r="DJ55" s="461">
        <f t="shared" si="674"/>
        <v>0</v>
      </c>
    </row>
    <row r="56" spans="1:114" s="38" customFormat="1" ht="24.75" customHeight="1" x14ac:dyDescent="0.2">
      <c r="A56" s="28"/>
      <c r="B56" s="404" t="s">
        <v>333</v>
      </c>
      <c r="C56" s="29" t="s">
        <v>104</v>
      </c>
      <c r="D56" s="683">
        <v>60</v>
      </c>
      <c r="E56" s="974">
        <v>10</v>
      </c>
      <c r="F56" s="417"/>
      <c r="G56" s="417"/>
      <c r="H56" s="30"/>
      <c r="I56" s="30"/>
      <c r="J56" s="30"/>
      <c r="K56" s="30"/>
      <c r="L56" s="30"/>
      <c r="M56" s="30"/>
      <c r="N56" s="30"/>
      <c r="O56" s="30"/>
      <c r="P56" s="30"/>
      <c r="Q56" s="31">
        <f>SUM(E56:P56)</f>
        <v>10</v>
      </c>
      <c r="R56" s="436" t="s">
        <v>335</v>
      </c>
      <c r="S56" s="418">
        <v>350000</v>
      </c>
      <c r="T56" s="418">
        <v>350000</v>
      </c>
      <c r="U56" s="418"/>
      <c r="V56" s="418"/>
      <c r="W56" s="418"/>
      <c r="X56" s="418"/>
      <c r="Y56" s="418"/>
      <c r="Z56" s="418"/>
      <c r="AA56" s="418"/>
      <c r="AB56" s="418"/>
      <c r="AC56" s="418"/>
      <c r="AD56" s="418"/>
      <c r="AE56" s="418"/>
      <c r="AF56" s="386">
        <f t="shared" ref="AF56:AF58" si="693">SUM(Q56*S56)</f>
        <v>3500000</v>
      </c>
      <c r="AG56" s="461">
        <f t="shared" ref="AG56:AG58" si="694">T56*E56</f>
        <v>3500000</v>
      </c>
      <c r="AH56" s="461">
        <f t="shared" ref="AH56:AH58" si="695">U56*F56</f>
        <v>0</v>
      </c>
      <c r="AI56" s="461">
        <f t="shared" ref="AI56:AI58" si="696">V56*G56</f>
        <v>0</v>
      </c>
      <c r="AJ56" s="461">
        <f t="shared" ref="AJ56:AJ58" si="697">W56*H56</f>
        <v>0</v>
      </c>
      <c r="AK56" s="461">
        <f t="shared" ref="AK56:AK58" si="698">X56*I56</f>
        <v>0</v>
      </c>
      <c r="AL56" s="461">
        <f t="shared" ref="AL56:AL58" si="699">Y56*J56</f>
        <v>0</v>
      </c>
      <c r="AM56" s="461">
        <f t="shared" ref="AM56:AN58" si="700">Z56*K56</f>
        <v>0</v>
      </c>
      <c r="AN56" s="461">
        <f t="shared" ref="AN56" si="701">AA56*L56</f>
        <v>0</v>
      </c>
      <c r="AO56" s="461">
        <f t="shared" ref="AO56:AO58" si="702">AB56*M56</f>
        <v>0</v>
      </c>
      <c r="AP56" s="461">
        <f t="shared" ref="AP56:AP58" si="703">AC56*N56</f>
        <v>0</v>
      </c>
      <c r="AQ56" s="461">
        <f t="shared" ref="AQ56:AQ58" si="704">AD56*O56</f>
        <v>0</v>
      </c>
      <c r="AR56" s="461">
        <f t="shared" ref="AR56:AR58" si="705">AE56*P56</f>
        <v>0</v>
      </c>
      <c r="AS56" s="462">
        <f t="shared" ref="AS56:AS58" si="706">SUM(AG56:AR56)</f>
        <v>3500000</v>
      </c>
      <c r="AT56" s="461"/>
      <c r="AU56" s="461"/>
      <c r="AV56" s="461"/>
      <c r="AW56" s="461"/>
      <c r="AX56" s="461"/>
      <c r="AY56" s="461"/>
      <c r="AZ56" s="461"/>
      <c r="BA56" s="461"/>
      <c r="BB56" s="461"/>
      <c r="BC56" s="461"/>
      <c r="BD56" s="461"/>
      <c r="BE56" s="461"/>
      <c r="BF56" s="462">
        <f>SUM(AT56:BE56)</f>
        <v>0</v>
      </c>
      <c r="BG56" s="419">
        <f t="shared" si="691"/>
        <v>0</v>
      </c>
      <c r="BH56" s="412">
        <f>S56*D56</f>
        <v>21000000</v>
      </c>
      <c r="BI56" s="407">
        <f t="shared" si="692"/>
        <v>17500000</v>
      </c>
      <c r="BJ56" s="387">
        <f>SUM(Q56/D56)</f>
        <v>0.16666666666666666</v>
      </c>
      <c r="BK56" s="418">
        <v>350000</v>
      </c>
      <c r="BL56" s="461">
        <f t="shared" si="638"/>
        <v>3500000</v>
      </c>
      <c r="BM56" s="461">
        <f t="shared" si="639"/>
        <v>3500000</v>
      </c>
      <c r="BN56" s="461">
        <f t="shared" si="640"/>
        <v>0</v>
      </c>
      <c r="BO56" s="37"/>
      <c r="BP56" s="461">
        <f t="shared" si="641"/>
        <v>0</v>
      </c>
      <c r="BQ56" s="461">
        <f t="shared" si="642"/>
        <v>0</v>
      </c>
      <c r="BR56" s="461">
        <f t="shared" si="643"/>
        <v>0</v>
      </c>
      <c r="BS56" s="37"/>
      <c r="BT56" s="461">
        <f t="shared" si="644"/>
        <v>0</v>
      </c>
      <c r="BU56" s="461">
        <f t="shared" si="645"/>
        <v>0</v>
      </c>
      <c r="BV56" s="461">
        <f t="shared" si="646"/>
        <v>0</v>
      </c>
      <c r="BW56" s="37"/>
      <c r="BX56" s="461">
        <f t="shared" si="647"/>
        <v>0</v>
      </c>
      <c r="BY56" s="461">
        <f t="shared" si="648"/>
        <v>0</v>
      </c>
      <c r="BZ56" s="461">
        <f t="shared" si="649"/>
        <v>0</v>
      </c>
      <c r="CA56" s="37"/>
      <c r="CB56" s="461">
        <f t="shared" si="650"/>
        <v>0</v>
      </c>
      <c r="CC56" s="461">
        <f t="shared" si="651"/>
        <v>0</v>
      </c>
      <c r="CD56" s="461">
        <f t="shared" si="652"/>
        <v>0</v>
      </c>
      <c r="CE56" s="37"/>
      <c r="CF56" s="461">
        <f t="shared" si="653"/>
        <v>0</v>
      </c>
      <c r="CG56" s="461">
        <f t="shared" si="654"/>
        <v>0</v>
      </c>
      <c r="CH56" s="461">
        <f t="shared" si="655"/>
        <v>0</v>
      </c>
      <c r="CI56" s="37"/>
      <c r="CJ56" s="461">
        <f t="shared" si="656"/>
        <v>0</v>
      </c>
      <c r="CK56" s="461">
        <f t="shared" si="657"/>
        <v>0</v>
      </c>
      <c r="CL56" s="461">
        <f t="shared" si="658"/>
        <v>0</v>
      </c>
      <c r="CM56" s="37"/>
      <c r="CN56" s="461">
        <f t="shared" si="659"/>
        <v>0</v>
      </c>
      <c r="CO56" s="461">
        <f t="shared" si="660"/>
        <v>0</v>
      </c>
      <c r="CP56" s="461">
        <f t="shared" si="661"/>
        <v>0</v>
      </c>
      <c r="CQ56" s="37"/>
      <c r="CR56" s="461">
        <f t="shared" si="662"/>
        <v>0</v>
      </c>
      <c r="CS56" s="461">
        <f t="shared" si="663"/>
        <v>0</v>
      </c>
      <c r="CT56" s="461">
        <f t="shared" si="664"/>
        <v>0</v>
      </c>
      <c r="CU56" s="37"/>
      <c r="CV56" s="461">
        <f t="shared" si="665"/>
        <v>0</v>
      </c>
      <c r="CW56" s="461">
        <f t="shared" si="666"/>
        <v>0</v>
      </c>
      <c r="CX56" s="461">
        <f t="shared" si="667"/>
        <v>0</v>
      </c>
      <c r="CY56" s="37"/>
      <c r="CZ56" s="461">
        <f t="shared" si="668"/>
        <v>0</v>
      </c>
      <c r="DA56" s="461">
        <f t="shared" si="669"/>
        <v>0</v>
      </c>
      <c r="DB56" s="461">
        <f t="shared" si="670"/>
        <v>0</v>
      </c>
      <c r="DC56" s="37"/>
      <c r="DD56" s="461">
        <f t="shared" si="671"/>
        <v>0</v>
      </c>
      <c r="DE56" s="461">
        <f t="shared" si="672"/>
        <v>0</v>
      </c>
      <c r="DF56" s="461">
        <f t="shared" si="673"/>
        <v>0</v>
      </c>
      <c r="DG56" s="37"/>
      <c r="DH56" s="461">
        <f t="shared" si="634"/>
        <v>3500000</v>
      </c>
      <c r="DI56" s="461">
        <f t="shared" si="635"/>
        <v>3500000</v>
      </c>
      <c r="DJ56" s="461">
        <f t="shared" si="674"/>
        <v>0</v>
      </c>
    </row>
    <row r="57" spans="1:114" s="38" customFormat="1" ht="24.75" customHeight="1" x14ac:dyDescent="0.2">
      <c r="A57" s="28">
        <v>4</v>
      </c>
      <c r="B57" s="465" t="s">
        <v>334</v>
      </c>
      <c r="C57" s="466"/>
      <c r="D57" s="684"/>
      <c r="E57" s="975"/>
      <c r="F57" s="467"/>
      <c r="G57" s="453"/>
      <c r="H57" s="453"/>
      <c r="I57" s="453"/>
      <c r="J57" s="453"/>
      <c r="K57" s="453"/>
      <c r="L57" s="453"/>
      <c r="M57" s="453"/>
      <c r="N57" s="453"/>
      <c r="O57" s="453"/>
      <c r="P57" s="453"/>
      <c r="Q57" s="454"/>
      <c r="R57" s="468"/>
      <c r="S57" s="455"/>
      <c r="T57" s="455"/>
      <c r="U57" s="455"/>
      <c r="V57" s="455"/>
      <c r="W57" s="455"/>
      <c r="X57" s="455"/>
      <c r="Y57" s="455"/>
      <c r="Z57" s="455"/>
      <c r="AA57" s="455"/>
      <c r="AB57" s="455"/>
      <c r="AC57" s="455"/>
      <c r="AD57" s="455"/>
      <c r="AE57" s="455"/>
      <c r="AF57" s="456"/>
      <c r="AG57" s="469"/>
      <c r="AH57" s="469"/>
      <c r="AI57" s="469"/>
      <c r="AJ57" s="469"/>
      <c r="AK57" s="469"/>
      <c r="AL57" s="469"/>
      <c r="AM57" s="469"/>
      <c r="AN57" s="469"/>
      <c r="AO57" s="469"/>
      <c r="AP57" s="469"/>
      <c r="AQ57" s="469"/>
      <c r="AR57" s="469"/>
      <c r="AS57" s="470"/>
      <c r="AT57" s="469"/>
      <c r="AU57" s="469"/>
      <c r="AV57" s="469"/>
      <c r="AW57" s="469"/>
      <c r="AX57" s="469"/>
      <c r="AY57" s="469"/>
      <c r="AZ57" s="469"/>
      <c r="BA57" s="469"/>
      <c r="BB57" s="469"/>
      <c r="BC57" s="469"/>
      <c r="BD57" s="469"/>
      <c r="BE57" s="469"/>
      <c r="BF57" s="470"/>
      <c r="BG57" s="419">
        <f t="shared" si="691"/>
        <v>0</v>
      </c>
      <c r="BH57" s="457"/>
      <c r="BI57" s="407">
        <f t="shared" si="692"/>
        <v>0</v>
      </c>
      <c r="BJ57" s="387"/>
      <c r="BK57" s="455"/>
      <c r="BL57" s="461">
        <f>AG57-AT57</f>
        <v>0</v>
      </c>
      <c r="BM57" s="461">
        <f>E57*BK57</f>
        <v>0</v>
      </c>
      <c r="BN57" s="461">
        <f>BL57-BM57</f>
        <v>0</v>
      </c>
      <c r="BO57" s="37"/>
      <c r="BP57" s="461">
        <f>AH57-AU57</f>
        <v>0</v>
      </c>
      <c r="BQ57" s="461">
        <f>F57*BK57</f>
        <v>0</v>
      </c>
      <c r="BR57" s="461">
        <f>BP57-BQ57</f>
        <v>0</v>
      </c>
      <c r="BS57" s="37"/>
      <c r="BT57" s="461">
        <f>AI57-AV57</f>
        <v>0</v>
      </c>
      <c r="BU57" s="461">
        <f>G57*BK57</f>
        <v>0</v>
      </c>
      <c r="BV57" s="461">
        <f>BT57-BU57</f>
        <v>0</v>
      </c>
      <c r="BW57" s="37"/>
      <c r="BX57" s="461">
        <f>AJ57-AW57</f>
        <v>0</v>
      </c>
      <c r="BY57" s="461">
        <f>H57*BK57</f>
        <v>0</v>
      </c>
      <c r="BZ57" s="461">
        <f>BX57-BY57</f>
        <v>0</v>
      </c>
      <c r="CA57" s="37"/>
      <c r="CB57" s="461">
        <f>SUM(AK57-AX57)</f>
        <v>0</v>
      </c>
      <c r="CC57" s="461">
        <f>I57*BK57</f>
        <v>0</v>
      </c>
      <c r="CD57" s="461">
        <f>CB57-CC57</f>
        <v>0</v>
      </c>
      <c r="CE57" s="37"/>
      <c r="CF57" s="461">
        <f>AL57-AY57</f>
        <v>0</v>
      </c>
      <c r="CG57" s="461">
        <f>J57*BK57</f>
        <v>0</v>
      </c>
      <c r="CH57" s="461">
        <f>CF57-CG57</f>
        <v>0</v>
      </c>
      <c r="CI57" s="37"/>
      <c r="CJ57" s="461">
        <f>AM57-AZ57</f>
        <v>0</v>
      </c>
      <c r="CK57" s="461">
        <f>K57*BK57</f>
        <v>0</v>
      </c>
      <c r="CL57" s="461">
        <f>CJ57-CK57</f>
        <v>0</v>
      </c>
      <c r="CM57" s="37"/>
      <c r="CN57" s="461">
        <f>AN57-BA57</f>
        <v>0</v>
      </c>
      <c r="CO57" s="461">
        <f>L57*BK57</f>
        <v>0</v>
      </c>
      <c r="CP57" s="461">
        <f>CN57-CO57</f>
        <v>0</v>
      </c>
      <c r="CQ57" s="37"/>
      <c r="CR57" s="461">
        <f>AO57-BB57</f>
        <v>0</v>
      </c>
      <c r="CS57" s="461">
        <f>M57*BK57</f>
        <v>0</v>
      </c>
      <c r="CT57" s="461">
        <f>CR57-CS57</f>
        <v>0</v>
      </c>
      <c r="CU57" s="37"/>
      <c r="CV57" s="461">
        <f>AP57-BC57</f>
        <v>0</v>
      </c>
      <c r="CW57" s="461">
        <f>N57*BK57</f>
        <v>0</v>
      </c>
      <c r="CX57" s="461">
        <f>CV57-CW57</f>
        <v>0</v>
      </c>
      <c r="CY57" s="37"/>
      <c r="CZ57" s="461">
        <f>AQ57-BD57</f>
        <v>0</v>
      </c>
      <c r="DA57" s="461">
        <f>O57*BK57</f>
        <v>0</v>
      </c>
      <c r="DB57" s="461">
        <f>CZ57-DA57</f>
        <v>0</v>
      </c>
      <c r="DC57" s="37"/>
      <c r="DD57" s="461">
        <f>AR57-BE57</f>
        <v>0</v>
      </c>
      <c r="DE57" s="461">
        <f>P57*BK57</f>
        <v>0</v>
      </c>
      <c r="DF57" s="461">
        <f>DD57-DE57</f>
        <v>0</v>
      </c>
      <c r="DG57" s="37"/>
      <c r="DH57" s="461">
        <f t="shared" si="634"/>
        <v>0</v>
      </c>
      <c r="DI57" s="461">
        <f t="shared" si="635"/>
        <v>0</v>
      </c>
      <c r="DJ57" s="461">
        <f>DH57-DI57</f>
        <v>0</v>
      </c>
    </row>
    <row r="58" spans="1:114" s="38" customFormat="1" ht="24.75" customHeight="1" thickBot="1" x14ac:dyDescent="0.25">
      <c r="A58" s="458"/>
      <c r="B58" s="673" t="s">
        <v>408</v>
      </c>
      <c r="C58" s="29" t="s">
        <v>104</v>
      </c>
      <c r="D58" s="745">
        <v>1920</v>
      </c>
      <c r="E58" s="974"/>
      <c r="F58" s="417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1">
        <f>SUM(E58:P58)</f>
        <v>0</v>
      </c>
      <c r="R58" s="436" t="s">
        <v>5</v>
      </c>
      <c r="S58" s="418">
        <v>20000</v>
      </c>
      <c r="T58" s="459"/>
      <c r="U58" s="460"/>
      <c r="V58" s="460"/>
      <c r="W58" s="460"/>
      <c r="X58" s="460"/>
      <c r="Y58" s="460"/>
      <c r="Z58" s="460"/>
      <c r="AA58" s="460"/>
      <c r="AB58" s="460"/>
      <c r="AC58" s="460"/>
      <c r="AD58" s="460"/>
      <c r="AE58" s="460"/>
      <c r="AF58" s="386">
        <f t="shared" si="693"/>
        <v>0</v>
      </c>
      <c r="AG58" s="461">
        <f t="shared" si="694"/>
        <v>0</v>
      </c>
      <c r="AH58" s="461">
        <f t="shared" si="695"/>
        <v>0</v>
      </c>
      <c r="AI58" s="461">
        <f t="shared" si="696"/>
        <v>0</v>
      </c>
      <c r="AJ58" s="461">
        <f t="shared" si="697"/>
        <v>0</v>
      </c>
      <c r="AK58" s="461">
        <f t="shared" si="698"/>
        <v>0</v>
      </c>
      <c r="AL58" s="461">
        <f t="shared" si="699"/>
        <v>0</v>
      </c>
      <c r="AM58" s="461">
        <f t="shared" si="700"/>
        <v>0</v>
      </c>
      <c r="AN58" s="461">
        <f t="shared" si="700"/>
        <v>0</v>
      </c>
      <c r="AO58" s="461">
        <f t="shared" si="702"/>
        <v>0</v>
      </c>
      <c r="AP58" s="461">
        <f t="shared" si="703"/>
        <v>0</v>
      </c>
      <c r="AQ58" s="461">
        <f t="shared" si="704"/>
        <v>0</v>
      </c>
      <c r="AR58" s="461">
        <f t="shared" si="705"/>
        <v>0</v>
      </c>
      <c r="AS58" s="462">
        <f t="shared" si="706"/>
        <v>0</v>
      </c>
      <c r="AT58" s="461">
        <f>SUM(AG58*14%)</f>
        <v>0</v>
      </c>
      <c r="AU58" s="461">
        <f t="shared" ref="AU58:BE58" si="707">SUM(AH58*14%)</f>
        <v>0</v>
      </c>
      <c r="AV58" s="461">
        <f t="shared" si="707"/>
        <v>0</v>
      </c>
      <c r="AW58" s="461">
        <f t="shared" si="707"/>
        <v>0</v>
      </c>
      <c r="AX58" s="461">
        <f t="shared" si="707"/>
        <v>0</v>
      </c>
      <c r="AY58" s="461">
        <f t="shared" si="707"/>
        <v>0</v>
      </c>
      <c r="AZ58" s="461">
        <f t="shared" si="707"/>
        <v>0</v>
      </c>
      <c r="BA58" s="461">
        <f t="shared" si="707"/>
        <v>0</v>
      </c>
      <c r="BB58" s="461">
        <f t="shared" si="707"/>
        <v>0</v>
      </c>
      <c r="BC58" s="461">
        <f t="shared" si="707"/>
        <v>0</v>
      </c>
      <c r="BD58" s="461">
        <f t="shared" si="707"/>
        <v>0</v>
      </c>
      <c r="BE58" s="461">
        <f t="shared" si="707"/>
        <v>0</v>
      </c>
      <c r="BF58" s="462">
        <f>SUM(AT58:BE58)</f>
        <v>0</v>
      </c>
      <c r="BG58" s="419">
        <f t="shared" si="691"/>
        <v>0</v>
      </c>
      <c r="BH58" s="412">
        <f>S58*D58</f>
        <v>38400000</v>
      </c>
      <c r="BI58" s="407">
        <f t="shared" si="692"/>
        <v>38400000</v>
      </c>
      <c r="BJ58" s="387">
        <f>SUM(Q58/D58)</f>
        <v>0</v>
      </c>
      <c r="BK58" s="418">
        <v>20000</v>
      </c>
      <c r="BL58" s="461">
        <f>AG58-AT58</f>
        <v>0</v>
      </c>
      <c r="BM58" s="461">
        <f>E58*BK58</f>
        <v>0</v>
      </c>
      <c r="BN58" s="461">
        <f t="shared" ref="BN58" si="708">BL58-BM58</f>
        <v>0</v>
      </c>
      <c r="BO58" s="37"/>
      <c r="BP58" s="461">
        <f t="shared" ref="BP58" si="709">AH58-AU58</f>
        <v>0</v>
      </c>
      <c r="BQ58" s="461">
        <f t="shared" ref="BQ58" si="710">F58*BK58</f>
        <v>0</v>
      </c>
      <c r="BR58" s="461">
        <f t="shared" ref="BR58" si="711">BP58-BQ58</f>
        <v>0</v>
      </c>
      <c r="BS58" s="37"/>
      <c r="BT58" s="461">
        <f t="shared" ref="BT58" si="712">AI58-AV58</f>
        <v>0</v>
      </c>
      <c r="BU58" s="461">
        <f t="shared" ref="BU58" si="713">G58*BK58</f>
        <v>0</v>
      </c>
      <c r="BV58" s="461">
        <f t="shared" ref="BV58" si="714">BT58-BU58</f>
        <v>0</v>
      </c>
      <c r="BW58" s="37"/>
      <c r="BX58" s="461">
        <f t="shared" ref="BX58" si="715">AJ58-AW58</f>
        <v>0</v>
      </c>
      <c r="BY58" s="461">
        <f t="shared" ref="BY58" si="716">H58*BK58</f>
        <v>0</v>
      </c>
      <c r="BZ58" s="461">
        <f t="shared" ref="BZ58" si="717">BX58-BY58</f>
        <v>0</v>
      </c>
      <c r="CA58" s="37"/>
      <c r="CB58" s="461">
        <f t="shared" ref="CB58" si="718">SUM(AK58-AX58)</f>
        <v>0</v>
      </c>
      <c r="CC58" s="461">
        <f t="shared" ref="CC58" si="719">I58*BK58</f>
        <v>0</v>
      </c>
      <c r="CD58" s="461">
        <f t="shared" ref="CD58" si="720">CB58-CC58</f>
        <v>0</v>
      </c>
      <c r="CE58" s="37"/>
      <c r="CF58" s="461">
        <f t="shared" ref="CF58" si="721">AL58-AY58</f>
        <v>0</v>
      </c>
      <c r="CG58" s="461">
        <f t="shared" ref="CG58" si="722">J58*BK58</f>
        <v>0</v>
      </c>
      <c r="CH58" s="461">
        <f t="shared" ref="CH58" si="723">CF58-CG58</f>
        <v>0</v>
      </c>
      <c r="CI58" s="37"/>
      <c r="CJ58" s="461">
        <f t="shared" ref="CJ58" si="724">AM58-AZ58</f>
        <v>0</v>
      </c>
      <c r="CK58" s="461">
        <f t="shared" ref="CK58" si="725">K58*BK58</f>
        <v>0</v>
      </c>
      <c r="CL58" s="461">
        <f t="shared" ref="CL58" si="726">CJ58-CK58</f>
        <v>0</v>
      </c>
      <c r="CM58" s="37"/>
      <c r="CN58" s="461">
        <f t="shared" ref="CN58" si="727">AN58-BA58</f>
        <v>0</v>
      </c>
      <c r="CO58" s="461">
        <f t="shared" ref="CO58" si="728">L58*BK58</f>
        <v>0</v>
      </c>
      <c r="CP58" s="461">
        <f t="shared" ref="CP58" si="729">CN58-CO58</f>
        <v>0</v>
      </c>
      <c r="CQ58" s="37"/>
      <c r="CR58" s="461">
        <f t="shared" ref="CR58" si="730">AO58-BB58</f>
        <v>0</v>
      </c>
      <c r="CS58" s="461">
        <f t="shared" ref="CS58" si="731">M58*BK58</f>
        <v>0</v>
      </c>
      <c r="CT58" s="461">
        <f t="shared" ref="CT58" si="732">CR58-CS58</f>
        <v>0</v>
      </c>
      <c r="CU58" s="37"/>
      <c r="CV58" s="461">
        <f t="shared" ref="CV58" si="733">AP58-BC58</f>
        <v>0</v>
      </c>
      <c r="CW58" s="461">
        <f t="shared" ref="CW58" si="734">N58*BK58</f>
        <v>0</v>
      </c>
      <c r="CX58" s="461">
        <f t="shared" ref="CX58" si="735">CV58-CW58</f>
        <v>0</v>
      </c>
      <c r="CY58" s="37"/>
      <c r="CZ58" s="461">
        <f t="shared" ref="CZ58" si="736">AQ58-BD58</f>
        <v>0</v>
      </c>
      <c r="DA58" s="461">
        <f t="shared" ref="DA58" si="737">O58*BK58</f>
        <v>0</v>
      </c>
      <c r="DB58" s="461">
        <f t="shared" ref="DB58" si="738">CZ58-DA58</f>
        <v>0</v>
      </c>
      <c r="DC58" s="37"/>
      <c r="DD58" s="461">
        <f t="shared" ref="DD58" si="739">AR58-BE58</f>
        <v>0</v>
      </c>
      <c r="DE58" s="461">
        <f t="shared" ref="DE58" si="740">P58*BK58</f>
        <v>0</v>
      </c>
      <c r="DF58" s="461">
        <f t="shared" ref="DF58" si="741">DD58-DE58</f>
        <v>0</v>
      </c>
      <c r="DG58" s="37"/>
      <c r="DH58" s="461">
        <f t="shared" si="634"/>
        <v>0</v>
      </c>
      <c r="DI58" s="461">
        <f t="shared" si="635"/>
        <v>0</v>
      </c>
      <c r="DJ58" s="461">
        <f t="shared" ref="DJ58" si="742">DH58-DI58</f>
        <v>0</v>
      </c>
    </row>
    <row r="59" spans="1:114" s="39" customFormat="1" ht="24.75" customHeight="1" thickBot="1" x14ac:dyDescent="0.25">
      <c r="A59" s="45">
        <v>4</v>
      </c>
      <c r="B59" s="45" t="s">
        <v>4</v>
      </c>
      <c r="C59" s="45"/>
      <c r="D59" s="196"/>
      <c r="E59" s="972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8"/>
      <c r="R59" s="77"/>
      <c r="S59" s="102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4">
        <f t="shared" ref="AF59:BI59" si="743">SUM(AF49:AF58)</f>
        <v>36500000</v>
      </c>
      <c r="AG59" s="915">
        <f t="shared" si="743"/>
        <v>36500000</v>
      </c>
      <c r="AH59" s="104">
        <f t="shared" si="743"/>
        <v>0</v>
      </c>
      <c r="AI59" s="104">
        <f t="shared" si="743"/>
        <v>0</v>
      </c>
      <c r="AJ59" s="104">
        <f t="shared" si="743"/>
        <v>0</v>
      </c>
      <c r="AK59" s="104">
        <f t="shared" si="743"/>
        <v>0</v>
      </c>
      <c r="AL59" s="104">
        <f t="shared" si="743"/>
        <v>0</v>
      </c>
      <c r="AM59" s="104">
        <f t="shared" si="743"/>
        <v>0</v>
      </c>
      <c r="AN59" s="104">
        <f t="shared" si="743"/>
        <v>0</v>
      </c>
      <c r="AO59" s="104">
        <f t="shared" si="743"/>
        <v>0</v>
      </c>
      <c r="AP59" s="104">
        <f t="shared" si="743"/>
        <v>0</v>
      </c>
      <c r="AQ59" s="104">
        <f t="shared" si="743"/>
        <v>0</v>
      </c>
      <c r="AR59" s="104">
        <f t="shared" si="743"/>
        <v>0</v>
      </c>
      <c r="AS59" s="104">
        <f t="shared" si="743"/>
        <v>36500000</v>
      </c>
      <c r="AT59" s="104">
        <f t="shared" si="743"/>
        <v>0</v>
      </c>
      <c r="AU59" s="104">
        <f t="shared" si="743"/>
        <v>0</v>
      </c>
      <c r="AV59" s="104">
        <f t="shared" si="743"/>
        <v>0</v>
      </c>
      <c r="AW59" s="104">
        <f t="shared" si="743"/>
        <v>0</v>
      </c>
      <c r="AX59" s="104">
        <f t="shared" si="743"/>
        <v>0</v>
      </c>
      <c r="AY59" s="104">
        <f t="shared" si="743"/>
        <v>0</v>
      </c>
      <c r="AZ59" s="104">
        <f t="shared" si="743"/>
        <v>0</v>
      </c>
      <c r="BA59" s="104">
        <f t="shared" si="743"/>
        <v>0</v>
      </c>
      <c r="BB59" s="104">
        <f t="shared" si="743"/>
        <v>0</v>
      </c>
      <c r="BC59" s="104">
        <f t="shared" si="743"/>
        <v>0</v>
      </c>
      <c r="BD59" s="104">
        <f t="shared" si="743"/>
        <v>0</v>
      </c>
      <c r="BE59" s="104">
        <f t="shared" si="743"/>
        <v>0</v>
      </c>
      <c r="BF59" s="104">
        <f t="shared" si="743"/>
        <v>0</v>
      </c>
      <c r="BG59" s="104">
        <f t="shared" si="743"/>
        <v>0</v>
      </c>
      <c r="BH59" s="104">
        <f t="shared" si="743"/>
        <v>193900000</v>
      </c>
      <c r="BI59" s="104">
        <f t="shared" si="743"/>
        <v>157400000</v>
      </c>
      <c r="BJ59" s="153">
        <f>SUM(BJ49:BJ58)/27</f>
        <v>3.3950617283950615E-2</v>
      </c>
      <c r="BK59" s="892"/>
      <c r="BL59" s="918">
        <f>SUM(BL49:BL58)</f>
        <v>36500000</v>
      </c>
      <c r="BM59" s="918">
        <f t="shared" ref="BM59:BN59" si="744">SUM(BM49:BM58)</f>
        <v>36500000</v>
      </c>
      <c r="BN59" s="918">
        <f t="shared" si="744"/>
        <v>0</v>
      </c>
      <c r="BO59" s="50"/>
      <c r="BP59" s="918">
        <f>SUM(BP49:BP58)</f>
        <v>0</v>
      </c>
      <c r="BQ59" s="918">
        <f t="shared" ref="BQ59" si="745">SUM(BQ49:BQ58)</f>
        <v>0</v>
      </c>
      <c r="BR59" s="918">
        <f t="shared" ref="BR59" si="746">SUM(BR49:BR58)</f>
        <v>0</v>
      </c>
      <c r="BS59" s="50"/>
      <c r="BT59" s="918">
        <f>SUM(BT49:BT58)</f>
        <v>0</v>
      </c>
      <c r="BU59" s="918">
        <f t="shared" ref="BU59" si="747">SUM(BU49:BU58)</f>
        <v>0</v>
      </c>
      <c r="BV59" s="918">
        <f t="shared" ref="BV59" si="748">SUM(BV49:BV58)</f>
        <v>0</v>
      </c>
      <c r="BW59" s="50"/>
      <c r="BX59" s="918">
        <f>SUM(BX49:BX58)</f>
        <v>0</v>
      </c>
      <c r="BY59" s="918">
        <f t="shared" ref="BY59" si="749">SUM(BY49:BY58)</f>
        <v>0</v>
      </c>
      <c r="BZ59" s="918">
        <f t="shared" ref="BZ59" si="750">SUM(BZ49:BZ58)</f>
        <v>0</v>
      </c>
      <c r="CA59" s="50"/>
      <c r="CB59" s="918">
        <f>SUM(CB49:CB58)</f>
        <v>0</v>
      </c>
      <c r="CC59" s="918">
        <f t="shared" ref="CC59" si="751">SUM(CC49:CC58)</f>
        <v>0</v>
      </c>
      <c r="CD59" s="918">
        <f t="shared" ref="CD59" si="752">SUM(CD49:CD58)</f>
        <v>0</v>
      </c>
      <c r="CE59" s="50"/>
      <c r="CF59" s="918">
        <f>SUM(CF49:CF58)</f>
        <v>0</v>
      </c>
      <c r="CG59" s="918">
        <f t="shared" ref="CG59" si="753">SUM(CG49:CG58)</f>
        <v>0</v>
      </c>
      <c r="CH59" s="918">
        <f t="shared" ref="CH59" si="754">SUM(CH49:CH58)</f>
        <v>0</v>
      </c>
      <c r="CI59" s="50"/>
      <c r="CJ59" s="918">
        <f>SUM(CJ49:CJ58)</f>
        <v>0</v>
      </c>
      <c r="CK59" s="918">
        <f t="shared" ref="CK59" si="755">SUM(CK49:CK58)</f>
        <v>0</v>
      </c>
      <c r="CL59" s="918">
        <f t="shared" ref="CL59" si="756">SUM(CL49:CL58)</f>
        <v>0</v>
      </c>
      <c r="CM59" s="50"/>
      <c r="CN59" s="918">
        <f>SUM(CN49:CN58)</f>
        <v>0</v>
      </c>
      <c r="CO59" s="918">
        <f t="shared" ref="CO59" si="757">SUM(CO49:CO58)</f>
        <v>0</v>
      </c>
      <c r="CP59" s="918">
        <f t="shared" ref="CP59" si="758">SUM(CP49:CP58)</f>
        <v>0</v>
      </c>
      <c r="CQ59" s="50"/>
      <c r="CR59" s="918">
        <f>SUM(CR49:CR58)</f>
        <v>0</v>
      </c>
      <c r="CS59" s="918">
        <f t="shared" ref="CS59" si="759">SUM(CS49:CS58)</f>
        <v>0</v>
      </c>
      <c r="CT59" s="918">
        <f t="shared" ref="CT59" si="760">SUM(CT49:CT58)</f>
        <v>0</v>
      </c>
      <c r="CU59" s="50"/>
      <c r="CV59" s="918">
        <f>SUM(CV49:CV58)</f>
        <v>0</v>
      </c>
      <c r="CW59" s="918">
        <f t="shared" ref="CW59" si="761">SUM(CW49:CW58)</f>
        <v>0</v>
      </c>
      <c r="CX59" s="918">
        <f t="shared" ref="CX59" si="762">SUM(CX49:CX58)</f>
        <v>0</v>
      </c>
      <c r="CY59" s="50"/>
      <c r="CZ59" s="918">
        <f>SUM(CZ49:CZ58)</f>
        <v>0</v>
      </c>
      <c r="DA59" s="918">
        <f t="shared" ref="DA59" si="763">SUM(DA49:DA58)</f>
        <v>0</v>
      </c>
      <c r="DB59" s="918">
        <f t="shared" ref="DB59" si="764">SUM(DB49:DB58)</f>
        <v>0</v>
      </c>
      <c r="DC59" s="50"/>
      <c r="DD59" s="918">
        <f>SUM(DD49:DD58)</f>
        <v>0</v>
      </c>
      <c r="DE59" s="918">
        <f t="shared" ref="DE59" si="765">SUM(DE49:DE58)</f>
        <v>0</v>
      </c>
      <c r="DF59" s="918">
        <f t="shared" ref="DF59" si="766">SUM(DF49:DF58)</f>
        <v>0</v>
      </c>
      <c r="DG59" s="50"/>
      <c r="DH59" s="918">
        <f>SUM(DH49:DH58)</f>
        <v>36500000</v>
      </c>
      <c r="DI59" s="918">
        <f t="shared" ref="DI59" si="767">SUM(DI49:DI58)</f>
        <v>36500000</v>
      </c>
      <c r="DJ59" s="918">
        <f t="shared" ref="DJ59" si="768">SUM(DJ49:DJ58)</f>
        <v>0</v>
      </c>
    </row>
    <row r="60" spans="1:114" s="20" customFormat="1" ht="24.75" customHeight="1" x14ac:dyDescent="0.2">
      <c r="A60" s="51"/>
      <c r="D60" s="197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AE60" s="41"/>
      <c r="AS60" s="52"/>
      <c r="BF60" s="53"/>
      <c r="BG60" s="54">
        <f>AF59-AS59</f>
        <v>0</v>
      </c>
      <c r="BH60" s="893">
        <f>SUM(BI59+AS59+BF59)</f>
        <v>193900000</v>
      </c>
      <c r="BI60" s="56">
        <f>SUM(BG59)</f>
        <v>0</v>
      </c>
      <c r="BJ60" s="41" t="s">
        <v>35</v>
      </c>
      <c r="BK60" s="160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E60" s="24"/>
      <c r="CI60" s="24"/>
      <c r="CM60" s="24"/>
      <c r="CQ60" s="24"/>
      <c r="CU60" s="24"/>
      <c r="CY60" s="24"/>
      <c r="DC60" s="24"/>
      <c r="DG60" s="24"/>
    </row>
    <row r="61" spans="1:114" s="20" customFormat="1" ht="24.75" customHeight="1" x14ac:dyDescent="0.2">
      <c r="A61" s="51"/>
      <c r="D61" s="197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AE61" s="41"/>
      <c r="AH61" s="165"/>
      <c r="AS61" s="41"/>
      <c r="AT61" s="118"/>
      <c r="AU61" s="118"/>
      <c r="AV61" s="118"/>
      <c r="AW61" s="118"/>
      <c r="AX61" s="118"/>
      <c r="AY61" s="118"/>
      <c r="AZ61" s="118"/>
      <c r="BA61" s="118"/>
      <c r="BB61" s="118"/>
      <c r="BC61" s="118"/>
      <c r="BD61" s="118"/>
      <c r="BE61" s="118"/>
      <c r="BF61" s="118"/>
      <c r="BG61" s="41"/>
      <c r="BH61" s="57"/>
      <c r="BI61" s="58">
        <f>SUM(BI59-BI60)</f>
        <v>157400000</v>
      </c>
      <c r="BJ61" s="41" t="s">
        <v>34</v>
      </c>
      <c r="BK61" s="709">
        <f>SUM(BH60-'[43]2026'!$K$193)</f>
        <v>193900000</v>
      </c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E61" s="24"/>
      <c r="CI61" s="24"/>
      <c r="CM61" s="24"/>
      <c r="CQ61" s="24"/>
      <c r="CU61" s="24"/>
      <c r="CY61" s="24"/>
      <c r="DC61" s="24"/>
      <c r="DG61" s="24"/>
    </row>
    <row r="62" spans="1:114" s="809" customFormat="1" ht="24.75" customHeight="1" x14ac:dyDescent="0.2">
      <c r="A62" s="1195" t="s">
        <v>8</v>
      </c>
      <c r="B62" s="1196"/>
      <c r="C62" s="800" t="s">
        <v>103</v>
      </c>
      <c r="D62" s="802"/>
      <c r="E62" s="585"/>
      <c r="F62" s="585"/>
      <c r="G62" s="585"/>
      <c r="H62" s="585"/>
      <c r="I62" s="585"/>
      <c r="J62" s="585"/>
      <c r="K62" s="585"/>
      <c r="L62" s="585"/>
      <c r="M62" s="585"/>
      <c r="N62" s="585"/>
      <c r="O62" s="585"/>
      <c r="P62" s="585"/>
      <c r="Q62" s="585"/>
      <c r="R62" s="585"/>
      <c r="S62" s="585"/>
      <c r="T62" s="802"/>
      <c r="U62" s="802"/>
      <c r="V62" s="802"/>
      <c r="W62" s="802"/>
      <c r="X62" s="802"/>
      <c r="Y62" s="802"/>
      <c r="Z62" s="802"/>
      <c r="AA62" s="802"/>
      <c r="AB62" s="802"/>
      <c r="AC62" s="802"/>
      <c r="AD62" s="802"/>
      <c r="AE62" s="803"/>
      <c r="AF62" s="585"/>
      <c r="AG62" s="802"/>
      <c r="AH62" s="802"/>
      <c r="AI62" s="802"/>
      <c r="AJ62" s="802"/>
      <c r="AK62" s="802"/>
      <c r="AL62" s="802"/>
      <c r="AM62" s="802"/>
      <c r="AN62" s="802"/>
      <c r="AO62" s="802"/>
      <c r="AP62" s="802"/>
      <c r="AQ62" s="802"/>
      <c r="AR62" s="802"/>
      <c r="AS62" s="804"/>
      <c r="AT62" s="802"/>
      <c r="AU62" s="802"/>
      <c r="AV62" s="802"/>
      <c r="AW62" s="802"/>
      <c r="AX62" s="802"/>
      <c r="AY62" s="802"/>
      <c r="AZ62" s="802"/>
      <c r="BA62" s="802"/>
      <c r="BB62" s="802"/>
      <c r="BC62" s="802"/>
      <c r="BD62" s="802"/>
      <c r="BE62" s="802"/>
      <c r="BF62" s="804"/>
      <c r="BG62" s="804"/>
      <c r="BH62" s="805"/>
      <c r="BI62" s="806"/>
      <c r="BJ62" s="585"/>
      <c r="BK62" s="810"/>
      <c r="BL62" s="802"/>
      <c r="BM62" s="803"/>
      <c r="BN62" s="802"/>
      <c r="BO62" s="802"/>
      <c r="BP62" s="802"/>
      <c r="BQ62" s="802"/>
      <c r="BR62" s="802"/>
      <c r="BS62" s="802"/>
      <c r="BT62" s="804"/>
      <c r="BU62" s="804"/>
      <c r="BV62" s="805"/>
      <c r="BW62" s="802"/>
      <c r="BX62" s="804"/>
      <c r="BY62" s="804"/>
      <c r="BZ62" s="807"/>
      <c r="CA62" s="802"/>
      <c r="CB62" s="807"/>
      <c r="CC62" s="807"/>
      <c r="CD62" s="807"/>
      <c r="CE62" s="802"/>
      <c r="CF62" s="807"/>
      <c r="CG62" s="807"/>
      <c r="CH62" s="807"/>
      <c r="CI62" s="802"/>
      <c r="CJ62" s="807"/>
      <c r="CK62" s="807"/>
      <c r="CL62" s="807"/>
      <c r="CM62" s="802"/>
      <c r="CN62" s="807"/>
      <c r="CO62" s="807"/>
      <c r="CP62" s="807"/>
      <c r="CQ62" s="802"/>
      <c r="CU62" s="802"/>
      <c r="CY62" s="802"/>
      <c r="DC62" s="802"/>
      <c r="DG62" s="802"/>
    </row>
    <row r="63" spans="1:114" s="8" customFormat="1" ht="24.75" customHeight="1" x14ac:dyDescent="0.2">
      <c r="A63" s="1170" t="s">
        <v>9</v>
      </c>
      <c r="B63" s="1150" t="s">
        <v>10</v>
      </c>
      <c r="C63" s="1150" t="s">
        <v>21</v>
      </c>
      <c r="D63" s="1173" t="s">
        <v>11</v>
      </c>
      <c r="E63" s="1173"/>
      <c r="F63" s="1173"/>
      <c r="G63" s="1173"/>
      <c r="H63" s="1173"/>
      <c r="I63" s="1173"/>
      <c r="J63" s="1173"/>
      <c r="K63" s="1173"/>
      <c r="L63" s="1173"/>
      <c r="M63" s="1173"/>
      <c r="N63" s="1173"/>
      <c r="O63" s="1173"/>
      <c r="P63" s="1173"/>
      <c r="Q63" s="1173"/>
      <c r="R63" s="1150" t="s">
        <v>19</v>
      </c>
      <c r="S63" s="1174" t="s">
        <v>16</v>
      </c>
      <c r="T63" s="1175"/>
      <c r="U63" s="1175"/>
      <c r="V63" s="1175"/>
      <c r="W63" s="1175"/>
      <c r="X63" s="1175"/>
      <c r="Y63" s="1175"/>
      <c r="Z63" s="1175"/>
      <c r="AA63" s="1175"/>
      <c r="AB63" s="1175"/>
      <c r="AC63" s="1175"/>
      <c r="AD63" s="1175"/>
      <c r="AE63" s="1176"/>
      <c r="AF63" s="1161" t="s">
        <v>6</v>
      </c>
      <c r="AG63" s="1161"/>
      <c r="AH63" s="1161"/>
      <c r="AI63" s="1161"/>
      <c r="AJ63" s="1161"/>
      <c r="AK63" s="1161"/>
      <c r="AL63" s="1161"/>
      <c r="AM63" s="1161"/>
      <c r="AN63" s="1161"/>
      <c r="AO63" s="1161"/>
      <c r="AP63" s="1161"/>
      <c r="AQ63" s="1161"/>
      <c r="AR63" s="1161"/>
      <c r="AS63" s="1161"/>
      <c r="AT63" s="1162" t="s">
        <v>38</v>
      </c>
      <c r="AU63" s="1163"/>
      <c r="AV63" s="1163"/>
      <c r="AW63" s="1163"/>
      <c r="AX63" s="1163"/>
      <c r="AY63" s="1163"/>
      <c r="AZ63" s="1163"/>
      <c r="BA63" s="1163"/>
      <c r="BB63" s="1163"/>
      <c r="BC63" s="1163"/>
      <c r="BD63" s="1163"/>
      <c r="BE63" s="1163"/>
      <c r="BF63" s="1164"/>
      <c r="BG63" s="1150" t="s">
        <v>35</v>
      </c>
      <c r="BH63" s="1150" t="s">
        <v>208</v>
      </c>
      <c r="BI63" s="1214" t="s">
        <v>36</v>
      </c>
      <c r="BJ63" s="130"/>
      <c r="BK63" s="130"/>
      <c r="BL63" s="1149" t="s">
        <v>51</v>
      </c>
      <c r="BM63" s="1149"/>
      <c r="BN63" s="1149"/>
      <c r="BO63" s="23"/>
      <c r="BP63" s="1149" t="s">
        <v>52</v>
      </c>
      <c r="BQ63" s="1149"/>
      <c r="BR63" s="1149"/>
      <c r="BS63" s="23"/>
      <c r="BT63" s="1149" t="s">
        <v>56</v>
      </c>
      <c r="BU63" s="1149"/>
      <c r="BV63" s="1149"/>
      <c r="BW63" s="23"/>
      <c r="BX63" s="1149" t="s">
        <v>59</v>
      </c>
      <c r="BY63" s="1149"/>
      <c r="BZ63" s="1149"/>
      <c r="CA63" s="23"/>
      <c r="CB63" s="1149" t="s">
        <v>60</v>
      </c>
      <c r="CC63" s="1149"/>
      <c r="CD63" s="1149"/>
      <c r="CE63" s="23"/>
      <c r="CF63" s="1149" t="s">
        <v>61</v>
      </c>
      <c r="CG63" s="1149"/>
      <c r="CH63" s="1149"/>
      <c r="CI63" s="23"/>
      <c r="CJ63" s="1149" t="s">
        <v>204</v>
      </c>
      <c r="CK63" s="1149"/>
      <c r="CL63" s="1149"/>
      <c r="CM63" s="23"/>
      <c r="CN63" s="1149" t="s">
        <v>584</v>
      </c>
      <c r="CO63" s="1149"/>
      <c r="CP63" s="1149"/>
      <c r="CQ63" s="23"/>
      <c r="CR63" s="1149" t="s">
        <v>585</v>
      </c>
      <c r="CS63" s="1149"/>
      <c r="CT63" s="1149"/>
      <c r="CU63" s="23"/>
      <c r="CV63" s="1149" t="s">
        <v>586</v>
      </c>
      <c r="CW63" s="1149"/>
      <c r="CX63" s="1149"/>
      <c r="CY63" s="23"/>
      <c r="CZ63" s="1149" t="s">
        <v>587</v>
      </c>
      <c r="DA63" s="1149"/>
      <c r="DB63" s="1149"/>
      <c r="DC63" s="23"/>
      <c r="DD63" s="1149" t="s">
        <v>588</v>
      </c>
      <c r="DE63" s="1149"/>
      <c r="DF63" s="1149"/>
      <c r="DG63" s="23"/>
      <c r="DH63" s="1149" t="s">
        <v>12</v>
      </c>
      <c r="DI63" s="1149"/>
      <c r="DJ63" s="1149"/>
    </row>
    <row r="64" spans="1:114" s="8" customFormat="1" ht="24.75" customHeight="1" x14ac:dyDescent="0.2">
      <c r="A64" s="1171"/>
      <c r="B64" s="1151"/>
      <c r="C64" s="1151"/>
      <c r="D64" s="1156" t="s">
        <v>17</v>
      </c>
      <c r="E64" s="1158" t="s">
        <v>18</v>
      </c>
      <c r="F64" s="1159"/>
      <c r="G64" s="1159"/>
      <c r="H64" s="1159"/>
      <c r="I64" s="1159"/>
      <c r="J64" s="1159"/>
      <c r="K64" s="1159"/>
      <c r="L64" s="1159"/>
      <c r="M64" s="1159"/>
      <c r="N64" s="1159"/>
      <c r="O64" s="1159"/>
      <c r="P64" s="1159"/>
      <c r="Q64" s="1159"/>
      <c r="R64" s="1151"/>
      <c r="S64" s="1156" t="s">
        <v>17</v>
      </c>
      <c r="T64" s="1158" t="s">
        <v>18</v>
      </c>
      <c r="U64" s="1159"/>
      <c r="V64" s="1159"/>
      <c r="W64" s="1159"/>
      <c r="X64" s="1159"/>
      <c r="Y64" s="1159"/>
      <c r="Z64" s="1159"/>
      <c r="AA64" s="1159"/>
      <c r="AB64" s="1159"/>
      <c r="AC64" s="1159"/>
      <c r="AD64" s="1159"/>
      <c r="AE64" s="1160"/>
      <c r="AF64" s="1156" t="s">
        <v>17</v>
      </c>
      <c r="AG64" s="1158" t="s">
        <v>18</v>
      </c>
      <c r="AH64" s="1159"/>
      <c r="AI64" s="1159"/>
      <c r="AJ64" s="1159"/>
      <c r="AK64" s="1159"/>
      <c r="AL64" s="1159"/>
      <c r="AM64" s="1159"/>
      <c r="AN64" s="1159"/>
      <c r="AO64" s="1159"/>
      <c r="AP64" s="1159"/>
      <c r="AQ64" s="1159"/>
      <c r="AR64" s="1159"/>
      <c r="AS64" s="1160"/>
      <c r="AT64" s="1165"/>
      <c r="AU64" s="1166"/>
      <c r="AV64" s="1166"/>
      <c r="AW64" s="1166"/>
      <c r="AX64" s="1166"/>
      <c r="AY64" s="1166"/>
      <c r="AZ64" s="1166"/>
      <c r="BA64" s="1166"/>
      <c r="BB64" s="1166"/>
      <c r="BC64" s="1166"/>
      <c r="BD64" s="1166"/>
      <c r="BE64" s="1166"/>
      <c r="BF64" s="1167"/>
      <c r="BG64" s="1151"/>
      <c r="BH64" s="1151"/>
      <c r="BI64" s="1215"/>
      <c r="BJ64" s="130"/>
      <c r="BK64" s="130"/>
      <c r="BL64" s="920">
        <v>1</v>
      </c>
      <c r="BM64" s="920">
        <v>2</v>
      </c>
      <c r="BN64" s="920"/>
      <c r="BO64" s="23"/>
      <c r="BP64" s="920">
        <v>1</v>
      </c>
      <c r="BQ64" s="920">
        <v>2</v>
      </c>
      <c r="BR64" s="920"/>
      <c r="BS64" s="23"/>
      <c r="BT64" s="920">
        <v>1</v>
      </c>
      <c r="BU64" s="920">
        <v>2</v>
      </c>
      <c r="BV64" s="920"/>
      <c r="BW64" s="23"/>
      <c r="BX64" s="920">
        <v>1</v>
      </c>
      <c r="BY64" s="920">
        <v>2</v>
      </c>
      <c r="BZ64" s="920"/>
      <c r="CA64" s="23"/>
      <c r="CB64" s="920">
        <v>1</v>
      </c>
      <c r="CC64" s="920">
        <v>2</v>
      </c>
      <c r="CD64" s="920"/>
      <c r="CE64" s="23"/>
      <c r="CF64" s="920">
        <v>1</v>
      </c>
      <c r="CG64" s="920">
        <v>2</v>
      </c>
      <c r="CH64" s="920"/>
      <c r="CI64" s="23"/>
      <c r="CJ64" s="920">
        <v>1</v>
      </c>
      <c r="CK64" s="920">
        <v>2</v>
      </c>
      <c r="CL64" s="920"/>
      <c r="CM64" s="23"/>
      <c r="CN64" s="920">
        <v>1</v>
      </c>
      <c r="CO64" s="920">
        <v>2</v>
      </c>
      <c r="CP64" s="920"/>
      <c r="CQ64" s="23"/>
      <c r="CR64" s="920">
        <v>1</v>
      </c>
      <c r="CS64" s="920">
        <v>2</v>
      </c>
      <c r="CT64" s="920"/>
      <c r="CU64" s="23"/>
      <c r="CV64" s="920">
        <v>1</v>
      </c>
      <c r="CW64" s="920">
        <v>2</v>
      </c>
      <c r="CX64" s="920"/>
      <c r="CY64" s="23"/>
      <c r="CZ64" s="920">
        <v>1</v>
      </c>
      <c r="DA64" s="920">
        <v>2</v>
      </c>
      <c r="DB64" s="920"/>
      <c r="DC64" s="23"/>
      <c r="DD64" s="920">
        <v>1</v>
      </c>
      <c r="DE64" s="920">
        <v>2</v>
      </c>
      <c r="DF64" s="920"/>
      <c r="DG64" s="23"/>
      <c r="DH64" s="920">
        <v>1</v>
      </c>
      <c r="DI64" s="920">
        <v>2</v>
      </c>
      <c r="DJ64" s="920"/>
    </row>
    <row r="65" spans="1:114" s="6" customFormat="1" ht="24.75" customHeight="1" x14ac:dyDescent="0.2">
      <c r="A65" s="1171"/>
      <c r="B65" s="1151"/>
      <c r="C65" s="1151"/>
      <c r="D65" s="1213"/>
      <c r="E65" s="26">
        <v>1</v>
      </c>
      <c r="F65" s="26">
        <v>2</v>
      </c>
      <c r="G65" s="26">
        <v>3</v>
      </c>
      <c r="H65" s="26">
        <v>4</v>
      </c>
      <c r="I65" s="26">
        <v>5</v>
      </c>
      <c r="J65" s="26">
        <v>6</v>
      </c>
      <c r="K65" s="26">
        <v>7</v>
      </c>
      <c r="L65" s="26">
        <v>8</v>
      </c>
      <c r="M65" s="26">
        <v>9</v>
      </c>
      <c r="N65" s="26">
        <v>10</v>
      </c>
      <c r="O65" s="26">
        <v>11</v>
      </c>
      <c r="P65" s="26">
        <v>12</v>
      </c>
      <c r="Q65" s="26" t="s">
        <v>20</v>
      </c>
      <c r="R65" s="1151"/>
      <c r="S65" s="1213"/>
      <c r="T65" s="26">
        <v>1</v>
      </c>
      <c r="U65" s="26">
        <v>2</v>
      </c>
      <c r="V65" s="26">
        <v>3</v>
      </c>
      <c r="W65" s="26">
        <v>4</v>
      </c>
      <c r="X65" s="26">
        <v>5</v>
      </c>
      <c r="Y65" s="26">
        <v>6</v>
      </c>
      <c r="Z65" s="26">
        <v>7</v>
      </c>
      <c r="AA65" s="26">
        <v>8</v>
      </c>
      <c r="AB65" s="26">
        <v>9</v>
      </c>
      <c r="AC65" s="26">
        <v>10</v>
      </c>
      <c r="AD65" s="26">
        <v>11</v>
      </c>
      <c r="AE65" s="26">
        <v>12</v>
      </c>
      <c r="AF65" s="1213"/>
      <c r="AG65" s="26">
        <v>1</v>
      </c>
      <c r="AH65" s="26">
        <v>2</v>
      </c>
      <c r="AI65" s="26">
        <v>3</v>
      </c>
      <c r="AJ65" s="26">
        <v>4</v>
      </c>
      <c r="AK65" s="26">
        <v>5</v>
      </c>
      <c r="AL65" s="26">
        <v>6</v>
      </c>
      <c r="AM65" s="26">
        <v>7</v>
      </c>
      <c r="AN65" s="26">
        <v>8</v>
      </c>
      <c r="AO65" s="26">
        <v>9</v>
      </c>
      <c r="AP65" s="26">
        <v>10</v>
      </c>
      <c r="AQ65" s="26">
        <v>11</v>
      </c>
      <c r="AR65" s="26">
        <v>12</v>
      </c>
      <c r="AS65" s="26" t="s">
        <v>12</v>
      </c>
      <c r="AT65" s="164">
        <v>1</v>
      </c>
      <c r="AU65" s="164">
        <v>2</v>
      </c>
      <c r="AV65" s="164">
        <v>3</v>
      </c>
      <c r="AW65" s="164">
        <v>4</v>
      </c>
      <c r="AX65" s="164">
        <v>5</v>
      </c>
      <c r="AY65" s="164">
        <v>6</v>
      </c>
      <c r="AZ65" s="164">
        <v>7</v>
      </c>
      <c r="BA65" s="164">
        <v>8</v>
      </c>
      <c r="BB65" s="164">
        <v>9</v>
      </c>
      <c r="BC65" s="164">
        <v>10</v>
      </c>
      <c r="BD65" s="164">
        <v>11</v>
      </c>
      <c r="BE65" s="164">
        <v>12</v>
      </c>
      <c r="BF65" s="26" t="s">
        <v>12</v>
      </c>
      <c r="BG65" s="1151"/>
      <c r="BH65" s="1151"/>
      <c r="BI65" s="1215"/>
      <c r="BJ65" s="7"/>
      <c r="BK65" s="7"/>
      <c r="BL65" s="164" t="s">
        <v>581</v>
      </c>
      <c r="BM65" s="164" t="s">
        <v>582</v>
      </c>
      <c r="BN65" s="919" t="s">
        <v>583</v>
      </c>
      <c r="BO65" s="27"/>
      <c r="BP65" s="164" t="s">
        <v>581</v>
      </c>
      <c r="BQ65" s="164" t="s">
        <v>582</v>
      </c>
      <c r="BR65" s="919" t="s">
        <v>583</v>
      </c>
      <c r="BS65" s="27"/>
      <c r="BT65" s="164" t="s">
        <v>581</v>
      </c>
      <c r="BU65" s="164" t="s">
        <v>582</v>
      </c>
      <c r="BV65" s="919" t="s">
        <v>583</v>
      </c>
      <c r="BW65" s="27"/>
      <c r="BX65" s="164" t="s">
        <v>581</v>
      </c>
      <c r="BY65" s="164" t="s">
        <v>582</v>
      </c>
      <c r="BZ65" s="919" t="s">
        <v>583</v>
      </c>
      <c r="CA65" s="27"/>
      <c r="CB65" s="164" t="s">
        <v>581</v>
      </c>
      <c r="CC65" s="164" t="s">
        <v>582</v>
      </c>
      <c r="CD65" s="919" t="s">
        <v>583</v>
      </c>
      <c r="CE65" s="27"/>
      <c r="CF65" s="164" t="s">
        <v>581</v>
      </c>
      <c r="CG65" s="164" t="s">
        <v>582</v>
      </c>
      <c r="CH65" s="919" t="s">
        <v>583</v>
      </c>
      <c r="CI65" s="27"/>
      <c r="CJ65" s="164" t="s">
        <v>581</v>
      </c>
      <c r="CK65" s="164" t="s">
        <v>582</v>
      </c>
      <c r="CL65" s="919" t="s">
        <v>583</v>
      </c>
      <c r="CM65" s="27"/>
      <c r="CN65" s="164" t="s">
        <v>581</v>
      </c>
      <c r="CO65" s="164" t="s">
        <v>582</v>
      </c>
      <c r="CP65" s="919" t="s">
        <v>583</v>
      </c>
      <c r="CQ65" s="27"/>
      <c r="CR65" s="164" t="s">
        <v>581</v>
      </c>
      <c r="CS65" s="164" t="s">
        <v>582</v>
      </c>
      <c r="CT65" s="919" t="s">
        <v>583</v>
      </c>
      <c r="CU65" s="27"/>
      <c r="CV65" s="164" t="s">
        <v>581</v>
      </c>
      <c r="CW65" s="164" t="s">
        <v>582</v>
      </c>
      <c r="CX65" s="919" t="s">
        <v>583</v>
      </c>
      <c r="CY65" s="27"/>
      <c r="CZ65" s="164" t="s">
        <v>581</v>
      </c>
      <c r="DA65" s="164" t="s">
        <v>582</v>
      </c>
      <c r="DB65" s="919" t="s">
        <v>583</v>
      </c>
      <c r="DC65" s="27"/>
      <c r="DD65" s="164" t="s">
        <v>581</v>
      </c>
      <c r="DE65" s="164" t="s">
        <v>582</v>
      </c>
      <c r="DF65" s="919" t="s">
        <v>583</v>
      </c>
      <c r="DG65" s="27"/>
      <c r="DH65" s="164" t="s">
        <v>581</v>
      </c>
      <c r="DI65" s="164" t="s">
        <v>582</v>
      </c>
      <c r="DJ65" s="919" t="s">
        <v>583</v>
      </c>
    </row>
    <row r="66" spans="1:114" s="392" customFormat="1" ht="24.75" customHeight="1" x14ac:dyDescent="0.2">
      <c r="A66" s="744">
        <v>1</v>
      </c>
      <c r="B66" s="747" t="s">
        <v>411</v>
      </c>
      <c r="C66" s="389"/>
      <c r="D66" s="389"/>
      <c r="E66" s="389"/>
      <c r="F66" s="389"/>
      <c r="G66" s="389"/>
      <c r="H66" s="389"/>
      <c r="I66" s="389"/>
      <c r="J66" s="389"/>
      <c r="K66" s="389"/>
      <c r="L66" s="389"/>
      <c r="M66" s="389"/>
      <c r="N66" s="389"/>
      <c r="O66" s="389"/>
      <c r="P66" s="389"/>
      <c r="Q66" s="389"/>
      <c r="R66" s="389"/>
      <c r="S66" s="389"/>
      <c r="T66" s="389"/>
      <c r="U66" s="389"/>
      <c r="V66" s="389"/>
      <c r="W66" s="389"/>
      <c r="X66" s="389"/>
      <c r="Y66" s="389"/>
      <c r="Z66" s="389"/>
      <c r="AA66" s="389"/>
      <c r="AB66" s="389"/>
      <c r="AC66" s="389"/>
      <c r="AD66" s="389"/>
      <c r="AE66" s="389"/>
      <c r="AF66" s="389"/>
      <c r="AG66" s="389"/>
      <c r="AH66" s="389"/>
      <c r="AI66" s="389"/>
      <c r="AJ66" s="389"/>
      <c r="AK66" s="389"/>
      <c r="AL66" s="389"/>
      <c r="AM66" s="389"/>
      <c r="AN66" s="389"/>
      <c r="AO66" s="389"/>
      <c r="AP66" s="389"/>
      <c r="AQ66" s="389"/>
      <c r="AR66" s="389"/>
      <c r="AS66" s="389"/>
      <c r="AT66" s="389"/>
      <c r="AU66" s="389"/>
      <c r="AV66" s="389"/>
      <c r="AW66" s="389"/>
      <c r="AX66" s="389"/>
      <c r="AY66" s="389"/>
      <c r="AZ66" s="389"/>
      <c r="BA66" s="389"/>
      <c r="BB66" s="389"/>
      <c r="BC66" s="389"/>
      <c r="BD66" s="389"/>
      <c r="BE66" s="389"/>
      <c r="BF66" s="389"/>
      <c r="BG66" s="389"/>
      <c r="BH66" s="389"/>
      <c r="BI66" s="403"/>
      <c r="BJ66" s="38"/>
      <c r="BK66" s="461"/>
      <c r="BL66" s="461"/>
      <c r="BM66" s="461"/>
      <c r="BN66" s="461"/>
      <c r="BO66" s="37"/>
      <c r="BP66" s="461"/>
      <c r="BQ66" s="461"/>
      <c r="BR66" s="461"/>
      <c r="BS66" s="37"/>
      <c r="BT66" s="461"/>
      <c r="BU66" s="461"/>
      <c r="BV66" s="461"/>
      <c r="BW66" s="37"/>
      <c r="BX66" s="461"/>
      <c r="BY66" s="461"/>
      <c r="BZ66" s="461"/>
      <c r="CA66" s="37"/>
      <c r="CB66" s="461"/>
      <c r="CC66" s="461"/>
      <c r="CD66" s="461"/>
      <c r="CE66" s="37"/>
      <c r="CF66" s="461"/>
      <c r="CG66" s="461"/>
      <c r="CH66" s="461"/>
      <c r="CI66" s="37"/>
      <c r="CJ66" s="461"/>
      <c r="CK66" s="461"/>
      <c r="CL66" s="461"/>
      <c r="CM66" s="37"/>
      <c r="CN66" s="461"/>
      <c r="CO66" s="461"/>
      <c r="CP66" s="461"/>
      <c r="CQ66" s="37"/>
      <c r="CR66" s="461"/>
      <c r="CS66" s="461"/>
      <c r="CT66" s="461"/>
      <c r="CU66" s="37"/>
      <c r="CV66" s="461"/>
      <c r="CW66" s="461"/>
      <c r="CX66" s="461"/>
      <c r="CY66" s="37"/>
      <c r="CZ66" s="461"/>
      <c r="DA66" s="461"/>
      <c r="DB66" s="461"/>
      <c r="DC66" s="37"/>
      <c r="DD66" s="461"/>
      <c r="DE66" s="461"/>
      <c r="DF66" s="461"/>
      <c r="DG66" s="37"/>
      <c r="DH66" s="461"/>
      <c r="DI66" s="461"/>
      <c r="DJ66" s="461"/>
    </row>
    <row r="67" spans="1:114" s="38" customFormat="1" ht="24.75" customHeight="1" x14ac:dyDescent="0.2">
      <c r="A67" s="463"/>
      <c r="B67" s="748" t="s">
        <v>412</v>
      </c>
      <c r="C67" s="191" t="s">
        <v>410</v>
      </c>
      <c r="D67" s="464">
        <v>1</v>
      </c>
      <c r="E67" s="974"/>
      <c r="F67" s="417"/>
      <c r="G67" s="417"/>
      <c r="H67" s="30"/>
      <c r="I67" s="30"/>
      <c r="J67" s="30"/>
      <c r="K67" s="30"/>
      <c r="L67" s="30"/>
      <c r="M67" s="30"/>
      <c r="N67" s="30"/>
      <c r="O67" s="30"/>
      <c r="P67" s="30"/>
      <c r="Q67" s="31">
        <f>SUM(E67:P67)</f>
        <v>0</v>
      </c>
      <c r="R67" s="436" t="s">
        <v>13</v>
      </c>
      <c r="S67" s="149">
        <v>61208</v>
      </c>
      <c r="T67" s="418"/>
      <c r="U67" s="418"/>
      <c r="V67" s="418"/>
      <c r="W67" s="418"/>
      <c r="X67" s="418"/>
      <c r="Y67" s="418"/>
      <c r="Z67" s="418"/>
      <c r="AA67" s="460"/>
      <c r="AB67" s="460"/>
      <c r="AC67" s="460"/>
      <c r="AD67" s="460"/>
      <c r="AE67" s="460"/>
      <c r="AF67" s="386">
        <f t="shared" ref="AF67" si="769">SUM(Q67*S67)</f>
        <v>0</v>
      </c>
      <c r="AG67" s="461">
        <f t="shared" ref="AG67" si="770">T67*E67</f>
        <v>0</v>
      </c>
      <c r="AH67" s="461">
        <f t="shared" ref="AH67" si="771">U67*F67</f>
        <v>0</v>
      </c>
      <c r="AI67" s="461">
        <f t="shared" ref="AI67" si="772">V67*G67</f>
        <v>0</v>
      </c>
      <c r="AJ67" s="461">
        <f t="shared" ref="AJ67" si="773">W67*H67</f>
        <v>0</v>
      </c>
      <c r="AK67" s="461">
        <f t="shared" ref="AK67" si="774">X67*I67</f>
        <v>0</v>
      </c>
      <c r="AL67" s="461">
        <f t="shared" ref="AL67" si="775">Y67*J67</f>
        <v>0</v>
      </c>
      <c r="AM67" s="461">
        <f t="shared" ref="AM67" si="776">Z67*K67</f>
        <v>0</v>
      </c>
      <c r="AN67" s="461">
        <f t="shared" ref="AN67" si="777">AA67*L67</f>
        <v>0</v>
      </c>
      <c r="AO67" s="461">
        <f t="shared" ref="AO67" si="778">AB67*M67</f>
        <v>0</v>
      </c>
      <c r="AP67" s="461">
        <f t="shared" ref="AP67" si="779">AC67*N67</f>
        <v>0</v>
      </c>
      <c r="AQ67" s="461">
        <f t="shared" ref="AQ67" si="780">AD67*O67</f>
        <v>0</v>
      </c>
      <c r="AR67" s="461">
        <f t="shared" ref="AR67" si="781">AE67*P67</f>
        <v>0</v>
      </c>
      <c r="AS67" s="462">
        <f t="shared" ref="AS67" si="782">SUM(AG67:AR67)</f>
        <v>0</v>
      </c>
      <c r="AT67" s="461"/>
      <c r="AU67" s="461"/>
      <c r="AV67" s="461"/>
      <c r="AW67" s="461"/>
      <c r="AX67" s="461"/>
      <c r="AY67" s="461"/>
      <c r="AZ67" s="461"/>
      <c r="BA67" s="461"/>
      <c r="BB67" s="461"/>
      <c r="BC67" s="461"/>
      <c r="BD67" s="461"/>
      <c r="BE67" s="461"/>
      <c r="BF67" s="462">
        <f>SUM(AT67:BE67)</f>
        <v>0</v>
      </c>
      <c r="BG67" s="419">
        <f>AF67-AS67</f>
        <v>0</v>
      </c>
      <c r="BH67" s="406">
        <f>S67*D67</f>
        <v>61208</v>
      </c>
      <c r="BI67" s="407">
        <f>BH67-AS67</f>
        <v>61208</v>
      </c>
      <c r="BJ67" s="387">
        <f>SUM(Q67/D67)</f>
        <v>0</v>
      </c>
      <c r="BK67" s="149">
        <v>61208</v>
      </c>
      <c r="BL67" s="461">
        <f t="shared" ref="BL67:BL73" si="783">AG67-AT67</f>
        <v>0</v>
      </c>
      <c r="BM67" s="461">
        <f t="shared" ref="BM67:BM73" si="784">E67*BK67</f>
        <v>0</v>
      </c>
      <c r="BN67" s="461">
        <f t="shared" ref="BN67:BN73" si="785">BL67-BM67</f>
        <v>0</v>
      </c>
      <c r="BO67" s="37"/>
      <c r="BP67" s="461">
        <f t="shared" ref="BP67:BP73" si="786">AH67-AU67</f>
        <v>0</v>
      </c>
      <c r="BQ67" s="461">
        <f t="shared" ref="BQ67:BQ73" si="787">F67*BK67</f>
        <v>0</v>
      </c>
      <c r="BR67" s="461">
        <f t="shared" ref="BR67:BR73" si="788">BP67-BQ67</f>
        <v>0</v>
      </c>
      <c r="BS67" s="37"/>
      <c r="BT67" s="461">
        <f t="shared" ref="BT67:BT73" si="789">AI67-AV67</f>
        <v>0</v>
      </c>
      <c r="BU67" s="461">
        <f t="shared" ref="BU67:BU73" si="790">G67*BK67</f>
        <v>0</v>
      </c>
      <c r="BV67" s="461">
        <f t="shared" ref="BV67:BV73" si="791">BT67-BU67</f>
        <v>0</v>
      </c>
      <c r="BW67" s="37"/>
      <c r="BX67" s="461">
        <f t="shared" ref="BX67:BX73" si="792">AJ67-AW67</f>
        <v>0</v>
      </c>
      <c r="BY67" s="461">
        <f t="shared" ref="BY67:BY73" si="793">H67*BK67</f>
        <v>0</v>
      </c>
      <c r="BZ67" s="461">
        <f t="shared" ref="BZ67:BZ73" si="794">BX67-BY67</f>
        <v>0</v>
      </c>
      <c r="CA67" s="37"/>
      <c r="CB67" s="461">
        <f t="shared" ref="CB67:CB73" si="795">SUM(AK67-AX67)</f>
        <v>0</v>
      </c>
      <c r="CC67" s="461">
        <f t="shared" ref="CC67:CC73" si="796">I67*BK67</f>
        <v>0</v>
      </c>
      <c r="CD67" s="461">
        <f t="shared" ref="CD67:CD73" si="797">CB67-CC67</f>
        <v>0</v>
      </c>
      <c r="CE67" s="37"/>
      <c r="CF67" s="461">
        <f t="shared" ref="CF67:CF73" si="798">AL67-AY67</f>
        <v>0</v>
      </c>
      <c r="CG67" s="461">
        <f t="shared" ref="CG67:CG73" si="799">J67*BK67</f>
        <v>0</v>
      </c>
      <c r="CH67" s="461">
        <f t="shared" ref="CH67:CH73" si="800">CF67-CG67</f>
        <v>0</v>
      </c>
      <c r="CI67" s="37"/>
      <c r="CJ67" s="461">
        <f t="shared" ref="CJ67:CJ73" si="801">AM67-AZ67</f>
        <v>0</v>
      </c>
      <c r="CK67" s="461">
        <f t="shared" ref="CK67:CK73" si="802">K67*BK67</f>
        <v>0</v>
      </c>
      <c r="CL67" s="461">
        <f t="shared" ref="CL67:CL73" si="803">CJ67-CK67</f>
        <v>0</v>
      </c>
      <c r="CM67" s="37"/>
      <c r="CN67" s="461">
        <f t="shared" ref="CN67:CN73" si="804">AN67-BA67</f>
        <v>0</v>
      </c>
      <c r="CO67" s="461">
        <f t="shared" ref="CO67:CO73" si="805">L67*BK67</f>
        <v>0</v>
      </c>
      <c r="CP67" s="461">
        <f t="shared" ref="CP67:CP73" si="806">CN67-CO67</f>
        <v>0</v>
      </c>
      <c r="CQ67" s="37"/>
      <c r="CR67" s="461">
        <f t="shared" ref="CR67:CR73" si="807">AO67-BB67</f>
        <v>0</v>
      </c>
      <c r="CS67" s="461">
        <f t="shared" ref="CS67:CS73" si="808">M67*BK67</f>
        <v>0</v>
      </c>
      <c r="CT67" s="461">
        <f t="shared" ref="CT67:CT73" si="809">CR67-CS67</f>
        <v>0</v>
      </c>
      <c r="CU67" s="37"/>
      <c r="CV67" s="461">
        <f t="shared" ref="CV67:CV73" si="810">AP67-BC67</f>
        <v>0</v>
      </c>
      <c r="CW67" s="461">
        <f t="shared" ref="CW67:CW73" si="811">N67*BK67</f>
        <v>0</v>
      </c>
      <c r="CX67" s="461">
        <f t="shared" ref="CX67:CX73" si="812">CV67-CW67</f>
        <v>0</v>
      </c>
      <c r="CY67" s="37"/>
      <c r="CZ67" s="461">
        <f t="shared" ref="CZ67:CZ73" si="813">AQ67-BD67</f>
        <v>0</v>
      </c>
      <c r="DA67" s="461">
        <f t="shared" ref="DA67:DA73" si="814">O67*BK67</f>
        <v>0</v>
      </c>
      <c r="DB67" s="461">
        <f t="shared" ref="DB67:DB73" si="815">CZ67-DA67</f>
        <v>0</v>
      </c>
      <c r="DC67" s="37"/>
      <c r="DD67" s="461">
        <f t="shared" ref="DD67:DD73" si="816">AR67-BE67</f>
        <v>0</v>
      </c>
      <c r="DE67" s="461">
        <f t="shared" ref="DE67:DE73" si="817">P67*BK67</f>
        <v>0</v>
      </c>
      <c r="DF67" s="461">
        <f t="shared" ref="DF67:DF73" si="818">DD67-DE67</f>
        <v>0</v>
      </c>
      <c r="DG67" s="37"/>
      <c r="DH67" s="461">
        <f t="shared" ref="DH67:DH73" si="819">SUM(BL67+BP67+BT67+BX67+CB67+CF67+CJ67+CN67+CR67+CV67+CZ67+DD67)</f>
        <v>0</v>
      </c>
      <c r="DI67" s="461">
        <f t="shared" ref="DI67:DI73" si="820">SUM(BM67+BQ67+BU67+BY67+CC67+CG67+CK67+CO67+CS67+CW67+DA67+DE67)</f>
        <v>0</v>
      </c>
      <c r="DJ67" s="461">
        <f t="shared" ref="DJ67:DJ73" si="821">DH67-DI67</f>
        <v>0</v>
      </c>
    </row>
    <row r="68" spans="1:114" s="392" customFormat="1" ht="24.75" customHeight="1" x14ac:dyDescent="0.2">
      <c r="A68" s="744">
        <v>2</v>
      </c>
      <c r="B68" s="747" t="s">
        <v>413</v>
      </c>
      <c r="C68" s="389"/>
      <c r="D68" s="389"/>
      <c r="E68" s="389"/>
      <c r="F68" s="389"/>
      <c r="G68" s="389"/>
      <c r="H68" s="389"/>
      <c r="I68" s="389"/>
      <c r="J68" s="389"/>
      <c r="K68" s="389"/>
      <c r="L68" s="389"/>
      <c r="M68" s="389"/>
      <c r="N68" s="389"/>
      <c r="O68" s="389"/>
      <c r="P68" s="389"/>
      <c r="Q68" s="389"/>
      <c r="R68" s="389"/>
      <c r="S68" s="389"/>
      <c r="T68" s="389"/>
      <c r="U68" s="389"/>
      <c r="V68" s="389"/>
      <c r="W68" s="389"/>
      <c r="X68" s="389"/>
      <c r="Y68" s="389"/>
      <c r="Z68" s="389"/>
      <c r="AA68" s="389"/>
      <c r="AB68" s="389"/>
      <c r="AC68" s="389"/>
      <c r="AD68" s="389"/>
      <c r="AE68" s="389"/>
      <c r="AF68" s="389"/>
      <c r="AG68" s="389"/>
      <c r="AH68" s="389"/>
      <c r="AI68" s="389"/>
      <c r="AJ68" s="389"/>
      <c r="AK68" s="389"/>
      <c r="AL68" s="389"/>
      <c r="AM68" s="389"/>
      <c r="AN68" s="389"/>
      <c r="AO68" s="389"/>
      <c r="AP68" s="389"/>
      <c r="AQ68" s="389"/>
      <c r="AR68" s="389"/>
      <c r="AS68" s="389"/>
      <c r="AT68" s="389"/>
      <c r="AU68" s="389"/>
      <c r="AV68" s="389"/>
      <c r="AW68" s="389"/>
      <c r="AX68" s="389"/>
      <c r="AY68" s="389"/>
      <c r="AZ68" s="389"/>
      <c r="BA68" s="389"/>
      <c r="BB68" s="389"/>
      <c r="BC68" s="389"/>
      <c r="BD68" s="389"/>
      <c r="BE68" s="389"/>
      <c r="BF68" s="389"/>
      <c r="BG68" s="389"/>
      <c r="BH68" s="389"/>
      <c r="BI68" s="403"/>
      <c r="BJ68" s="38"/>
      <c r="BK68" s="389"/>
      <c r="BL68" s="461">
        <f t="shared" si="783"/>
        <v>0</v>
      </c>
      <c r="BM68" s="461">
        <f t="shared" si="784"/>
        <v>0</v>
      </c>
      <c r="BN68" s="461">
        <f t="shared" si="785"/>
        <v>0</v>
      </c>
      <c r="BO68" s="37"/>
      <c r="BP68" s="461">
        <f t="shared" si="786"/>
        <v>0</v>
      </c>
      <c r="BQ68" s="461">
        <f t="shared" si="787"/>
        <v>0</v>
      </c>
      <c r="BR68" s="461">
        <f t="shared" si="788"/>
        <v>0</v>
      </c>
      <c r="BS68" s="37"/>
      <c r="BT68" s="461">
        <f t="shared" si="789"/>
        <v>0</v>
      </c>
      <c r="BU68" s="461">
        <f t="shared" si="790"/>
        <v>0</v>
      </c>
      <c r="BV68" s="461">
        <f t="shared" si="791"/>
        <v>0</v>
      </c>
      <c r="BW68" s="37"/>
      <c r="BX68" s="461">
        <f t="shared" si="792"/>
        <v>0</v>
      </c>
      <c r="BY68" s="461">
        <f t="shared" si="793"/>
        <v>0</v>
      </c>
      <c r="BZ68" s="461">
        <f t="shared" si="794"/>
        <v>0</v>
      </c>
      <c r="CA68" s="37"/>
      <c r="CB68" s="461">
        <f t="shared" si="795"/>
        <v>0</v>
      </c>
      <c r="CC68" s="461">
        <f t="shared" si="796"/>
        <v>0</v>
      </c>
      <c r="CD68" s="461">
        <f t="shared" si="797"/>
        <v>0</v>
      </c>
      <c r="CE68" s="37"/>
      <c r="CF68" s="461">
        <f t="shared" si="798"/>
        <v>0</v>
      </c>
      <c r="CG68" s="461">
        <f t="shared" si="799"/>
        <v>0</v>
      </c>
      <c r="CH68" s="461">
        <f t="shared" si="800"/>
        <v>0</v>
      </c>
      <c r="CI68" s="37"/>
      <c r="CJ68" s="461">
        <f t="shared" si="801"/>
        <v>0</v>
      </c>
      <c r="CK68" s="461">
        <f t="shared" si="802"/>
        <v>0</v>
      </c>
      <c r="CL68" s="461">
        <f t="shared" si="803"/>
        <v>0</v>
      </c>
      <c r="CM68" s="37"/>
      <c r="CN68" s="461">
        <f t="shared" si="804"/>
        <v>0</v>
      </c>
      <c r="CO68" s="461">
        <f t="shared" si="805"/>
        <v>0</v>
      </c>
      <c r="CP68" s="461">
        <f t="shared" si="806"/>
        <v>0</v>
      </c>
      <c r="CQ68" s="37"/>
      <c r="CR68" s="461">
        <f t="shared" si="807"/>
        <v>0</v>
      </c>
      <c r="CS68" s="461">
        <f t="shared" si="808"/>
        <v>0</v>
      </c>
      <c r="CT68" s="461">
        <f t="shared" si="809"/>
        <v>0</v>
      </c>
      <c r="CU68" s="37"/>
      <c r="CV68" s="461">
        <f t="shared" si="810"/>
        <v>0</v>
      </c>
      <c r="CW68" s="461">
        <f t="shared" si="811"/>
        <v>0</v>
      </c>
      <c r="CX68" s="461">
        <f t="shared" si="812"/>
        <v>0</v>
      </c>
      <c r="CY68" s="37"/>
      <c r="CZ68" s="461">
        <f t="shared" si="813"/>
        <v>0</v>
      </c>
      <c r="DA68" s="461">
        <f t="shared" si="814"/>
        <v>0</v>
      </c>
      <c r="DB68" s="461">
        <f t="shared" si="815"/>
        <v>0</v>
      </c>
      <c r="DC68" s="37"/>
      <c r="DD68" s="461">
        <f t="shared" si="816"/>
        <v>0</v>
      </c>
      <c r="DE68" s="461">
        <f t="shared" si="817"/>
        <v>0</v>
      </c>
      <c r="DF68" s="461">
        <f t="shared" si="818"/>
        <v>0</v>
      </c>
      <c r="DG68" s="37"/>
      <c r="DH68" s="461">
        <f t="shared" si="819"/>
        <v>0</v>
      </c>
      <c r="DI68" s="461">
        <f t="shared" si="820"/>
        <v>0</v>
      </c>
      <c r="DJ68" s="461">
        <f t="shared" si="821"/>
        <v>0</v>
      </c>
    </row>
    <row r="69" spans="1:114" s="38" customFormat="1" ht="24.75" customHeight="1" x14ac:dyDescent="0.2">
      <c r="A69" s="463"/>
      <c r="B69" s="748" t="s">
        <v>414</v>
      </c>
      <c r="C69" s="191" t="s">
        <v>410</v>
      </c>
      <c r="D69" s="749">
        <f>5*12</f>
        <v>60</v>
      </c>
      <c r="E69" s="974">
        <v>15</v>
      </c>
      <c r="F69" s="417"/>
      <c r="G69" s="417"/>
      <c r="H69" s="30"/>
      <c r="I69" s="30"/>
      <c r="J69" s="30"/>
      <c r="K69" s="30"/>
      <c r="L69" s="30"/>
      <c r="M69" s="30"/>
      <c r="N69" s="30"/>
      <c r="O69" s="30"/>
      <c r="P69" s="30"/>
      <c r="Q69" s="31">
        <f>SUM(E69:P69)</f>
        <v>15</v>
      </c>
      <c r="R69" s="436" t="s">
        <v>105</v>
      </c>
      <c r="S69" s="418">
        <v>50000</v>
      </c>
      <c r="T69" s="418">
        <v>50000</v>
      </c>
      <c r="U69" s="418"/>
      <c r="V69" s="418"/>
      <c r="W69" s="418"/>
      <c r="X69" s="418"/>
      <c r="Y69" s="418"/>
      <c r="Z69" s="418"/>
      <c r="AA69" s="460"/>
      <c r="AB69" s="460"/>
      <c r="AC69" s="460"/>
      <c r="AD69" s="460"/>
      <c r="AE69" s="460"/>
      <c r="AF69" s="386">
        <f t="shared" ref="AF69" si="822">SUM(Q69*S69)</f>
        <v>750000</v>
      </c>
      <c r="AG69" s="461">
        <f t="shared" ref="AG69" si="823">T69*E69</f>
        <v>750000</v>
      </c>
      <c r="AH69" s="461">
        <f t="shared" ref="AH69" si="824">U69*F69</f>
        <v>0</v>
      </c>
      <c r="AI69" s="461">
        <f t="shared" ref="AI69" si="825">V69*G69</f>
        <v>0</v>
      </c>
      <c r="AJ69" s="461">
        <f t="shared" ref="AJ69" si="826">W69*H69</f>
        <v>0</v>
      </c>
      <c r="AK69" s="461">
        <f t="shared" ref="AK69" si="827">X69*I69</f>
        <v>0</v>
      </c>
      <c r="AL69" s="461">
        <f t="shared" ref="AL69" si="828">Y69*J69</f>
        <v>0</v>
      </c>
      <c r="AM69" s="461">
        <f t="shared" ref="AM69" si="829">Z69*K69</f>
        <v>0</v>
      </c>
      <c r="AN69" s="461">
        <f t="shared" ref="AN69" si="830">AA69*L69</f>
        <v>0</v>
      </c>
      <c r="AO69" s="461">
        <f t="shared" ref="AO69" si="831">AB69*M69</f>
        <v>0</v>
      </c>
      <c r="AP69" s="461">
        <f t="shared" ref="AP69" si="832">AC69*N69</f>
        <v>0</v>
      </c>
      <c r="AQ69" s="461">
        <f t="shared" ref="AQ69" si="833">AD69*O69</f>
        <v>0</v>
      </c>
      <c r="AR69" s="461">
        <f t="shared" ref="AR69" si="834">AE69*P69</f>
        <v>0</v>
      </c>
      <c r="AS69" s="462">
        <f t="shared" ref="AS69" si="835">SUM(AG69:AR69)</f>
        <v>750000</v>
      </c>
      <c r="AT69" s="461"/>
      <c r="AU69" s="461"/>
      <c r="AV69" s="461"/>
      <c r="AW69" s="461"/>
      <c r="AX69" s="461"/>
      <c r="AY69" s="461"/>
      <c r="AZ69" s="461"/>
      <c r="BA69" s="461"/>
      <c r="BB69" s="461"/>
      <c r="BC69" s="461"/>
      <c r="BD69" s="461"/>
      <c r="BE69" s="461"/>
      <c r="BF69" s="462">
        <f>SUM(AT69:BE69)</f>
        <v>0</v>
      </c>
      <c r="BG69" s="419">
        <f>AF69-AS69</f>
        <v>0</v>
      </c>
      <c r="BH69" s="406">
        <f>S69*D69</f>
        <v>3000000</v>
      </c>
      <c r="BI69" s="407">
        <f>BH69-AS69</f>
        <v>2250000</v>
      </c>
      <c r="BJ69" s="387">
        <f>SUM(Q69/D69)</f>
        <v>0.25</v>
      </c>
      <c r="BK69" s="418">
        <v>50000</v>
      </c>
      <c r="BL69" s="461">
        <f t="shared" si="783"/>
        <v>750000</v>
      </c>
      <c r="BM69" s="461">
        <f t="shared" si="784"/>
        <v>750000</v>
      </c>
      <c r="BN69" s="461">
        <f t="shared" si="785"/>
        <v>0</v>
      </c>
      <c r="BO69" s="37"/>
      <c r="BP69" s="461">
        <f t="shared" si="786"/>
        <v>0</v>
      </c>
      <c r="BQ69" s="461">
        <f t="shared" si="787"/>
        <v>0</v>
      </c>
      <c r="BR69" s="461">
        <f t="shared" si="788"/>
        <v>0</v>
      </c>
      <c r="BS69" s="37"/>
      <c r="BT69" s="461">
        <f t="shared" si="789"/>
        <v>0</v>
      </c>
      <c r="BU69" s="461">
        <f t="shared" si="790"/>
        <v>0</v>
      </c>
      <c r="BV69" s="461">
        <f t="shared" si="791"/>
        <v>0</v>
      </c>
      <c r="BW69" s="37"/>
      <c r="BX69" s="461">
        <f t="shared" si="792"/>
        <v>0</v>
      </c>
      <c r="BY69" s="461">
        <f t="shared" si="793"/>
        <v>0</v>
      </c>
      <c r="BZ69" s="461">
        <f t="shared" si="794"/>
        <v>0</v>
      </c>
      <c r="CA69" s="37"/>
      <c r="CB69" s="461">
        <f t="shared" si="795"/>
        <v>0</v>
      </c>
      <c r="CC69" s="461">
        <f t="shared" si="796"/>
        <v>0</v>
      </c>
      <c r="CD69" s="461">
        <f t="shared" si="797"/>
        <v>0</v>
      </c>
      <c r="CE69" s="37"/>
      <c r="CF69" s="461">
        <f t="shared" si="798"/>
        <v>0</v>
      </c>
      <c r="CG69" s="461">
        <f t="shared" si="799"/>
        <v>0</v>
      </c>
      <c r="CH69" s="461">
        <f t="shared" si="800"/>
        <v>0</v>
      </c>
      <c r="CI69" s="37"/>
      <c r="CJ69" s="461">
        <f t="shared" si="801"/>
        <v>0</v>
      </c>
      <c r="CK69" s="461">
        <f t="shared" si="802"/>
        <v>0</v>
      </c>
      <c r="CL69" s="461">
        <f t="shared" si="803"/>
        <v>0</v>
      </c>
      <c r="CM69" s="37"/>
      <c r="CN69" s="461">
        <f t="shared" si="804"/>
        <v>0</v>
      </c>
      <c r="CO69" s="461">
        <f t="shared" si="805"/>
        <v>0</v>
      </c>
      <c r="CP69" s="461">
        <f t="shared" si="806"/>
        <v>0</v>
      </c>
      <c r="CQ69" s="37"/>
      <c r="CR69" s="461">
        <f t="shared" si="807"/>
        <v>0</v>
      </c>
      <c r="CS69" s="461">
        <f t="shared" si="808"/>
        <v>0</v>
      </c>
      <c r="CT69" s="461">
        <f t="shared" si="809"/>
        <v>0</v>
      </c>
      <c r="CU69" s="37"/>
      <c r="CV69" s="461">
        <f t="shared" si="810"/>
        <v>0</v>
      </c>
      <c r="CW69" s="461">
        <f t="shared" si="811"/>
        <v>0</v>
      </c>
      <c r="CX69" s="461">
        <f t="shared" si="812"/>
        <v>0</v>
      </c>
      <c r="CY69" s="37"/>
      <c r="CZ69" s="461">
        <f t="shared" si="813"/>
        <v>0</v>
      </c>
      <c r="DA69" s="461">
        <f t="shared" si="814"/>
        <v>0</v>
      </c>
      <c r="DB69" s="461">
        <f t="shared" si="815"/>
        <v>0</v>
      </c>
      <c r="DC69" s="37"/>
      <c r="DD69" s="461">
        <f t="shared" si="816"/>
        <v>0</v>
      </c>
      <c r="DE69" s="461">
        <f t="shared" si="817"/>
        <v>0</v>
      </c>
      <c r="DF69" s="461">
        <f t="shared" si="818"/>
        <v>0</v>
      </c>
      <c r="DG69" s="37"/>
      <c r="DH69" s="461">
        <f t="shared" si="819"/>
        <v>750000</v>
      </c>
      <c r="DI69" s="461">
        <f t="shared" si="820"/>
        <v>750000</v>
      </c>
      <c r="DJ69" s="461">
        <f t="shared" si="821"/>
        <v>0</v>
      </c>
    </row>
    <row r="70" spans="1:114" s="38" customFormat="1" ht="24.75" customHeight="1" x14ac:dyDescent="0.2">
      <c r="A70" s="28">
        <v>3</v>
      </c>
      <c r="B70" s="670" t="s">
        <v>268</v>
      </c>
      <c r="C70" s="29"/>
      <c r="D70" s="464"/>
      <c r="E70" s="974"/>
      <c r="F70" s="417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1"/>
      <c r="R70" s="464"/>
      <c r="S70" s="418"/>
      <c r="T70" s="418"/>
      <c r="U70" s="418"/>
      <c r="V70" s="460"/>
      <c r="W70" s="460"/>
      <c r="X70" s="460"/>
      <c r="Y70" s="460"/>
      <c r="Z70" s="460"/>
      <c r="AA70" s="460"/>
      <c r="AB70" s="460"/>
      <c r="AC70" s="460"/>
      <c r="AD70" s="460"/>
      <c r="AE70" s="460"/>
      <c r="AF70" s="386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  <c r="AS70" s="462"/>
      <c r="AT70" s="461"/>
      <c r="AU70" s="461"/>
      <c r="AV70" s="461"/>
      <c r="AW70" s="461"/>
      <c r="AX70" s="461"/>
      <c r="AY70" s="461"/>
      <c r="AZ70" s="461"/>
      <c r="BA70" s="461"/>
      <c r="BB70" s="461"/>
      <c r="BC70" s="461"/>
      <c r="BD70" s="461"/>
      <c r="BE70" s="461"/>
      <c r="BF70" s="462"/>
      <c r="BG70" s="419">
        <f t="shared" ref="BG70:BG74" si="836">AF70-AS70</f>
        <v>0</v>
      </c>
      <c r="BH70" s="412"/>
      <c r="BI70" s="407">
        <f t="shared" ref="BI70:BI74" si="837">BH70-AS70</f>
        <v>0</v>
      </c>
      <c r="BJ70" s="387"/>
      <c r="BK70" s="418"/>
      <c r="BL70" s="461">
        <f t="shared" si="783"/>
        <v>0</v>
      </c>
      <c r="BM70" s="461">
        <f t="shared" si="784"/>
        <v>0</v>
      </c>
      <c r="BN70" s="461">
        <f t="shared" si="785"/>
        <v>0</v>
      </c>
      <c r="BO70" s="37"/>
      <c r="BP70" s="461">
        <f t="shared" si="786"/>
        <v>0</v>
      </c>
      <c r="BQ70" s="461">
        <f t="shared" si="787"/>
        <v>0</v>
      </c>
      <c r="BR70" s="461">
        <f t="shared" si="788"/>
        <v>0</v>
      </c>
      <c r="BS70" s="37"/>
      <c r="BT70" s="461">
        <f t="shared" si="789"/>
        <v>0</v>
      </c>
      <c r="BU70" s="461">
        <f t="shared" si="790"/>
        <v>0</v>
      </c>
      <c r="BV70" s="461">
        <f t="shared" si="791"/>
        <v>0</v>
      </c>
      <c r="BW70" s="37"/>
      <c r="BX70" s="461">
        <f t="shared" si="792"/>
        <v>0</v>
      </c>
      <c r="BY70" s="461">
        <f t="shared" si="793"/>
        <v>0</v>
      </c>
      <c r="BZ70" s="461">
        <f t="shared" si="794"/>
        <v>0</v>
      </c>
      <c r="CA70" s="37"/>
      <c r="CB70" s="461">
        <f t="shared" si="795"/>
        <v>0</v>
      </c>
      <c r="CC70" s="461">
        <f t="shared" si="796"/>
        <v>0</v>
      </c>
      <c r="CD70" s="461">
        <f t="shared" si="797"/>
        <v>0</v>
      </c>
      <c r="CE70" s="37"/>
      <c r="CF70" s="461">
        <f t="shared" si="798"/>
        <v>0</v>
      </c>
      <c r="CG70" s="461">
        <f t="shared" si="799"/>
        <v>0</v>
      </c>
      <c r="CH70" s="461">
        <f t="shared" si="800"/>
        <v>0</v>
      </c>
      <c r="CI70" s="37"/>
      <c r="CJ70" s="461">
        <f t="shared" si="801"/>
        <v>0</v>
      </c>
      <c r="CK70" s="461">
        <f t="shared" si="802"/>
        <v>0</v>
      </c>
      <c r="CL70" s="461">
        <f t="shared" si="803"/>
        <v>0</v>
      </c>
      <c r="CM70" s="37"/>
      <c r="CN70" s="461">
        <f t="shared" si="804"/>
        <v>0</v>
      </c>
      <c r="CO70" s="461">
        <f t="shared" si="805"/>
        <v>0</v>
      </c>
      <c r="CP70" s="461">
        <f t="shared" si="806"/>
        <v>0</v>
      </c>
      <c r="CQ70" s="37"/>
      <c r="CR70" s="461">
        <f t="shared" si="807"/>
        <v>0</v>
      </c>
      <c r="CS70" s="461">
        <f t="shared" si="808"/>
        <v>0</v>
      </c>
      <c r="CT70" s="461">
        <f t="shared" si="809"/>
        <v>0</v>
      </c>
      <c r="CU70" s="37"/>
      <c r="CV70" s="461">
        <f t="shared" si="810"/>
        <v>0</v>
      </c>
      <c r="CW70" s="461">
        <f t="shared" si="811"/>
        <v>0</v>
      </c>
      <c r="CX70" s="461">
        <f t="shared" si="812"/>
        <v>0</v>
      </c>
      <c r="CY70" s="37"/>
      <c r="CZ70" s="461">
        <f t="shared" si="813"/>
        <v>0</v>
      </c>
      <c r="DA70" s="461">
        <f t="shared" si="814"/>
        <v>0</v>
      </c>
      <c r="DB70" s="461">
        <f t="shared" si="815"/>
        <v>0</v>
      </c>
      <c r="DC70" s="37"/>
      <c r="DD70" s="461">
        <f t="shared" si="816"/>
        <v>0</v>
      </c>
      <c r="DE70" s="461">
        <f t="shared" si="817"/>
        <v>0</v>
      </c>
      <c r="DF70" s="461">
        <f t="shared" si="818"/>
        <v>0</v>
      </c>
      <c r="DG70" s="37"/>
      <c r="DH70" s="461">
        <f t="shared" si="819"/>
        <v>0</v>
      </c>
      <c r="DI70" s="461">
        <f t="shared" si="820"/>
        <v>0</v>
      </c>
      <c r="DJ70" s="461">
        <f t="shared" si="821"/>
        <v>0</v>
      </c>
    </row>
    <row r="71" spans="1:114" s="38" customFormat="1" ht="24.75" customHeight="1" x14ac:dyDescent="0.2">
      <c r="A71" s="28"/>
      <c r="B71" s="608" t="s">
        <v>44</v>
      </c>
      <c r="C71" s="191" t="s">
        <v>410</v>
      </c>
      <c r="D71" s="683">
        <v>20</v>
      </c>
      <c r="E71" s="974"/>
      <c r="F71" s="417"/>
      <c r="G71" s="417"/>
      <c r="H71" s="30"/>
      <c r="I71" s="30"/>
      <c r="J71" s="30"/>
      <c r="K71" s="30"/>
      <c r="L71" s="30"/>
      <c r="M71" s="30"/>
      <c r="N71" s="30"/>
      <c r="O71" s="30"/>
      <c r="P71" s="30"/>
      <c r="Q71" s="31">
        <f>SUM(E71:P71)</f>
        <v>0</v>
      </c>
      <c r="R71" s="436" t="s">
        <v>45</v>
      </c>
      <c r="S71" s="418">
        <v>100000</v>
      </c>
      <c r="T71" s="418"/>
      <c r="U71" s="418"/>
      <c r="V71" s="418"/>
      <c r="W71" s="418"/>
      <c r="X71" s="418"/>
      <c r="Y71" s="418"/>
      <c r="Z71" s="418"/>
      <c r="AA71" s="418"/>
      <c r="AB71" s="418"/>
      <c r="AC71" s="418"/>
      <c r="AD71" s="418"/>
      <c r="AE71" s="418"/>
      <c r="AF71" s="386">
        <f t="shared" ref="AF71" si="838">SUM(Q71*S71)</f>
        <v>0</v>
      </c>
      <c r="AG71" s="461">
        <f t="shared" ref="AG71" si="839">T71*E71</f>
        <v>0</v>
      </c>
      <c r="AH71" s="461">
        <f t="shared" ref="AH71" si="840">U71*F71</f>
        <v>0</v>
      </c>
      <c r="AI71" s="461">
        <f t="shared" ref="AI71" si="841">V71*G71</f>
        <v>0</v>
      </c>
      <c r="AJ71" s="461">
        <f t="shared" ref="AJ71" si="842">W71*H71</f>
        <v>0</v>
      </c>
      <c r="AK71" s="461">
        <f t="shared" ref="AK71" si="843">X71*I71</f>
        <v>0</v>
      </c>
      <c r="AL71" s="461">
        <f t="shared" ref="AL71" si="844">Y71*J71</f>
        <v>0</v>
      </c>
      <c r="AM71" s="461">
        <f t="shared" ref="AM71" si="845">Z71*K71</f>
        <v>0</v>
      </c>
      <c r="AN71" s="461">
        <f t="shared" ref="AN71" si="846">AA71*L71</f>
        <v>0</v>
      </c>
      <c r="AO71" s="461">
        <f t="shared" ref="AO71" si="847">AB71*M71</f>
        <v>0</v>
      </c>
      <c r="AP71" s="461">
        <f t="shared" ref="AP71" si="848">AC71*N71</f>
        <v>0</v>
      </c>
      <c r="AQ71" s="461">
        <f t="shared" ref="AQ71" si="849">AD71*O71</f>
        <v>0</v>
      </c>
      <c r="AR71" s="461">
        <f t="shared" ref="AR71" si="850">AE71*P71</f>
        <v>0</v>
      </c>
      <c r="AS71" s="462">
        <f t="shared" ref="AS71" si="851">SUM(AG71:AR71)</f>
        <v>0</v>
      </c>
      <c r="AT71" s="461"/>
      <c r="AU71" s="461"/>
      <c r="AV71" s="461"/>
      <c r="AW71" s="461"/>
      <c r="AX71" s="461"/>
      <c r="AY71" s="461"/>
      <c r="AZ71" s="461"/>
      <c r="BA71" s="461"/>
      <c r="BB71" s="461"/>
      <c r="BC71" s="461"/>
      <c r="BD71" s="461"/>
      <c r="BE71" s="461"/>
      <c r="BF71" s="462">
        <f>SUM(AT71:BE71)</f>
        <v>0</v>
      </c>
      <c r="BG71" s="419">
        <f t="shared" si="836"/>
        <v>0</v>
      </c>
      <c r="BH71" s="412">
        <f>S71*D71</f>
        <v>2000000</v>
      </c>
      <c r="BI71" s="407">
        <f t="shared" si="837"/>
        <v>2000000</v>
      </c>
      <c r="BJ71" s="387">
        <f>SUM(Q71/D71)</f>
        <v>0</v>
      </c>
      <c r="BK71" s="418">
        <v>100000</v>
      </c>
      <c r="BL71" s="461">
        <f t="shared" si="783"/>
        <v>0</v>
      </c>
      <c r="BM71" s="461">
        <f t="shared" si="784"/>
        <v>0</v>
      </c>
      <c r="BN71" s="461">
        <f t="shared" si="785"/>
        <v>0</v>
      </c>
      <c r="BO71" s="37"/>
      <c r="BP71" s="461">
        <f t="shared" si="786"/>
        <v>0</v>
      </c>
      <c r="BQ71" s="461">
        <f t="shared" si="787"/>
        <v>0</v>
      </c>
      <c r="BR71" s="461">
        <f t="shared" si="788"/>
        <v>0</v>
      </c>
      <c r="BS71" s="37"/>
      <c r="BT71" s="461">
        <f t="shared" si="789"/>
        <v>0</v>
      </c>
      <c r="BU71" s="461">
        <f t="shared" si="790"/>
        <v>0</v>
      </c>
      <c r="BV71" s="461">
        <f t="shared" si="791"/>
        <v>0</v>
      </c>
      <c r="BW71" s="37"/>
      <c r="BX71" s="461">
        <f t="shared" si="792"/>
        <v>0</v>
      </c>
      <c r="BY71" s="461">
        <f t="shared" si="793"/>
        <v>0</v>
      </c>
      <c r="BZ71" s="461">
        <f t="shared" si="794"/>
        <v>0</v>
      </c>
      <c r="CA71" s="37"/>
      <c r="CB71" s="461">
        <f t="shared" si="795"/>
        <v>0</v>
      </c>
      <c r="CC71" s="461">
        <f t="shared" si="796"/>
        <v>0</v>
      </c>
      <c r="CD71" s="461">
        <f t="shared" si="797"/>
        <v>0</v>
      </c>
      <c r="CE71" s="37"/>
      <c r="CF71" s="461">
        <f t="shared" si="798"/>
        <v>0</v>
      </c>
      <c r="CG71" s="461">
        <f t="shared" si="799"/>
        <v>0</v>
      </c>
      <c r="CH71" s="461">
        <f t="shared" si="800"/>
        <v>0</v>
      </c>
      <c r="CI71" s="37"/>
      <c r="CJ71" s="461">
        <f t="shared" si="801"/>
        <v>0</v>
      </c>
      <c r="CK71" s="461">
        <f t="shared" si="802"/>
        <v>0</v>
      </c>
      <c r="CL71" s="461">
        <f t="shared" si="803"/>
        <v>0</v>
      </c>
      <c r="CM71" s="37"/>
      <c r="CN71" s="461">
        <f t="shared" si="804"/>
        <v>0</v>
      </c>
      <c r="CO71" s="461">
        <f t="shared" si="805"/>
        <v>0</v>
      </c>
      <c r="CP71" s="461">
        <f t="shared" si="806"/>
        <v>0</v>
      </c>
      <c r="CQ71" s="37"/>
      <c r="CR71" s="461">
        <f t="shared" si="807"/>
        <v>0</v>
      </c>
      <c r="CS71" s="461">
        <f t="shared" si="808"/>
        <v>0</v>
      </c>
      <c r="CT71" s="461">
        <f t="shared" si="809"/>
        <v>0</v>
      </c>
      <c r="CU71" s="37"/>
      <c r="CV71" s="461">
        <f t="shared" si="810"/>
        <v>0</v>
      </c>
      <c r="CW71" s="461">
        <f t="shared" si="811"/>
        <v>0</v>
      </c>
      <c r="CX71" s="461">
        <f t="shared" si="812"/>
        <v>0</v>
      </c>
      <c r="CY71" s="37"/>
      <c r="CZ71" s="461">
        <f t="shared" si="813"/>
        <v>0</v>
      </c>
      <c r="DA71" s="461">
        <f t="shared" si="814"/>
        <v>0</v>
      </c>
      <c r="DB71" s="461">
        <f t="shared" si="815"/>
        <v>0</v>
      </c>
      <c r="DC71" s="37"/>
      <c r="DD71" s="461">
        <f t="shared" si="816"/>
        <v>0</v>
      </c>
      <c r="DE71" s="461">
        <f t="shared" si="817"/>
        <v>0</v>
      </c>
      <c r="DF71" s="461">
        <f t="shared" si="818"/>
        <v>0</v>
      </c>
      <c r="DG71" s="37"/>
      <c r="DH71" s="461">
        <f t="shared" si="819"/>
        <v>0</v>
      </c>
      <c r="DI71" s="461">
        <f t="shared" si="820"/>
        <v>0</v>
      </c>
      <c r="DJ71" s="461">
        <f t="shared" si="821"/>
        <v>0</v>
      </c>
    </row>
    <row r="72" spans="1:114" s="38" customFormat="1" ht="24.75" customHeight="1" x14ac:dyDescent="0.2">
      <c r="A72" s="28">
        <v>4</v>
      </c>
      <c r="B72" s="610" t="s">
        <v>415</v>
      </c>
      <c r="C72" s="466"/>
      <c r="D72" s="684"/>
      <c r="E72" s="975"/>
      <c r="F72" s="467"/>
      <c r="G72" s="453"/>
      <c r="H72" s="453"/>
      <c r="I72" s="453"/>
      <c r="J72" s="453"/>
      <c r="K72" s="453"/>
      <c r="L72" s="453"/>
      <c r="M72" s="453"/>
      <c r="N72" s="453"/>
      <c r="O72" s="453"/>
      <c r="P72" s="453"/>
      <c r="Q72" s="454"/>
      <c r="R72" s="468"/>
      <c r="S72" s="455"/>
      <c r="T72" s="455"/>
      <c r="U72" s="455"/>
      <c r="V72" s="455"/>
      <c r="W72" s="455"/>
      <c r="X72" s="455"/>
      <c r="Y72" s="455"/>
      <c r="Z72" s="455"/>
      <c r="AA72" s="455"/>
      <c r="AB72" s="455"/>
      <c r="AC72" s="455"/>
      <c r="AD72" s="455"/>
      <c r="AE72" s="455"/>
      <c r="AF72" s="456"/>
      <c r="AG72" s="469"/>
      <c r="AH72" s="469"/>
      <c r="AI72" s="469"/>
      <c r="AJ72" s="469"/>
      <c r="AK72" s="469"/>
      <c r="AL72" s="469"/>
      <c r="AM72" s="469"/>
      <c r="AN72" s="469"/>
      <c r="AO72" s="469"/>
      <c r="AP72" s="469"/>
      <c r="AQ72" s="469"/>
      <c r="AR72" s="469"/>
      <c r="AS72" s="470"/>
      <c r="AT72" s="469"/>
      <c r="AU72" s="469"/>
      <c r="AV72" s="469"/>
      <c r="AW72" s="469"/>
      <c r="AX72" s="469"/>
      <c r="AY72" s="469"/>
      <c r="AZ72" s="469"/>
      <c r="BA72" s="469"/>
      <c r="BB72" s="469"/>
      <c r="BC72" s="469"/>
      <c r="BD72" s="469"/>
      <c r="BE72" s="469"/>
      <c r="BF72" s="470"/>
      <c r="BG72" s="419">
        <f t="shared" si="836"/>
        <v>0</v>
      </c>
      <c r="BH72" s="457"/>
      <c r="BI72" s="407">
        <f t="shared" si="837"/>
        <v>0</v>
      </c>
      <c r="BJ72" s="387"/>
      <c r="BK72" s="455"/>
      <c r="BL72" s="461">
        <f t="shared" si="783"/>
        <v>0</v>
      </c>
      <c r="BM72" s="461">
        <f t="shared" si="784"/>
        <v>0</v>
      </c>
      <c r="BN72" s="461">
        <f t="shared" si="785"/>
        <v>0</v>
      </c>
      <c r="BO72" s="37"/>
      <c r="BP72" s="461">
        <f t="shared" si="786"/>
        <v>0</v>
      </c>
      <c r="BQ72" s="461">
        <f t="shared" si="787"/>
        <v>0</v>
      </c>
      <c r="BR72" s="461">
        <f t="shared" si="788"/>
        <v>0</v>
      </c>
      <c r="BS72" s="37"/>
      <c r="BT72" s="461">
        <f t="shared" si="789"/>
        <v>0</v>
      </c>
      <c r="BU72" s="461">
        <f t="shared" si="790"/>
        <v>0</v>
      </c>
      <c r="BV72" s="461">
        <f t="shared" si="791"/>
        <v>0</v>
      </c>
      <c r="BW72" s="37"/>
      <c r="BX72" s="461">
        <f t="shared" si="792"/>
        <v>0</v>
      </c>
      <c r="BY72" s="461">
        <f t="shared" si="793"/>
        <v>0</v>
      </c>
      <c r="BZ72" s="461">
        <f t="shared" si="794"/>
        <v>0</v>
      </c>
      <c r="CA72" s="37"/>
      <c r="CB72" s="461">
        <f t="shared" si="795"/>
        <v>0</v>
      </c>
      <c r="CC72" s="461">
        <f t="shared" si="796"/>
        <v>0</v>
      </c>
      <c r="CD72" s="461">
        <f t="shared" si="797"/>
        <v>0</v>
      </c>
      <c r="CE72" s="37"/>
      <c r="CF72" s="461">
        <f t="shared" si="798"/>
        <v>0</v>
      </c>
      <c r="CG72" s="461">
        <f t="shared" si="799"/>
        <v>0</v>
      </c>
      <c r="CH72" s="461">
        <f t="shared" si="800"/>
        <v>0</v>
      </c>
      <c r="CI72" s="37"/>
      <c r="CJ72" s="461">
        <f t="shared" si="801"/>
        <v>0</v>
      </c>
      <c r="CK72" s="461">
        <f t="shared" si="802"/>
        <v>0</v>
      </c>
      <c r="CL72" s="461">
        <f t="shared" si="803"/>
        <v>0</v>
      </c>
      <c r="CM72" s="37"/>
      <c r="CN72" s="461">
        <f t="shared" si="804"/>
        <v>0</v>
      </c>
      <c r="CO72" s="461">
        <f t="shared" si="805"/>
        <v>0</v>
      </c>
      <c r="CP72" s="461">
        <f t="shared" si="806"/>
        <v>0</v>
      </c>
      <c r="CQ72" s="37"/>
      <c r="CR72" s="461">
        <f t="shared" si="807"/>
        <v>0</v>
      </c>
      <c r="CS72" s="461">
        <f t="shared" si="808"/>
        <v>0</v>
      </c>
      <c r="CT72" s="461">
        <f t="shared" si="809"/>
        <v>0</v>
      </c>
      <c r="CU72" s="37"/>
      <c r="CV72" s="461">
        <f t="shared" si="810"/>
        <v>0</v>
      </c>
      <c r="CW72" s="461">
        <f t="shared" si="811"/>
        <v>0</v>
      </c>
      <c r="CX72" s="461">
        <f t="shared" si="812"/>
        <v>0</v>
      </c>
      <c r="CY72" s="37"/>
      <c r="CZ72" s="461">
        <f t="shared" si="813"/>
        <v>0</v>
      </c>
      <c r="DA72" s="461">
        <f t="shared" si="814"/>
        <v>0</v>
      </c>
      <c r="DB72" s="461">
        <f t="shared" si="815"/>
        <v>0</v>
      </c>
      <c r="DC72" s="37"/>
      <c r="DD72" s="461">
        <f t="shared" si="816"/>
        <v>0</v>
      </c>
      <c r="DE72" s="461">
        <f t="shared" si="817"/>
        <v>0</v>
      </c>
      <c r="DF72" s="461">
        <f t="shared" si="818"/>
        <v>0</v>
      </c>
      <c r="DG72" s="37"/>
      <c r="DH72" s="461">
        <f t="shared" si="819"/>
        <v>0</v>
      </c>
      <c r="DI72" s="461">
        <f t="shared" si="820"/>
        <v>0</v>
      </c>
      <c r="DJ72" s="461">
        <f t="shared" si="821"/>
        <v>0</v>
      </c>
    </row>
    <row r="73" spans="1:114" s="38" customFormat="1" ht="24.75" customHeight="1" x14ac:dyDescent="0.2">
      <c r="A73" s="458"/>
      <c r="B73" s="608" t="s">
        <v>337</v>
      </c>
      <c r="C73" s="191" t="s">
        <v>410</v>
      </c>
      <c r="D73" s="628">
        <v>3</v>
      </c>
      <c r="E73" s="974"/>
      <c r="F73" s="417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1">
        <f>SUM(E73:P73)</f>
        <v>0</v>
      </c>
      <c r="R73" s="436" t="s">
        <v>106</v>
      </c>
      <c r="S73" s="742">
        <v>350000</v>
      </c>
      <c r="T73" s="459"/>
      <c r="U73" s="460"/>
      <c r="V73" s="460"/>
      <c r="W73" s="460"/>
      <c r="X73" s="460"/>
      <c r="Y73" s="460"/>
      <c r="Z73" s="460"/>
      <c r="AA73" s="460"/>
      <c r="AB73" s="460"/>
      <c r="AC73" s="460"/>
      <c r="AD73" s="460"/>
      <c r="AE73" s="460"/>
      <c r="AF73" s="386">
        <f t="shared" ref="AF73" si="852">SUM(Q73*S73)</f>
        <v>0</v>
      </c>
      <c r="AG73" s="461">
        <f t="shared" ref="AG73" si="853">T73*E73</f>
        <v>0</v>
      </c>
      <c r="AH73" s="461">
        <f t="shared" ref="AH73" si="854">U73*F73</f>
        <v>0</v>
      </c>
      <c r="AI73" s="461">
        <f t="shared" ref="AI73" si="855">V73*G73</f>
        <v>0</v>
      </c>
      <c r="AJ73" s="461">
        <f t="shared" ref="AJ73" si="856">W73*H73</f>
        <v>0</v>
      </c>
      <c r="AK73" s="461">
        <f t="shared" ref="AK73" si="857">X73*I73</f>
        <v>0</v>
      </c>
      <c r="AL73" s="461">
        <f t="shared" ref="AL73" si="858">Y73*J73</f>
        <v>0</v>
      </c>
      <c r="AM73" s="461">
        <f t="shared" ref="AM73" si="859">Z73*K73</f>
        <v>0</v>
      </c>
      <c r="AN73" s="461">
        <f t="shared" ref="AN73" si="860">AA73*L73</f>
        <v>0</v>
      </c>
      <c r="AO73" s="461">
        <f t="shared" ref="AO73" si="861">AB73*M73</f>
        <v>0</v>
      </c>
      <c r="AP73" s="461">
        <f t="shared" ref="AP73" si="862">AC73*N73</f>
        <v>0</v>
      </c>
      <c r="AQ73" s="461">
        <f t="shared" ref="AQ73" si="863">AD73*O73</f>
        <v>0</v>
      </c>
      <c r="AR73" s="461">
        <f t="shared" ref="AR73" si="864">AE73*P73</f>
        <v>0</v>
      </c>
      <c r="AS73" s="462">
        <f t="shared" ref="AS73" si="865">SUM(AG73:AR73)</f>
        <v>0</v>
      </c>
      <c r="AT73" s="461">
        <f>SUM(AG73*14%)</f>
        <v>0</v>
      </c>
      <c r="AU73" s="461">
        <f t="shared" ref="AU73" si="866">SUM(AH73*14%)</f>
        <v>0</v>
      </c>
      <c r="AV73" s="461">
        <f t="shared" ref="AV73" si="867">SUM(AI73*14%)</f>
        <v>0</v>
      </c>
      <c r="AW73" s="461">
        <f t="shared" ref="AW73" si="868">SUM(AJ73*14%)</f>
        <v>0</v>
      </c>
      <c r="AX73" s="461">
        <f t="shared" ref="AX73" si="869">SUM(AK73*14%)</f>
        <v>0</v>
      </c>
      <c r="AY73" s="461">
        <f t="shared" ref="AY73" si="870">SUM(AL73*14%)</f>
        <v>0</v>
      </c>
      <c r="AZ73" s="461">
        <f t="shared" ref="AZ73" si="871">SUM(AM73*14%)</f>
        <v>0</v>
      </c>
      <c r="BA73" s="461">
        <f t="shared" ref="BA73" si="872">SUM(AN73*14%)</f>
        <v>0</v>
      </c>
      <c r="BB73" s="461">
        <f t="shared" ref="BB73" si="873">SUM(AO73*14%)</f>
        <v>0</v>
      </c>
      <c r="BC73" s="461">
        <f t="shared" ref="BC73" si="874">SUM(AP73*14%)</f>
        <v>0</v>
      </c>
      <c r="BD73" s="461">
        <f t="shared" ref="BD73" si="875">SUM(AQ73*14%)</f>
        <v>0</v>
      </c>
      <c r="BE73" s="461">
        <f t="shared" ref="BE73" si="876">SUM(AR73*14%)</f>
        <v>0</v>
      </c>
      <c r="BF73" s="462">
        <f>SUM(AT73:BE73)</f>
        <v>0</v>
      </c>
      <c r="BG73" s="419">
        <f t="shared" ref="BG73" si="877">AF73-AS73</f>
        <v>0</v>
      </c>
      <c r="BH73" s="412">
        <f>S73*D73</f>
        <v>1050000</v>
      </c>
      <c r="BI73" s="407">
        <f t="shared" ref="BI73" si="878">BH73-AS73</f>
        <v>1050000</v>
      </c>
      <c r="BJ73" s="387">
        <f>SUM(Q73/D73)</f>
        <v>0</v>
      </c>
      <c r="BK73" s="957">
        <v>350000</v>
      </c>
      <c r="BL73" s="461">
        <f t="shared" si="783"/>
        <v>0</v>
      </c>
      <c r="BM73" s="461">
        <f t="shared" si="784"/>
        <v>0</v>
      </c>
      <c r="BN73" s="461">
        <f t="shared" si="785"/>
        <v>0</v>
      </c>
      <c r="BO73" s="37"/>
      <c r="BP73" s="461">
        <f t="shared" si="786"/>
        <v>0</v>
      </c>
      <c r="BQ73" s="461">
        <f t="shared" si="787"/>
        <v>0</v>
      </c>
      <c r="BR73" s="461">
        <f t="shared" si="788"/>
        <v>0</v>
      </c>
      <c r="BS73" s="37"/>
      <c r="BT73" s="461">
        <f t="shared" si="789"/>
        <v>0</v>
      </c>
      <c r="BU73" s="461">
        <f t="shared" si="790"/>
        <v>0</v>
      </c>
      <c r="BV73" s="461">
        <f t="shared" si="791"/>
        <v>0</v>
      </c>
      <c r="BW73" s="37"/>
      <c r="BX73" s="461">
        <f t="shared" si="792"/>
        <v>0</v>
      </c>
      <c r="BY73" s="461">
        <f t="shared" si="793"/>
        <v>0</v>
      </c>
      <c r="BZ73" s="461">
        <f t="shared" si="794"/>
        <v>0</v>
      </c>
      <c r="CA73" s="37"/>
      <c r="CB73" s="461">
        <f t="shared" si="795"/>
        <v>0</v>
      </c>
      <c r="CC73" s="461">
        <f t="shared" si="796"/>
        <v>0</v>
      </c>
      <c r="CD73" s="461">
        <f t="shared" si="797"/>
        <v>0</v>
      </c>
      <c r="CE73" s="37"/>
      <c r="CF73" s="461">
        <f t="shared" si="798"/>
        <v>0</v>
      </c>
      <c r="CG73" s="461">
        <f t="shared" si="799"/>
        <v>0</v>
      </c>
      <c r="CH73" s="461">
        <f t="shared" si="800"/>
        <v>0</v>
      </c>
      <c r="CI73" s="37"/>
      <c r="CJ73" s="461">
        <f t="shared" si="801"/>
        <v>0</v>
      </c>
      <c r="CK73" s="461">
        <f t="shared" si="802"/>
        <v>0</v>
      </c>
      <c r="CL73" s="461">
        <f t="shared" si="803"/>
        <v>0</v>
      </c>
      <c r="CM73" s="37"/>
      <c r="CN73" s="461">
        <f t="shared" si="804"/>
        <v>0</v>
      </c>
      <c r="CO73" s="461">
        <f t="shared" si="805"/>
        <v>0</v>
      </c>
      <c r="CP73" s="461">
        <f t="shared" si="806"/>
        <v>0</v>
      </c>
      <c r="CQ73" s="37"/>
      <c r="CR73" s="461">
        <f t="shared" si="807"/>
        <v>0</v>
      </c>
      <c r="CS73" s="461">
        <f t="shared" si="808"/>
        <v>0</v>
      </c>
      <c r="CT73" s="461">
        <f t="shared" si="809"/>
        <v>0</v>
      </c>
      <c r="CU73" s="37"/>
      <c r="CV73" s="461">
        <f t="shared" si="810"/>
        <v>0</v>
      </c>
      <c r="CW73" s="461">
        <f t="shared" si="811"/>
        <v>0</v>
      </c>
      <c r="CX73" s="461">
        <f t="shared" si="812"/>
        <v>0</v>
      </c>
      <c r="CY73" s="37"/>
      <c r="CZ73" s="461">
        <f t="shared" si="813"/>
        <v>0</v>
      </c>
      <c r="DA73" s="461">
        <f t="shared" si="814"/>
        <v>0</v>
      </c>
      <c r="DB73" s="461">
        <f t="shared" si="815"/>
        <v>0</v>
      </c>
      <c r="DC73" s="37"/>
      <c r="DD73" s="461">
        <f t="shared" si="816"/>
        <v>0</v>
      </c>
      <c r="DE73" s="461">
        <f t="shared" si="817"/>
        <v>0</v>
      </c>
      <c r="DF73" s="461">
        <f t="shared" si="818"/>
        <v>0</v>
      </c>
      <c r="DG73" s="37"/>
      <c r="DH73" s="461">
        <f t="shared" si="819"/>
        <v>0</v>
      </c>
      <c r="DI73" s="461">
        <f t="shared" si="820"/>
        <v>0</v>
      </c>
      <c r="DJ73" s="461">
        <f t="shared" si="821"/>
        <v>0</v>
      </c>
    </row>
    <row r="74" spans="1:114" s="38" customFormat="1" ht="24.75" customHeight="1" thickBot="1" x14ac:dyDescent="0.25">
      <c r="A74" s="458"/>
      <c r="B74" s="608" t="s">
        <v>416</v>
      </c>
      <c r="C74" s="191" t="s">
        <v>410</v>
      </c>
      <c r="D74" s="628">
        <v>5</v>
      </c>
      <c r="E74" s="974"/>
      <c r="F74" s="417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1">
        <f>SUM(E74:P74)</f>
        <v>0</v>
      </c>
      <c r="R74" s="436" t="s">
        <v>106</v>
      </c>
      <c r="S74" s="742">
        <v>350000</v>
      </c>
      <c r="T74" s="459"/>
      <c r="U74" s="460"/>
      <c r="V74" s="460"/>
      <c r="W74" s="460"/>
      <c r="X74" s="460"/>
      <c r="Y74" s="460"/>
      <c r="Z74" s="460"/>
      <c r="AA74" s="460"/>
      <c r="AB74" s="460"/>
      <c r="AC74" s="460"/>
      <c r="AD74" s="460"/>
      <c r="AE74" s="460"/>
      <c r="AF74" s="386">
        <f t="shared" ref="AF74" si="879">SUM(Q74*S74)</f>
        <v>0</v>
      </c>
      <c r="AG74" s="461">
        <f t="shared" ref="AG74" si="880">T74*E74</f>
        <v>0</v>
      </c>
      <c r="AH74" s="461">
        <f t="shared" ref="AH74" si="881">U74*F74</f>
        <v>0</v>
      </c>
      <c r="AI74" s="461">
        <f t="shared" ref="AI74" si="882">V74*G74</f>
        <v>0</v>
      </c>
      <c r="AJ74" s="461">
        <f t="shared" ref="AJ74" si="883">W74*H74</f>
        <v>0</v>
      </c>
      <c r="AK74" s="461">
        <f t="shared" ref="AK74" si="884">X74*I74</f>
        <v>0</v>
      </c>
      <c r="AL74" s="461">
        <f t="shared" ref="AL74" si="885">Y74*J74</f>
        <v>0</v>
      </c>
      <c r="AM74" s="461">
        <f t="shared" ref="AM74" si="886">Z74*K74</f>
        <v>0</v>
      </c>
      <c r="AN74" s="461">
        <f t="shared" ref="AN74" si="887">AA74*L74</f>
        <v>0</v>
      </c>
      <c r="AO74" s="461">
        <f t="shared" ref="AO74" si="888">AB74*M74</f>
        <v>0</v>
      </c>
      <c r="AP74" s="461">
        <f t="shared" ref="AP74" si="889">AC74*N74</f>
        <v>0</v>
      </c>
      <c r="AQ74" s="461">
        <f t="shared" ref="AQ74" si="890">AD74*O74</f>
        <v>0</v>
      </c>
      <c r="AR74" s="461">
        <f t="shared" ref="AR74" si="891">AE74*P74</f>
        <v>0</v>
      </c>
      <c r="AS74" s="462">
        <f t="shared" ref="AS74" si="892">SUM(AG74:AR74)</f>
        <v>0</v>
      </c>
      <c r="AT74" s="461">
        <f>SUM(AG74*14%)</f>
        <v>0</v>
      </c>
      <c r="AU74" s="461">
        <f t="shared" ref="AU74" si="893">SUM(AH74*14%)</f>
        <v>0</v>
      </c>
      <c r="AV74" s="461">
        <f t="shared" ref="AV74" si="894">SUM(AI74*14%)</f>
        <v>0</v>
      </c>
      <c r="AW74" s="461">
        <f t="shared" ref="AW74" si="895">SUM(AJ74*14%)</f>
        <v>0</v>
      </c>
      <c r="AX74" s="461">
        <f t="shared" ref="AX74" si="896">SUM(AK74*14%)</f>
        <v>0</v>
      </c>
      <c r="AY74" s="461">
        <f t="shared" ref="AY74" si="897">SUM(AL74*14%)</f>
        <v>0</v>
      </c>
      <c r="AZ74" s="461">
        <f t="shared" ref="AZ74" si="898">SUM(AM74*14%)</f>
        <v>0</v>
      </c>
      <c r="BA74" s="461">
        <f t="shared" ref="BA74" si="899">SUM(AN74*14%)</f>
        <v>0</v>
      </c>
      <c r="BB74" s="461">
        <f t="shared" ref="BB74" si="900">SUM(AO74*14%)</f>
        <v>0</v>
      </c>
      <c r="BC74" s="461">
        <f t="shared" ref="BC74" si="901">SUM(AP74*14%)</f>
        <v>0</v>
      </c>
      <c r="BD74" s="461">
        <f t="shared" ref="BD74" si="902">SUM(AQ74*14%)</f>
        <v>0</v>
      </c>
      <c r="BE74" s="461">
        <f t="shared" ref="BE74" si="903">SUM(AR74*14%)</f>
        <v>0</v>
      </c>
      <c r="BF74" s="462">
        <f>SUM(AT74:BE74)</f>
        <v>0</v>
      </c>
      <c r="BG74" s="419">
        <f t="shared" si="836"/>
        <v>0</v>
      </c>
      <c r="BH74" s="412">
        <f>S74*D74</f>
        <v>1750000</v>
      </c>
      <c r="BI74" s="407">
        <f t="shared" si="837"/>
        <v>1750000</v>
      </c>
      <c r="BJ74" s="387">
        <f>SUM(Q74/D74)</f>
        <v>0</v>
      </c>
      <c r="BK74" s="957">
        <v>350000</v>
      </c>
      <c r="BL74" s="461">
        <f t="shared" ref="BL74" si="904">AG74-AT74</f>
        <v>0</v>
      </c>
      <c r="BM74" s="461">
        <f t="shared" ref="BM74" si="905">E74*BK74</f>
        <v>0</v>
      </c>
      <c r="BN74" s="461">
        <f t="shared" ref="BN74" si="906">BL74-BM74</f>
        <v>0</v>
      </c>
      <c r="BO74" s="37"/>
      <c r="BP74" s="461">
        <f t="shared" ref="BP74" si="907">AH74-AU74</f>
        <v>0</v>
      </c>
      <c r="BQ74" s="461">
        <f t="shared" ref="BQ74" si="908">F74*BK74</f>
        <v>0</v>
      </c>
      <c r="BR74" s="461">
        <f t="shared" ref="BR74" si="909">BP74-BQ74</f>
        <v>0</v>
      </c>
      <c r="BS74" s="37"/>
      <c r="BT74" s="461">
        <f t="shared" ref="BT74" si="910">AI74-AV74</f>
        <v>0</v>
      </c>
      <c r="BU74" s="461">
        <f t="shared" ref="BU74" si="911">G74*BK74</f>
        <v>0</v>
      </c>
      <c r="BV74" s="461">
        <f t="shared" ref="BV74" si="912">BT74-BU74</f>
        <v>0</v>
      </c>
      <c r="BW74" s="37"/>
      <c r="BX74" s="461">
        <f t="shared" ref="BX74" si="913">AJ74-AW74</f>
        <v>0</v>
      </c>
      <c r="BY74" s="461">
        <f t="shared" ref="BY74" si="914">H74*BK74</f>
        <v>0</v>
      </c>
      <c r="BZ74" s="461">
        <f t="shared" ref="BZ74" si="915">BX74-BY74</f>
        <v>0</v>
      </c>
      <c r="CA74" s="37"/>
      <c r="CB74" s="461">
        <f t="shared" ref="CB74" si="916">SUM(AK74-AX74)</f>
        <v>0</v>
      </c>
      <c r="CC74" s="461">
        <f t="shared" ref="CC74" si="917">I74*BK74</f>
        <v>0</v>
      </c>
      <c r="CD74" s="461">
        <f t="shared" ref="CD74" si="918">CB74-CC74</f>
        <v>0</v>
      </c>
      <c r="CE74" s="37"/>
      <c r="CF74" s="461">
        <f t="shared" ref="CF74" si="919">AL74-AY74</f>
        <v>0</v>
      </c>
      <c r="CG74" s="461">
        <f t="shared" ref="CG74" si="920">J74*BK74</f>
        <v>0</v>
      </c>
      <c r="CH74" s="461">
        <f t="shared" ref="CH74" si="921">CF74-CG74</f>
        <v>0</v>
      </c>
      <c r="CI74" s="37"/>
      <c r="CJ74" s="461">
        <f t="shared" ref="CJ74" si="922">AM74-AZ74</f>
        <v>0</v>
      </c>
      <c r="CK74" s="461">
        <f t="shared" ref="CK74" si="923">K74*BK74</f>
        <v>0</v>
      </c>
      <c r="CL74" s="461">
        <f t="shared" ref="CL74" si="924">CJ74-CK74</f>
        <v>0</v>
      </c>
      <c r="CM74" s="37"/>
      <c r="CN74" s="461">
        <f t="shared" ref="CN74" si="925">AN74-BA74</f>
        <v>0</v>
      </c>
      <c r="CO74" s="461">
        <f t="shared" ref="CO74" si="926">L74*BK74</f>
        <v>0</v>
      </c>
      <c r="CP74" s="461">
        <f t="shared" ref="CP74" si="927">CN74-CO74</f>
        <v>0</v>
      </c>
      <c r="CQ74" s="37"/>
      <c r="CR74" s="461">
        <f t="shared" ref="CR74" si="928">AO74-BB74</f>
        <v>0</v>
      </c>
      <c r="CS74" s="461">
        <f t="shared" ref="CS74" si="929">M74*BK74</f>
        <v>0</v>
      </c>
      <c r="CT74" s="461">
        <f t="shared" ref="CT74" si="930">CR74-CS74</f>
        <v>0</v>
      </c>
      <c r="CU74" s="37"/>
      <c r="CV74" s="461">
        <f t="shared" ref="CV74" si="931">AP74-BC74</f>
        <v>0</v>
      </c>
      <c r="CW74" s="461">
        <f t="shared" ref="CW74" si="932">N74*BK74</f>
        <v>0</v>
      </c>
      <c r="CX74" s="461">
        <f t="shared" ref="CX74" si="933">CV74-CW74</f>
        <v>0</v>
      </c>
      <c r="CY74" s="37"/>
      <c r="CZ74" s="461">
        <f t="shared" ref="CZ74" si="934">AQ74-BD74</f>
        <v>0</v>
      </c>
      <c r="DA74" s="461">
        <f t="shared" ref="DA74" si="935">O74*BK74</f>
        <v>0</v>
      </c>
      <c r="DB74" s="461">
        <f t="shared" ref="DB74" si="936">CZ74-DA74</f>
        <v>0</v>
      </c>
      <c r="DC74" s="37"/>
      <c r="DD74" s="461">
        <f t="shared" ref="DD74" si="937">AR74-BE74</f>
        <v>0</v>
      </c>
      <c r="DE74" s="461">
        <f t="shared" ref="DE74" si="938">P74*BK74</f>
        <v>0</v>
      </c>
      <c r="DF74" s="461">
        <f t="shared" ref="DF74" si="939">DD74-DE74</f>
        <v>0</v>
      </c>
      <c r="DG74" s="37"/>
      <c r="DH74" s="461">
        <f t="shared" ref="DH74" si="940">SUM(BL74+BP74+BT74+BX74+CB74+CF74+CJ74+CN74+CR74+CV74+CZ74+DD74)</f>
        <v>0</v>
      </c>
      <c r="DI74" s="461">
        <f t="shared" ref="DI74" si="941">SUM(BM74+BQ74+BU74+BY74+CC74+CG74+CK74+CO74+CS74+CW74+DA74+DE74)</f>
        <v>0</v>
      </c>
      <c r="DJ74" s="461">
        <f t="shared" ref="DJ74" si="942">DH74-DI74</f>
        <v>0</v>
      </c>
    </row>
    <row r="75" spans="1:114" s="39" customFormat="1" ht="24.75" customHeight="1" thickBot="1" x14ac:dyDescent="0.25">
      <c r="A75" s="45">
        <v>5</v>
      </c>
      <c r="B75" s="45" t="s">
        <v>4</v>
      </c>
      <c r="C75" s="45"/>
      <c r="D75" s="196"/>
      <c r="E75" s="972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8"/>
      <c r="R75" s="77"/>
      <c r="S75" s="102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4">
        <f>SUM(AF67:AF74)</f>
        <v>750000</v>
      </c>
      <c r="AG75" s="104">
        <f t="shared" ref="AG75:BI75" si="943">SUM(AG67:AG74)</f>
        <v>750000</v>
      </c>
      <c r="AH75" s="104">
        <f t="shared" si="943"/>
        <v>0</v>
      </c>
      <c r="AI75" s="104">
        <f t="shared" si="943"/>
        <v>0</v>
      </c>
      <c r="AJ75" s="104">
        <f t="shared" si="943"/>
        <v>0</v>
      </c>
      <c r="AK75" s="104">
        <f t="shared" si="943"/>
        <v>0</v>
      </c>
      <c r="AL75" s="104">
        <f t="shared" si="943"/>
        <v>0</v>
      </c>
      <c r="AM75" s="104">
        <f t="shared" si="943"/>
        <v>0</v>
      </c>
      <c r="AN75" s="104">
        <f t="shared" si="943"/>
        <v>0</v>
      </c>
      <c r="AO75" s="104">
        <f t="shared" si="943"/>
        <v>0</v>
      </c>
      <c r="AP75" s="104">
        <f t="shared" si="943"/>
        <v>0</v>
      </c>
      <c r="AQ75" s="104">
        <f t="shared" si="943"/>
        <v>0</v>
      </c>
      <c r="AR75" s="104">
        <f t="shared" si="943"/>
        <v>0</v>
      </c>
      <c r="AS75" s="104">
        <f t="shared" si="943"/>
        <v>750000</v>
      </c>
      <c r="AT75" s="104">
        <f t="shared" si="943"/>
        <v>0</v>
      </c>
      <c r="AU75" s="104">
        <f t="shared" si="943"/>
        <v>0</v>
      </c>
      <c r="AV75" s="104">
        <f t="shared" si="943"/>
        <v>0</v>
      </c>
      <c r="AW75" s="104">
        <f t="shared" si="943"/>
        <v>0</v>
      </c>
      <c r="AX75" s="104">
        <f t="shared" si="943"/>
        <v>0</v>
      </c>
      <c r="AY75" s="104">
        <f t="shared" si="943"/>
        <v>0</v>
      </c>
      <c r="AZ75" s="104">
        <f t="shared" si="943"/>
        <v>0</v>
      </c>
      <c r="BA75" s="104">
        <f t="shared" si="943"/>
        <v>0</v>
      </c>
      <c r="BB75" s="104">
        <f t="shared" si="943"/>
        <v>0</v>
      </c>
      <c r="BC75" s="104">
        <f t="shared" si="943"/>
        <v>0</v>
      </c>
      <c r="BD75" s="104">
        <f t="shared" si="943"/>
        <v>0</v>
      </c>
      <c r="BE75" s="104">
        <f t="shared" si="943"/>
        <v>0</v>
      </c>
      <c r="BF75" s="104">
        <f t="shared" si="943"/>
        <v>0</v>
      </c>
      <c r="BG75" s="104">
        <f t="shared" si="943"/>
        <v>0</v>
      </c>
      <c r="BH75" s="104">
        <f t="shared" si="943"/>
        <v>7861208</v>
      </c>
      <c r="BI75" s="104">
        <f t="shared" si="943"/>
        <v>7111208</v>
      </c>
      <c r="BJ75" s="153">
        <f>SUM(BJ65:BJ74)/27</f>
        <v>9.2592592592592587E-3</v>
      </c>
      <c r="BK75" s="892"/>
      <c r="BL75" s="918">
        <f>SUM(BL65:BL74)</f>
        <v>750000</v>
      </c>
      <c r="BM75" s="918">
        <f t="shared" ref="BM75:BN75" si="944">SUM(BM65:BM74)</f>
        <v>750000</v>
      </c>
      <c r="BN75" s="918">
        <f t="shared" si="944"/>
        <v>0</v>
      </c>
      <c r="BO75" s="50"/>
      <c r="BP75" s="918">
        <f>SUM(BP65:BP74)</f>
        <v>0</v>
      </c>
      <c r="BQ75" s="918">
        <f t="shared" ref="BQ75" si="945">SUM(BQ65:BQ74)</f>
        <v>0</v>
      </c>
      <c r="BR75" s="918">
        <f t="shared" ref="BR75" si="946">SUM(BR65:BR74)</f>
        <v>0</v>
      </c>
      <c r="BS75" s="50"/>
      <c r="BT75" s="918">
        <f>SUM(BT65:BT74)</f>
        <v>0</v>
      </c>
      <c r="BU75" s="918">
        <f t="shared" ref="BU75" si="947">SUM(BU65:BU74)</f>
        <v>0</v>
      </c>
      <c r="BV75" s="918">
        <f t="shared" ref="BV75" si="948">SUM(BV65:BV74)</f>
        <v>0</v>
      </c>
      <c r="BW75" s="50"/>
      <c r="BX75" s="918">
        <f>SUM(BX65:BX74)</f>
        <v>0</v>
      </c>
      <c r="BY75" s="918">
        <f t="shared" ref="BY75" si="949">SUM(BY65:BY74)</f>
        <v>0</v>
      </c>
      <c r="BZ75" s="918">
        <f t="shared" ref="BZ75" si="950">SUM(BZ65:BZ74)</f>
        <v>0</v>
      </c>
      <c r="CA75" s="50"/>
      <c r="CB75" s="918">
        <f>SUM(CB65:CB74)</f>
        <v>0</v>
      </c>
      <c r="CC75" s="918">
        <f t="shared" ref="CC75" si="951">SUM(CC65:CC74)</f>
        <v>0</v>
      </c>
      <c r="CD75" s="918">
        <f t="shared" ref="CD75" si="952">SUM(CD65:CD74)</f>
        <v>0</v>
      </c>
      <c r="CE75" s="50"/>
      <c r="CF75" s="918">
        <f>SUM(CF65:CF74)</f>
        <v>0</v>
      </c>
      <c r="CG75" s="918">
        <f t="shared" ref="CG75" si="953">SUM(CG65:CG74)</f>
        <v>0</v>
      </c>
      <c r="CH75" s="918">
        <f t="shared" ref="CH75" si="954">SUM(CH65:CH74)</f>
        <v>0</v>
      </c>
      <c r="CI75" s="50"/>
      <c r="CJ75" s="918">
        <f>SUM(CJ65:CJ74)</f>
        <v>0</v>
      </c>
      <c r="CK75" s="918">
        <f t="shared" ref="CK75" si="955">SUM(CK65:CK74)</f>
        <v>0</v>
      </c>
      <c r="CL75" s="918">
        <f t="shared" ref="CL75" si="956">SUM(CL65:CL74)</f>
        <v>0</v>
      </c>
      <c r="CM75" s="50"/>
      <c r="CN75" s="918">
        <f>SUM(CN65:CN74)</f>
        <v>0</v>
      </c>
      <c r="CO75" s="918">
        <f t="shared" ref="CO75" si="957">SUM(CO65:CO74)</f>
        <v>0</v>
      </c>
      <c r="CP75" s="918">
        <f t="shared" ref="CP75" si="958">SUM(CP65:CP74)</f>
        <v>0</v>
      </c>
      <c r="CQ75" s="50"/>
      <c r="CR75" s="918">
        <f>SUM(CR65:CR74)</f>
        <v>0</v>
      </c>
      <c r="CS75" s="918">
        <f t="shared" ref="CS75" si="959">SUM(CS65:CS74)</f>
        <v>0</v>
      </c>
      <c r="CT75" s="918">
        <f t="shared" ref="CT75" si="960">SUM(CT65:CT74)</f>
        <v>0</v>
      </c>
      <c r="CU75" s="50"/>
      <c r="CV75" s="918">
        <f>SUM(CV65:CV74)</f>
        <v>0</v>
      </c>
      <c r="CW75" s="918">
        <f t="shared" ref="CW75" si="961">SUM(CW65:CW74)</f>
        <v>0</v>
      </c>
      <c r="CX75" s="918">
        <f t="shared" ref="CX75" si="962">SUM(CX65:CX74)</f>
        <v>0</v>
      </c>
      <c r="CY75" s="50"/>
      <c r="CZ75" s="918">
        <f>SUM(CZ65:CZ74)</f>
        <v>0</v>
      </c>
      <c r="DA75" s="918">
        <f t="shared" ref="DA75" si="963">SUM(DA65:DA74)</f>
        <v>0</v>
      </c>
      <c r="DB75" s="918">
        <f t="shared" ref="DB75" si="964">SUM(DB65:DB74)</f>
        <v>0</v>
      </c>
      <c r="DC75" s="50"/>
      <c r="DD75" s="918">
        <f>SUM(DD65:DD74)</f>
        <v>0</v>
      </c>
      <c r="DE75" s="918">
        <f t="shared" ref="DE75" si="965">SUM(DE65:DE74)</f>
        <v>0</v>
      </c>
      <c r="DF75" s="918">
        <f t="shared" ref="DF75" si="966">SUM(DF65:DF74)</f>
        <v>0</v>
      </c>
      <c r="DG75" s="50"/>
      <c r="DH75" s="918">
        <f>SUM(DH65:DH74)</f>
        <v>750000</v>
      </c>
      <c r="DI75" s="918">
        <f t="shared" ref="DI75" si="967">SUM(DI65:DI74)</f>
        <v>750000</v>
      </c>
      <c r="DJ75" s="918">
        <f t="shared" ref="DJ75" si="968">SUM(DJ65:DJ74)</f>
        <v>0</v>
      </c>
    </row>
    <row r="76" spans="1:114" s="20" customFormat="1" ht="24.75" customHeight="1" x14ac:dyDescent="0.2">
      <c r="A76" s="51"/>
      <c r="D76" s="197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AE76" s="41"/>
      <c r="AS76" s="52"/>
      <c r="BF76" s="53">
        <f>SUM(AS75+BF75)</f>
        <v>750000</v>
      </c>
      <c r="BG76" s="54">
        <f>AF75-AS75</f>
        <v>0</v>
      </c>
      <c r="BH76" s="893">
        <f>SUM(BI75+AS75+BF75)</f>
        <v>7861208</v>
      </c>
      <c r="BI76" s="56">
        <f>SUM(BG75)</f>
        <v>0</v>
      </c>
      <c r="BJ76" s="41" t="s">
        <v>35</v>
      </c>
      <c r="BK76" s="160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E76" s="24"/>
      <c r="CI76" s="24"/>
      <c r="CM76" s="24"/>
      <c r="CQ76" s="24"/>
      <c r="CU76" s="24"/>
      <c r="CY76" s="24"/>
      <c r="DC76" s="24"/>
      <c r="DG76" s="24"/>
    </row>
    <row r="77" spans="1:114" s="20" customFormat="1" ht="24.75" customHeight="1" x14ac:dyDescent="0.2">
      <c r="A77" s="51"/>
      <c r="D77" s="197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AE77" s="41"/>
      <c r="AH77" s="165"/>
      <c r="AS77" s="41"/>
      <c r="AT77" s="118">
        <f>SUM(AG75+AT75)</f>
        <v>750000</v>
      </c>
      <c r="AU77" s="118">
        <f t="shared" ref="AU77" si="969">SUM(AH75+AU75)</f>
        <v>0</v>
      </c>
      <c r="AV77" s="118">
        <f t="shared" ref="AV77" si="970">SUM(AI75+AV75)</f>
        <v>0</v>
      </c>
      <c r="AW77" s="118">
        <f t="shared" ref="AW77" si="971">SUM(AJ75+AW75)</f>
        <v>0</v>
      </c>
      <c r="AX77" s="118">
        <f t="shared" ref="AX77" si="972">SUM(AK75+AX75)</f>
        <v>0</v>
      </c>
      <c r="AY77" s="118">
        <f t="shared" ref="AY77" si="973">SUM(AL75+AY75)</f>
        <v>0</v>
      </c>
      <c r="AZ77" s="118">
        <f t="shared" ref="AZ77" si="974">SUM(AM75+AZ75)</f>
        <v>0</v>
      </c>
      <c r="BA77" s="118">
        <f t="shared" ref="BA77" si="975">SUM(AN75+BA75)</f>
        <v>0</v>
      </c>
      <c r="BB77" s="118">
        <f t="shared" ref="BB77" si="976">SUM(AO75+BB75)</f>
        <v>0</v>
      </c>
      <c r="BC77" s="118">
        <f t="shared" ref="BC77" si="977">SUM(AP75+BC75)</f>
        <v>0</v>
      </c>
      <c r="BD77" s="118">
        <f t="shared" ref="BD77" si="978">SUM(AQ75+BD75)</f>
        <v>0</v>
      </c>
      <c r="BE77" s="118">
        <f t="shared" ref="BE77" si="979">SUM(AR75+BE75)</f>
        <v>0</v>
      </c>
      <c r="BF77" s="118">
        <f>SUM(AT77:BE77)</f>
        <v>750000</v>
      </c>
      <c r="BG77" s="41"/>
      <c r="BH77" s="57"/>
      <c r="BI77" s="58">
        <f>SUM(BI75-BI76)</f>
        <v>7111208</v>
      </c>
      <c r="BJ77" s="41" t="s">
        <v>34</v>
      </c>
      <c r="BK77" s="709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E77" s="24"/>
      <c r="CI77" s="24"/>
      <c r="CM77" s="24"/>
      <c r="CQ77" s="24"/>
      <c r="CU77" s="24"/>
      <c r="CY77" s="24"/>
      <c r="DC77" s="24"/>
      <c r="DG77" s="24"/>
    </row>
    <row r="78" spans="1:114" s="809" customFormat="1" ht="24.75" customHeight="1" x14ac:dyDescent="0.2">
      <c r="A78" s="1195" t="s">
        <v>8</v>
      </c>
      <c r="B78" s="1196"/>
      <c r="C78" s="800" t="s">
        <v>103</v>
      </c>
      <c r="D78" s="802"/>
      <c r="E78" s="585"/>
      <c r="F78" s="585"/>
      <c r="G78" s="585"/>
      <c r="H78" s="585"/>
      <c r="I78" s="585"/>
      <c r="J78" s="585"/>
      <c r="K78" s="585"/>
      <c r="L78" s="585"/>
      <c r="M78" s="585"/>
      <c r="N78" s="585"/>
      <c r="O78" s="585"/>
      <c r="P78" s="585"/>
      <c r="Q78" s="585"/>
      <c r="R78" s="585"/>
      <c r="S78" s="585"/>
      <c r="T78" s="802"/>
      <c r="U78" s="802"/>
      <c r="V78" s="802"/>
      <c r="W78" s="802"/>
      <c r="X78" s="802"/>
      <c r="Y78" s="802"/>
      <c r="Z78" s="802"/>
      <c r="AA78" s="802"/>
      <c r="AB78" s="802"/>
      <c r="AC78" s="802"/>
      <c r="AD78" s="802"/>
      <c r="AE78" s="803"/>
      <c r="AF78" s="585"/>
      <c r="AG78" s="802"/>
      <c r="AH78" s="802"/>
      <c r="AI78" s="802"/>
      <c r="AJ78" s="802"/>
      <c r="AK78" s="802"/>
      <c r="AL78" s="802"/>
      <c r="AM78" s="802"/>
      <c r="AN78" s="802"/>
      <c r="AO78" s="802"/>
      <c r="AP78" s="802"/>
      <c r="AQ78" s="802"/>
      <c r="AR78" s="802"/>
      <c r="AS78" s="804"/>
      <c r="AT78" s="802"/>
      <c r="AU78" s="802"/>
      <c r="AV78" s="802"/>
      <c r="AW78" s="802"/>
      <c r="AX78" s="802"/>
      <c r="AY78" s="802"/>
      <c r="AZ78" s="802"/>
      <c r="BA78" s="802"/>
      <c r="BB78" s="802"/>
      <c r="BC78" s="802"/>
      <c r="BD78" s="802"/>
      <c r="BE78" s="802"/>
      <c r="BF78" s="804"/>
      <c r="BG78" s="804"/>
      <c r="BH78" s="805"/>
      <c r="BI78" s="806"/>
      <c r="BJ78" s="585"/>
      <c r="BK78" s="810"/>
      <c r="BL78" s="802"/>
      <c r="BM78" s="803"/>
      <c r="BN78" s="802"/>
      <c r="BO78" s="802"/>
      <c r="BP78" s="802"/>
      <c r="BQ78" s="802"/>
      <c r="BR78" s="802"/>
      <c r="BS78" s="802"/>
      <c r="BT78" s="804"/>
      <c r="BU78" s="804"/>
      <c r="BV78" s="805"/>
      <c r="BW78" s="802"/>
      <c r="BX78" s="804"/>
      <c r="BY78" s="804"/>
      <c r="BZ78" s="807"/>
      <c r="CA78" s="802"/>
      <c r="CB78" s="807"/>
      <c r="CC78" s="807"/>
      <c r="CD78" s="807"/>
      <c r="CE78" s="802"/>
      <c r="CF78" s="807"/>
      <c r="CG78" s="807"/>
      <c r="CH78" s="807"/>
      <c r="CI78" s="802"/>
      <c r="CJ78" s="807"/>
      <c r="CK78" s="807"/>
      <c r="CL78" s="807"/>
      <c r="CM78" s="802"/>
      <c r="CN78" s="807"/>
      <c r="CO78" s="807"/>
      <c r="CP78" s="807"/>
      <c r="CQ78" s="802"/>
      <c r="CU78" s="802"/>
      <c r="CY78" s="802"/>
      <c r="DC78" s="802"/>
      <c r="DG78" s="802"/>
    </row>
    <row r="79" spans="1:114" s="8" customFormat="1" ht="24.75" customHeight="1" x14ac:dyDescent="0.2">
      <c r="A79" s="1170" t="s">
        <v>9</v>
      </c>
      <c r="B79" s="1150" t="s">
        <v>10</v>
      </c>
      <c r="C79" s="1150" t="s">
        <v>21</v>
      </c>
      <c r="D79" s="1173" t="s">
        <v>11</v>
      </c>
      <c r="E79" s="1173"/>
      <c r="F79" s="1173"/>
      <c r="G79" s="1173"/>
      <c r="H79" s="1173"/>
      <c r="I79" s="1173"/>
      <c r="J79" s="1173"/>
      <c r="K79" s="1173"/>
      <c r="L79" s="1173"/>
      <c r="M79" s="1173"/>
      <c r="N79" s="1173"/>
      <c r="O79" s="1173"/>
      <c r="P79" s="1173"/>
      <c r="Q79" s="1173"/>
      <c r="R79" s="1150" t="s">
        <v>19</v>
      </c>
      <c r="S79" s="1174" t="s">
        <v>16</v>
      </c>
      <c r="T79" s="1175"/>
      <c r="U79" s="1175"/>
      <c r="V79" s="1175"/>
      <c r="W79" s="1175"/>
      <c r="X79" s="1175"/>
      <c r="Y79" s="1175"/>
      <c r="Z79" s="1175"/>
      <c r="AA79" s="1175"/>
      <c r="AB79" s="1175"/>
      <c r="AC79" s="1175"/>
      <c r="AD79" s="1175"/>
      <c r="AE79" s="1176"/>
      <c r="AF79" s="1161" t="s">
        <v>6</v>
      </c>
      <c r="AG79" s="1161"/>
      <c r="AH79" s="1161"/>
      <c r="AI79" s="1161"/>
      <c r="AJ79" s="1161"/>
      <c r="AK79" s="1161"/>
      <c r="AL79" s="1161"/>
      <c r="AM79" s="1161"/>
      <c r="AN79" s="1161"/>
      <c r="AO79" s="1161"/>
      <c r="AP79" s="1161"/>
      <c r="AQ79" s="1161"/>
      <c r="AR79" s="1161"/>
      <c r="AS79" s="1161"/>
      <c r="AT79" s="1162" t="s">
        <v>38</v>
      </c>
      <c r="AU79" s="1163"/>
      <c r="AV79" s="1163"/>
      <c r="AW79" s="1163"/>
      <c r="AX79" s="1163"/>
      <c r="AY79" s="1163"/>
      <c r="AZ79" s="1163"/>
      <c r="BA79" s="1163"/>
      <c r="BB79" s="1163"/>
      <c r="BC79" s="1163"/>
      <c r="BD79" s="1163"/>
      <c r="BE79" s="1163"/>
      <c r="BF79" s="1164"/>
      <c r="BG79" s="1150" t="s">
        <v>35</v>
      </c>
      <c r="BH79" s="1150" t="s">
        <v>208</v>
      </c>
      <c r="BI79" s="1214" t="s">
        <v>36</v>
      </c>
      <c r="BJ79" s="130"/>
      <c r="BK79" s="130"/>
      <c r="BL79" s="1149" t="s">
        <v>51</v>
      </c>
      <c r="BM79" s="1149"/>
      <c r="BN79" s="1149"/>
      <c r="BO79" s="23"/>
      <c r="BP79" s="1149" t="s">
        <v>52</v>
      </c>
      <c r="BQ79" s="1149"/>
      <c r="BR79" s="1149"/>
      <c r="BS79" s="23"/>
      <c r="BT79" s="1149" t="s">
        <v>56</v>
      </c>
      <c r="BU79" s="1149"/>
      <c r="BV79" s="1149"/>
      <c r="BW79" s="23"/>
      <c r="BX79" s="1149" t="s">
        <v>59</v>
      </c>
      <c r="BY79" s="1149"/>
      <c r="BZ79" s="1149"/>
      <c r="CA79" s="23"/>
      <c r="CB79" s="1149" t="s">
        <v>60</v>
      </c>
      <c r="CC79" s="1149"/>
      <c r="CD79" s="1149"/>
      <c r="CE79" s="23"/>
      <c r="CF79" s="1149" t="s">
        <v>61</v>
      </c>
      <c r="CG79" s="1149"/>
      <c r="CH79" s="1149"/>
      <c r="CI79" s="23"/>
      <c r="CJ79" s="1149" t="s">
        <v>204</v>
      </c>
      <c r="CK79" s="1149"/>
      <c r="CL79" s="1149"/>
      <c r="CM79" s="23"/>
      <c r="CN79" s="1149" t="s">
        <v>584</v>
      </c>
      <c r="CO79" s="1149"/>
      <c r="CP79" s="1149"/>
      <c r="CQ79" s="23"/>
      <c r="CR79" s="1149" t="s">
        <v>585</v>
      </c>
      <c r="CS79" s="1149"/>
      <c r="CT79" s="1149"/>
      <c r="CU79" s="23"/>
      <c r="CV79" s="1149" t="s">
        <v>586</v>
      </c>
      <c r="CW79" s="1149"/>
      <c r="CX79" s="1149"/>
      <c r="CY79" s="23"/>
      <c r="CZ79" s="1149" t="s">
        <v>587</v>
      </c>
      <c r="DA79" s="1149"/>
      <c r="DB79" s="1149"/>
      <c r="DC79" s="23"/>
      <c r="DD79" s="1149" t="s">
        <v>588</v>
      </c>
      <c r="DE79" s="1149"/>
      <c r="DF79" s="1149"/>
      <c r="DG79" s="23"/>
      <c r="DH79" s="1149" t="s">
        <v>12</v>
      </c>
      <c r="DI79" s="1149"/>
      <c r="DJ79" s="1149"/>
    </row>
    <row r="80" spans="1:114" s="8" customFormat="1" ht="24.75" customHeight="1" x14ac:dyDescent="0.2">
      <c r="A80" s="1171"/>
      <c r="B80" s="1151"/>
      <c r="C80" s="1151"/>
      <c r="D80" s="1156" t="s">
        <v>17</v>
      </c>
      <c r="E80" s="1158" t="s">
        <v>18</v>
      </c>
      <c r="F80" s="1159"/>
      <c r="G80" s="1159"/>
      <c r="H80" s="1159"/>
      <c r="I80" s="1159"/>
      <c r="J80" s="1159"/>
      <c r="K80" s="1159"/>
      <c r="L80" s="1159"/>
      <c r="M80" s="1159"/>
      <c r="N80" s="1159"/>
      <c r="O80" s="1159"/>
      <c r="P80" s="1159"/>
      <c r="Q80" s="1159"/>
      <c r="R80" s="1151"/>
      <c r="S80" s="1156" t="s">
        <v>17</v>
      </c>
      <c r="T80" s="1158" t="s">
        <v>18</v>
      </c>
      <c r="U80" s="1159"/>
      <c r="V80" s="1159"/>
      <c r="W80" s="1159"/>
      <c r="X80" s="1159"/>
      <c r="Y80" s="1159"/>
      <c r="Z80" s="1159"/>
      <c r="AA80" s="1159"/>
      <c r="AB80" s="1159"/>
      <c r="AC80" s="1159"/>
      <c r="AD80" s="1159"/>
      <c r="AE80" s="1160"/>
      <c r="AF80" s="1156" t="s">
        <v>17</v>
      </c>
      <c r="AG80" s="1158" t="s">
        <v>18</v>
      </c>
      <c r="AH80" s="1159"/>
      <c r="AI80" s="1159"/>
      <c r="AJ80" s="1159"/>
      <c r="AK80" s="1159"/>
      <c r="AL80" s="1159"/>
      <c r="AM80" s="1159"/>
      <c r="AN80" s="1159"/>
      <c r="AO80" s="1159"/>
      <c r="AP80" s="1159"/>
      <c r="AQ80" s="1159"/>
      <c r="AR80" s="1159"/>
      <c r="AS80" s="1160"/>
      <c r="AT80" s="1165"/>
      <c r="AU80" s="1166"/>
      <c r="AV80" s="1166"/>
      <c r="AW80" s="1166"/>
      <c r="AX80" s="1166"/>
      <c r="AY80" s="1166"/>
      <c r="AZ80" s="1166"/>
      <c r="BA80" s="1166"/>
      <c r="BB80" s="1166"/>
      <c r="BC80" s="1166"/>
      <c r="BD80" s="1166"/>
      <c r="BE80" s="1166"/>
      <c r="BF80" s="1167"/>
      <c r="BG80" s="1151"/>
      <c r="BH80" s="1151"/>
      <c r="BI80" s="1215"/>
      <c r="BJ80" s="130"/>
      <c r="BK80" s="130"/>
      <c r="BL80" s="920">
        <v>1</v>
      </c>
      <c r="BM80" s="920">
        <v>2</v>
      </c>
      <c r="BN80" s="920"/>
      <c r="BO80" s="23"/>
      <c r="BP80" s="920">
        <v>1</v>
      </c>
      <c r="BQ80" s="920">
        <v>2</v>
      </c>
      <c r="BR80" s="920"/>
      <c r="BS80" s="23"/>
      <c r="BT80" s="920">
        <v>1</v>
      </c>
      <c r="BU80" s="920">
        <v>2</v>
      </c>
      <c r="BV80" s="920"/>
      <c r="BW80" s="23"/>
      <c r="BX80" s="920">
        <v>1</v>
      </c>
      <c r="BY80" s="920">
        <v>2</v>
      </c>
      <c r="BZ80" s="920"/>
      <c r="CA80" s="23"/>
      <c r="CB80" s="920">
        <v>1</v>
      </c>
      <c r="CC80" s="920">
        <v>2</v>
      </c>
      <c r="CD80" s="920"/>
      <c r="CE80" s="23"/>
      <c r="CF80" s="920">
        <v>1</v>
      </c>
      <c r="CG80" s="920">
        <v>2</v>
      </c>
      <c r="CH80" s="920"/>
      <c r="CI80" s="23"/>
      <c r="CJ80" s="920">
        <v>1</v>
      </c>
      <c r="CK80" s="920">
        <v>2</v>
      </c>
      <c r="CL80" s="920"/>
      <c r="CM80" s="23"/>
      <c r="CN80" s="920">
        <v>1</v>
      </c>
      <c r="CO80" s="920">
        <v>2</v>
      </c>
      <c r="CP80" s="920"/>
      <c r="CQ80" s="23"/>
      <c r="CR80" s="920">
        <v>1</v>
      </c>
      <c r="CS80" s="920">
        <v>2</v>
      </c>
      <c r="CT80" s="920"/>
      <c r="CU80" s="23"/>
      <c r="CV80" s="920">
        <v>1</v>
      </c>
      <c r="CW80" s="920">
        <v>2</v>
      </c>
      <c r="CX80" s="920"/>
      <c r="CY80" s="23"/>
      <c r="CZ80" s="920">
        <v>1</v>
      </c>
      <c r="DA80" s="920">
        <v>2</v>
      </c>
      <c r="DB80" s="920"/>
      <c r="DC80" s="23"/>
      <c r="DD80" s="920">
        <v>1</v>
      </c>
      <c r="DE80" s="920">
        <v>2</v>
      </c>
      <c r="DF80" s="920"/>
      <c r="DG80" s="23"/>
      <c r="DH80" s="920">
        <v>1</v>
      </c>
      <c r="DI80" s="920">
        <v>2</v>
      </c>
      <c r="DJ80" s="920"/>
    </row>
    <row r="81" spans="1:114" s="6" customFormat="1" ht="24.75" customHeight="1" x14ac:dyDescent="0.2">
      <c r="A81" s="1171"/>
      <c r="B81" s="1151"/>
      <c r="C81" s="1151"/>
      <c r="D81" s="1213"/>
      <c r="E81" s="26">
        <v>1</v>
      </c>
      <c r="F81" s="26">
        <v>2</v>
      </c>
      <c r="G81" s="26">
        <v>3</v>
      </c>
      <c r="H81" s="26">
        <v>4</v>
      </c>
      <c r="I81" s="26">
        <v>5</v>
      </c>
      <c r="J81" s="26">
        <v>6</v>
      </c>
      <c r="K81" s="26">
        <v>7</v>
      </c>
      <c r="L81" s="26">
        <v>8</v>
      </c>
      <c r="M81" s="26">
        <v>9</v>
      </c>
      <c r="N81" s="26">
        <v>10</v>
      </c>
      <c r="O81" s="26">
        <v>11</v>
      </c>
      <c r="P81" s="26">
        <v>12</v>
      </c>
      <c r="Q81" s="26" t="s">
        <v>20</v>
      </c>
      <c r="R81" s="1151"/>
      <c r="S81" s="1213"/>
      <c r="T81" s="26">
        <v>1</v>
      </c>
      <c r="U81" s="26">
        <v>2</v>
      </c>
      <c r="V81" s="26">
        <v>3</v>
      </c>
      <c r="W81" s="26">
        <v>4</v>
      </c>
      <c r="X81" s="26">
        <v>5</v>
      </c>
      <c r="Y81" s="26">
        <v>6</v>
      </c>
      <c r="Z81" s="26">
        <v>7</v>
      </c>
      <c r="AA81" s="26">
        <v>8</v>
      </c>
      <c r="AB81" s="26">
        <v>9</v>
      </c>
      <c r="AC81" s="26">
        <v>10</v>
      </c>
      <c r="AD81" s="26">
        <v>11</v>
      </c>
      <c r="AE81" s="26">
        <v>12</v>
      </c>
      <c r="AF81" s="1213"/>
      <c r="AG81" s="26">
        <v>1</v>
      </c>
      <c r="AH81" s="26">
        <v>2</v>
      </c>
      <c r="AI81" s="26">
        <v>3</v>
      </c>
      <c r="AJ81" s="26">
        <v>4</v>
      </c>
      <c r="AK81" s="26">
        <v>5</v>
      </c>
      <c r="AL81" s="26">
        <v>6</v>
      </c>
      <c r="AM81" s="26">
        <v>7</v>
      </c>
      <c r="AN81" s="26">
        <v>8</v>
      </c>
      <c r="AO81" s="26">
        <v>9</v>
      </c>
      <c r="AP81" s="26">
        <v>10</v>
      </c>
      <c r="AQ81" s="26">
        <v>11</v>
      </c>
      <c r="AR81" s="26">
        <v>12</v>
      </c>
      <c r="AS81" s="26" t="s">
        <v>12</v>
      </c>
      <c r="AT81" s="164">
        <v>1</v>
      </c>
      <c r="AU81" s="164">
        <v>2</v>
      </c>
      <c r="AV81" s="164">
        <v>3</v>
      </c>
      <c r="AW81" s="164">
        <v>4</v>
      </c>
      <c r="AX81" s="164">
        <v>5</v>
      </c>
      <c r="AY81" s="164">
        <v>6</v>
      </c>
      <c r="AZ81" s="164">
        <v>7</v>
      </c>
      <c r="BA81" s="164">
        <v>8</v>
      </c>
      <c r="BB81" s="164">
        <v>9</v>
      </c>
      <c r="BC81" s="164">
        <v>10</v>
      </c>
      <c r="BD81" s="164">
        <v>11</v>
      </c>
      <c r="BE81" s="164">
        <v>12</v>
      </c>
      <c r="BF81" s="26" t="s">
        <v>12</v>
      </c>
      <c r="BG81" s="1151"/>
      <c r="BH81" s="1151"/>
      <c r="BI81" s="1215"/>
      <c r="BJ81" s="7"/>
      <c r="BK81" s="7"/>
      <c r="BL81" s="164" t="s">
        <v>581</v>
      </c>
      <c r="BM81" s="164" t="s">
        <v>582</v>
      </c>
      <c r="BN81" s="919" t="s">
        <v>583</v>
      </c>
      <c r="BO81" s="27"/>
      <c r="BP81" s="164" t="s">
        <v>581</v>
      </c>
      <c r="BQ81" s="164" t="s">
        <v>582</v>
      </c>
      <c r="BR81" s="919" t="s">
        <v>583</v>
      </c>
      <c r="BS81" s="27"/>
      <c r="BT81" s="164" t="s">
        <v>581</v>
      </c>
      <c r="BU81" s="164" t="s">
        <v>582</v>
      </c>
      <c r="BV81" s="919" t="s">
        <v>583</v>
      </c>
      <c r="BW81" s="27"/>
      <c r="BX81" s="164" t="s">
        <v>581</v>
      </c>
      <c r="BY81" s="164" t="s">
        <v>582</v>
      </c>
      <c r="BZ81" s="919" t="s">
        <v>583</v>
      </c>
      <c r="CA81" s="27"/>
      <c r="CB81" s="164" t="s">
        <v>581</v>
      </c>
      <c r="CC81" s="164" t="s">
        <v>582</v>
      </c>
      <c r="CD81" s="919" t="s">
        <v>583</v>
      </c>
      <c r="CE81" s="27"/>
      <c r="CF81" s="164" t="s">
        <v>581</v>
      </c>
      <c r="CG81" s="164" t="s">
        <v>582</v>
      </c>
      <c r="CH81" s="919" t="s">
        <v>583</v>
      </c>
      <c r="CI81" s="27"/>
      <c r="CJ81" s="164" t="s">
        <v>581</v>
      </c>
      <c r="CK81" s="164" t="s">
        <v>582</v>
      </c>
      <c r="CL81" s="919" t="s">
        <v>583</v>
      </c>
      <c r="CM81" s="27"/>
      <c r="CN81" s="164" t="s">
        <v>581</v>
      </c>
      <c r="CO81" s="164" t="s">
        <v>582</v>
      </c>
      <c r="CP81" s="919" t="s">
        <v>583</v>
      </c>
      <c r="CQ81" s="27"/>
      <c r="CR81" s="164" t="s">
        <v>581</v>
      </c>
      <c r="CS81" s="164" t="s">
        <v>582</v>
      </c>
      <c r="CT81" s="919" t="s">
        <v>583</v>
      </c>
      <c r="CU81" s="27"/>
      <c r="CV81" s="164" t="s">
        <v>581</v>
      </c>
      <c r="CW81" s="164" t="s">
        <v>582</v>
      </c>
      <c r="CX81" s="919" t="s">
        <v>583</v>
      </c>
      <c r="CY81" s="27"/>
      <c r="CZ81" s="164" t="s">
        <v>581</v>
      </c>
      <c r="DA81" s="164" t="s">
        <v>582</v>
      </c>
      <c r="DB81" s="919" t="s">
        <v>583</v>
      </c>
      <c r="DC81" s="27"/>
      <c r="DD81" s="164" t="s">
        <v>581</v>
      </c>
      <c r="DE81" s="164" t="s">
        <v>582</v>
      </c>
      <c r="DF81" s="919" t="s">
        <v>583</v>
      </c>
      <c r="DG81" s="27"/>
      <c r="DH81" s="164" t="s">
        <v>581</v>
      </c>
      <c r="DI81" s="164" t="s">
        <v>582</v>
      </c>
      <c r="DJ81" s="919" t="s">
        <v>583</v>
      </c>
    </row>
    <row r="82" spans="1:114" s="38" customFormat="1" ht="24.75" customHeight="1" x14ac:dyDescent="0.2">
      <c r="A82" s="458"/>
      <c r="B82" s="608" t="s">
        <v>490</v>
      </c>
      <c r="C82" s="191" t="s">
        <v>489</v>
      </c>
      <c r="D82" s="628">
        <v>7</v>
      </c>
      <c r="E82" s="174">
        <v>7</v>
      </c>
      <c r="F82" s="417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1">
        <f t="shared" ref="Q82:Q88" si="980">SUM(E82:P82)</f>
        <v>7</v>
      </c>
      <c r="R82" s="436" t="s">
        <v>495</v>
      </c>
      <c r="S82" s="742">
        <v>55000</v>
      </c>
      <c r="T82" s="742">
        <v>55000</v>
      </c>
      <c r="U82" s="460"/>
      <c r="V82" s="460"/>
      <c r="W82" s="460"/>
      <c r="X82" s="460"/>
      <c r="Y82" s="460"/>
      <c r="Z82" s="460"/>
      <c r="AA82" s="460"/>
      <c r="AB82" s="460"/>
      <c r="AC82" s="460"/>
      <c r="AD82" s="460"/>
      <c r="AE82" s="460"/>
      <c r="AF82" s="386">
        <f t="shared" ref="AF82:AF83" si="981">SUM(Q82*S82)</f>
        <v>385000</v>
      </c>
      <c r="AG82" s="461">
        <f t="shared" ref="AG82:AG83" si="982">T82*E82</f>
        <v>385000</v>
      </c>
      <c r="AH82" s="461">
        <f t="shared" ref="AH82:AH83" si="983">U82*F82</f>
        <v>0</v>
      </c>
      <c r="AI82" s="461">
        <f t="shared" ref="AI82:AI83" si="984">V82*G82</f>
        <v>0</v>
      </c>
      <c r="AJ82" s="461">
        <f t="shared" ref="AJ82:AJ83" si="985">W82*H82</f>
        <v>0</v>
      </c>
      <c r="AK82" s="461">
        <f t="shared" ref="AK82:AK83" si="986">X82*I82</f>
        <v>0</v>
      </c>
      <c r="AL82" s="461">
        <f t="shared" ref="AL82:AL83" si="987">Y82*J82</f>
        <v>0</v>
      </c>
      <c r="AM82" s="461">
        <f t="shared" ref="AM82:AM83" si="988">Z82*K82</f>
        <v>0</v>
      </c>
      <c r="AN82" s="461">
        <f t="shared" ref="AN82:AN83" si="989">AA82*L82</f>
        <v>0</v>
      </c>
      <c r="AO82" s="461">
        <f t="shared" ref="AO82:AO83" si="990">AB82*M82</f>
        <v>0</v>
      </c>
      <c r="AP82" s="461">
        <f t="shared" ref="AP82:AP83" si="991">AC82*N82</f>
        <v>0</v>
      </c>
      <c r="AQ82" s="461">
        <f t="shared" ref="AQ82:AQ83" si="992">AD82*O82</f>
        <v>0</v>
      </c>
      <c r="AR82" s="461">
        <f t="shared" ref="AR82:AR83" si="993">AE82*P82</f>
        <v>0</v>
      </c>
      <c r="AS82" s="462">
        <f t="shared" ref="AS82:AS83" si="994">SUM(AG82:AR82)</f>
        <v>385000</v>
      </c>
      <c r="AT82" s="461">
        <f>SUM(AG82*13.5%)</f>
        <v>51975</v>
      </c>
      <c r="AU82" s="461">
        <f t="shared" ref="AU82:AU83" si="995">SUM(AH82*14%)</f>
        <v>0</v>
      </c>
      <c r="AV82" s="461">
        <f t="shared" ref="AV82:AV83" si="996">SUM(AI82*14%)</f>
        <v>0</v>
      </c>
      <c r="AW82" s="461">
        <f t="shared" ref="AW82:AW83" si="997">SUM(AJ82*14%)</f>
        <v>0</v>
      </c>
      <c r="AX82" s="461">
        <f t="shared" ref="AX82:AX83" si="998">SUM(AK82*14%)</f>
        <v>0</v>
      </c>
      <c r="AY82" s="461">
        <f t="shared" ref="AY82:AY83" si="999">SUM(AL82*14%)</f>
        <v>0</v>
      </c>
      <c r="AZ82" s="461">
        <f t="shared" ref="AZ82:AZ83" si="1000">SUM(AM82*14%)</f>
        <v>0</v>
      </c>
      <c r="BA82" s="461">
        <f t="shared" ref="BA82:BA83" si="1001">SUM(AN82*14%)</f>
        <v>0</v>
      </c>
      <c r="BB82" s="461">
        <f t="shared" ref="BB82:BB83" si="1002">SUM(AO82*14%)</f>
        <v>0</v>
      </c>
      <c r="BC82" s="461">
        <f t="shared" ref="BC82:BC83" si="1003">SUM(AP82*14%)</f>
        <v>0</v>
      </c>
      <c r="BD82" s="461">
        <f t="shared" ref="BD82:BD83" si="1004">SUM(AQ82*14%)</f>
        <v>0</v>
      </c>
      <c r="BE82" s="461">
        <f t="shared" ref="BE82:BE83" si="1005">SUM(AR82*14%)</f>
        <v>0</v>
      </c>
      <c r="BF82" s="462">
        <f t="shared" ref="BF82:BF88" si="1006">SUM(AT82:BE82)</f>
        <v>51975</v>
      </c>
      <c r="BG82" s="419">
        <f t="shared" ref="BG82:BG83" si="1007">AF82-AS82</f>
        <v>0</v>
      </c>
      <c r="BH82" s="412">
        <f t="shared" ref="BH82:BH88" si="1008">S82*D82</f>
        <v>385000</v>
      </c>
      <c r="BI82" s="407">
        <f t="shared" ref="BI82:BI83" si="1009">BH82-AS82</f>
        <v>0</v>
      </c>
      <c r="BJ82" s="387">
        <f t="shared" ref="BJ82:BJ88" si="1010">SUM(Q82/D82)</f>
        <v>1</v>
      </c>
      <c r="BK82" s="957">
        <v>47000</v>
      </c>
      <c r="BL82" s="461">
        <f>AG82-AT82</f>
        <v>333025</v>
      </c>
      <c r="BM82" s="461">
        <f>E82*BK82</f>
        <v>329000</v>
      </c>
      <c r="BN82" s="461">
        <f>BL82-BM82</f>
        <v>4025</v>
      </c>
      <c r="BO82" s="37"/>
      <c r="BP82" s="461">
        <f>AH82-AU82</f>
        <v>0</v>
      </c>
      <c r="BQ82" s="461">
        <f>F82*BK82</f>
        <v>0</v>
      </c>
      <c r="BR82" s="461">
        <f>BP82-BQ82</f>
        <v>0</v>
      </c>
      <c r="BS82" s="37"/>
      <c r="BT82" s="461">
        <f>AI82-AV82</f>
        <v>0</v>
      </c>
      <c r="BU82" s="461">
        <f>G82*BK82</f>
        <v>0</v>
      </c>
      <c r="BV82" s="461">
        <f>BT82-BU82</f>
        <v>0</v>
      </c>
      <c r="BW82" s="37"/>
      <c r="BX82" s="461">
        <f>AJ82-AW82</f>
        <v>0</v>
      </c>
      <c r="BY82" s="461">
        <f>H82*BK82</f>
        <v>0</v>
      </c>
      <c r="BZ82" s="461">
        <f>BX82-BY82</f>
        <v>0</v>
      </c>
      <c r="CA82" s="37"/>
      <c r="CB82" s="461">
        <f>SUM(AK82-AX82)</f>
        <v>0</v>
      </c>
      <c r="CC82" s="461">
        <f>I82*BK82</f>
        <v>0</v>
      </c>
      <c r="CD82" s="461">
        <f>CB82-CC82</f>
        <v>0</v>
      </c>
      <c r="CE82" s="37"/>
      <c r="CF82" s="461">
        <f>AL82-AY82</f>
        <v>0</v>
      </c>
      <c r="CG82" s="461">
        <f>J82*BK82</f>
        <v>0</v>
      </c>
      <c r="CH82" s="461">
        <f>CF82-CG82</f>
        <v>0</v>
      </c>
      <c r="CI82" s="37"/>
      <c r="CJ82" s="461">
        <f>AM82-AZ82</f>
        <v>0</v>
      </c>
      <c r="CK82" s="461">
        <f>K82*BK82</f>
        <v>0</v>
      </c>
      <c r="CL82" s="461">
        <f>CJ82-CK82</f>
        <v>0</v>
      </c>
      <c r="CM82" s="37"/>
      <c r="CN82" s="461">
        <f>AN82-BA82</f>
        <v>0</v>
      </c>
      <c r="CO82" s="461">
        <f>L82*BK82</f>
        <v>0</v>
      </c>
      <c r="CP82" s="461">
        <f>CN82-CO82</f>
        <v>0</v>
      </c>
      <c r="CQ82" s="37"/>
      <c r="CR82" s="461">
        <f>AO82-BB82</f>
        <v>0</v>
      </c>
      <c r="CS82" s="461">
        <f>M82*BK82</f>
        <v>0</v>
      </c>
      <c r="CT82" s="461">
        <f>CR82-CS82</f>
        <v>0</v>
      </c>
      <c r="CU82" s="37"/>
      <c r="CV82" s="461">
        <f>AP82-BC82</f>
        <v>0</v>
      </c>
      <c r="CW82" s="461">
        <f>N82*BK82</f>
        <v>0</v>
      </c>
      <c r="CX82" s="461">
        <f>CV82-CW82</f>
        <v>0</v>
      </c>
      <c r="CY82" s="37"/>
      <c r="CZ82" s="461">
        <f>AQ82-BD82</f>
        <v>0</v>
      </c>
      <c r="DA82" s="461">
        <f>O82*BK82</f>
        <v>0</v>
      </c>
      <c r="DB82" s="461">
        <f>CZ82-DA82</f>
        <v>0</v>
      </c>
      <c r="DC82" s="37"/>
      <c r="DD82" s="461">
        <f>AR82-BE82</f>
        <v>0</v>
      </c>
      <c r="DE82" s="461">
        <f>P82*BK82</f>
        <v>0</v>
      </c>
      <c r="DF82" s="461">
        <f>DD82-DE82</f>
        <v>0</v>
      </c>
      <c r="DG82" s="37"/>
      <c r="DH82" s="461">
        <f t="shared" ref="DH82:DH88" si="1011">SUM(BL82+BP82+BT82+BX82+CB82+CF82+CJ82+CN82+CR82+CV82+CZ82+DD82)</f>
        <v>333025</v>
      </c>
      <c r="DI82" s="461">
        <f t="shared" ref="DI82:DI88" si="1012">SUM(BM82+BQ82+BU82+BY82+CC82+CG82+CK82+CO82+CS82+CW82+DA82+DE82)</f>
        <v>329000</v>
      </c>
      <c r="DJ82" s="461">
        <f>DH82-DI82</f>
        <v>4025</v>
      </c>
    </row>
    <row r="83" spans="1:114" s="38" customFormat="1" ht="24.75" customHeight="1" x14ac:dyDescent="0.2">
      <c r="A83" s="458"/>
      <c r="B83" s="608" t="s">
        <v>491</v>
      </c>
      <c r="C83" s="191" t="s">
        <v>489</v>
      </c>
      <c r="D83" s="628">
        <v>7</v>
      </c>
      <c r="E83" s="174">
        <v>7</v>
      </c>
      <c r="F83" s="417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1">
        <f t="shared" si="980"/>
        <v>7</v>
      </c>
      <c r="R83" s="436" t="s">
        <v>495</v>
      </c>
      <c r="S83" s="742">
        <v>55000</v>
      </c>
      <c r="T83" s="742">
        <v>55000</v>
      </c>
      <c r="U83" s="460"/>
      <c r="V83" s="460"/>
      <c r="W83" s="460"/>
      <c r="X83" s="460"/>
      <c r="Y83" s="460"/>
      <c r="Z83" s="460"/>
      <c r="AA83" s="460"/>
      <c r="AB83" s="460"/>
      <c r="AC83" s="460"/>
      <c r="AD83" s="460"/>
      <c r="AE83" s="460"/>
      <c r="AF83" s="386">
        <f t="shared" si="981"/>
        <v>385000</v>
      </c>
      <c r="AG83" s="461">
        <f t="shared" si="982"/>
        <v>385000</v>
      </c>
      <c r="AH83" s="461">
        <f t="shared" si="983"/>
        <v>0</v>
      </c>
      <c r="AI83" s="461">
        <f t="shared" si="984"/>
        <v>0</v>
      </c>
      <c r="AJ83" s="461">
        <f t="shared" si="985"/>
        <v>0</v>
      </c>
      <c r="AK83" s="461">
        <f t="shared" si="986"/>
        <v>0</v>
      </c>
      <c r="AL83" s="461">
        <f t="shared" si="987"/>
        <v>0</v>
      </c>
      <c r="AM83" s="461">
        <f t="shared" si="988"/>
        <v>0</v>
      </c>
      <c r="AN83" s="461">
        <f t="shared" si="989"/>
        <v>0</v>
      </c>
      <c r="AO83" s="461">
        <f t="shared" si="990"/>
        <v>0</v>
      </c>
      <c r="AP83" s="461">
        <f t="shared" si="991"/>
        <v>0</v>
      </c>
      <c r="AQ83" s="461">
        <f t="shared" si="992"/>
        <v>0</v>
      </c>
      <c r="AR83" s="461">
        <f t="shared" si="993"/>
        <v>0</v>
      </c>
      <c r="AS83" s="462">
        <f t="shared" si="994"/>
        <v>385000</v>
      </c>
      <c r="AT83" s="461">
        <f t="shared" ref="AT83:AT87" si="1013">SUM(AG83*13.5%)</f>
        <v>51975</v>
      </c>
      <c r="AU83" s="461">
        <f t="shared" si="995"/>
        <v>0</v>
      </c>
      <c r="AV83" s="461">
        <f t="shared" si="996"/>
        <v>0</v>
      </c>
      <c r="AW83" s="461">
        <f t="shared" si="997"/>
        <v>0</v>
      </c>
      <c r="AX83" s="461">
        <f t="shared" si="998"/>
        <v>0</v>
      </c>
      <c r="AY83" s="461">
        <f t="shared" si="999"/>
        <v>0</v>
      </c>
      <c r="AZ83" s="461">
        <f t="shared" si="1000"/>
        <v>0</v>
      </c>
      <c r="BA83" s="461">
        <f t="shared" si="1001"/>
        <v>0</v>
      </c>
      <c r="BB83" s="461">
        <f t="shared" si="1002"/>
        <v>0</v>
      </c>
      <c r="BC83" s="461">
        <f t="shared" si="1003"/>
        <v>0</v>
      </c>
      <c r="BD83" s="461">
        <f t="shared" si="1004"/>
        <v>0</v>
      </c>
      <c r="BE83" s="461">
        <f t="shared" si="1005"/>
        <v>0</v>
      </c>
      <c r="BF83" s="462">
        <f t="shared" si="1006"/>
        <v>51975</v>
      </c>
      <c r="BG83" s="419">
        <f t="shared" si="1007"/>
        <v>0</v>
      </c>
      <c r="BH83" s="412">
        <f t="shared" si="1008"/>
        <v>385000</v>
      </c>
      <c r="BI83" s="407">
        <f t="shared" si="1009"/>
        <v>0</v>
      </c>
      <c r="BJ83" s="387">
        <f t="shared" si="1010"/>
        <v>1</v>
      </c>
      <c r="BK83" s="957">
        <v>47000</v>
      </c>
      <c r="BL83" s="461">
        <f t="shared" ref="BL83:BL88" si="1014">AG83-AT83</f>
        <v>333025</v>
      </c>
      <c r="BM83" s="461">
        <f t="shared" ref="BM83:BM88" si="1015">E83*BK83</f>
        <v>329000</v>
      </c>
      <c r="BN83" s="461">
        <f t="shared" ref="BN83:BN88" si="1016">BL83-BM83</f>
        <v>4025</v>
      </c>
      <c r="BO83" s="37"/>
      <c r="BP83" s="461">
        <f t="shared" ref="BP83:BP88" si="1017">AH83-AU83</f>
        <v>0</v>
      </c>
      <c r="BQ83" s="461">
        <f t="shared" ref="BQ83:BQ88" si="1018">F83*BK83</f>
        <v>0</v>
      </c>
      <c r="BR83" s="461">
        <f t="shared" ref="BR83:BR88" si="1019">BP83-BQ83</f>
        <v>0</v>
      </c>
      <c r="BS83" s="37"/>
      <c r="BT83" s="461">
        <f t="shared" ref="BT83:BT88" si="1020">AI83-AV83</f>
        <v>0</v>
      </c>
      <c r="BU83" s="461">
        <f t="shared" ref="BU83:BU88" si="1021">G83*BK83</f>
        <v>0</v>
      </c>
      <c r="BV83" s="461">
        <f t="shared" ref="BV83:BV88" si="1022">BT83-BU83</f>
        <v>0</v>
      </c>
      <c r="BW83" s="37"/>
      <c r="BX83" s="461">
        <f t="shared" ref="BX83:BX88" si="1023">AJ83-AW83</f>
        <v>0</v>
      </c>
      <c r="BY83" s="461">
        <f t="shared" ref="BY83:BY88" si="1024">H83*BK83</f>
        <v>0</v>
      </c>
      <c r="BZ83" s="461">
        <f t="shared" ref="BZ83:BZ88" si="1025">BX83-BY83</f>
        <v>0</v>
      </c>
      <c r="CA83" s="37"/>
      <c r="CB83" s="461">
        <f t="shared" ref="CB83:CB88" si="1026">SUM(AK83-AX83)</f>
        <v>0</v>
      </c>
      <c r="CC83" s="461">
        <f t="shared" ref="CC83:CC88" si="1027">I83*BK83</f>
        <v>0</v>
      </c>
      <c r="CD83" s="461">
        <f t="shared" ref="CD83:CD88" si="1028">CB83-CC83</f>
        <v>0</v>
      </c>
      <c r="CE83" s="37"/>
      <c r="CF83" s="461">
        <f t="shared" ref="CF83:CF88" si="1029">AL83-AY83</f>
        <v>0</v>
      </c>
      <c r="CG83" s="461">
        <f t="shared" ref="CG83:CG88" si="1030">J83*BK83</f>
        <v>0</v>
      </c>
      <c r="CH83" s="461">
        <f t="shared" ref="CH83:CH88" si="1031">CF83-CG83</f>
        <v>0</v>
      </c>
      <c r="CI83" s="37"/>
      <c r="CJ83" s="461">
        <f t="shared" ref="CJ83:CJ88" si="1032">AM83-AZ83</f>
        <v>0</v>
      </c>
      <c r="CK83" s="461">
        <f t="shared" ref="CK83:CK88" si="1033">K83*BK83</f>
        <v>0</v>
      </c>
      <c r="CL83" s="461">
        <f t="shared" ref="CL83:CL88" si="1034">CJ83-CK83</f>
        <v>0</v>
      </c>
      <c r="CM83" s="37"/>
      <c r="CN83" s="461">
        <f t="shared" ref="CN83:CN88" si="1035">AN83-BA83</f>
        <v>0</v>
      </c>
      <c r="CO83" s="461">
        <f t="shared" ref="CO83:CO88" si="1036">L83*BK83</f>
        <v>0</v>
      </c>
      <c r="CP83" s="461">
        <f t="shared" ref="CP83:CP88" si="1037">CN83-CO83</f>
        <v>0</v>
      </c>
      <c r="CQ83" s="37"/>
      <c r="CR83" s="461">
        <f t="shared" ref="CR83:CR88" si="1038">AO83-BB83</f>
        <v>0</v>
      </c>
      <c r="CS83" s="461">
        <f t="shared" ref="CS83:CS88" si="1039">M83*BK83</f>
        <v>0</v>
      </c>
      <c r="CT83" s="461">
        <f t="shared" ref="CT83:CT88" si="1040">CR83-CS83</f>
        <v>0</v>
      </c>
      <c r="CU83" s="37"/>
      <c r="CV83" s="461">
        <f t="shared" ref="CV83:CV88" si="1041">AP83-BC83</f>
        <v>0</v>
      </c>
      <c r="CW83" s="461">
        <f t="shared" ref="CW83:CW88" si="1042">N83*BK83</f>
        <v>0</v>
      </c>
      <c r="CX83" s="461">
        <f t="shared" ref="CX83:CX88" si="1043">CV83-CW83</f>
        <v>0</v>
      </c>
      <c r="CY83" s="37"/>
      <c r="CZ83" s="461">
        <f t="shared" ref="CZ83:CZ88" si="1044">AQ83-BD83</f>
        <v>0</v>
      </c>
      <c r="DA83" s="461">
        <f t="shared" ref="DA83:DA88" si="1045">O83*BK83</f>
        <v>0</v>
      </c>
      <c r="DB83" s="461">
        <f t="shared" ref="DB83:DB88" si="1046">CZ83-DA83</f>
        <v>0</v>
      </c>
      <c r="DC83" s="37"/>
      <c r="DD83" s="461">
        <f t="shared" ref="DD83:DD88" si="1047">AR83-BE83</f>
        <v>0</v>
      </c>
      <c r="DE83" s="461">
        <f t="shared" ref="DE83:DE88" si="1048">P83*BK83</f>
        <v>0</v>
      </c>
      <c r="DF83" s="461">
        <f t="shared" ref="DF83:DF88" si="1049">DD83-DE83</f>
        <v>0</v>
      </c>
      <c r="DG83" s="37"/>
      <c r="DH83" s="461">
        <f t="shared" si="1011"/>
        <v>333025</v>
      </c>
      <c r="DI83" s="461">
        <f t="shared" si="1012"/>
        <v>329000</v>
      </c>
      <c r="DJ83" s="461">
        <f t="shared" ref="DJ83:DJ88" si="1050">DH83-DI83</f>
        <v>4025</v>
      </c>
    </row>
    <row r="84" spans="1:114" s="38" customFormat="1" ht="24.75" customHeight="1" x14ac:dyDescent="0.2">
      <c r="A84" s="458"/>
      <c r="B84" s="608" t="s">
        <v>282</v>
      </c>
      <c r="C84" s="191" t="s">
        <v>489</v>
      </c>
      <c r="D84" s="628">
        <v>5</v>
      </c>
      <c r="E84" s="174">
        <v>5</v>
      </c>
      <c r="F84" s="417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1">
        <f t="shared" si="980"/>
        <v>5</v>
      </c>
      <c r="R84" s="436" t="s">
        <v>97</v>
      </c>
      <c r="S84" s="742">
        <v>49500</v>
      </c>
      <c r="T84" s="742">
        <v>45000</v>
      </c>
      <c r="U84" s="460"/>
      <c r="V84" s="460"/>
      <c r="W84" s="460"/>
      <c r="X84" s="460"/>
      <c r="Y84" s="460"/>
      <c r="Z84" s="460"/>
      <c r="AA84" s="460"/>
      <c r="AB84" s="460"/>
      <c r="AC84" s="460"/>
      <c r="AD84" s="460"/>
      <c r="AE84" s="460"/>
      <c r="AF84" s="386">
        <f t="shared" ref="AF84:AF88" si="1051">SUM(Q84*S84)</f>
        <v>247500</v>
      </c>
      <c r="AG84" s="461">
        <f t="shared" ref="AG84:AG88" si="1052">T84*E84</f>
        <v>225000</v>
      </c>
      <c r="AH84" s="461">
        <f t="shared" ref="AH84:AH88" si="1053">U84*F84</f>
        <v>0</v>
      </c>
      <c r="AI84" s="461">
        <f t="shared" ref="AI84:AI88" si="1054">V84*G84</f>
        <v>0</v>
      </c>
      <c r="AJ84" s="461">
        <f t="shared" ref="AJ84:AJ88" si="1055">W84*H84</f>
        <v>0</v>
      </c>
      <c r="AK84" s="461">
        <f t="shared" ref="AK84:AK88" si="1056">X84*I84</f>
        <v>0</v>
      </c>
      <c r="AL84" s="461">
        <f t="shared" ref="AL84:AL88" si="1057">Y84*J84</f>
        <v>0</v>
      </c>
      <c r="AM84" s="461">
        <f t="shared" ref="AM84:AM88" si="1058">Z84*K84</f>
        <v>0</v>
      </c>
      <c r="AN84" s="461">
        <f t="shared" ref="AN84:AN88" si="1059">AA84*L84</f>
        <v>0</v>
      </c>
      <c r="AO84" s="461">
        <f t="shared" ref="AO84:AO88" si="1060">AB84*M84</f>
        <v>0</v>
      </c>
      <c r="AP84" s="461">
        <f t="shared" ref="AP84:AP88" si="1061">AC84*N84</f>
        <v>0</v>
      </c>
      <c r="AQ84" s="461">
        <f t="shared" ref="AQ84:AQ88" si="1062">AD84*O84</f>
        <v>0</v>
      </c>
      <c r="AR84" s="461">
        <f t="shared" ref="AR84:AR88" si="1063">AE84*P84</f>
        <v>0</v>
      </c>
      <c r="AS84" s="462">
        <f t="shared" ref="AS84:AS88" si="1064">SUM(AG84:AR84)</f>
        <v>225000</v>
      </c>
      <c r="AT84" s="461">
        <f t="shared" si="1013"/>
        <v>30375.000000000004</v>
      </c>
      <c r="AU84" s="461">
        <f t="shared" ref="AU84:AU88" si="1065">SUM(AH84*14%)</f>
        <v>0</v>
      </c>
      <c r="AV84" s="461">
        <f t="shared" ref="AV84:AV88" si="1066">SUM(AI84*14%)</f>
        <v>0</v>
      </c>
      <c r="AW84" s="461">
        <f t="shared" ref="AW84:AW88" si="1067">SUM(AJ84*14%)</f>
        <v>0</v>
      </c>
      <c r="AX84" s="461">
        <f t="shared" ref="AX84:AX88" si="1068">SUM(AK84*14%)</f>
        <v>0</v>
      </c>
      <c r="AY84" s="461">
        <f t="shared" ref="AY84:AY88" si="1069">SUM(AL84*14%)</f>
        <v>0</v>
      </c>
      <c r="AZ84" s="461">
        <f t="shared" ref="AZ84:AZ88" si="1070">SUM(AM84*14%)</f>
        <v>0</v>
      </c>
      <c r="BA84" s="461">
        <f t="shared" ref="BA84:BA88" si="1071">SUM(AN84*14%)</f>
        <v>0</v>
      </c>
      <c r="BB84" s="461">
        <f t="shared" ref="BB84:BB88" si="1072">SUM(AO84*14%)</f>
        <v>0</v>
      </c>
      <c r="BC84" s="461">
        <f t="shared" ref="BC84:BC88" si="1073">SUM(AP84*14%)</f>
        <v>0</v>
      </c>
      <c r="BD84" s="461">
        <f t="shared" ref="BD84:BD88" si="1074">SUM(AQ84*14%)</f>
        <v>0</v>
      </c>
      <c r="BE84" s="461">
        <f t="shared" ref="BE84:BE88" si="1075">SUM(AR84*14%)</f>
        <v>0</v>
      </c>
      <c r="BF84" s="462">
        <f t="shared" si="1006"/>
        <v>30375.000000000004</v>
      </c>
      <c r="BG84" s="419">
        <f t="shared" ref="BG84:BG88" si="1076">AF84-AS84</f>
        <v>22500</v>
      </c>
      <c r="BH84" s="412">
        <f t="shared" si="1008"/>
        <v>247500</v>
      </c>
      <c r="BI84" s="407">
        <f t="shared" ref="BI84:BI88" si="1077">BH84-AS84</f>
        <v>22500</v>
      </c>
      <c r="BJ84" s="387">
        <f t="shared" si="1010"/>
        <v>1</v>
      </c>
      <c r="BK84" s="957">
        <v>35000</v>
      </c>
      <c r="BL84" s="461">
        <f t="shared" si="1014"/>
        <v>194625</v>
      </c>
      <c r="BM84" s="461">
        <f t="shared" si="1015"/>
        <v>175000</v>
      </c>
      <c r="BN84" s="461">
        <f t="shared" si="1016"/>
        <v>19625</v>
      </c>
      <c r="BO84" s="37"/>
      <c r="BP84" s="461">
        <f t="shared" si="1017"/>
        <v>0</v>
      </c>
      <c r="BQ84" s="461">
        <f t="shared" si="1018"/>
        <v>0</v>
      </c>
      <c r="BR84" s="461">
        <f t="shared" si="1019"/>
        <v>0</v>
      </c>
      <c r="BS84" s="37"/>
      <c r="BT84" s="461">
        <f t="shared" si="1020"/>
        <v>0</v>
      </c>
      <c r="BU84" s="461">
        <f t="shared" si="1021"/>
        <v>0</v>
      </c>
      <c r="BV84" s="461">
        <f t="shared" si="1022"/>
        <v>0</v>
      </c>
      <c r="BW84" s="37"/>
      <c r="BX84" s="461">
        <f t="shared" si="1023"/>
        <v>0</v>
      </c>
      <c r="BY84" s="461">
        <f t="shared" si="1024"/>
        <v>0</v>
      </c>
      <c r="BZ84" s="461">
        <f t="shared" si="1025"/>
        <v>0</v>
      </c>
      <c r="CA84" s="37"/>
      <c r="CB84" s="461">
        <f t="shared" si="1026"/>
        <v>0</v>
      </c>
      <c r="CC84" s="461">
        <f t="shared" si="1027"/>
        <v>0</v>
      </c>
      <c r="CD84" s="461">
        <f t="shared" si="1028"/>
        <v>0</v>
      </c>
      <c r="CE84" s="37"/>
      <c r="CF84" s="461">
        <f t="shared" si="1029"/>
        <v>0</v>
      </c>
      <c r="CG84" s="461">
        <f t="shared" si="1030"/>
        <v>0</v>
      </c>
      <c r="CH84" s="461">
        <f t="shared" si="1031"/>
        <v>0</v>
      </c>
      <c r="CI84" s="37"/>
      <c r="CJ84" s="461">
        <f t="shared" si="1032"/>
        <v>0</v>
      </c>
      <c r="CK84" s="461">
        <f t="shared" si="1033"/>
        <v>0</v>
      </c>
      <c r="CL84" s="461">
        <f t="shared" si="1034"/>
        <v>0</v>
      </c>
      <c r="CM84" s="37"/>
      <c r="CN84" s="461">
        <f t="shared" si="1035"/>
        <v>0</v>
      </c>
      <c r="CO84" s="461">
        <f t="shared" si="1036"/>
        <v>0</v>
      </c>
      <c r="CP84" s="461">
        <f t="shared" si="1037"/>
        <v>0</v>
      </c>
      <c r="CQ84" s="37"/>
      <c r="CR84" s="461">
        <f t="shared" si="1038"/>
        <v>0</v>
      </c>
      <c r="CS84" s="461">
        <f t="shared" si="1039"/>
        <v>0</v>
      </c>
      <c r="CT84" s="461">
        <f t="shared" si="1040"/>
        <v>0</v>
      </c>
      <c r="CU84" s="37"/>
      <c r="CV84" s="461">
        <f t="shared" si="1041"/>
        <v>0</v>
      </c>
      <c r="CW84" s="461">
        <f t="shared" si="1042"/>
        <v>0</v>
      </c>
      <c r="CX84" s="461">
        <f t="shared" si="1043"/>
        <v>0</v>
      </c>
      <c r="CY84" s="37"/>
      <c r="CZ84" s="461">
        <f t="shared" si="1044"/>
        <v>0</v>
      </c>
      <c r="DA84" s="461">
        <f t="shared" si="1045"/>
        <v>0</v>
      </c>
      <c r="DB84" s="461">
        <f t="shared" si="1046"/>
        <v>0</v>
      </c>
      <c r="DC84" s="37"/>
      <c r="DD84" s="461">
        <f t="shared" si="1047"/>
        <v>0</v>
      </c>
      <c r="DE84" s="461">
        <f t="shared" si="1048"/>
        <v>0</v>
      </c>
      <c r="DF84" s="461">
        <f t="shared" si="1049"/>
        <v>0</v>
      </c>
      <c r="DG84" s="37"/>
      <c r="DH84" s="461">
        <f t="shared" si="1011"/>
        <v>194625</v>
      </c>
      <c r="DI84" s="461">
        <f t="shared" si="1012"/>
        <v>175000</v>
      </c>
      <c r="DJ84" s="461">
        <f t="shared" si="1050"/>
        <v>19625</v>
      </c>
    </row>
    <row r="85" spans="1:114" s="38" customFormat="1" ht="24.75" customHeight="1" x14ac:dyDescent="0.2">
      <c r="A85" s="458"/>
      <c r="B85" s="608" t="s">
        <v>43</v>
      </c>
      <c r="C85" s="191" t="s">
        <v>489</v>
      </c>
      <c r="D85" s="628">
        <v>50</v>
      </c>
      <c r="E85" s="174">
        <v>50</v>
      </c>
      <c r="F85" s="417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1">
        <f t="shared" si="980"/>
        <v>50</v>
      </c>
      <c r="R85" s="436" t="s">
        <v>98</v>
      </c>
      <c r="S85" s="742">
        <v>35000</v>
      </c>
      <c r="T85" s="742">
        <v>35000</v>
      </c>
      <c r="U85" s="460"/>
      <c r="V85" s="460"/>
      <c r="W85" s="460"/>
      <c r="X85" s="460"/>
      <c r="Y85" s="460"/>
      <c r="Z85" s="460"/>
      <c r="AA85" s="460"/>
      <c r="AB85" s="460"/>
      <c r="AC85" s="460"/>
      <c r="AD85" s="460"/>
      <c r="AE85" s="460"/>
      <c r="AF85" s="386">
        <f t="shared" si="1051"/>
        <v>1750000</v>
      </c>
      <c r="AG85" s="461">
        <f t="shared" si="1052"/>
        <v>1750000</v>
      </c>
      <c r="AH85" s="461">
        <f t="shared" si="1053"/>
        <v>0</v>
      </c>
      <c r="AI85" s="461">
        <f t="shared" si="1054"/>
        <v>0</v>
      </c>
      <c r="AJ85" s="461">
        <f t="shared" si="1055"/>
        <v>0</v>
      </c>
      <c r="AK85" s="461">
        <f t="shared" si="1056"/>
        <v>0</v>
      </c>
      <c r="AL85" s="461">
        <f t="shared" si="1057"/>
        <v>0</v>
      </c>
      <c r="AM85" s="461">
        <f t="shared" si="1058"/>
        <v>0</v>
      </c>
      <c r="AN85" s="461">
        <f t="shared" si="1059"/>
        <v>0</v>
      </c>
      <c r="AO85" s="461">
        <f t="shared" si="1060"/>
        <v>0</v>
      </c>
      <c r="AP85" s="461">
        <f t="shared" si="1061"/>
        <v>0</v>
      </c>
      <c r="AQ85" s="461">
        <f t="shared" si="1062"/>
        <v>0</v>
      </c>
      <c r="AR85" s="461">
        <f t="shared" si="1063"/>
        <v>0</v>
      </c>
      <c r="AS85" s="462">
        <f t="shared" si="1064"/>
        <v>1750000</v>
      </c>
      <c r="AT85" s="461">
        <f t="shared" si="1013"/>
        <v>236250.00000000003</v>
      </c>
      <c r="AU85" s="461">
        <f t="shared" si="1065"/>
        <v>0</v>
      </c>
      <c r="AV85" s="461">
        <f t="shared" si="1066"/>
        <v>0</v>
      </c>
      <c r="AW85" s="461">
        <f t="shared" si="1067"/>
        <v>0</v>
      </c>
      <c r="AX85" s="461">
        <f t="shared" si="1068"/>
        <v>0</v>
      </c>
      <c r="AY85" s="461">
        <f t="shared" si="1069"/>
        <v>0</v>
      </c>
      <c r="AZ85" s="461">
        <f t="shared" si="1070"/>
        <v>0</v>
      </c>
      <c r="BA85" s="461">
        <f t="shared" si="1071"/>
        <v>0</v>
      </c>
      <c r="BB85" s="461">
        <f t="shared" si="1072"/>
        <v>0</v>
      </c>
      <c r="BC85" s="461">
        <f t="shared" si="1073"/>
        <v>0</v>
      </c>
      <c r="BD85" s="461">
        <f t="shared" si="1074"/>
        <v>0</v>
      </c>
      <c r="BE85" s="461">
        <f t="shared" si="1075"/>
        <v>0</v>
      </c>
      <c r="BF85" s="462">
        <f t="shared" si="1006"/>
        <v>236250.00000000003</v>
      </c>
      <c r="BG85" s="419">
        <f t="shared" si="1076"/>
        <v>0</v>
      </c>
      <c r="BH85" s="412">
        <f t="shared" si="1008"/>
        <v>1750000</v>
      </c>
      <c r="BI85" s="407">
        <f t="shared" si="1077"/>
        <v>0</v>
      </c>
      <c r="BJ85" s="387">
        <f t="shared" si="1010"/>
        <v>1</v>
      </c>
      <c r="BK85" s="957">
        <v>30000</v>
      </c>
      <c r="BL85" s="461">
        <f t="shared" si="1014"/>
        <v>1513750</v>
      </c>
      <c r="BM85" s="461">
        <f t="shared" si="1015"/>
        <v>1500000</v>
      </c>
      <c r="BN85" s="461">
        <f t="shared" si="1016"/>
        <v>13750</v>
      </c>
      <c r="BO85" s="37"/>
      <c r="BP85" s="461">
        <f t="shared" si="1017"/>
        <v>0</v>
      </c>
      <c r="BQ85" s="461">
        <f t="shared" si="1018"/>
        <v>0</v>
      </c>
      <c r="BR85" s="461">
        <f t="shared" si="1019"/>
        <v>0</v>
      </c>
      <c r="BS85" s="37"/>
      <c r="BT85" s="461">
        <f t="shared" si="1020"/>
        <v>0</v>
      </c>
      <c r="BU85" s="461">
        <f t="shared" si="1021"/>
        <v>0</v>
      </c>
      <c r="BV85" s="461">
        <f t="shared" si="1022"/>
        <v>0</v>
      </c>
      <c r="BW85" s="37"/>
      <c r="BX85" s="461">
        <f t="shared" si="1023"/>
        <v>0</v>
      </c>
      <c r="BY85" s="461">
        <f t="shared" si="1024"/>
        <v>0</v>
      </c>
      <c r="BZ85" s="461">
        <f t="shared" si="1025"/>
        <v>0</v>
      </c>
      <c r="CA85" s="37"/>
      <c r="CB85" s="461">
        <f t="shared" si="1026"/>
        <v>0</v>
      </c>
      <c r="CC85" s="461">
        <f t="shared" si="1027"/>
        <v>0</v>
      </c>
      <c r="CD85" s="461">
        <f t="shared" si="1028"/>
        <v>0</v>
      </c>
      <c r="CE85" s="37"/>
      <c r="CF85" s="461">
        <f t="shared" si="1029"/>
        <v>0</v>
      </c>
      <c r="CG85" s="461">
        <f t="shared" si="1030"/>
        <v>0</v>
      </c>
      <c r="CH85" s="461">
        <f t="shared" si="1031"/>
        <v>0</v>
      </c>
      <c r="CI85" s="37"/>
      <c r="CJ85" s="461">
        <f t="shared" si="1032"/>
        <v>0</v>
      </c>
      <c r="CK85" s="461">
        <f t="shared" si="1033"/>
        <v>0</v>
      </c>
      <c r="CL85" s="461">
        <f t="shared" si="1034"/>
        <v>0</v>
      </c>
      <c r="CM85" s="37"/>
      <c r="CN85" s="461">
        <f t="shared" si="1035"/>
        <v>0</v>
      </c>
      <c r="CO85" s="461">
        <f t="shared" si="1036"/>
        <v>0</v>
      </c>
      <c r="CP85" s="461">
        <f t="shared" si="1037"/>
        <v>0</v>
      </c>
      <c r="CQ85" s="37"/>
      <c r="CR85" s="461">
        <f t="shared" si="1038"/>
        <v>0</v>
      </c>
      <c r="CS85" s="461">
        <f t="shared" si="1039"/>
        <v>0</v>
      </c>
      <c r="CT85" s="461">
        <f t="shared" si="1040"/>
        <v>0</v>
      </c>
      <c r="CU85" s="37"/>
      <c r="CV85" s="461">
        <f t="shared" si="1041"/>
        <v>0</v>
      </c>
      <c r="CW85" s="461">
        <f t="shared" si="1042"/>
        <v>0</v>
      </c>
      <c r="CX85" s="461">
        <f t="shared" si="1043"/>
        <v>0</v>
      </c>
      <c r="CY85" s="37"/>
      <c r="CZ85" s="461">
        <f t="shared" si="1044"/>
        <v>0</v>
      </c>
      <c r="DA85" s="461">
        <f t="shared" si="1045"/>
        <v>0</v>
      </c>
      <c r="DB85" s="461">
        <f t="shared" si="1046"/>
        <v>0</v>
      </c>
      <c r="DC85" s="37"/>
      <c r="DD85" s="461">
        <f t="shared" si="1047"/>
        <v>0</v>
      </c>
      <c r="DE85" s="461">
        <f t="shared" si="1048"/>
        <v>0</v>
      </c>
      <c r="DF85" s="461">
        <f t="shared" si="1049"/>
        <v>0</v>
      </c>
      <c r="DG85" s="37"/>
      <c r="DH85" s="461">
        <f t="shared" si="1011"/>
        <v>1513750</v>
      </c>
      <c r="DI85" s="461">
        <f t="shared" si="1012"/>
        <v>1500000</v>
      </c>
      <c r="DJ85" s="461">
        <f t="shared" si="1050"/>
        <v>13750</v>
      </c>
    </row>
    <row r="86" spans="1:114" s="38" customFormat="1" ht="24.75" customHeight="1" x14ac:dyDescent="0.2">
      <c r="A86" s="458"/>
      <c r="B86" s="608" t="s">
        <v>492</v>
      </c>
      <c r="C86" s="191" t="s">
        <v>489</v>
      </c>
      <c r="D86" s="628">
        <v>10</v>
      </c>
      <c r="E86" s="174">
        <v>10</v>
      </c>
      <c r="F86" s="417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1">
        <f t="shared" si="980"/>
        <v>10</v>
      </c>
      <c r="R86" s="436" t="s">
        <v>98</v>
      </c>
      <c r="S86" s="742">
        <v>22500</v>
      </c>
      <c r="T86" s="742">
        <v>18000</v>
      </c>
      <c r="U86" s="460"/>
      <c r="V86" s="460"/>
      <c r="W86" s="460"/>
      <c r="X86" s="460"/>
      <c r="Y86" s="460"/>
      <c r="Z86" s="460"/>
      <c r="AA86" s="460"/>
      <c r="AB86" s="460"/>
      <c r="AC86" s="460"/>
      <c r="AD86" s="460"/>
      <c r="AE86" s="460"/>
      <c r="AF86" s="386">
        <f t="shared" si="1051"/>
        <v>225000</v>
      </c>
      <c r="AG86" s="461">
        <f t="shared" si="1052"/>
        <v>180000</v>
      </c>
      <c r="AH86" s="461">
        <f t="shared" si="1053"/>
        <v>0</v>
      </c>
      <c r="AI86" s="461">
        <f t="shared" si="1054"/>
        <v>0</v>
      </c>
      <c r="AJ86" s="461">
        <f t="shared" si="1055"/>
        <v>0</v>
      </c>
      <c r="AK86" s="461">
        <f t="shared" si="1056"/>
        <v>0</v>
      </c>
      <c r="AL86" s="461">
        <f t="shared" si="1057"/>
        <v>0</v>
      </c>
      <c r="AM86" s="461">
        <f t="shared" si="1058"/>
        <v>0</v>
      </c>
      <c r="AN86" s="461">
        <f t="shared" si="1059"/>
        <v>0</v>
      </c>
      <c r="AO86" s="461">
        <f t="shared" si="1060"/>
        <v>0</v>
      </c>
      <c r="AP86" s="461">
        <f t="shared" si="1061"/>
        <v>0</v>
      </c>
      <c r="AQ86" s="461">
        <f t="shared" si="1062"/>
        <v>0</v>
      </c>
      <c r="AR86" s="461">
        <f t="shared" si="1063"/>
        <v>0</v>
      </c>
      <c r="AS86" s="462">
        <f t="shared" si="1064"/>
        <v>180000</v>
      </c>
      <c r="AT86" s="461">
        <f t="shared" si="1013"/>
        <v>24300</v>
      </c>
      <c r="AU86" s="461">
        <f t="shared" si="1065"/>
        <v>0</v>
      </c>
      <c r="AV86" s="461">
        <f t="shared" si="1066"/>
        <v>0</v>
      </c>
      <c r="AW86" s="461">
        <f t="shared" si="1067"/>
        <v>0</v>
      </c>
      <c r="AX86" s="461">
        <f t="shared" si="1068"/>
        <v>0</v>
      </c>
      <c r="AY86" s="461">
        <f t="shared" si="1069"/>
        <v>0</v>
      </c>
      <c r="AZ86" s="461">
        <f t="shared" si="1070"/>
        <v>0</v>
      </c>
      <c r="BA86" s="461">
        <f t="shared" si="1071"/>
        <v>0</v>
      </c>
      <c r="BB86" s="461">
        <f t="shared" si="1072"/>
        <v>0</v>
      </c>
      <c r="BC86" s="461">
        <f t="shared" si="1073"/>
        <v>0</v>
      </c>
      <c r="BD86" s="461">
        <f t="shared" si="1074"/>
        <v>0</v>
      </c>
      <c r="BE86" s="461">
        <f t="shared" si="1075"/>
        <v>0</v>
      </c>
      <c r="BF86" s="462">
        <f t="shared" si="1006"/>
        <v>24300</v>
      </c>
      <c r="BG86" s="419">
        <f t="shared" si="1076"/>
        <v>45000</v>
      </c>
      <c r="BH86" s="412">
        <f t="shared" si="1008"/>
        <v>225000</v>
      </c>
      <c r="BI86" s="407">
        <f t="shared" si="1077"/>
        <v>45000</v>
      </c>
      <c r="BJ86" s="387">
        <f t="shared" si="1010"/>
        <v>1</v>
      </c>
      <c r="BK86" s="957">
        <v>15000</v>
      </c>
      <c r="BL86" s="461">
        <f t="shared" si="1014"/>
        <v>155700</v>
      </c>
      <c r="BM86" s="461">
        <f t="shared" si="1015"/>
        <v>150000</v>
      </c>
      <c r="BN86" s="461">
        <f t="shared" si="1016"/>
        <v>5700</v>
      </c>
      <c r="BO86" s="37"/>
      <c r="BP86" s="461">
        <f t="shared" si="1017"/>
        <v>0</v>
      </c>
      <c r="BQ86" s="461">
        <f t="shared" si="1018"/>
        <v>0</v>
      </c>
      <c r="BR86" s="461">
        <f t="shared" si="1019"/>
        <v>0</v>
      </c>
      <c r="BS86" s="37"/>
      <c r="BT86" s="461">
        <f t="shared" si="1020"/>
        <v>0</v>
      </c>
      <c r="BU86" s="461">
        <f t="shared" si="1021"/>
        <v>0</v>
      </c>
      <c r="BV86" s="461">
        <f t="shared" si="1022"/>
        <v>0</v>
      </c>
      <c r="BW86" s="37"/>
      <c r="BX86" s="461">
        <f t="shared" si="1023"/>
        <v>0</v>
      </c>
      <c r="BY86" s="461">
        <f t="shared" si="1024"/>
        <v>0</v>
      </c>
      <c r="BZ86" s="461">
        <f t="shared" si="1025"/>
        <v>0</v>
      </c>
      <c r="CA86" s="37"/>
      <c r="CB86" s="461">
        <f t="shared" si="1026"/>
        <v>0</v>
      </c>
      <c r="CC86" s="461">
        <f t="shared" si="1027"/>
        <v>0</v>
      </c>
      <c r="CD86" s="461">
        <f t="shared" si="1028"/>
        <v>0</v>
      </c>
      <c r="CE86" s="37"/>
      <c r="CF86" s="461">
        <f t="shared" si="1029"/>
        <v>0</v>
      </c>
      <c r="CG86" s="461">
        <f t="shared" si="1030"/>
        <v>0</v>
      </c>
      <c r="CH86" s="461">
        <f t="shared" si="1031"/>
        <v>0</v>
      </c>
      <c r="CI86" s="37"/>
      <c r="CJ86" s="461">
        <f t="shared" si="1032"/>
        <v>0</v>
      </c>
      <c r="CK86" s="461">
        <f t="shared" si="1033"/>
        <v>0</v>
      </c>
      <c r="CL86" s="461">
        <f t="shared" si="1034"/>
        <v>0</v>
      </c>
      <c r="CM86" s="37"/>
      <c r="CN86" s="461">
        <f t="shared" si="1035"/>
        <v>0</v>
      </c>
      <c r="CO86" s="461">
        <f t="shared" si="1036"/>
        <v>0</v>
      </c>
      <c r="CP86" s="461">
        <f t="shared" si="1037"/>
        <v>0</v>
      </c>
      <c r="CQ86" s="37"/>
      <c r="CR86" s="461">
        <f t="shared" si="1038"/>
        <v>0</v>
      </c>
      <c r="CS86" s="461">
        <f t="shared" si="1039"/>
        <v>0</v>
      </c>
      <c r="CT86" s="461">
        <f t="shared" si="1040"/>
        <v>0</v>
      </c>
      <c r="CU86" s="37"/>
      <c r="CV86" s="461">
        <f t="shared" si="1041"/>
        <v>0</v>
      </c>
      <c r="CW86" s="461">
        <f t="shared" si="1042"/>
        <v>0</v>
      </c>
      <c r="CX86" s="461">
        <f t="shared" si="1043"/>
        <v>0</v>
      </c>
      <c r="CY86" s="37"/>
      <c r="CZ86" s="461">
        <f t="shared" si="1044"/>
        <v>0</v>
      </c>
      <c r="DA86" s="461">
        <f t="shared" si="1045"/>
        <v>0</v>
      </c>
      <c r="DB86" s="461">
        <f t="shared" si="1046"/>
        <v>0</v>
      </c>
      <c r="DC86" s="37"/>
      <c r="DD86" s="461">
        <f t="shared" si="1047"/>
        <v>0</v>
      </c>
      <c r="DE86" s="461">
        <f t="shared" si="1048"/>
        <v>0</v>
      </c>
      <c r="DF86" s="461">
        <f t="shared" si="1049"/>
        <v>0</v>
      </c>
      <c r="DG86" s="37"/>
      <c r="DH86" s="461">
        <f t="shared" si="1011"/>
        <v>155700</v>
      </c>
      <c r="DI86" s="461">
        <f t="shared" si="1012"/>
        <v>150000</v>
      </c>
      <c r="DJ86" s="461">
        <f t="shared" si="1050"/>
        <v>5700</v>
      </c>
    </row>
    <row r="87" spans="1:114" s="38" customFormat="1" ht="24.75" customHeight="1" x14ac:dyDescent="0.2">
      <c r="A87" s="458"/>
      <c r="B87" s="608" t="s">
        <v>493</v>
      </c>
      <c r="C87" s="191" t="s">
        <v>489</v>
      </c>
      <c r="D87" s="628">
        <v>10</v>
      </c>
      <c r="E87" s="174">
        <v>10</v>
      </c>
      <c r="F87" s="417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1">
        <f t="shared" si="980"/>
        <v>10</v>
      </c>
      <c r="R87" s="436" t="s">
        <v>98</v>
      </c>
      <c r="S87" s="742">
        <v>11500</v>
      </c>
      <c r="T87" s="742">
        <v>10000</v>
      </c>
      <c r="U87" s="460"/>
      <c r="V87" s="460"/>
      <c r="W87" s="460"/>
      <c r="X87" s="460"/>
      <c r="Y87" s="460"/>
      <c r="Z87" s="460"/>
      <c r="AA87" s="460"/>
      <c r="AB87" s="460"/>
      <c r="AC87" s="460"/>
      <c r="AD87" s="460"/>
      <c r="AE87" s="460"/>
      <c r="AF87" s="386">
        <f t="shared" si="1051"/>
        <v>115000</v>
      </c>
      <c r="AG87" s="461">
        <f t="shared" si="1052"/>
        <v>100000</v>
      </c>
      <c r="AH87" s="461">
        <f t="shared" si="1053"/>
        <v>0</v>
      </c>
      <c r="AI87" s="461">
        <f t="shared" si="1054"/>
        <v>0</v>
      </c>
      <c r="AJ87" s="461">
        <f t="shared" si="1055"/>
        <v>0</v>
      </c>
      <c r="AK87" s="461">
        <f t="shared" si="1056"/>
        <v>0</v>
      </c>
      <c r="AL87" s="461">
        <f t="shared" si="1057"/>
        <v>0</v>
      </c>
      <c r="AM87" s="461">
        <f t="shared" si="1058"/>
        <v>0</v>
      </c>
      <c r="AN87" s="461">
        <f t="shared" si="1059"/>
        <v>0</v>
      </c>
      <c r="AO87" s="461">
        <f t="shared" si="1060"/>
        <v>0</v>
      </c>
      <c r="AP87" s="461">
        <f t="shared" si="1061"/>
        <v>0</v>
      </c>
      <c r="AQ87" s="461">
        <f t="shared" si="1062"/>
        <v>0</v>
      </c>
      <c r="AR87" s="461">
        <f t="shared" si="1063"/>
        <v>0</v>
      </c>
      <c r="AS87" s="462">
        <f t="shared" si="1064"/>
        <v>100000</v>
      </c>
      <c r="AT87" s="461">
        <f t="shared" si="1013"/>
        <v>13500</v>
      </c>
      <c r="AU87" s="461">
        <f t="shared" si="1065"/>
        <v>0</v>
      </c>
      <c r="AV87" s="461">
        <f t="shared" si="1066"/>
        <v>0</v>
      </c>
      <c r="AW87" s="461">
        <f t="shared" si="1067"/>
        <v>0</v>
      </c>
      <c r="AX87" s="461">
        <f t="shared" si="1068"/>
        <v>0</v>
      </c>
      <c r="AY87" s="461">
        <f t="shared" si="1069"/>
        <v>0</v>
      </c>
      <c r="AZ87" s="461">
        <f t="shared" si="1070"/>
        <v>0</v>
      </c>
      <c r="BA87" s="461">
        <f t="shared" si="1071"/>
        <v>0</v>
      </c>
      <c r="BB87" s="461">
        <f t="shared" si="1072"/>
        <v>0</v>
      </c>
      <c r="BC87" s="461">
        <f t="shared" si="1073"/>
        <v>0</v>
      </c>
      <c r="BD87" s="461">
        <f t="shared" si="1074"/>
        <v>0</v>
      </c>
      <c r="BE87" s="461">
        <f t="shared" si="1075"/>
        <v>0</v>
      </c>
      <c r="BF87" s="462">
        <f t="shared" si="1006"/>
        <v>13500</v>
      </c>
      <c r="BG87" s="419">
        <f t="shared" si="1076"/>
        <v>15000</v>
      </c>
      <c r="BH87" s="412">
        <f t="shared" si="1008"/>
        <v>115000</v>
      </c>
      <c r="BI87" s="407">
        <f t="shared" si="1077"/>
        <v>15000</v>
      </c>
      <c r="BJ87" s="387">
        <f t="shared" si="1010"/>
        <v>1</v>
      </c>
      <c r="BK87" s="967">
        <v>8000</v>
      </c>
      <c r="BL87" s="461">
        <f t="shared" si="1014"/>
        <v>86500</v>
      </c>
      <c r="BM87" s="461">
        <f t="shared" si="1015"/>
        <v>80000</v>
      </c>
      <c r="BN87" s="461">
        <f t="shared" si="1016"/>
        <v>6500</v>
      </c>
      <c r="BO87" s="37"/>
      <c r="BP87" s="461">
        <f t="shared" si="1017"/>
        <v>0</v>
      </c>
      <c r="BQ87" s="461">
        <f t="shared" si="1018"/>
        <v>0</v>
      </c>
      <c r="BR87" s="461">
        <f t="shared" si="1019"/>
        <v>0</v>
      </c>
      <c r="BS87" s="37"/>
      <c r="BT87" s="461">
        <f t="shared" si="1020"/>
        <v>0</v>
      </c>
      <c r="BU87" s="461">
        <f t="shared" si="1021"/>
        <v>0</v>
      </c>
      <c r="BV87" s="461">
        <f t="shared" si="1022"/>
        <v>0</v>
      </c>
      <c r="BW87" s="37"/>
      <c r="BX87" s="461">
        <f t="shared" si="1023"/>
        <v>0</v>
      </c>
      <c r="BY87" s="461">
        <f t="shared" si="1024"/>
        <v>0</v>
      </c>
      <c r="BZ87" s="461">
        <f t="shared" si="1025"/>
        <v>0</v>
      </c>
      <c r="CA87" s="37"/>
      <c r="CB87" s="461">
        <f t="shared" si="1026"/>
        <v>0</v>
      </c>
      <c r="CC87" s="461">
        <f t="shared" si="1027"/>
        <v>0</v>
      </c>
      <c r="CD87" s="461">
        <f t="shared" si="1028"/>
        <v>0</v>
      </c>
      <c r="CE87" s="37"/>
      <c r="CF87" s="461">
        <f t="shared" si="1029"/>
        <v>0</v>
      </c>
      <c r="CG87" s="461">
        <f t="shared" si="1030"/>
        <v>0</v>
      </c>
      <c r="CH87" s="461">
        <f t="shared" si="1031"/>
        <v>0</v>
      </c>
      <c r="CI87" s="37"/>
      <c r="CJ87" s="461">
        <f t="shared" si="1032"/>
        <v>0</v>
      </c>
      <c r="CK87" s="461">
        <f t="shared" si="1033"/>
        <v>0</v>
      </c>
      <c r="CL87" s="461">
        <f t="shared" si="1034"/>
        <v>0</v>
      </c>
      <c r="CM87" s="37"/>
      <c r="CN87" s="461">
        <f t="shared" si="1035"/>
        <v>0</v>
      </c>
      <c r="CO87" s="461">
        <f t="shared" si="1036"/>
        <v>0</v>
      </c>
      <c r="CP87" s="461">
        <f t="shared" si="1037"/>
        <v>0</v>
      </c>
      <c r="CQ87" s="37"/>
      <c r="CR87" s="461">
        <f t="shared" si="1038"/>
        <v>0</v>
      </c>
      <c r="CS87" s="461">
        <f t="shared" si="1039"/>
        <v>0</v>
      </c>
      <c r="CT87" s="461">
        <f t="shared" si="1040"/>
        <v>0</v>
      </c>
      <c r="CU87" s="37"/>
      <c r="CV87" s="461">
        <f t="shared" si="1041"/>
        <v>0</v>
      </c>
      <c r="CW87" s="461">
        <f t="shared" si="1042"/>
        <v>0</v>
      </c>
      <c r="CX87" s="461">
        <f t="shared" si="1043"/>
        <v>0</v>
      </c>
      <c r="CY87" s="37"/>
      <c r="CZ87" s="461">
        <f t="shared" si="1044"/>
        <v>0</v>
      </c>
      <c r="DA87" s="461">
        <f t="shared" si="1045"/>
        <v>0</v>
      </c>
      <c r="DB87" s="461">
        <f t="shared" si="1046"/>
        <v>0</v>
      </c>
      <c r="DC87" s="37"/>
      <c r="DD87" s="461">
        <f t="shared" si="1047"/>
        <v>0</v>
      </c>
      <c r="DE87" s="461">
        <f t="shared" si="1048"/>
        <v>0</v>
      </c>
      <c r="DF87" s="461">
        <f t="shared" si="1049"/>
        <v>0</v>
      </c>
      <c r="DG87" s="37"/>
      <c r="DH87" s="461">
        <f t="shared" si="1011"/>
        <v>86500</v>
      </c>
      <c r="DI87" s="461">
        <f t="shared" si="1012"/>
        <v>80000</v>
      </c>
      <c r="DJ87" s="461">
        <f t="shared" si="1050"/>
        <v>6500</v>
      </c>
    </row>
    <row r="88" spans="1:114" s="38" customFormat="1" ht="24.75" customHeight="1" thickBot="1" x14ac:dyDescent="0.25">
      <c r="A88" s="458"/>
      <c r="B88" s="608" t="s">
        <v>494</v>
      </c>
      <c r="C88" s="191" t="s">
        <v>489</v>
      </c>
      <c r="D88" s="628">
        <v>1</v>
      </c>
      <c r="E88" s="174">
        <v>0</v>
      </c>
      <c r="F88" s="417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1">
        <f t="shared" si="980"/>
        <v>0</v>
      </c>
      <c r="R88" s="436" t="s">
        <v>27</v>
      </c>
      <c r="S88" s="742">
        <v>37372</v>
      </c>
      <c r="T88" s="742"/>
      <c r="U88" s="460"/>
      <c r="V88" s="460"/>
      <c r="W88" s="460"/>
      <c r="X88" s="460"/>
      <c r="Y88" s="460"/>
      <c r="Z88" s="460"/>
      <c r="AA88" s="460"/>
      <c r="AB88" s="460"/>
      <c r="AC88" s="460"/>
      <c r="AD88" s="460"/>
      <c r="AE88" s="460"/>
      <c r="AF88" s="386">
        <f t="shared" si="1051"/>
        <v>0</v>
      </c>
      <c r="AG88" s="461">
        <f t="shared" si="1052"/>
        <v>0</v>
      </c>
      <c r="AH88" s="461">
        <f t="shared" si="1053"/>
        <v>0</v>
      </c>
      <c r="AI88" s="461">
        <f t="shared" si="1054"/>
        <v>0</v>
      </c>
      <c r="AJ88" s="461">
        <f t="shared" si="1055"/>
        <v>0</v>
      </c>
      <c r="AK88" s="461">
        <f t="shared" si="1056"/>
        <v>0</v>
      </c>
      <c r="AL88" s="461">
        <f t="shared" si="1057"/>
        <v>0</v>
      </c>
      <c r="AM88" s="461">
        <f t="shared" si="1058"/>
        <v>0</v>
      </c>
      <c r="AN88" s="461">
        <f t="shared" si="1059"/>
        <v>0</v>
      </c>
      <c r="AO88" s="461">
        <f t="shared" si="1060"/>
        <v>0</v>
      </c>
      <c r="AP88" s="461">
        <f t="shared" si="1061"/>
        <v>0</v>
      </c>
      <c r="AQ88" s="461">
        <f t="shared" si="1062"/>
        <v>0</v>
      </c>
      <c r="AR88" s="461">
        <f t="shared" si="1063"/>
        <v>0</v>
      </c>
      <c r="AS88" s="462">
        <f t="shared" si="1064"/>
        <v>0</v>
      </c>
      <c r="AT88" s="461">
        <f t="shared" ref="AT88" si="1078">SUM(AG88*14%)</f>
        <v>0</v>
      </c>
      <c r="AU88" s="461">
        <f t="shared" si="1065"/>
        <v>0</v>
      </c>
      <c r="AV88" s="461">
        <f t="shared" si="1066"/>
        <v>0</v>
      </c>
      <c r="AW88" s="461">
        <f t="shared" si="1067"/>
        <v>0</v>
      </c>
      <c r="AX88" s="461">
        <f t="shared" si="1068"/>
        <v>0</v>
      </c>
      <c r="AY88" s="461">
        <f t="shared" si="1069"/>
        <v>0</v>
      </c>
      <c r="AZ88" s="461">
        <f t="shared" si="1070"/>
        <v>0</v>
      </c>
      <c r="BA88" s="461">
        <f t="shared" si="1071"/>
        <v>0</v>
      </c>
      <c r="BB88" s="461">
        <f t="shared" si="1072"/>
        <v>0</v>
      </c>
      <c r="BC88" s="461">
        <f t="shared" si="1073"/>
        <v>0</v>
      </c>
      <c r="BD88" s="461">
        <f t="shared" si="1074"/>
        <v>0</v>
      </c>
      <c r="BE88" s="461">
        <f t="shared" si="1075"/>
        <v>0</v>
      </c>
      <c r="BF88" s="462">
        <f t="shared" si="1006"/>
        <v>0</v>
      </c>
      <c r="BG88" s="419">
        <f t="shared" si="1076"/>
        <v>0</v>
      </c>
      <c r="BH88" s="412">
        <f t="shared" si="1008"/>
        <v>37372</v>
      </c>
      <c r="BI88" s="407">
        <f t="shared" si="1077"/>
        <v>37372</v>
      </c>
      <c r="BJ88" s="387">
        <f t="shared" si="1010"/>
        <v>0</v>
      </c>
      <c r="BK88" s="957">
        <v>10000</v>
      </c>
      <c r="BL88" s="461">
        <f t="shared" si="1014"/>
        <v>0</v>
      </c>
      <c r="BM88" s="461">
        <f t="shared" si="1015"/>
        <v>0</v>
      </c>
      <c r="BN88" s="461">
        <f t="shared" si="1016"/>
        <v>0</v>
      </c>
      <c r="BO88" s="37"/>
      <c r="BP88" s="461">
        <f t="shared" si="1017"/>
        <v>0</v>
      </c>
      <c r="BQ88" s="461">
        <f t="shared" si="1018"/>
        <v>0</v>
      </c>
      <c r="BR88" s="461">
        <f t="shared" si="1019"/>
        <v>0</v>
      </c>
      <c r="BS88" s="37"/>
      <c r="BT88" s="461">
        <f t="shared" si="1020"/>
        <v>0</v>
      </c>
      <c r="BU88" s="461">
        <f t="shared" si="1021"/>
        <v>0</v>
      </c>
      <c r="BV88" s="461">
        <f t="shared" si="1022"/>
        <v>0</v>
      </c>
      <c r="BW88" s="37"/>
      <c r="BX88" s="461">
        <f t="shared" si="1023"/>
        <v>0</v>
      </c>
      <c r="BY88" s="461">
        <f t="shared" si="1024"/>
        <v>0</v>
      </c>
      <c r="BZ88" s="461">
        <f t="shared" si="1025"/>
        <v>0</v>
      </c>
      <c r="CA88" s="37"/>
      <c r="CB88" s="461">
        <f t="shared" si="1026"/>
        <v>0</v>
      </c>
      <c r="CC88" s="461">
        <f t="shared" si="1027"/>
        <v>0</v>
      </c>
      <c r="CD88" s="461">
        <f t="shared" si="1028"/>
        <v>0</v>
      </c>
      <c r="CE88" s="37"/>
      <c r="CF88" s="461">
        <f t="shared" si="1029"/>
        <v>0</v>
      </c>
      <c r="CG88" s="461">
        <f t="shared" si="1030"/>
        <v>0</v>
      </c>
      <c r="CH88" s="461">
        <f t="shared" si="1031"/>
        <v>0</v>
      </c>
      <c r="CI88" s="37"/>
      <c r="CJ88" s="461">
        <f t="shared" si="1032"/>
        <v>0</v>
      </c>
      <c r="CK88" s="461">
        <f t="shared" si="1033"/>
        <v>0</v>
      </c>
      <c r="CL88" s="461">
        <f t="shared" si="1034"/>
        <v>0</v>
      </c>
      <c r="CM88" s="37"/>
      <c r="CN88" s="461">
        <f t="shared" si="1035"/>
        <v>0</v>
      </c>
      <c r="CO88" s="461">
        <f t="shared" si="1036"/>
        <v>0</v>
      </c>
      <c r="CP88" s="461">
        <f t="shared" si="1037"/>
        <v>0</v>
      </c>
      <c r="CQ88" s="37"/>
      <c r="CR88" s="461">
        <f t="shared" si="1038"/>
        <v>0</v>
      </c>
      <c r="CS88" s="461">
        <f t="shared" si="1039"/>
        <v>0</v>
      </c>
      <c r="CT88" s="461">
        <f t="shared" si="1040"/>
        <v>0</v>
      </c>
      <c r="CU88" s="37"/>
      <c r="CV88" s="461">
        <f t="shared" si="1041"/>
        <v>0</v>
      </c>
      <c r="CW88" s="461">
        <f t="shared" si="1042"/>
        <v>0</v>
      </c>
      <c r="CX88" s="461">
        <f t="shared" si="1043"/>
        <v>0</v>
      </c>
      <c r="CY88" s="37"/>
      <c r="CZ88" s="461">
        <f t="shared" si="1044"/>
        <v>0</v>
      </c>
      <c r="DA88" s="461">
        <f t="shared" si="1045"/>
        <v>0</v>
      </c>
      <c r="DB88" s="461">
        <f t="shared" si="1046"/>
        <v>0</v>
      </c>
      <c r="DC88" s="37"/>
      <c r="DD88" s="461">
        <f t="shared" si="1047"/>
        <v>0</v>
      </c>
      <c r="DE88" s="461">
        <f t="shared" si="1048"/>
        <v>0</v>
      </c>
      <c r="DF88" s="461">
        <f t="shared" si="1049"/>
        <v>0</v>
      </c>
      <c r="DG88" s="37"/>
      <c r="DH88" s="461">
        <f t="shared" si="1011"/>
        <v>0</v>
      </c>
      <c r="DI88" s="461">
        <f t="shared" si="1012"/>
        <v>0</v>
      </c>
      <c r="DJ88" s="461">
        <f t="shared" si="1050"/>
        <v>0</v>
      </c>
    </row>
    <row r="89" spans="1:114" s="39" customFormat="1" ht="24.75" customHeight="1" thickBot="1" x14ac:dyDescent="0.25">
      <c r="A89" s="45">
        <v>6</v>
      </c>
      <c r="B89" s="45" t="s">
        <v>4</v>
      </c>
      <c r="C89" s="45"/>
      <c r="D89" s="196"/>
      <c r="E89" s="972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8"/>
      <c r="R89" s="77"/>
      <c r="S89" s="102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4">
        <f>SUM(AF82:AF88)</f>
        <v>3107500</v>
      </c>
      <c r="AG89" s="915">
        <f>SUM(AG82:AG88)</f>
        <v>3025000</v>
      </c>
      <c r="AH89" s="104">
        <f t="shared" ref="AH89:BG89" si="1079">SUM(AH66:AH74)</f>
        <v>0</v>
      </c>
      <c r="AI89" s="104">
        <f t="shared" si="1079"/>
        <v>0</v>
      </c>
      <c r="AJ89" s="104">
        <f t="shared" si="1079"/>
        <v>0</v>
      </c>
      <c r="AK89" s="104">
        <f t="shared" si="1079"/>
        <v>0</v>
      </c>
      <c r="AL89" s="104">
        <f t="shared" si="1079"/>
        <v>0</v>
      </c>
      <c r="AM89" s="104">
        <f t="shared" si="1079"/>
        <v>0</v>
      </c>
      <c r="AN89" s="104">
        <f t="shared" si="1079"/>
        <v>0</v>
      </c>
      <c r="AO89" s="104">
        <f t="shared" si="1079"/>
        <v>0</v>
      </c>
      <c r="AP89" s="104">
        <f t="shared" si="1079"/>
        <v>0</v>
      </c>
      <c r="AQ89" s="104">
        <f t="shared" si="1079"/>
        <v>0</v>
      </c>
      <c r="AR89" s="104">
        <f t="shared" si="1079"/>
        <v>0</v>
      </c>
      <c r="AS89" s="104">
        <f>SUM(AS82:AS88)</f>
        <v>3025000</v>
      </c>
      <c r="AT89" s="104">
        <f>SUM(AT82:AT88)</f>
        <v>408375</v>
      </c>
      <c r="AU89" s="104">
        <f t="shared" si="1079"/>
        <v>0</v>
      </c>
      <c r="AV89" s="104">
        <f t="shared" si="1079"/>
        <v>0</v>
      </c>
      <c r="AW89" s="104">
        <f t="shared" si="1079"/>
        <v>0</v>
      </c>
      <c r="AX89" s="104">
        <f t="shared" si="1079"/>
        <v>0</v>
      </c>
      <c r="AY89" s="104">
        <f t="shared" si="1079"/>
        <v>0</v>
      </c>
      <c r="AZ89" s="104">
        <f t="shared" si="1079"/>
        <v>0</v>
      </c>
      <c r="BA89" s="104">
        <f t="shared" si="1079"/>
        <v>0</v>
      </c>
      <c r="BB89" s="104">
        <f t="shared" si="1079"/>
        <v>0</v>
      </c>
      <c r="BC89" s="104">
        <f t="shared" si="1079"/>
        <v>0</v>
      </c>
      <c r="BD89" s="104">
        <f t="shared" si="1079"/>
        <v>0</v>
      </c>
      <c r="BE89" s="104">
        <f t="shared" si="1079"/>
        <v>0</v>
      </c>
      <c r="BF89" s="104">
        <f>SUM(BF82:BF88)</f>
        <v>408375</v>
      </c>
      <c r="BG89" s="105">
        <f t="shared" si="1079"/>
        <v>0</v>
      </c>
      <c r="BH89" s="105">
        <f>SUM(BH82:BH88)</f>
        <v>3144872</v>
      </c>
      <c r="BI89" s="105">
        <f>SUM(BI82:BI88)</f>
        <v>119872</v>
      </c>
      <c r="BJ89" s="153">
        <f>SUM(BJ66:BJ74)/27</f>
        <v>9.2592592592592587E-3</v>
      </c>
      <c r="BK89" s="159"/>
      <c r="BL89" s="918">
        <f>SUM(BL82:BL88)</f>
        <v>2616625</v>
      </c>
      <c r="BM89" s="918">
        <f t="shared" ref="BM89:BN89" si="1080">SUM(BM82:BM88)</f>
        <v>2563000</v>
      </c>
      <c r="BN89" s="918">
        <f t="shared" si="1080"/>
        <v>53625</v>
      </c>
      <c r="BO89" s="50"/>
      <c r="BP89" s="918">
        <f>SUM(BP82:BP88)</f>
        <v>0</v>
      </c>
      <c r="BQ89" s="918">
        <f t="shared" ref="BQ89" si="1081">SUM(BQ82:BQ88)</f>
        <v>0</v>
      </c>
      <c r="BR89" s="918">
        <f t="shared" ref="BR89" si="1082">SUM(BR82:BR88)</f>
        <v>0</v>
      </c>
      <c r="BS89" s="50"/>
      <c r="BT89" s="918">
        <f>SUM(BT82:BT88)</f>
        <v>0</v>
      </c>
      <c r="BU89" s="918">
        <f t="shared" ref="BU89" si="1083">SUM(BU82:BU88)</f>
        <v>0</v>
      </c>
      <c r="BV89" s="918">
        <f t="shared" ref="BV89" si="1084">SUM(BV82:BV88)</f>
        <v>0</v>
      </c>
      <c r="BW89" s="50"/>
      <c r="BX89" s="918">
        <f>SUM(BX82:BX88)</f>
        <v>0</v>
      </c>
      <c r="BY89" s="918">
        <f t="shared" ref="BY89" si="1085">SUM(BY82:BY88)</f>
        <v>0</v>
      </c>
      <c r="BZ89" s="918">
        <f t="shared" ref="BZ89" si="1086">SUM(BZ82:BZ88)</f>
        <v>0</v>
      </c>
      <c r="CA89" s="50"/>
      <c r="CB89" s="918">
        <f>SUM(CB82:CB88)</f>
        <v>0</v>
      </c>
      <c r="CC89" s="918">
        <f t="shared" ref="CC89" si="1087">SUM(CC82:CC88)</f>
        <v>0</v>
      </c>
      <c r="CD89" s="918">
        <f t="shared" ref="CD89" si="1088">SUM(CD82:CD88)</f>
        <v>0</v>
      </c>
      <c r="CE89" s="50"/>
      <c r="CF89" s="918">
        <f>SUM(CF82:CF88)</f>
        <v>0</v>
      </c>
      <c r="CG89" s="918">
        <f t="shared" ref="CG89" si="1089">SUM(CG82:CG88)</f>
        <v>0</v>
      </c>
      <c r="CH89" s="918">
        <f t="shared" ref="CH89" si="1090">SUM(CH82:CH88)</f>
        <v>0</v>
      </c>
      <c r="CI89" s="50"/>
      <c r="CJ89" s="918">
        <f>SUM(CJ82:CJ88)</f>
        <v>0</v>
      </c>
      <c r="CK89" s="918">
        <f t="shared" ref="CK89" si="1091">SUM(CK82:CK88)</f>
        <v>0</v>
      </c>
      <c r="CL89" s="918">
        <f t="shared" ref="CL89" si="1092">SUM(CL82:CL88)</f>
        <v>0</v>
      </c>
      <c r="CM89" s="50"/>
      <c r="CN89" s="918">
        <f>SUM(CN82:CN88)</f>
        <v>0</v>
      </c>
      <c r="CO89" s="918">
        <f t="shared" ref="CO89" si="1093">SUM(CO82:CO88)</f>
        <v>0</v>
      </c>
      <c r="CP89" s="918">
        <f t="shared" ref="CP89" si="1094">SUM(CP82:CP88)</f>
        <v>0</v>
      </c>
      <c r="CQ89" s="50"/>
      <c r="CR89" s="918">
        <f>SUM(CR82:CR88)</f>
        <v>0</v>
      </c>
      <c r="CS89" s="918">
        <f t="shared" ref="CS89" si="1095">SUM(CS82:CS88)</f>
        <v>0</v>
      </c>
      <c r="CT89" s="918">
        <f t="shared" ref="CT89" si="1096">SUM(CT82:CT88)</f>
        <v>0</v>
      </c>
      <c r="CU89" s="50"/>
      <c r="CV89" s="918">
        <f>SUM(CV82:CV88)</f>
        <v>0</v>
      </c>
      <c r="CW89" s="918">
        <f t="shared" ref="CW89" si="1097">SUM(CW82:CW88)</f>
        <v>0</v>
      </c>
      <c r="CX89" s="918">
        <f t="shared" ref="CX89" si="1098">SUM(CX82:CX88)</f>
        <v>0</v>
      </c>
      <c r="CY89" s="50"/>
      <c r="CZ89" s="918">
        <f>SUM(CZ82:CZ88)</f>
        <v>0</v>
      </c>
      <c r="DA89" s="918">
        <f t="shared" ref="DA89" si="1099">SUM(DA82:DA88)</f>
        <v>0</v>
      </c>
      <c r="DB89" s="918">
        <f t="shared" ref="DB89" si="1100">SUM(DB82:DB88)</f>
        <v>0</v>
      </c>
      <c r="DC89" s="50"/>
      <c r="DD89" s="918">
        <f>SUM(DD82:DD88)</f>
        <v>0</v>
      </c>
      <c r="DE89" s="918">
        <f t="shared" ref="DE89" si="1101">SUM(DE82:DE88)</f>
        <v>0</v>
      </c>
      <c r="DF89" s="918">
        <f t="shared" ref="DF89" si="1102">SUM(DF82:DF88)</f>
        <v>0</v>
      </c>
      <c r="DG89" s="50"/>
      <c r="DH89" s="918">
        <f>SUM(DH82:DH88)</f>
        <v>2616625</v>
      </c>
      <c r="DI89" s="918">
        <f>SUM(DI82:DI88)</f>
        <v>2563000</v>
      </c>
      <c r="DJ89" s="918">
        <f>SUM(DJ82:DJ88)</f>
        <v>53625</v>
      </c>
    </row>
    <row r="90" spans="1:114" s="20" customFormat="1" ht="24.75" customHeight="1" x14ac:dyDescent="0.2">
      <c r="A90" s="51"/>
      <c r="D90" s="197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AE90" s="41"/>
      <c r="AS90" s="52"/>
      <c r="BF90" s="53"/>
      <c r="BG90" s="54">
        <f>AF89-AS89</f>
        <v>82500</v>
      </c>
      <c r="BH90" s="55">
        <f>SUM(BI89+AS89+BF89)</f>
        <v>3553247</v>
      </c>
      <c r="BI90" s="56">
        <f>SUM(BG89)</f>
        <v>0</v>
      </c>
      <c r="BJ90" s="41" t="s">
        <v>35</v>
      </c>
      <c r="BK90" s="160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E90" s="24"/>
      <c r="CI90" s="24"/>
      <c r="CM90" s="24"/>
      <c r="CQ90" s="24"/>
      <c r="CU90" s="24"/>
      <c r="CY90" s="24"/>
      <c r="DC90" s="24"/>
      <c r="DG90" s="24"/>
    </row>
    <row r="91" spans="1:114" s="20" customFormat="1" ht="24.75" customHeight="1" x14ac:dyDescent="0.2">
      <c r="A91" s="51"/>
      <c r="D91" s="197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AE91" s="41"/>
      <c r="AH91" s="165"/>
      <c r="AS91" s="41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41"/>
      <c r="BH91" s="57"/>
      <c r="BI91" s="58">
        <f>SUM(BI89-BI90)</f>
        <v>119872</v>
      </c>
      <c r="BJ91" s="41" t="s">
        <v>34</v>
      </c>
      <c r="BK91" s="709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E91" s="24"/>
      <c r="CI91" s="24"/>
      <c r="CM91" s="24"/>
      <c r="CQ91" s="24"/>
      <c r="CU91" s="24"/>
      <c r="CY91" s="24"/>
      <c r="DC91" s="24"/>
      <c r="DG91" s="24"/>
    </row>
    <row r="92" spans="1:114" s="20" customFormat="1" ht="24.75" customHeight="1" x14ac:dyDescent="0.2">
      <c r="A92" s="1168" t="s">
        <v>8</v>
      </c>
      <c r="B92" s="1169"/>
      <c r="C92" s="119" t="s">
        <v>107</v>
      </c>
      <c r="D92" s="131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2"/>
      <c r="AF92" s="23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3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3"/>
      <c r="BG92" s="133"/>
      <c r="BH92" s="130"/>
      <c r="BI92" s="134"/>
      <c r="BJ92" s="23"/>
      <c r="BK92" s="157"/>
      <c r="BL92" s="131"/>
      <c r="BM92" s="132"/>
      <c r="BN92" s="131"/>
      <c r="BO92" s="131"/>
      <c r="BP92" s="131"/>
      <c r="BQ92" s="131"/>
      <c r="BR92" s="131"/>
      <c r="BS92" s="131"/>
      <c r="BT92" s="133"/>
      <c r="BU92" s="133"/>
      <c r="BV92" s="130"/>
      <c r="BW92" s="131"/>
      <c r="BX92" s="133"/>
      <c r="BY92" s="133"/>
      <c r="BZ92" s="24"/>
      <c r="CA92" s="131"/>
      <c r="CB92" s="24"/>
      <c r="CC92" s="24"/>
      <c r="CD92" s="24"/>
      <c r="CE92" s="131"/>
      <c r="CF92" s="24"/>
      <c r="CG92" s="24"/>
      <c r="CH92" s="24"/>
      <c r="CI92" s="131"/>
      <c r="CJ92" s="24"/>
      <c r="CK92" s="24"/>
      <c r="CL92" s="24"/>
      <c r="CM92" s="131"/>
      <c r="CN92" s="24"/>
      <c r="CO92" s="24"/>
      <c r="CP92" s="24"/>
      <c r="CQ92" s="131"/>
      <c r="CU92" s="131"/>
      <c r="CY92" s="131"/>
      <c r="DC92" s="131"/>
      <c r="DG92" s="131"/>
    </row>
    <row r="93" spans="1:114" s="8" customFormat="1" ht="24.75" customHeight="1" x14ac:dyDescent="0.2">
      <c r="A93" s="1170" t="s">
        <v>9</v>
      </c>
      <c r="B93" s="1150" t="s">
        <v>10</v>
      </c>
      <c r="C93" s="1150" t="s">
        <v>21</v>
      </c>
      <c r="D93" s="1173" t="s">
        <v>11</v>
      </c>
      <c r="E93" s="1173"/>
      <c r="F93" s="1173"/>
      <c r="G93" s="1173"/>
      <c r="H93" s="1173"/>
      <c r="I93" s="1173"/>
      <c r="J93" s="1173"/>
      <c r="K93" s="1173"/>
      <c r="L93" s="1173"/>
      <c r="M93" s="1173"/>
      <c r="N93" s="1173"/>
      <c r="O93" s="1173"/>
      <c r="P93" s="1173"/>
      <c r="Q93" s="1173"/>
      <c r="R93" s="1150" t="s">
        <v>19</v>
      </c>
      <c r="S93" s="1174" t="s">
        <v>16</v>
      </c>
      <c r="T93" s="1175"/>
      <c r="U93" s="1175"/>
      <c r="V93" s="1175"/>
      <c r="W93" s="1175"/>
      <c r="X93" s="1175"/>
      <c r="Y93" s="1175"/>
      <c r="Z93" s="1175"/>
      <c r="AA93" s="1175"/>
      <c r="AB93" s="1175"/>
      <c r="AC93" s="1175"/>
      <c r="AD93" s="1175"/>
      <c r="AE93" s="1176"/>
      <c r="AF93" s="1161" t="s">
        <v>6</v>
      </c>
      <c r="AG93" s="1161"/>
      <c r="AH93" s="1161"/>
      <c r="AI93" s="1161"/>
      <c r="AJ93" s="1161"/>
      <c r="AK93" s="1161"/>
      <c r="AL93" s="1161"/>
      <c r="AM93" s="1161"/>
      <c r="AN93" s="1161"/>
      <c r="AO93" s="1161"/>
      <c r="AP93" s="1161"/>
      <c r="AQ93" s="1161"/>
      <c r="AR93" s="1161"/>
      <c r="AS93" s="1161"/>
      <c r="AT93" s="1162" t="s">
        <v>38</v>
      </c>
      <c r="AU93" s="1163"/>
      <c r="AV93" s="1163"/>
      <c r="AW93" s="1163"/>
      <c r="AX93" s="1163"/>
      <c r="AY93" s="1163"/>
      <c r="AZ93" s="1163"/>
      <c r="BA93" s="1163"/>
      <c r="BB93" s="1163"/>
      <c r="BC93" s="1163"/>
      <c r="BD93" s="1163"/>
      <c r="BE93" s="1163"/>
      <c r="BF93" s="1164"/>
      <c r="BG93" s="1150" t="s">
        <v>35</v>
      </c>
      <c r="BH93" s="1150" t="s">
        <v>208</v>
      </c>
      <c r="BI93" s="1153" t="s">
        <v>36</v>
      </c>
      <c r="BJ93" s="130"/>
      <c r="BK93" s="130"/>
      <c r="BL93" s="1149" t="s">
        <v>51</v>
      </c>
      <c r="BM93" s="1149"/>
      <c r="BN93" s="1149"/>
      <c r="BO93" s="23"/>
      <c r="BP93" s="1149" t="s">
        <v>52</v>
      </c>
      <c r="BQ93" s="1149"/>
      <c r="BR93" s="1149"/>
      <c r="BS93" s="23"/>
      <c r="BT93" s="1149" t="s">
        <v>56</v>
      </c>
      <c r="BU93" s="1149"/>
      <c r="BV93" s="1149"/>
      <c r="BW93" s="23"/>
      <c r="BX93" s="1149" t="s">
        <v>59</v>
      </c>
      <c r="BY93" s="1149"/>
      <c r="BZ93" s="1149"/>
      <c r="CA93" s="23"/>
      <c r="CB93" s="1149" t="s">
        <v>60</v>
      </c>
      <c r="CC93" s="1149"/>
      <c r="CD93" s="1149"/>
      <c r="CE93" s="23"/>
      <c r="CF93" s="1149" t="s">
        <v>61</v>
      </c>
      <c r="CG93" s="1149"/>
      <c r="CH93" s="1149"/>
      <c r="CI93" s="23"/>
      <c r="CJ93" s="1149" t="s">
        <v>204</v>
      </c>
      <c r="CK93" s="1149"/>
      <c r="CL93" s="1149"/>
      <c r="CM93" s="23"/>
      <c r="CN93" s="1149" t="s">
        <v>584</v>
      </c>
      <c r="CO93" s="1149"/>
      <c r="CP93" s="1149"/>
      <c r="CQ93" s="23"/>
      <c r="CR93" s="1149" t="s">
        <v>585</v>
      </c>
      <c r="CS93" s="1149"/>
      <c r="CT93" s="1149"/>
      <c r="CU93" s="23"/>
      <c r="CV93" s="1149" t="s">
        <v>586</v>
      </c>
      <c r="CW93" s="1149"/>
      <c r="CX93" s="1149"/>
      <c r="CY93" s="23"/>
      <c r="CZ93" s="1149" t="s">
        <v>587</v>
      </c>
      <c r="DA93" s="1149"/>
      <c r="DB93" s="1149"/>
      <c r="DC93" s="23"/>
      <c r="DD93" s="1149" t="s">
        <v>588</v>
      </c>
      <c r="DE93" s="1149"/>
      <c r="DF93" s="1149"/>
      <c r="DG93" s="23"/>
      <c r="DH93" s="1149" t="s">
        <v>12</v>
      </c>
      <c r="DI93" s="1149"/>
      <c r="DJ93" s="1149"/>
    </row>
    <row r="94" spans="1:114" s="8" customFormat="1" ht="24.75" customHeight="1" x14ac:dyDescent="0.2">
      <c r="A94" s="1171"/>
      <c r="B94" s="1151"/>
      <c r="C94" s="1151"/>
      <c r="D94" s="1217" t="s">
        <v>17</v>
      </c>
      <c r="E94" s="1158" t="s">
        <v>18</v>
      </c>
      <c r="F94" s="1159"/>
      <c r="G94" s="1159"/>
      <c r="H94" s="1159"/>
      <c r="I94" s="1159"/>
      <c r="J94" s="1159"/>
      <c r="K94" s="1159"/>
      <c r="L94" s="1159"/>
      <c r="M94" s="1159"/>
      <c r="N94" s="1159"/>
      <c r="O94" s="1159"/>
      <c r="P94" s="1159"/>
      <c r="Q94" s="1159"/>
      <c r="R94" s="1151"/>
      <c r="S94" s="1156" t="s">
        <v>17</v>
      </c>
      <c r="T94" s="1158" t="s">
        <v>18</v>
      </c>
      <c r="U94" s="1159"/>
      <c r="V94" s="1159"/>
      <c r="W94" s="1159"/>
      <c r="X94" s="1159"/>
      <c r="Y94" s="1159"/>
      <c r="Z94" s="1159"/>
      <c r="AA94" s="1159"/>
      <c r="AB94" s="1159"/>
      <c r="AC94" s="1159"/>
      <c r="AD94" s="1159"/>
      <c r="AE94" s="1160"/>
      <c r="AF94" s="1156" t="s">
        <v>17</v>
      </c>
      <c r="AG94" s="1158" t="s">
        <v>18</v>
      </c>
      <c r="AH94" s="1159"/>
      <c r="AI94" s="1159"/>
      <c r="AJ94" s="1159"/>
      <c r="AK94" s="1159"/>
      <c r="AL94" s="1159"/>
      <c r="AM94" s="1159"/>
      <c r="AN94" s="1159"/>
      <c r="AO94" s="1159"/>
      <c r="AP94" s="1159"/>
      <c r="AQ94" s="1159"/>
      <c r="AR94" s="1159"/>
      <c r="AS94" s="1160"/>
      <c r="AT94" s="1165"/>
      <c r="AU94" s="1166"/>
      <c r="AV94" s="1166"/>
      <c r="AW94" s="1166"/>
      <c r="AX94" s="1166"/>
      <c r="AY94" s="1166"/>
      <c r="AZ94" s="1166"/>
      <c r="BA94" s="1166"/>
      <c r="BB94" s="1166"/>
      <c r="BC94" s="1166"/>
      <c r="BD94" s="1166"/>
      <c r="BE94" s="1166"/>
      <c r="BF94" s="1167"/>
      <c r="BG94" s="1151"/>
      <c r="BH94" s="1151"/>
      <c r="BI94" s="1154"/>
      <c r="BJ94" s="130"/>
      <c r="BK94" s="130"/>
      <c r="BL94" s="920">
        <v>1</v>
      </c>
      <c r="BM94" s="920">
        <v>2</v>
      </c>
      <c r="BN94" s="920"/>
      <c r="BO94" s="23"/>
      <c r="BP94" s="920">
        <v>1</v>
      </c>
      <c r="BQ94" s="920">
        <v>2</v>
      </c>
      <c r="BR94" s="920"/>
      <c r="BS94" s="23"/>
      <c r="BT94" s="920">
        <v>1</v>
      </c>
      <c r="BU94" s="920">
        <v>2</v>
      </c>
      <c r="BV94" s="920"/>
      <c r="BW94" s="23"/>
      <c r="BX94" s="920">
        <v>1</v>
      </c>
      <c r="BY94" s="920">
        <v>2</v>
      </c>
      <c r="BZ94" s="920"/>
      <c r="CA94" s="23"/>
      <c r="CB94" s="920">
        <v>1</v>
      </c>
      <c r="CC94" s="920">
        <v>2</v>
      </c>
      <c r="CD94" s="920"/>
      <c r="CE94" s="23"/>
      <c r="CF94" s="920">
        <v>1</v>
      </c>
      <c r="CG94" s="920">
        <v>2</v>
      </c>
      <c r="CH94" s="920"/>
      <c r="CI94" s="23"/>
      <c r="CJ94" s="920">
        <v>1</v>
      </c>
      <c r="CK94" s="920">
        <v>2</v>
      </c>
      <c r="CL94" s="920"/>
      <c r="CM94" s="23"/>
      <c r="CN94" s="920">
        <v>1</v>
      </c>
      <c r="CO94" s="920">
        <v>2</v>
      </c>
      <c r="CP94" s="920"/>
      <c r="CQ94" s="23"/>
      <c r="CR94" s="920">
        <v>1</v>
      </c>
      <c r="CS94" s="920">
        <v>2</v>
      </c>
      <c r="CT94" s="920"/>
      <c r="CU94" s="23"/>
      <c r="CV94" s="920">
        <v>1</v>
      </c>
      <c r="CW94" s="920">
        <v>2</v>
      </c>
      <c r="CX94" s="920"/>
      <c r="CY94" s="23"/>
      <c r="CZ94" s="920">
        <v>1</v>
      </c>
      <c r="DA94" s="920">
        <v>2</v>
      </c>
      <c r="DB94" s="920"/>
      <c r="DC94" s="23"/>
      <c r="DD94" s="920">
        <v>1</v>
      </c>
      <c r="DE94" s="920">
        <v>2</v>
      </c>
      <c r="DF94" s="920"/>
      <c r="DG94" s="23"/>
      <c r="DH94" s="920">
        <v>1</v>
      </c>
      <c r="DI94" s="920">
        <v>2</v>
      </c>
      <c r="DJ94" s="920"/>
    </row>
    <row r="95" spans="1:114" s="6" customFormat="1" ht="24.75" customHeight="1" x14ac:dyDescent="0.2">
      <c r="A95" s="1172"/>
      <c r="B95" s="1152"/>
      <c r="C95" s="1152"/>
      <c r="D95" s="1218"/>
      <c r="E95" s="26">
        <v>1</v>
      </c>
      <c r="F95" s="26">
        <v>2</v>
      </c>
      <c r="G95" s="26">
        <v>3</v>
      </c>
      <c r="H95" s="26">
        <v>4</v>
      </c>
      <c r="I95" s="26">
        <v>5</v>
      </c>
      <c r="J95" s="26">
        <v>6</v>
      </c>
      <c r="K95" s="26">
        <v>7</v>
      </c>
      <c r="L95" s="26">
        <v>8</v>
      </c>
      <c r="M95" s="26">
        <v>9</v>
      </c>
      <c r="N95" s="26">
        <v>10</v>
      </c>
      <c r="O95" s="26">
        <v>11</v>
      </c>
      <c r="P95" s="26">
        <v>12</v>
      </c>
      <c r="Q95" s="26" t="s">
        <v>20</v>
      </c>
      <c r="R95" s="1152"/>
      <c r="S95" s="1157"/>
      <c r="T95" s="26">
        <v>1</v>
      </c>
      <c r="U95" s="26">
        <v>2</v>
      </c>
      <c r="V95" s="26">
        <v>3</v>
      </c>
      <c r="W95" s="26">
        <v>4</v>
      </c>
      <c r="X95" s="26">
        <v>5</v>
      </c>
      <c r="Y95" s="26">
        <v>6</v>
      </c>
      <c r="Z95" s="26">
        <v>7</v>
      </c>
      <c r="AA95" s="26">
        <v>8</v>
      </c>
      <c r="AB95" s="26">
        <v>9</v>
      </c>
      <c r="AC95" s="26">
        <v>10</v>
      </c>
      <c r="AD95" s="26">
        <v>11</v>
      </c>
      <c r="AE95" s="26">
        <v>12</v>
      </c>
      <c r="AF95" s="1157"/>
      <c r="AG95" s="26">
        <v>1</v>
      </c>
      <c r="AH95" s="26">
        <v>2</v>
      </c>
      <c r="AI95" s="26">
        <v>3</v>
      </c>
      <c r="AJ95" s="26">
        <v>4</v>
      </c>
      <c r="AK95" s="26">
        <v>5</v>
      </c>
      <c r="AL95" s="26">
        <v>6</v>
      </c>
      <c r="AM95" s="26">
        <v>7</v>
      </c>
      <c r="AN95" s="26">
        <v>8</v>
      </c>
      <c r="AO95" s="26">
        <v>9</v>
      </c>
      <c r="AP95" s="26">
        <v>10</v>
      </c>
      <c r="AQ95" s="26">
        <v>11</v>
      </c>
      <c r="AR95" s="26">
        <v>12</v>
      </c>
      <c r="AS95" s="26" t="s">
        <v>12</v>
      </c>
      <c r="AT95" s="164">
        <v>1</v>
      </c>
      <c r="AU95" s="164">
        <v>2</v>
      </c>
      <c r="AV95" s="164">
        <v>3</v>
      </c>
      <c r="AW95" s="164">
        <v>4</v>
      </c>
      <c r="AX95" s="164">
        <v>5</v>
      </c>
      <c r="AY95" s="164">
        <v>6</v>
      </c>
      <c r="AZ95" s="164">
        <v>7</v>
      </c>
      <c r="BA95" s="164">
        <v>8</v>
      </c>
      <c r="BB95" s="164">
        <v>9</v>
      </c>
      <c r="BC95" s="164">
        <v>10</v>
      </c>
      <c r="BD95" s="164">
        <v>11</v>
      </c>
      <c r="BE95" s="164">
        <v>12</v>
      </c>
      <c r="BF95" s="26" t="s">
        <v>12</v>
      </c>
      <c r="BG95" s="1152"/>
      <c r="BH95" s="1152"/>
      <c r="BI95" s="1155"/>
      <c r="BJ95" s="7"/>
      <c r="BK95" s="7"/>
      <c r="BL95" s="164" t="s">
        <v>581</v>
      </c>
      <c r="BM95" s="164" t="s">
        <v>582</v>
      </c>
      <c r="BN95" s="919" t="s">
        <v>583</v>
      </c>
      <c r="BO95" s="27"/>
      <c r="BP95" s="164" t="s">
        <v>581</v>
      </c>
      <c r="BQ95" s="164" t="s">
        <v>582</v>
      </c>
      <c r="BR95" s="919" t="s">
        <v>583</v>
      </c>
      <c r="BS95" s="27"/>
      <c r="BT95" s="164" t="s">
        <v>581</v>
      </c>
      <c r="BU95" s="164" t="s">
        <v>582</v>
      </c>
      <c r="BV95" s="919" t="s">
        <v>583</v>
      </c>
      <c r="BW95" s="27"/>
      <c r="BX95" s="164" t="s">
        <v>581</v>
      </c>
      <c r="BY95" s="164" t="s">
        <v>582</v>
      </c>
      <c r="BZ95" s="919" t="s">
        <v>583</v>
      </c>
      <c r="CA95" s="27"/>
      <c r="CB95" s="164" t="s">
        <v>581</v>
      </c>
      <c r="CC95" s="164" t="s">
        <v>582</v>
      </c>
      <c r="CD95" s="919" t="s">
        <v>583</v>
      </c>
      <c r="CE95" s="27"/>
      <c r="CF95" s="164" t="s">
        <v>581</v>
      </c>
      <c r="CG95" s="164" t="s">
        <v>582</v>
      </c>
      <c r="CH95" s="919" t="s">
        <v>583</v>
      </c>
      <c r="CI95" s="27"/>
      <c r="CJ95" s="164" t="s">
        <v>581</v>
      </c>
      <c r="CK95" s="164" t="s">
        <v>582</v>
      </c>
      <c r="CL95" s="919" t="s">
        <v>583</v>
      </c>
      <c r="CM95" s="27"/>
      <c r="CN95" s="164" t="s">
        <v>581</v>
      </c>
      <c r="CO95" s="164" t="s">
        <v>582</v>
      </c>
      <c r="CP95" s="919" t="s">
        <v>583</v>
      </c>
      <c r="CQ95" s="27"/>
      <c r="CR95" s="164" t="s">
        <v>581</v>
      </c>
      <c r="CS95" s="164" t="s">
        <v>582</v>
      </c>
      <c r="CT95" s="919" t="s">
        <v>583</v>
      </c>
      <c r="CU95" s="27"/>
      <c r="CV95" s="164" t="s">
        <v>581</v>
      </c>
      <c r="CW95" s="164" t="s">
        <v>582</v>
      </c>
      <c r="CX95" s="919" t="s">
        <v>583</v>
      </c>
      <c r="CY95" s="27"/>
      <c r="CZ95" s="164" t="s">
        <v>581</v>
      </c>
      <c r="DA95" s="164" t="s">
        <v>582</v>
      </c>
      <c r="DB95" s="919" t="s">
        <v>583</v>
      </c>
      <c r="DC95" s="27"/>
      <c r="DD95" s="164" t="s">
        <v>581</v>
      </c>
      <c r="DE95" s="164" t="s">
        <v>582</v>
      </c>
      <c r="DF95" s="919" t="s">
        <v>583</v>
      </c>
      <c r="DG95" s="27"/>
      <c r="DH95" s="164" t="s">
        <v>581</v>
      </c>
      <c r="DI95" s="164" t="s">
        <v>582</v>
      </c>
      <c r="DJ95" s="919" t="s">
        <v>583</v>
      </c>
    </row>
    <row r="96" spans="1:114" s="92" customFormat="1" ht="24.75" customHeight="1" thickBot="1" x14ac:dyDescent="0.25">
      <c r="A96" s="85"/>
      <c r="B96" s="630" t="s">
        <v>417</v>
      </c>
      <c r="C96" s="86" t="s">
        <v>49</v>
      </c>
      <c r="D96" s="1044">
        <v>1080</v>
      </c>
      <c r="E96" s="976">
        <v>180</v>
      </c>
      <c r="F96" s="87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9">
        <f>SUM(E96:P96)</f>
        <v>180</v>
      </c>
      <c r="R96" s="172" t="s">
        <v>28</v>
      </c>
      <c r="S96" s="1045">
        <v>10300</v>
      </c>
      <c r="T96" s="629">
        <v>10300</v>
      </c>
      <c r="U96" s="629"/>
      <c r="V96" s="629"/>
      <c r="W96" s="629"/>
      <c r="X96" s="629"/>
      <c r="Y96" s="275"/>
      <c r="Z96" s="275"/>
      <c r="AA96" s="275"/>
      <c r="AB96" s="275"/>
      <c r="AC96" s="275"/>
      <c r="AD96" s="275"/>
      <c r="AE96" s="275"/>
      <c r="AF96" s="69">
        <f t="shared" ref="AF96" si="1103">SUM(Q96*S96)</f>
        <v>1854000</v>
      </c>
      <c r="AG96" s="461">
        <f>T96*E96</f>
        <v>1854000</v>
      </c>
      <c r="AH96" s="461">
        <f>U96*F96</f>
        <v>0</v>
      </c>
      <c r="AI96" s="461">
        <f>V96*G96</f>
        <v>0</v>
      </c>
      <c r="AJ96" s="461">
        <f t="shared" ref="AJ96:AR96" si="1104">W96*H96</f>
        <v>0</v>
      </c>
      <c r="AK96" s="461">
        <f t="shared" si="1104"/>
        <v>0</v>
      </c>
      <c r="AL96" s="461">
        <f t="shared" si="1104"/>
        <v>0</v>
      </c>
      <c r="AM96" s="461">
        <f t="shared" si="1104"/>
        <v>0</v>
      </c>
      <c r="AN96" s="461">
        <f t="shared" si="1104"/>
        <v>0</v>
      </c>
      <c r="AO96" s="461">
        <f t="shared" si="1104"/>
        <v>0</v>
      </c>
      <c r="AP96" s="461">
        <f t="shared" si="1104"/>
        <v>0</v>
      </c>
      <c r="AQ96" s="461">
        <f t="shared" si="1104"/>
        <v>0</v>
      </c>
      <c r="AR96" s="461">
        <f t="shared" si="1104"/>
        <v>0</v>
      </c>
      <c r="AS96" s="462">
        <f t="shared" ref="AS96" si="1105">SUM(AG96:AR96)</f>
        <v>1854000</v>
      </c>
      <c r="AT96" s="461">
        <f>SUM(AG96*12%)</f>
        <v>222480</v>
      </c>
      <c r="AU96" s="461">
        <f t="shared" ref="AU96:AX96" si="1106">SUM(AH96*4%)</f>
        <v>0</v>
      </c>
      <c r="AV96" s="461">
        <f t="shared" si="1106"/>
        <v>0</v>
      </c>
      <c r="AW96" s="461">
        <f t="shared" si="1106"/>
        <v>0</v>
      </c>
      <c r="AX96" s="461">
        <f t="shared" si="1106"/>
        <v>0</v>
      </c>
      <c r="AY96" s="461">
        <f t="shared" ref="AY96" si="1107">SUM(AL96*14%)</f>
        <v>0</v>
      </c>
      <c r="AZ96" s="461">
        <f t="shared" ref="AZ96" si="1108">SUM(AM96*14%)</f>
        <v>0</v>
      </c>
      <c r="BA96" s="461">
        <f t="shared" ref="BA96" si="1109">SUM(AN96*14%)</f>
        <v>0</v>
      </c>
      <c r="BB96" s="461">
        <f t="shared" ref="BB96" si="1110">SUM(AO96*14%)</f>
        <v>0</v>
      </c>
      <c r="BC96" s="461">
        <f t="shared" ref="BC96" si="1111">SUM(AP96*14%)</f>
        <v>0</v>
      </c>
      <c r="BD96" s="461">
        <f t="shared" ref="BD96" si="1112">SUM(AQ96*14%)</f>
        <v>0</v>
      </c>
      <c r="BE96" s="461">
        <f t="shared" ref="BE96" si="1113">SUM(AR96*14%)</f>
        <v>0</v>
      </c>
      <c r="BF96" s="73">
        <f>SUM(AT96:BE96)</f>
        <v>222480</v>
      </c>
      <c r="BG96" s="99">
        <f>AF96-AS96</f>
        <v>0</v>
      </c>
      <c r="BH96" s="100">
        <f>S96*D96</f>
        <v>11124000</v>
      </c>
      <c r="BI96" s="101">
        <f>BH96-AS96</f>
        <v>9270000</v>
      </c>
      <c r="BJ96" s="152">
        <f>SUM(Q96/D96)</f>
        <v>0.16666666666666666</v>
      </c>
      <c r="BK96" s="1046">
        <v>9000</v>
      </c>
      <c r="BL96" s="461">
        <f>AG96-AT96</f>
        <v>1631520</v>
      </c>
      <c r="BM96" s="461">
        <f>E96*BK96</f>
        <v>1620000</v>
      </c>
      <c r="BN96" s="461">
        <f>BL96-BM96</f>
        <v>11520</v>
      </c>
      <c r="BO96" s="37"/>
      <c r="BP96" s="461">
        <f>AH96-AU96</f>
        <v>0</v>
      </c>
      <c r="BQ96" s="461">
        <f>F96*BK96</f>
        <v>0</v>
      </c>
      <c r="BR96" s="461">
        <f>BP96-BQ96</f>
        <v>0</v>
      </c>
      <c r="BS96" s="37"/>
      <c r="BT96" s="461">
        <f>AI96-AV96</f>
        <v>0</v>
      </c>
      <c r="BU96" s="461">
        <f>G96*BK96</f>
        <v>0</v>
      </c>
      <c r="BV96" s="461">
        <f>BT96-BU96</f>
        <v>0</v>
      </c>
      <c r="BW96" s="37"/>
      <c r="BX96" s="461">
        <f>AJ96-AW96</f>
        <v>0</v>
      </c>
      <c r="BY96" s="461">
        <f>H96*BK96</f>
        <v>0</v>
      </c>
      <c r="BZ96" s="461">
        <f>BX96-BY96</f>
        <v>0</v>
      </c>
      <c r="CA96" s="37"/>
      <c r="CB96" s="461">
        <f>SUM(AK96-AX96)</f>
        <v>0</v>
      </c>
      <c r="CC96" s="461">
        <f>I96*BK96</f>
        <v>0</v>
      </c>
      <c r="CD96" s="461">
        <f>CB96-CC96</f>
        <v>0</v>
      </c>
      <c r="CE96" s="37"/>
      <c r="CF96" s="461">
        <f>AL96-AY96</f>
        <v>0</v>
      </c>
      <c r="CG96" s="461">
        <f>J96*BK96</f>
        <v>0</v>
      </c>
      <c r="CH96" s="461">
        <f>CF96-CG96</f>
        <v>0</v>
      </c>
      <c r="CI96" s="37"/>
      <c r="CJ96" s="461">
        <f>AM96-AZ96</f>
        <v>0</v>
      </c>
      <c r="CK96" s="461">
        <f>K96*BK96</f>
        <v>0</v>
      </c>
      <c r="CL96" s="461">
        <f>CJ96-CK96</f>
        <v>0</v>
      </c>
      <c r="CM96" s="37"/>
      <c r="CN96" s="461">
        <f>AN96-BA96</f>
        <v>0</v>
      </c>
      <c r="CO96" s="461">
        <f>L96*BK96</f>
        <v>0</v>
      </c>
      <c r="CP96" s="461">
        <f>CN96-CO96</f>
        <v>0</v>
      </c>
      <c r="CQ96" s="37"/>
      <c r="CR96" s="461">
        <f>AO96-BB96</f>
        <v>0</v>
      </c>
      <c r="CS96" s="461">
        <f>M96*BK96</f>
        <v>0</v>
      </c>
      <c r="CT96" s="461">
        <f>CR96-CS96</f>
        <v>0</v>
      </c>
      <c r="CU96" s="37"/>
      <c r="CV96" s="461">
        <f>AP96-BC96</f>
        <v>0</v>
      </c>
      <c r="CW96" s="461">
        <f>N96*BK96</f>
        <v>0</v>
      </c>
      <c r="CX96" s="461">
        <f>CV96-CW96</f>
        <v>0</v>
      </c>
      <c r="CY96" s="37"/>
      <c r="CZ96" s="461">
        <f>AQ96-BD96</f>
        <v>0</v>
      </c>
      <c r="DA96" s="461">
        <f>O96*BK96</f>
        <v>0</v>
      </c>
      <c r="DB96" s="461">
        <f>CZ96-DA96</f>
        <v>0</v>
      </c>
      <c r="DC96" s="37"/>
      <c r="DD96" s="461">
        <f>AR96-BE96</f>
        <v>0</v>
      </c>
      <c r="DE96" s="461">
        <f>P96*BK96</f>
        <v>0</v>
      </c>
      <c r="DF96" s="461">
        <f>DD96-DE96</f>
        <v>0</v>
      </c>
      <c r="DG96" s="37"/>
      <c r="DH96" s="461">
        <f t="shared" ref="DH96" si="1114">SUM(BL96+BP96+BT96+BX96+CB96+CF96+CJ96+CN96+CR96+CV96+CZ96+DD96)</f>
        <v>1631520</v>
      </c>
      <c r="DI96" s="461">
        <f t="shared" ref="DI96" si="1115">SUM(BM96+BQ96+BU96+BY96+CC96+CG96+CK96+CO96+CS96+CW96+DA96+DE96)</f>
        <v>1620000</v>
      </c>
      <c r="DJ96" s="461">
        <f>DH96-DI96</f>
        <v>11520</v>
      </c>
    </row>
    <row r="97" spans="1:114" s="39" customFormat="1" ht="24.75" customHeight="1" thickBot="1" x14ac:dyDescent="0.25">
      <c r="A97" s="45">
        <v>7</v>
      </c>
      <c r="B97" s="45" t="s">
        <v>4</v>
      </c>
      <c r="C97" s="45"/>
      <c r="D97" s="196"/>
      <c r="E97" s="972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8"/>
      <c r="R97" s="77"/>
      <c r="S97" s="102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4">
        <f t="shared" ref="AF97:BF97" si="1116">SUM(AF96:AF96)</f>
        <v>1854000</v>
      </c>
      <c r="AG97" s="915">
        <f t="shared" si="1116"/>
        <v>1854000</v>
      </c>
      <c r="AH97" s="104">
        <f t="shared" si="1116"/>
        <v>0</v>
      </c>
      <c r="AI97" s="104">
        <f t="shared" si="1116"/>
        <v>0</v>
      </c>
      <c r="AJ97" s="104">
        <f t="shared" ref="AJ97:AR97" si="1117">SUM(AJ96:AJ96)</f>
        <v>0</v>
      </c>
      <c r="AK97" s="104">
        <f t="shared" si="1117"/>
        <v>0</v>
      </c>
      <c r="AL97" s="104">
        <f t="shared" si="1117"/>
        <v>0</v>
      </c>
      <c r="AM97" s="104">
        <f t="shared" si="1117"/>
        <v>0</v>
      </c>
      <c r="AN97" s="104">
        <f t="shared" si="1117"/>
        <v>0</v>
      </c>
      <c r="AO97" s="104">
        <f t="shared" si="1117"/>
        <v>0</v>
      </c>
      <c r="AP97" s="104">
        <f t="shared" si="1117"/>
        <v>0</v>
      </c>
      <c r="AQ97" s="104">
        <f t="shared" si="1117"/>
        <v>0</v>
      </c>
      <c r="AR97" s="104">
        <f t="shared" si="1117"/>
        <v>0</v>
      </c>
      <c r="AS97" s="104">
        <f t="shared" si="1116"/>
        <v>1854000</v>
      </c>
      <c r="AT97" s="104">
        <f t="shared" si="1116"/>
        <v>222480</v>
      </c>
      <c r="AU97" s="104">
        <f t="shared" si="1116"/>
        <v>0</v>
      </c>
      <c r="AV97" s="104">
        <f t="shared" si="1116"/>
        <v>0</v>
      </c>
      <c r="AW97" s="104">
        <f t="shared" ref="AW97:BE97" si="1118">SUM(AW96:AW96)</f>
        <v>0</v>
      </c>
      <c r="AX97" s="104">
        <f t="shared" si="1118"/>
        <v>0</v>
      </c>
      <c r="AY97" s="104">
        <f t="shared" si="1118"/>
        <v>0</v>
      </c>
      <c r="AZ97" s="104">
        <f t="shared" si="1118"/>
        <v>0</v>
      </c>
      <c r="BA97" s="104">
        <f t="shared" si="1118"/>
        <v>0</v>
      </c>
      <c r="BB97" s="104">
        <f t="shared" si="1118"/>
        <v>0</v>
      </c>
      <c r="BC97" s="104">
        <f t="shared" si="1118"/>
        <v>0</v>
      </c>
      <c r="BD97" s="104">
        <f t="shared" si="1118"/>
        <v>0</v>
      </c>
      <c r="BE97" s="104">
        <f t="shared" si="1118"/>
        <v>0</v>
      </c>
      <c r="BF97" s="104">
        <f t="shared" si="1116"/>
        <v>222480</v>
      </c>
      <c r="BG97" s="105">
        <f>SUM(BG96)</f>
        <v>0</v>
      </c>
      <c r="BH97" s="105">
        <f t="shared" ref="BH97:BI97" si="1119">SUM(BH96)</f>
        <v>11124000</v>
      </c>
      <c r="BI97" s="105">
        <f t="shared" si="1119"/>
        <v>9270000</v>
      </c>
      <c r="BJ97" s="153">
        <f>SUM(BJ96)/1</f>
        <v>0.16666666666666666</v>
      </c>
      <c r="BK97" s="159"/>
      <c r="BL97" s="918">
        <f>SUM(BL96)</f>
        <v>1631520</v>
      </c>
      <c r="BM97" s="918">
        <f t="shared" ref="BM97:BN97" si="1120">SUM(BM96)</f>
        <v>1620000</v>
      </c>
      <c r="BN97" s="918">
        <f t="shared" si="1120"/>
        <v>11520</v>
      </c>
      <c r="BO97" s="50"/>
      <c r="BP97" s="918">
        <f>SUM(BP96)</f>
        <v>0</v>
      </c>
      <c r="BQ97" s="918">
        <f t="shared" ref="BQ97" si="1121">SUM(BQ96)</f>
        <v>0</v>
      </c>
      <c r="BR97" s="918">
        <f t="shared" ref="BR97" si="1122">SUM(BR96)</f>
        <v>0</v>
      </c>
      <c r="BS97" s="50"/>
      <c r="BT97" s="918">
        <f>SUM(BT96)</f>
        <v>0</v>
      </c>
      <c r="BU97" s="918">
        <f t="shared" ref="BU97" si="1123">SUM(BU96)</f>
        <v>0</v>
      </c>
      <c r="BV97" s="918">
        <f t="shared" ref="BV97" si="1124">SUM(BV96)</f>
        <v>0</v>
      </c>
      <c r="BW97" s="50"/>
      <c r="BX97" s="918">
        <f>SUM(BX96)</f>
        <v>0</v>
      </c>
      <c r="BY97" s="918">
        <f t="shared" ref="BY97" si="1125">SUM(BY96)</f>
        <v>0</v>
      </c>
      <c r="BZ97" s="918">
        <f t="shared" ref="BZ97" si="1126">SUM(BZ96)</f>
        <v>0</v>
      </c>
      <c r="CA97" s="50"/>
      <c r="CB97" s="918">
        <f>SUM(CB96)</f>
        <v>0</v>
      </c>
      <c r="CC97" s="918">
        <f t="shared" ref="CC97" si="1127">SUM(CC96)</f>
        <v>0</v>
      </c>
      <c r="CD97" s="918">
        <f t="shared" ref="CD97" si="1128">SUM(CD96)</f>
        <v>0</v>
      </c>
      <c r="CE97" s="50"/>
      <c r="CF97" s="918">
        <f>SUM(CF96)</f>
        <v>0</v>
      </c>
      <c r="CG97" s="918">
        <f t="shared" ref="CG97" si="1129">SUM(CG96)</f>
        <v>0</v>
      </c>
      <c r="CH97" s="918">
        <f t="shared" ref="CH97" si="1130">SUM(CH96)</f>
        <v>0</v>
      </c>
      <c r="CI97" s="50"/>
      <c r="CJ97" s="918">
        <f>SUM(CJ96)</f>
        <v>0</v>
      </c>
      <c r="CK97" s="918">
        <f t="shared" ref="CK97" si="1131">SUM(CK96)</f>
        <v>0</v>
      </c>
      <c r="CL97" s="918">
        <f t="shared" ref="CL97" si="1132">SUM(CL96)</f>
        <v>0</v>
      </c>
      <c r="CM97" s="50"/>
      <c r="CN97" s="918">
        <f>SUM(CN96)</f>
        <v>0</v>
      </c>
      <c r="CO97" s="918">
        <f t="shared" ref="CO97" si="1133">SUM(CO96)</f>
        <v>0</v>
      </c>
      <c r="CP97" s="918">
        <f t="shared" ref="CP97" si="1134">SUM(CP96)</f>
        <v>0</v>
      </c>
      <c r="CQ97" s="50"/>
      <c r="CR97" s="918">
        <f>SUM(CR96)</f>
        <v>0</v>
      </c>
      <c r="CS97" s="918">
        <f t="shared" ref="CS97" si="1135">SUM(CS96)</f>
        <v>0</v>
      </c>
      <c r="CT97" s="918">
        <f t="shared" ref="CT97" si="1136">SUM(CT96)</f>
        <v>0</v>
      </c>
      <c r="CU97" s="50"/>
      <c r="CV97" s="918">
        <f>SUM(CV96)</f>
        <v>0</v>
      </c>
      <c r="CW97" s="918">
        <f t="shared" ref="CW97" si="1137">SUM(CW96)</f>
        <v>0</v>
      </c>
      <c r="CX97" s="918">
        <f t="shared" ref="CX97" si="1138">SUM(CX96)</f>
        <v>0</v>
      </c>
      <c r="CY97" s="50"/>
      <c r="CZ97" s="918">
        <f>SUM(CZ96)</f>
        <v>0</v>
      </c>
      <c r="DA97" s="918">
        <f t="shared" ref="DA97" si="1139">SUM(DA96)</f>
        <v>0</v>
      </c>
      <c r="DB97" s="918">
        <f t="shared" ref="DB97" si="1140">SUM(DB96)</f>
        <v>0</v>
      </c>
      <c r="DC97" s="50"/>
      <c r="DD97" s="918">
        <f>SUM(DD96)</f>
        <v>0</v>
      </c>
      <c r="DE97" s="918">
        <f t="shared" ref="DE97" si="1141">SUM(DE96)</f>
        <v>0</v>
      </c>
      <c r="DF97" s="918">
        <f t="shared" ref="DF97" si="1142">SUM(DF96)</f>
        <v>0</v>
      </c>
      <c r="DG97" s="50"/>
      <c r="DH97" s="918">
        <f>SUM(DH96)</f>
        <v>1631520</v>
      </c>
      <c r="DI97" s="918">
        <f t="shared" ref="DI97" si="1143">SUM(DI96)</f>
        <v>1620000</v>
      </c>
      <c r="DJ97" s="918">
        <f t="shared" ref="DJ97" si="1144">SUM(DJ96)</f>
        <v>11520</v>
      </c>
    </row>
    <row r="98" spans="1:114" s="20" customFormat="1" ht="24.75" customHeight="1" x14ac:dyDescent="0.2">
      <c r="A98" s="51"/>
      <c r="D98" s="197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AE98" s="41"/>
      <c r="AS98" s="52"/>
      <c r="BF98" s="53"/>
      <c r="BG98" s="54">
        <f>AF97-AS97</f>
        <v>0</v>
      </c>
      <c r="BH98" s="55">
        <f>SUM(BI97+AS97+BF97)</f>
        <v>11346480</v>
      </c>
      <c r="BI98" s="56">
        <f>SUM(BG97)</f>
        <v>0</v>
      </c>
      <c r="BJ98" s="41" t="s">
        <v>35</v>
      </c>
      <c r="BK98" s="160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E98" s="24"/>
      <c r="CI98" s="24"/>
      <c r="CM98" s="24"/>
      <c r="CQ98" s="24"/>
      <c r="CU98" s="24"/>
      <c r="CY98" s="24"/>
      <c r="DC98" s="24"/>
      <c r="DG98" s="24"/>
    </row>
    <row r="99" spans="1:114" s="20" customFormat="1" ht="24.75" customHeight="1" x14ac:dyDescent="0.2">
      <c r="A99" s="51"/>
      <c r="D99" s="197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AE99" s="41"/>
      <c r="AS99" s="41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41"/>
      <c r="BH99" s="57"/>
      <c r="BI99" s="58">
        <f>SUM(BI97-BI98)</f>
        <v>9270000</v>
      </c>
      <c r="BJ99" s="41" t="s">
        <v>34</v>
      </c>
      <c r="BK99" s="160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E99" s="24"/>
      <c r="CI99" s="24"/>
      <c r="CM99" s="24"/>
      <c r="CQ99" s="24"/>
      <c r="CU99" s="24"/>
      <c r="CY99" s="24"/>
      <c r="DC99" s="24"/>
      <c r="DG99" s="24"/>
    </row>
    <row r="100" spans="1:114" s="20" customFormat="1" ht="24.75" customHeight="1" x14ac:dyDescent="0.2">
      <c r="A100" s="1168" t="s">
        <v>8</v>
      </c>
      <c r="B100" s="1169"/>
      <c r="C100" s="119" t="s">
        <v>418</v>
      </c>
      <c r="D100" s="131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2"/>
      <c r="AF100" s="23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3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3"/>
      <c r="BG100" s="133"/>
      <c r="BH100" s="130"/>
      <c r="BI100" s="134"/>
      <c r="BJ100" s="23"/>
      <c r="BK100" s="157"/>
      <c r="BL100" s="131"/>
      <c r="BM100" s="132"/>
      <c r="BN100" s="131"/>
      <c r="BO100" s="131"/>
      <c r="BP100" s="131"/>
      <c r="BQ100" s="131"/>
      <c r="BR100" s="131"/>
      <c r="BS100" s="131"/>
      <c r="BT100" s="133"/>
      <c r="BU100" s="133"/>
      <c r="BV100" s="130"/>
      <c r="BW100" s="131"/>
      <c r="BX100" s="133"/>
      <c r="BY100" s="133"/>
      <c r="BZ100" s="24"/>
      <c r="CA100" s="131"/>
      <c r="CB100" s="24"/>
      <c r="CC100" s="24"/>
      <c r="CD100" s="24"/>
      <c r="CE100" s="131"/>
      <c r="CF100" s="24"/>
      <c r="CG100" s="24"/>
      <c r="CH100" s="24"/>
      <c r="CI100" s="131"/>
      <c r="CJ100" s="24"/>
      <c r="CK100" s="24"/>
      <c r="CL100" s="24"/>
      <c r="CM100" s="131"/>
      <c r="CN100" s="24"/>
      <c r="CO100" s="24"/>
      <c r="CP100" s="24"/>
      <c r="CQ100" s="131"/>
      <c r="CU100" s="131"/>
      <c r="CY100" s="131"/>
      <c r="DC100" s="131"/>
      <c r="DG100" s="131"/>
    </row>
    <row r="101" spans="1:114" s="8" customFormat="1" ht="24.75" customHeight="1" x14ac:dyDescent="0.2">
      <c r="A101" s="1170" t="s">
        <v>9</v>
      </c>
      <c r="B101" s="1150" t="s">
        <v>10</v>
      </c>
      <c r="C101" s="1150" t="s">
        <v>21</v>
      </c>
      <c r="D101" s="1173" t="s">
        <v>11</v>
      </c>
      <c r="E101" s="1173"/>
      <c r="F101" s="1173"/>
      <c r="G101" s="1173"/>
      <c r="H101" s="1173"/>
      <c r="I101" s="1173"/>
      <c r="J101" s="1173"/>
      <c r="K101" s="1173"/>
      <c r="L101" s="1173"/>
      <c r="M101" s="1173"/>
      <c r="N101" s="1173"/>
      <c r="O101" s="1173"/>
      <c r="P101" s="1173"/>
      <c r="Q101" s="1173"/>
      <c r="R101" s="1150" t="s">
        <v>19</v>
      </c>
      <c r="S101" s="1174" t="s">
        <v>16</v>
      </c>
      <c r="T101" s="1175"/>
      <c r="U101" s="1175"/>
      <c r="V101" s="1175"/>
      <c r="W101" s="1175"/>
      <c r="X101" s="1175"/>
      <c r="Y101" s="1175"/>
      <c r="Z101" s="1175"/>
      <c r="AA101" s="1175"/>
      <c r="AB101" s="1175"/>
      <c r="AC101" s="1175"/>
      <c r="AD101" s="1175"/>
      <c r="AE101" s="1176"/>
      <c r="AF101" s="1161" t="s">
        <v>6</v>
      </c>
      <c r="AG101" s="1161"/>
      <c r="AH101" s="1161"/>
      <c r="AI101" s="1161"/>
      <c r="AJ101" s="1161"/>
      <c r="AK101" s="1161"/>
      <c r="AL101" s="1161"/>
      <c r="AM101" s="1161"/>
      <c r="AN101" s="1161"/>
      <c r="AO101" s="1161"/>
      <c r="AP101" s="1161"/>
      <c r="AQ101" s="1161"/>
      <c r="AR101" s="1161"/>
      <c r="AS101" s="1161"/>
      <c r="AT101" s="1162" t="s">
        <v>38</v>
      </c>
      <c r="AU101" s="1163"/>
      <c r="AV101" s="1163"/>
      <c r="AW101" s="1163"/>
      <c r="AX101" s="1163"/>
      <c r="AY101" s="1163"/>
      <c r="AZ101" s="1163"/>
      <c r="BA101" s="1163"/>
      <c r="BB101" s="1163"/>
      <c r="BC101" s="1163"/>
      <c r="BD101" s="1163"/>
      <c r="BE101" s="1163"/>
      <c r="BF101" s="1164"/>
      <c r="BG101" s="1150" t="s">
        <v>35</v>
      </c>
      <c r="BH101" s="1150" t="s">
        <v>208</v>
      </c>
      <c r="BI101" s="1153" t="s">
        <v>36</v>
      </c>
      <c r="BJ101" s="130"/>
      <c r="BK101" s="130"/>
      <c r="BL101" s="1149" t="s">
        <v>51</v>
      </c>
      <c r="BM101" s="1149"/>
      <c r="BN101" s="1149"/>
      <c r="BO101" s="23"/>
      <c r="BP101" s="1149" t="s">
        <v>52</v>
      </c>
      <c r="BQ101" s="1149"/>
      <c r="BR101" s="1149"/>
      <c r="BS101" s="23"/>
      <c r="BT101" s="1149" t="s">
        <v>56</v>
      </c>
      <c r="BU101" s="1149"/>
      <c r="BV101" s="1149"/>
      <c r="BW101" s="23"/>
      <c r="BX101" s="1149" t="s">
        <v>59</v>
      </c>
      <c r="BY101" s="1149"/>
      <c r="BZ101" s="1149"/>
      <c r="CA101" s="23"/>
      <c r="CB101" s="1149" t="s">
        <v>60</v>
      </c>
      <c r="CC101" s="1149"/>
      <c r="CD101" s="1149"/>
      <c r="CE101" s="23"/>
      <c r="CF101" s="1149" t="s">
        <v>61</v>
      </c>
      <c r="CG101" s="1149"/>
      <c r="CH101" s="1149"/>
      <c r="CI101" s="23"/>
      <c r="CJ101" s="1149" t="s">
        <v>204</v>
      </c>
      <c r="CK101" s="1149"/>
      <c r="CL101" s="1149"/>
      <c r="CM101" s="23"/>
      <c r="CN101" s="1149" t="s">
        <v>584</v>
      </c>
      <c r="CO101" s="1149"/>
      <c r="CP101" s="1149"/>
      <c r="CQ101" s="23"/>
      <c r="CR101" s="1149" t="s">
        <v>585</v>
      </c>
      <c r="CS101" s="1149"/>
      <c r="CT101" s="1149"/>
      <c r="CU101" s="23"/>
      <c r="CV101" s="1149" t="s">
        <v>586</v>
      </c>
      <c r="CW101" s="1149"/>
      <c r="CX101" s="1149"/>
      <c r="CY101" s="23"/>
      <c r="CZ101" s="1149" t="s">
        <v>587</v>
      </c>
      <c r="DA101" s="1149"/>
      <c r="DB101" s="1149"/>
      <c r="DC101" s="23"/>
      <c r="DD101" s="1149" t="s">
        <v>588</v>
      </c>
      <c r="DE101" s="1149"/>
      <c r="DF101" s="1149"/>
      <c r="DG101" s="23"/>
      <c r="DH101" s="1149" t="s">
        <v>12</v>
      </c>
      <c r="DI101" s="1149"/>
      <c r="DJ101" s="1149"/>
    </row>
    <row r="102" spans="1:114" s="8" customFormat="1" ht="24.75" customHeight="1" x14ac:dyDescent="0.2">
      <c r="A102" s="1171"/>
      <c r="B102" s="1151"/>
      <c r="C102" s="1151"/>
      <c r="D102" s="1217" t="s">
        <v>17</v>
      </c>
      <c r="E102" s="1158" t="s">
        <v>18</v>
      </c>
      <c r="F102" s="1159"/>
      <c r="G102" s="1159"/>
      <c r="H102" s="1159"/>
      <c r="I102" s="1159"/>
      <c r="J102" s="1159"/>
      <c r="K102" s="1159"/>
      <c r="L102" s="1159"/>
      <c r="M102" s="1159"/>
      <c r="N102" s="1159"/>
      <c r="O102" s="1159"/>
      <c r="P102" s="1159"/>
      <c r="Q102" s="1159"/>
      <c r="R102" s="1151"/>
      <c r="S102" s="1156" t="s">
        <v>17</v>
      </c>
      <c r="T102" s="1158" t="s">
        <v>18</v>
      </c>
      <c r="U102" s="1159"/>
      <c r="V102" s="1159"/>
      <c r="W102" s="1159"/>
      <c r="X102" s="1159"/>
      <c r="Y102" s="1159"/>
      <c r="Z102" s="1159"/>
      <c r="AA102" s="1159"/>
      <c r="AB102" s="1159"/>
      <c r="AC102" s="1159"/>
      <c r="AD102" s="1159"/>
      <c r="AE102" s="1160"/>
      <c r="AF102" s="1156" t="s">
        <v>17</v>
      </c>
      <c r="AG102" s="1158" t="s">
        <v>18</v>
      </c>
      <c r="AH102" s="1159"/>
      <c r="AI102" s="1159"/>
      <c r="AJ102" s="1159"/>
      <c r="AK102" s="1159"/>
      <c r="AL102" s="1159"/>
      <c r="AM102" s="1159"/>
      <c r="AN102" s="1159"/>
      <c r="AO102" s="1159"/>
      <c r="AP102" s="1159"/>
      <c r="AQ102" s="1159"/>
      <c r="AR102" s="1159"/>
      <c r="AS102" s="1160"/>
      <c r="AT102" s="1165"/>
      <c r="AU102" s="1166"/>
      <c r="AV102" s="1166"/>
      <c r="AW102" s="1166"/>
      <c r="AX102" s="1166"/>
      <c r="AY102" s="1166"/>
      <c r="AZ102" s="1166"/>
      <c r="BA102" s="1166"/>
      <c r="BB102" s="1166"/>
      <c r="BC102" s="1166"/>
      <c r="BD102" s="1166"/>
      <c r="BE102" s="1166"/>
      <c r="BF102" s="1167"/>
      <c r="BG102" s="1151"/>
      <c r="BH102" s="1151"/>
      <c r="BI102" s="1154"/>
      <c r="BJ102" s="130"/>
      <c r="BK102" s="130"/>
      <c r="BL102" s="920">
        <v>1</v>
      </c>
      <c r="BM102" s="920">
        <v>2</v>
      </c>
      <c r="BN102" s="920"/>
      <c r="BO102" s="23"/>
      <c r="BP102" s="920">
        <v>1</v>
      </c>
      <c r="BQ102" s="920">
        <v>2</v>
      </c>
      <c r="BR102" s="920"/>
      <c r="BS102" s="23"/>
      <c r="BT102" s="920">
        <v>1</v>
      </c>
      <c r="BU102" s="920">
        <v>2</v>
      </c>
      <c r="BV102" s="920"/>
      <c r="BW102" s="23"/>
      <c r="BX102" s="920">
        <v>1</v>
      </c>
      <c r="BY102" s="920">
        <v>2</v>
      </c>
      <c r="BZ102" s="920"/>
      <c r="CA102" s="23"/>
      <c r="CB102" s="920">
        <v>1</v>
      </c>
      <c r="CC102" s="920">
        <v>2</v>
      </c>
      <c r="CD102" s="920"/>
      <c r="CE102" s="23"/>
      <c r="CF102" s="920">
        <v>1</v>
      </c>
      <c r="CG102" s="920">
        <v>2</v>
      </c>
      <c r="CH102" s="920"/>
      <c r="CI102" s="23"/>
      <c r="CJ102" s="920">
        <v>1</v>
      </c>
      <c r="CK102" s="920">
        <v>2</v>
      </c>
      <c r="CL102" s="920"/>
      <c r="CM102" s="23"/>
      <c r="CN102" s="920">
        <v>1</v>
      </c>
      <c r="CO102" s="920">
        <v>2</v>
      </c>
      <c r="CP102" s="920"/>
      <c r="CQ102" s="23"/>
      <c r="CR102" s="920">
        <v>1</v>
      </c>
      <c r="CS102" s="920">
        <v>2</v>
      </c>
      <c r="CT102" s="920"/>
      <c r="CU102" s="23"/>
      <c r="CV102" s="920">
        <v>1</v>
      </c>
      <c r="CW102" s="920">
        <v>2</v>
      </c>
      <c r="CX102" s="920"/>
      <c r="CY102" s="23"/>
      <c r="CZ102" s="920">
        <v>1</v>
      </c>
      <c r="DA102" s="920">
        <v>2</v>
      </c>
      <c r="DB102" s="920"/>
      <c r="DC102" s="23"/>
      <c r="DD102" s="920">
        <v>1</v>
      </c>
      <c r="DE102" s="920">
        <v>2</v>
      </c>
      <c r="DF102" s="920"/>
      <c r="DG102" s="23"/>
      <c r="DH102" s="920">
        <v>1</v>
      </c>
      <c r="DI102" s="920">
        <v>2</v>
      </c>
      <c r="DJ102" s="920"/>
    </row>
    <row r="103" spans="1:114" s="6" customFormat="1" ht="24.75" customHeight="1" x14ac:dyDescent="0.2">
      <c r="A103" s="1172"/>
      <c r="B103" s="1152"/>
      <c r="C103" s="1152"/>
      <c r="D103" s="1218"/>
      <c r="E103" s="26">
        <v>1</v>
      </c>
      <c r="F103" s="26">
        <v>2</v>
      </c>
      <c r="G103" s="26">
        <v>3</v>
      </c>
      <c r="H103" s="26">
        <v>4</v>
      </c>
      <c r="I103" s="26">
        <v>5</v>
      </c>
      <c r="J103" s="26">
        <v>6</v>
      </c>
      <c r="K103" s="26">
        <v>7</v>
      </c>
      <c r="L103" s="26">
        <v>8</v>
      </c>
      <c r="M103" s="26">
        <v>9</v>
      </c>
      <c r="N103" s="26">
        <v>10</v>
      </c>
      <c r="O103" s="26">
        <v>11</v>
      </c>
      <c r="P103" s="26">
        <v>12</v>
      </c>
      <c r="Q103" s="26" t="s">
        <v>20</v>
      </c>
      <c r="R103" s="1152"/>
      <c r="S103" s="1157"/>
      <c r="T103" s="26">
        <v>1</v>
      </c>
      <c r="U103" s="26">
        <v>2</v>
      </c>
      <c r="V103" s="26">
        <v>3</v>
      </c>
      <c r="W103" s="26">
        <v>4</v>
      </c>
      <c r="X103" s="26">
        <v>5</v>
      </c>
      <c r="Y103" s="26">
        <v>6</v>
      </c>
      <c r="Z103" s="26">
        <v>7</v>
      </c>
      <c r="AA103" s="26">
        <v>8</v>
      </c>
      <c r="AB103" s="26">
        <v>9</v>
      </c>
      <c r="AC103" s="26">
        <v>10</v>
      </c>
      <c r="AD103" s="26">
        <v>11</v>
      </c>
      <c r="AE103" s="26">
        <v>12</v>
      </c>
      <c r="AF103" s="1157"/>
      <c r="AG103" s="26">
        <v>1</v>
      </c>
      <c r="AH103" s="26">
        <v>2</v>
      </c>
      <c r="AI103" s="26">
        <v>3</v>
      </c>
      <c r="AJ103" s="26">
        <v>4</v>
      </c>
      <c r="AK103" s="26">
        <v>5</v>
      </c>
      <c r="AL103" s="26">
        <v>6</v>
      </c>
      <c r="AM103" s="26">
        <v>7</v>
      </c>
      <c r="AN103" s="26">
        <v>8</v>
      </c>
      <c r="AO103" s="26">
        <v>9</v>
      </c>
      <c r="AP103" s="26">
        <v>10</v>
      </c>
      <c r="AQ103" s="26">
        <v>11</v>
      </c>
      <c r="AR103" s="26">
        <v>12</v>
      </c>
      <c r="AS103" s="26" t="s">
        <v>12</v>
      </c>
      <c r="AT103" s="164">
        <v>1</v>
      </c>
      <c r="AU103" s="164">
        <v>2</v>
      </c>
      <c r="AV103" s="164">
        <v>3</v>
      </c>
      <c r="AW103" s="164">
        <v>4</v>
      </c>
      <c r="AX103" s="164">
        <v>5</v>
      </c>
      <c r="AY103" s="164">
        <v>6</v>
      </c>
      <c r="AZ103" s="164">
        <v>7</v>
      </c>
      <c r="BA103" s="164">
        <v>8</v>
      </c>
      <c r="BB103" s="164">
        <v>9</v>
      </c>
      <c r="BC103" s="164">
        <v>10</v>
      </c>
      <c r="BD103" s="164">
        <v>11</v>
      </c>
      <c r="BE103" s="164">
        <v>12</v>
      </c>
      <c r="BF103" s="26" t="s">
        <v>12</v>
      </c>
      <c r="BG103" s="1152"/>
      <c r="BH103" s="1152"/>
      <c r="BI103" s="1155"/>
      <c r="BJ103" s="7"/>
      <c r="BK103" s="7"/>
      <c r="BL103" s="164" t="s">
        <v>581</v>
      </c>
      <c r="BM103" s="164" t="s">
        <v>582</v>
      </c>
      <c r="BN103" s="919" t="s">
        <v>583</v>
      </c>
      <c r="BO103" s="27"/>
      <c r="BP103" s="164" t="s">
        <v>581</v>
      </c>
      <c r="BQ103" s="164" t="s">
        <v>582</v>
      </c>
      <c r="BR103" s="919" t="s">
        <v>583</v>
      </c>
      <c r="BS103" s="27"/>
      <c r="BT103" s="164" t="s">
        <v>581</v>
      </c>
      <c r="BU103" s="164" t="s">
        <v>582</v>
      </c>
      <c r="BV103" s="919" t="s">
        <v>583</v>
      </c>
      <c r="BW103" s="27"/>
      <c r="BX103" s="164" t="s">
        <v>581</v>
      </c>
      <c r="BY103" s="164" t="s">
        <v>582</v>
      </c>
      <c r="BZ103" s="919" t="s">
        <v>583</v>
      </c>
      <c r="CA103" s="27"/>
      <c r="CB103" s="164" t="s">
        <v>581</v>
      </c>
      <c r="CC103" s="164" t="s">
        <v>582</v>
      </c>
      <c r="CD103" s="919" t="s">
        <v>583</v>
      </c>
      <c r="CE103" s="27"/>
      <c r="CF103" s="164" t="s">
        <v>581</v>
      </c>
      <c r="CG103" s="164" t="s">
        <v>582</v>
      </c>
      <c r="CH103" s="919" t="s">
        <v>583</v>
      </c>
      <c r="CI103" s="27"/>
      <c r="CJ103" s="164" t="s">
        <v>581</v>
      </c>
      <c r="CK103" s="164" t="s">
        <v>582</v>
      </c>
      <c r="CL103" s="919" t="s">
        <v>583</v>
      </c>
      <c r="CM103" s="27"/>
      <c r="CN103" s="164" t="s">
        <v>581</v>
      </c>
      <c r="CO103" s="164" t="s">
        <v>582</v>
      </c>
      <c r="CP103" s="919" t="s">
        <v>583</v>
      </c>
      <c r="CQ103" s="27"/>
      <c r="CR103" s="164" t="s">
        <v>581</v>
      </c>
      <c r="CS103" s="164" t="s">
        <v>582</v>
      </c>
      <c r="CT103" s="919" t="s">
        <v>583</v>
      </c>
      <c r="CU103" s="27"/>
      <c r="CV103" s="164" t="s">
        <v>581</v>
      </c>
      <c r="CW103" s="164" t="s">
        <v>582</v>
      </c>
      <c r="CX103" s="919" t="s">
        <v>583</v>
      </c>
      <c r="CY103" s="27"/>
      <c r="CZ103" s="164" t="s">
        <v>581</v>
      </c>
      <c r="DA103" s="164" t="s">
        <v>582</v>
      </c>
      <c r="DB103" s="919" t="s">
        <v>583</v>
      </c>
      <c r="DC103" s="27"/>
      <c r="DD103" s="164" t="s">
        <v>581</v>
      </c>
      <c r="DE103" s="164" t="s">
        <v>582</v>
      </c>
      <c r="DF103" s="919" t="s">
        <v>583</v>
      </c>
      <c r="DG103" s="27"/>
      <c r="DH103" s="164" t="s">
        <v>581</v>
      </c>
      <c r="DI103" s="164" t="s">
        <v>582</v>
      </c>
      <c r="DJ103" s="919" t="s">
        <v>583</v>
      </c>
    </row>
    <row r="104" spans="1:114" s="92" customFormat="1" ht="24.75" customHeight="1" x14ac:dyDescent="0.2">
      <c r="A104" s="85"/>
      <c r="B104" s="750" t="s">
        <v>419</v>
      </c>
      <c r="C104" s="86"/>
      <c r="D104" s="143"/>
      <c r="E104" s="976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9"/>
      <c r="R104" s="172"/>
      <c r="S104" s="149"/>
      <c r="T104" s="173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5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7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8"/>
      <c r="BG104" s="99"/>
      <c r="BH104" s="100"/>
      <c r="BI104" s="101"/>
      <c r="BJ104" s="90"/>
      <c r="BK104" s="461"/>
      <c r="BL104" s="461"/>
      <c r="BM104" s="461"/>
      <c r="BN104" s="461"/>
      <c r="BO104" s="37"/>
      <c r="BP104" s="461"/>
      <c r="BQ104" s="461"/>
      <c r="BR104" s="461"/>
      <c r="BS104" s="37"/>
      <c r="BT104" s="461"/>
      <c r="BU104" s="461"/>
      <c r="BV104" s="461"/>
      <c r="BW104" s="37"/>
      <c r="BX104" s="461"/>
      <c r="BY104" s="461"/>
      <c r="BZ104" s="461"/>
      <c r="CA104" s="37"/>
      <c r="CB104" s="461"/>
      <c r="CC104" s="461"/>
      <c r="CD104" s="461"/>
      <c r="CE104" s="37"/>
      <c r="CF104" s="461"/>
      <c r="CG104" s="461"/>
      <c r="CH104" s="461"/>
      <c r="CI104" s="37"/>
      <c r="CJ104" s="461"/>
      <c r="CK104" s="461"/>
      <c r="CL104" s="461"/>
      <c r="CM104" s="37"/>
      <c r="CN104" s="461"/>
      <c r="CO104" s="461"/>
      <c r="CP104" s="461"/>
      <c r="CQ104" s="37"/>
      <c r="CR104" s="461"/>
      <c r="CS104" s="461"/>
      <c r="CT104" s="461"/>
      <c r="CU104" s="37"/>
      <c r="CV104" s="461"/>
      <c r="CW104" s="461"/>
      <c r="CX104" s="461"/>
      <c r="CY104" s="37"/>
      <c r="CZ104" s="461"/>
      <c r="DA104" s="461"/>
      <c r="DB104" s="461"/>
      <c r="DC104" s="37"/>
      <c r="DD104" s="461"/>
      <c r="DE104" s="461"/>
      <c r="DF104" s="461"/>
      <c r="DG104" s="37"/>
      <c r="DH104" s="461"/>
      <c r="DI104" s="461"/>
      <c r="DJ104" s="461"/>
    </row>
    <row r="105" spans="1:114" s="38" customFormat="1" ht="24.75" customHeight="1" x14ac:dyDescent="0.2">
      <c r="A105" s="28"/>
      <c r="B105" s="142" t="s">
        <v>422</v>
      </c>
      <c r="C105" s="29" t="s">
        <v>49</v>
      </c>
      <c r="D105" s="259">
        <f>70*2</f>
        <v>140</v>
      </c>
      <c r="E105" s="970"/>
      <c r="F105" s="408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1">
        <f t="shared" ref="Q105:Q108" si="1145">SUM(E105:P105)</f>
        <v>0</v>
      </c>
      <c r="R105" s="259" t="s">
        <v>0</v>
      </c>
      <c r="S105" s="1042">
        <v>10300</v>
      </c>
      <c r="T105" s="32"/>
      <c r="U105" s="32"/>
      <c r="V105" s="471"/>
      <c r="W105" s="471"/>
      <c r="X105" s="471"/>
      <c r="Y105" s="471"/>
      <c r="Z105" s="471"/>
      <c r="AA105" s="471"/>
      <c r="AB105" s="471"/>
      <c r="AC105" s="471"/>
      <c r="AD105" s="471"/>
      <c r="AE105" s="471"/>
      <c r="AF105" s="386">
        <f t="shared" ref="AF105:AF108" si="1146">SUM(Q105*S105)</f>
        <v>0</v>
      </c>
      <c r="AG105" s="461">
        <f t="shared" ref="AG105:AG112" si="1147">T105*E105</f>
        <v>0</v>
      </c>
      <c r="AH105" s="461">
        <f t="shared" ref="AH105:AH112" si="1148">U105*F105</f>
        <v>0</v>
      </c>
      <c r="AI105" s="461">
        <f t="shared" ref="AI105:AI112" si="1149">V105*G105</f>
        <v>0</v>
      </c>
      <c r="AJ105" s="461">
        <f t="shared" ref="AJ105:AR112" si="1150">W105*H105</f>
        <v>0</v>
      </c>
      <c r="AK105" s="461">
        <f t="shared" si="1150"/>
        <v>0</v>
      </c>
      <c r="AL105" s="461">
        <f t="shared" si="1150"/>
        <v>0</v>
      </c>
      <c r="AM105" s="461">
        <f t="shared" si="1150"/>
        <v>0</v>
      </c>
      <c r="AN105" s="461">
        <f t="shared" si="1150"/>
        <v>0</v>
      </c>
      <c r="AO105" s="461">
        <f t="shared" si="1150"/>
        <v>0</v>
      </c>
      <c r="AP105" s="461">
        <f t="shared" si="1150"/>
        <v>0</v>
      </c>
      <c r="AQ105" s="461">
        <f t="shared" si="1150"/>
        <v>0</v>
      </c>
      <c r="AR105" s="461">
        <f t="shared" si="1150"/>
        <v>0</v>
      </c>
      <c r="AS105" s="462">
        <f t="shared" ref="AS105:AS108" si="1151">SUM(AG105:AR105)</f>
        <v>0</v>
      </c>
      <c r="AT105" s="461">
        <f>SUM(AG105*4%)</f>
        <v>0</v>
      </c>
      <c r="AU105" s="461">
        <f>SUM(AH105*4%)</f>
        <v>0</v>
      </c>
      <c r="AV105" s="461">
        <f t="shared" ref="AV105:AV108" si="1152">SUM(AI105*14%)</f>
        <v>0</v>
      </c>
      <c r="AW105" s="461">
        <f t="shared" ref="AW105:AW108" si="1153">SUM(AJ105*14%)</f>
        <v>0</v>
      </c>
      <c r="AX105" s="461">
        <f t="shared" ref="AX105:AX108" si="1154">SUM(AK105*14%)</f>
        <v>0</v>
      </c>
      <c r="AY105" s="461">
        <f t="shared" ref="AY105:AY108" si="1155">SUM(AL105*14%)</f>
        <v>0</v>
      </c>
      <c r="AZ105" s="461">
        <f t="shared" ref="AZ105:AZ108" si="1156">SUM(AM105*14%)</f>
        <v>0</v>
      </c>
      <c r="BA105" s="461">
        <f t="shared" ref="BA105:BA108" si="1157">SUM(AN105*14%)</f>
        <v>0</v>
      </c>
      <c r="BB105" s="461">
        <f t="shared" ref="BB105:BB108" si="1158">SUM(AO105*14%)</f>
        <v>0</v>
      </c>
      <c r="BC105" s="461">
        <f t="shared" ref="BC105:BC108" si="1159">SUM(AP105*14%)</f>
        <v>0</v>
      </c>
      <c r="BD105" s="461">
        <f t="shared" ref="BD105:BD108" si="1160">SUM(AQ105*14%)</f>
        <v>0</v>
      </c>
      <c r="BE105" s="461">
        <f t="shared" ref="BE105:BE108" si="1161">SUM(AR105*14%)</f>
        <v>0</v>
      </c>
      <c r="BF105" s="73">
        <f t="shared" ref="BF105:BF112" si="1162">SUM(AT105:BE105)</f>
        <v>0</v>
      </c>
      <c r="BG105" s="411">
        <f>AF105-AS105</f>
        <v>0</v>
      </c>
      <c r="BH105" s="412">
        <f t="shared" ref="BH105:BH112" si="1163">S105*D105</f>
        <v>1442000</v>
      </c>
      <c r="BI105" s="413">
        <f>BH105-AS105</f>
        <v>1442000</v>
      </c>
      <c r="BJ105" s="387">
        <f t="shared" ref="BJ105:BJ112" si="1164">SUM(Q105/D105)</f>
        <v>0</v>
      </c>
      <c r="BK105" s="1043">
        <v>10300</v>
      </c>
      <c r="BL105" s="461">
        <f t="shared" ref="BL105:BL110" si="1165">AG105-AT105</f>
        <v>0</v>
      </c>
      <c r="BM105" s="461">
        <f t="shared" ref="BM105:BM110" si="1166">E105*BK105</f>
        <v>0</v>
      </c>
      <c r="BN105" s="461">
        <f t="shared" ref="BN105:BN110" si="1167">BL105-BM105</f>
        <v>0</v>
      </c>
      <c r="BO105" s="37"/>
      <c r="BP105" s="461">
        <f t="shared" ref="BP105:BP110" si="1168">AH105-AU105</f>
        <v>0</v>
      </c>
      <c r="BQ105" s="461">
        <f t="shared" ref="BQ105:BQ110" si="1169">F105*BK105</f>
        <v>0</v>
      </c>
      <c r="BR105" s="461">
        <f t="shared" ref="BR105:BR110" si="1170">BP105-BQ105</f>
        <v>0</v>
      </c>
      <c r="BS105" s="37"/>
      <c r="BT105" s="461">
        <f t="shared" ref="BT105:BT110" si="1171">AI105-AV105</f>
        <v>0</v>
      </c>
      <c r="BU105" s="461">
        <f t="shared" ref="BU105:BU110" si="1172">G105*BK105</f>
        <v>0</v>
      </c>
      <c r="BV105" s="461">
        <f t="shared" ref="BV105:BV110" si="1173">BT105-BU105</f>
        <v>0</v>
      </c>
      <c r="BW105" s="37"/>
      <c r="BX105" s="461">
        <f t="shared" ref="BX105:BX110" si="1174">AJ105-AW105</f>
        <v>0</v>
      </c>
      <c r="BY105" s="461">
        <f t="shared" ref="BY105:BY110" si="1175">H105*BK105</f>
        <v>0</v>
      </c>
      <c r="BZ105" s="461">
        <f t="shared" ref="BZ105:BZ110" si="1176">BX105-BY105</f>
        <v>0</v>
      </c>
      <c r="CA105" s="37"/>
      <c r="CB105" s="461">
        <f t="shared" ref="CB105:CB110" si="1177">SUM(AK105-AX105)</f>
        <v>0</v>
      </c>
      <c r="CC105" s="461">
        <f t="shared" ref="CC105:CC110" si="1178">I105*BK105</f>
        <v>0</v>
      </c>
      <c r="CD105" s="461">
        <f t="shared" ref="CD105:CD110" si="1179">CB105-CC105</f>
        <v>0</v>
      </c>
      <c r="CE105" s="37"/>
      <c r="CF105" s="461">
        <f t="shared" ref="CF105:CF110" si="1180">AL105-AY105</f>
        <v>0</v>
      </c>
      <c r="CG105" s="461">
        <f t="shared" ref="CG105:CG110" si="1181">J105*BK105</f>
        <v>0</v>
      </c>
      <c r="CH105" s="461">
        <f t="shared" ref="CH105:CH110" si="1182">CF105-CG105</f>
        <v>0</v>
      </c>
      <c r="CI105" s="37"/>
      <c r="CJ105" s="461">
        <f t="shared" ref="CJ105:CJ110" si="1183">AM105-AZ105</f>
        <v>0</v>
      </c>
      <c r="CK105" s="461">
        <f t="shared" ref="CK105:CK110" si="1184">K105*BK105</f>
        <v>0</v>
      </c>
      <c r="CL105" s="461">
        <f t="shared" ref="CL105:CL110" si="1185">CJ105-CK105</f>
        <v>0</v>
      </c>
      <c r="CM105" s="37"/>
      <c r="CN105" s="461">
        <f t="shared" ref="CN105:CN110" si="1186">AN105-BA105</f>
        <v>0</v>
      </c>
      <c r="CO105" s="461">
        <f t="shared" ref="CO105:CO110" si="1187">L105*BK105</f>
        <v>0</v>
      </c>
      <c r="CP105" s="461">
        <f t="shared" ref="CP105:CP110" si="1188">CN105-CO105</f>
        <v>0</v>
      </c>
      <c r="CQ105" s="37"/>
      <c r="CR105" s="461">
        <f t="shared" ref="CR105:CR110" si="1189">AO105-BB105</f>
        <v>0</v>
      </c>
      <c r="CS105" s="461">
        <f t="shared" ref="CS105:CS110" si="1190">M105*BK105</f>
        <v>0</v>
      </c>
      <c r="CT105" s="461">
        <f t="shared" ref="CT105:CT110" si="1191">CR105-CS105</f>
        <v>0</v>
      </c>
      <c r="CU105" s="37"/>
      <c r="CV105" s="461">
        <f t="shared" ref="CV105:CV110" si="1192">AP105-BC105</f>
        <v>0</v>
      </c>
      <c r="CW105" s="461">
        <f t="shared" ref="CW105:CW110" si="1193">N105*BK105</f>
        <v>0</v>
      </c>
      <c r="CX105" s="461">
        <f t="shared" ref="CX105:CX110" si="1194">CV105-CW105</f>
        <v>0</v>
      </c>
      <c r="CY105" s="37"/>
      <c r="CZ105" s="461">
        <f t="shared" ref="CZ105:CZ110" si="1195">AQ105-BD105</f>
        <v>0</v>
      </c>
      <c r="DA105" s="461">
        <f t="shared" ref="DA105:DA110" si="1196">O105*BK105</f>
        <v>0</v>
      </c>
      <c r="DB105" s="461">
        <f t="shared" ref="DB105:DB110" si="1197">CZ105-DA105</f>
        <v>0</v>
      </c>
      <c r="DC105" s="37"/>
      <c r="DD105" s="461">
        <f t="shared" ref="DD105:DD110" si="1198">AR105-BE105</f>
        <v>0</v>
      </c>
      <c r="DE105" s="461">
        <f t="shared" ref="DE105:DE110" si="1199">P105*BK105</f>
        <v>0</v>
      </c>
      <c r="DF105" s="461">
        <f t="shared" ref="DF105:DF110" si="1200">DD105-DE105</f>
        <v>0</v>
      </c>
      <c r="DG105" s="37"/>
      <c r="DH105" s="461">
        <f t="shared" ref="DH105:DH110" si="1201">SUM(BL105+BP105+BT105+BX105+CB105+CF105+CJ105+CN105+CR105+CV105+CZ105+DD105)</f>
        <v>0</v>
      </c>
      <c r="DI105" s="461">
        <f t="shared" ref="DI105:DI110" si="1202">SUM(BM105+BQ105+BU105+BY105+CC105+CG105+CK105+CO105+CS105+CW105+DA105+DE105)</f>
        <v>0</v>
      </c>
      <c r="DJ105" s="461">
        <f t="shared" ref="DJ105:DJ110" si="1203">DH105-DI105</f>
        <v>0</v>
      </c>
    </row>
    <row r="106" spans="1:114" s="38" customFormat="1" ht="24.75" customHeight="1" x14ac:dyDescent="0.2">
      <c r="A106" s="28"/>
      <c r="B106" s="142" t="s">
        <v>420</v>
      </c>
      <c r="C106" s="29" t="s">
        <v>49</v>
      </c>
      <c r="D106" s="259">
        <f>30*3</f>
        <v>90</v>
      </c>
      <c r="E106" s="970"/>
      <c r="F106" s="408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1">
        <f t="shared" si="1145"/>
        <v>0</v>
      </c>
      <c r="R106" s="259" t="s">
        <v>0</v>
      </c>
      <c r="S106" s="751">
        <v>28500</v>
      </c>
      <c r="T106" s="32"/>
      <c r="U106" s="32"/>
      <c r="V106" s="471"/>
      <c r="W106" s="471"/>
      <c r="X106" s="471"/>
      <c r="Y106" s="471"/>
      <c r="Z106" s="471"/>
      <c r="AA106" s="471"/>
      <c r="AB106" s="471"/>
      <c r="AC106" s="471"/>
      <c r="AD106" s="471"/>
      <c r="AE106" s="471"/>
      <c r="AF106" s="386">
        <f t="shared" si="1146"/>
        <v>0</v>
      </c>
      <c r="AG106" s="461">
        <f t="shared" si="1147"/>
        <v>0</v>
      </c>
      <c r="AH106" s="461">
        <f t="shared" si="1148"/>
        <v>0</v>
      </c>
      <c r="AI106" s="461">
        <f t="shared" si="1149"/>
        <v>0</v>
      </c>
      <c r="AJ106" s="461">
        <f t="shared" si="1150"/>
        <v>0</v>
      </c>
      <c r="AK106" s="461">
        <f t="shared" si="1150"/>
        <v>0</v>
      </c>
      <c r="AL106" s="461">
        <f t="shared" si="1150"/>
        <v>0</v>
      </c>
      <c r="AM106" s="461">
        <f t="shared" si="1150"/>
        <v>0</v>
      </c>
      <c r="AN106" s="461">
        <f t="shared" si="1150"/>
        <v>0</v>
      </c>
      <c r="AO106" s="461">
        <f t="shared" si="1150"/>
        <v>0</v>
      </c>
      <c r="AP106" s="461">
        <f t="shared" si="1150"/>
        <v>0</v>
      </c>
      <c r="AQ106" s="461">
        <f t="shared" si="1150"/>
        <v>0</v>
      </c>
      <c r="AR106" s="461">
        <f t="shared" si="1150"/>
        <v>0</v>
      </c>
      <c r="AS106" s="462">
        <f t="shared" si="1151"/>
        <v>0</v>
      </c>
      <c r="AT106" s="461">
        <f t="shared" ref="AT106:AT108" si="1204">SUM(AG106*4%)</f>
        <v>0</v>
      </c>
      <c r="AU106" s="461">
        <f t="shared" ref="AU106:AU107" si="1205">SUM(AH106*4%)</f>
        <v>0</v>
      </c>
      <c r="AV106" s="461">
        <f t="shared" si="1152"/>
        <v>0</v>
      </c>
      <c r="AW106" s="461">
        <f t="shared" si="1153"/>
        <v>0</v>
      </c>
      <c r="AX106" s="461">
        <f t="shared" si="1154"/>
        <v>0</v>
      </c>
      <c r="AY106" s="461">
        <f t="shared" si="1155"/>
        <v>0</v>
      </c>
      <c r="AZ106" s="461">
        <f t="shared" si="1156"/>
        <v>0</v>
      </c>
      <c r="BA106" s="461">
        <f t="shared" si="1157"/>
        <v>0</v>
      </c>
      <c r="BB106" s="461">
        <f t="shared" si="1158"/>
        <v>0</v>
      </c>
      <c r="BC106" s="461">
        <f t="shared" si="1159"/>
        <v>0</v>
      </c>
      <c r="BD106" s="461">
        <f t="shared" si="1160"/>
        <v>0</v>
      </c>
      <c r="BE106" s="461">
        <f t="shared" si="1161"/>
        <v>0</v>
      </c>
      <c r="BF106" s="73">
        <f t="shared" si="1162"/>
        <v>0</v>
      </c>
      <c r="BG106" s="411">
        <f t="shared" ref="BG106:BG112" si="1206">AF106-AS106</f>
        <v>0</v>
      </c>
      <c r="BH106" s="412">
        <f t="shared" si="1163"/>
        <v>2565000</v>
      </c>
      <c r="BI106" s="413">
        <f t="shared" ref="BI106:BI112" si="1207">BH106-AS106</f>
        <v>2565000</v>
      </c>
      <c r="BJ106" s="387">
        <f t="shared" si="1164"/>
        <v>0</v>
      </c>
      <c r="BK106" s="958">
        <v>15000</v>
      </c>
      <c r="BL106" s="461">
        <f t="shared" si="1165"/>
        <v>0</v>
      </c>
      <c r="BM106" s="461">
        <f t="shared" si="1166"/>
        <v>0</v>
      </c>
      <c r="BN106" s="461">
        <f t="shared" si="1167"/>
        <v>0</v>
      </c>
      <c r="BO106" s="37"/>
      <c r="BP106" s="461">
        <f t="shared" si="1168"/>
        <v>0</v>
      </c>
      <c r="BQ106" s="461">
        <f t="shared" si="1169"/>
        <v>0</v>
      </c>
      <c r="BR106" s="461">
        <f t="shared" si="1170"/>
        <v>0</v>
      </c>
      <c r="BS106" s="37"/>
      <c r="BT106" s="461">
        <f t="shared" si="1171"/>
        <v>0</v>
      </c>
      <c r="BU106" s="461">
        <f t="shared" si="1172"/>
        <v>0</v>
      </c>
      <c r="BV106" s="461">
        <f t="shared" si="1173"/>
        <v>0</v>
      </c>
      <c r="BW106" s="37"/>
      <c r="BX106" s="461">
        <f t="shared" si="1174"/>
        <v>0</v>
      </c>
      <c r="BY106" s="461">
        <f t="shared" si="1175"/>
        <v>0</v>
      </c>
      <c r="BZ106" s="461">
        <f t="shared" si="1176"/>
        <v>0</v>
      </c>
      <c r="CA106" s="37"/>
      <c r="CB106" s="461">
        <f t="shared" si="1177"/>
        <v>0</v>
      </c>
      <c r="CC106" s="461">
        <f t="shared" si="1178"/>
        <v>0</v>
      </c>
      <c r="CD106" s="461">
        <f t="shared" si="1179"/>
        <v>0</v>
      </c>
      <c r="CE106" s="37"/>
      <c r="CF106" s="461">
        <f t="shared" si="1180"/>
        <v>0</v>
      </c>
      <c r="CG106" s="461">
        <f t="shared" si="1181"/>
        <v>0</v>
      </c>
      <c r="CH106" s="461">
        <f t="shared" si="1182"/>
        <v>0</v>
      </c>
      <c r="CI106" s="37"/>
      <c r="CJ106" s="461">
        <f t="shared" si="1183"/>
        <v>0</v>
      </c>
      <c r="CK106" s="461">
        <f t="shared" si="1184"/>
        <v>0</v>
      </c>
      <c r="CL106" s="461">
        <f t="shared" si="1185"/>
        <v>0</v>
      </c>
      <c r="CM106" s="37"/>
      <c r="CN106" s="461">
        <f t="shared" si="1186"/>
        <v>0</v>
      </c>
      <c r="CO106" s="461">
        <f t="shared" si="1187"/>
        <v>0</v>
      </c>
      <c r="CP106" s="461">
        <f t="shared" si="1188"/>
        <v>0</v>
      </c>
      <c r="CQ106" s="37"/>
      <c r="CR106" s="461">
        <f t="shared" si="1189"/>
        <v>0</v>
      </c>
      <c r="CS106" s="461">
        <f t="shared" si="1190"/>
        <v>0</v>
      </c>
      <c r="CT106" s="461">
        <f t="shared" si="1191"/>
        <v>0</v>
      </c>
      <c r="CU106" s="37"/>
      <c r="CV106" s="461">
        <f t="shared" si="1192"/>
        <v>0</v>
      </c>
      <c r="CW106" s="461">
        <f t="shared" si="1193"/>
        <v>0</v>
      </c>
      <c r="CX106" s="461">
        <f t="shared" si="1194"/>
        <v>0</v>
      </c>
      <c r="CY106" s="37"/>
      <c r="CZ106" s="461">
        <f t="shared" si="1195"/>
        <v>0</v>
      </c>
      <c r="DA106" s="461">
        <f t="shared" si="1196"/>
        <v>0</v>
      </c>
      <c r="DB106" s="461">
        <f t="shared" si="1197"/>
        <v>0</v>
      </c>
      <c r="DC106" s="37"/>
      <c r="DD106" s="461">
        <f t="shared" si="1198"/>
        <v>0</v>
      </c>
      <c r="DE106" s="461">
        <f t="shared" si="1199"/>
        <v>0</v>
      </c>
      <c r="DF106" s="461">
        <f t="shared" si="1200"/>
        <v>0</v>
      </c>
      <c r="DG106" s="37"/>
      <c r="DH106" s="461">
        <f t="shared" si="1201"/>
        <v>0</v>
      </c>
      <c r="DI106" s="461">
        <f t="shared" si="1202"/>
        <v>0</v>
      </c>
      <c r="DJ106" s="461">
        <f t="shared" si="1203"/>
        <v>0</v>
      </c>
    </row>
    <row r="107" spans="1:114" s="38" customFormat="1" ht="24.75" customHeight="1" x14ac:dyDescent="0.2">
      <c r="A107" s="28"/>
      <c r="B107" s="142" t="s">
        <v>338</v>
      </c>
      <c r="C107" s="29" t="s">
        <v>49</v>
      </c>
      <c r="D107" s="259">
        <v>20</v>
      </c>
      <c r="E107" s="970"/>
      <c r="F107" s="408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1">
        <f t="shared" si="1145"/>
        <v>0</v>
      </c>
      <c r="R107" s="259" t="s">
        <v>0</v>
      </c>
      <c r="S107" s="751">
        <v>20000</v>
      </c>
      <c r="T107" s="415"/>
      <c r="U107" s="415"/>
      <c r="V107" s="410"/>
      <c r="W107" s="410"/>
      <c r="X107" s="410"/>
      <c r="Y107" s="410"/>
      <c r="Z107" s="410"/>
      <c r="AA107" s="410"/>
      <c r="AB107" s="410"/>
      <c r="AC107" s="410"/>
      <c r="AD107" s="410"/>
      <c r="AE107" s="410"/>
      <c r="AF107" s="386">
        <f t="shared" si="1146"/>
        <v>0</v>
      </c>
      <c r="AG107" s="70">
        <f t="shared" si="1147"/>
        <v>0</v>
      </c>
      <c r="AH107" s="70">
        <f t="shared" si="1148"/>
        <v>0</v>
      </c>
      <c r="AI107" s="70">
        <f t="shared" si="1149"/>
        <v>0</v>
      </c>
      <c r="AJ107" s="70">
        <f t="shared" si="1150"/>
        <v>0</v>
      </c>
      <c r="AK107" s="70">
        <f t="shared" si="1150"/>
        <v>0</v>
      </c>
      <c r="AL107" s="70">
        <f t="shared" si="1150"/>
        <v>0</v>
      </c>
      <c r="AM107" s="70">
        <f t="shared" si="1150"/>
        <v>0</v>
      </c>
      <c r="AN107" s="70">
        <f t="shared" si="1150"/>
        <v>0</v>
      </c>
      <c r="AO107" s="70">
        <f t="shared" si="1150"/>
        <v>0</v>
      </c>
      <c r="AP107" s="70">
        <f t="shared" si="1150"/>
        <v>0</v>
      </c>
      <c r="AQ107" s="70">
        <f t="shared" si="1150"/>
        <v>0</v>
      </c>
      <c r="AR107" s="70">
        <f t="shared" si="1150"/>
        <v>0</v>
      </c>
      <c r="AS107" s="71">
        <f t="shared" si="1151"/>
        <v>0</v>
      </c>
      <c r="AT107" s="70">
        <f t="shared" si="1204"/>
        <v>0</v>
      </c>
      <c r="AU107" s="70">
        <f t="shared" si="1205"/>
        <v>0</v>
      </c>
      <c r="AV107" s="70">
        <f t="shared" si="1152"/>
        <v>0</v>
      </c>
      <c r="AW107" s="70">
        <f t="shared" si="1153"/>
        <v>0</v>
      </c>
      <c r="AX107" s="70">
        <f t="shared" si="1154"/>
        <v>0</v>
      </c>
      <c r="AY107" s="70">
        <f t="shared" si="1155"/>
        <v>0</v>
      </c>
      <c r="AZ107" s="70">
        <f t="shared" si="1156"/>
        <v>0</v>
      </c>
      <c r="BA107" s="70">
        <f t="shared" si="1157"/>
        <v>0</v>
      </c>
      <c r="BB107" s="70">
        <f t="shared" si="1158"/>
        <v>0</v>
      </c>
      <c r="BC107" s="70">
        <f t="shared" si="1159"/>
        <v>0</v>
      </c>
      <c r="BD107" s="70">
        <f t="shared" si="1160"/>
        <v>0</v>
      </c>
      <c r="BE107" s="70">
        <f t="shared" si="1161"/>
        <v>0</v>
      </c>
      <c r="BF107" s="72">
        <f t="shared" si="1162"/>
        <v>0</v>
      </c>
      <c r="BG107" s="411">
        <f t="shared" si="1206"/>
        <v>0</v>
      </c>
      <c r="BH107" s="412">
        <f t="shared" si="1163"/>
        <v>400000</v>
      </c>
      <c r="BI107" s="413">
        <f t="shared" si="1207"/>
        <v>400000</v>
      </c>
      <c r="BJ107" s="387">
        <f t="shared" si="1164"/>
        <v>0</v>
      </c>
      <c r="BK107" s="958">
        <v>20000</v>
      </c>
      <c r="BL107" s="461">
        <f t="shared" si="1165"/>
        <v>0</v>
      </c>
      <c r="BM107" s="461">
        <f t="shared" si="1166"/>
        <v>0</v>
      </c>
      <c r="BN107" s="461">
        <f t="shared" si="1167"/>
        <v>0</v>
      </c>
      <c r="BO107" s="37"/>
      <c r="BP107" s="461">
        <f t="shared" si="1168"/>
        <v>0</v>
      </c>
      <c r="BQ107" s="461">
        <f t="shared" si="1169"/>
        <v>0</v>
      </c>
      <c r="BR107" s="461">
        <f t="shared" si="1170"/>
        <v>0</v>
      </c>
      <c r="BS107" s="37"/>
      <c r="BT107" s="461">
        <f t="shared" si="1171"/>
        <v>0</v>
      </c>
      <c r="BU107" s="461">
        <f t="shared" si="1172"/>
        <v>0</v>
      </c>
      <c r="BV107" s="461">
        <f t="shared" si="1173"/>
        <v>0</v>
      </c>
      <c r="BW107" s="37"/>
      <c r="BX107" s="461">
        <f t="shared" si="1174"/>
        <v>0</v>
      </c>
      <c r="BY107" s="461">
        <f t="shared" si="1175"/>
        <v>0</v>
      </c>
      <c r="BZ107" s="461">
        <f t="shared" si="1176"/>
        <v>0</v>
      </c>
      <c r="CA107" s="37"/>
      <c r="CB107" s="461">
        <f t="shared" si="1177"/>
        <v>0</v>
      </c>
      <c r="CC107" s="461">
        <f t="shared" si="1178"/>
        <v>0</v>
      </c>
      <c r="CD107" s="461">
        <f t="shared" si="1179"/>
        <v>0</v>
      </c>
      <c r="CE107" s="37"/>
      <c r="CF107" s="461">
        <f t="shared" si="1180"/>
        <v>0</v>
      </c>
      <c r="CG107" s="461">
        <f t="shared" si="1181"/>
        <v>0</v>
      </c>
      <c r="CH107" s="461">
        <f t="shared" si="1182"/>
        <v>0</v>
      </c>
      <c r="CI107" s="37"/>
      <c r="CJ107" s="461">
        <f t="shared" si="1183"/>
        <v>0</v>
      </c>
      <c r="CK107" s="461">
        <f t="shared" si="1184"/>
        <v>0</v>
      </c>
      <c r="CL107" s="461">
        <f t="shared" si="1185"/>
        <v>0</v>
      </c>
      <c r="CM107" s="37"/>
      <c r="CN107" s="461">
        <f t="shared" si="1186"/>
        <v>0</v>
      </c>
      <c r="CO107" s="461">
        <f t="shared" si="1187"/>
        <v>0</v>
      </c>
      <c r="CP107" s="461">
        <f t="shared" si="1188"/>
        <v>0</v>
      </c>
      <c r="CQ107" s="37"/>
      <c r="CR107" s="461">
        <f t="shared" si="1189"/>
        <v>0</v>
      </c>
      <c r="CS107" s="461">
        <f t="shared" si="1190"/>
        <v>0</v>
      </c>
      <c r="CT107" s="461">
        <f t="shared" si="1191"/>
        <v>0</v>
      </c>
      <c r="CU107" s="37"/>
      <c r="CV107" s="461">
        <f t="shared" si="1192"/>
        <v>0</v>
      </c>
      <c r="CW107" s="461">
        <f t="shared" si="1193"/>
        <v>0</v>
      </c>
      <c r="CX107" s="461">
        <f t="shared" si="1194"/>
        <v>0</v>
      </c>
      <c r="CY107" s="37"/>
      <c r="CZ107" s="461">
        <f t="shared" si="1195"/>
        <v>0</v>
      </c>
      <c r="DA107" s="461">
        <f t="shared" si="1196"/>
        <v>0</v>
      </c>
      <c r="DB107" s="461">
        <f t="shared" si="1197"/>
        <v>0</v>
      </c>
      <c r="DC107" s="37"/>
      <c r="DD107" s="461">
        <f t="shared" si="1198"/>
        <v>0</v>
      </c>
      <c r="DE107" s="461">
        <f t="shared" si="1199"/>
        <v>0</v>
      </c>
      <c r="DF107" s="461">
        <f t="shared" si="1200"/>
        <v>0</v>
      </c>
      <c r="DG107" s="37"/>
      <c r="DH107" s="461">
        <f t="shared" si="1201"/>
        <v>0</v>
      </c>
      <c r="DI107" s="461">
        <f t="shared" si="1202"/>
        <v>0</v>
      </c>
      <c r="DJ107" s="461">
        <f t="shared" si="1203"/>
        <v>0</v>
      </c>
    </row>
    <row r="108" spans="1:114" s="38" customFormat="1" ht="24.75" customHeight="1" x14ac:dyDescent="0.2">
      <c r="A108" s="28"/>
      <c r="B108" s="142" t="s">
        <v>421</v>
      </c>
      <c r="C108" s="29" t="s">
        <v>49</v>
      </c>
      <c r="D108" s="259">
        <v>22</v>
      </c>
      <c r="E108" s="970"/>
      <c r="F108" s="408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1">
        <f t="shared" si="1145"/>
        <v>0</v>
      </c>
      <c r="R108" s="259" t="s">
        <v>423</v>
      </c>
      <c r="S108" s="674">
        <v>5000</v>
      </c>
      <c r="T108" s="415"/>
      <c r="U108" s="415"/>
      <c r="V108" s="410"/>
      <c r="W108" s="410"/>
      <c r="X108" s="410"/>
      <c r="Y108" s="410"/>
      <c r="Z108" s="410"/>
      <c r="AA108" s="410"/>
      <c r="AB108" s="410"/>
      <c r="AC108" s="410"/>
      <c r="AD108" s="410"/>
      <c r="AE108" s="410"/>
      <c r="AF108" s="386">
        <f t="shared" si="1146"/>
        <v>0</v>
      </c>
      <c r="AG108" s="70">
        <f t="shared" si="1147"/>
        <v>0</v>
      </c>
      <c r="AH108" s="70">
        <f t="shared" si="1148"/>
        <v>0</v>
      </c>
      <c r="AI108" s="70">
        <f t="shared" si="1149"/>
        <v>0</v>
      </c>
      <c r="AJ108" s="70">
        <f t="shared" si="1150"/>
        <v>0</v>
      </c>
      <c r="AK108" s="70">
        <f t="shared" si="1150"/>
        <v>0</v>
      </c>
      <c r="AL108" s="70">
        <f t="shared" si="1150"/>
        <v>0</v>
      </c>
      <c r="AM108" s="70">
        <f t="shared" si="1150"/>
        <v>0</v>
      </c>
      <c r="AN108" s="70">
        <f t="shared" si="1150"/>
        <v>0</v>
      </c>
      <c r="AO108" s="70">
        <f t="shared" si="1150"/>
        <v>0</v>
      </c>
      <c r="AP108" s="70">
        <f t="shared" si="1150"/>
        <v>0</v>
      </c>
      <c r="AQ108" s="70">
        <f t="shared" si="1150"/>
        <v>0</v>
      </c>
      <c r="AR108" s="70">
        <f t="shared" si="1150"/>
        <v>0</v>
      </c>
      <c r="AS108" s="71">
        <f t="shared" si="1151"/>
        <v>0</v>
      </c>
      <c r="AT108" s="70">
        <f t="shared" si="1204"/>
        <v>0</v>
      </c>
      <c r="AU108" s="70"/>
      <c r="AV108" s="70">
        <f t="shared" si="1152"/>
        <v>0</v>
      </c>
      <c r="AW108" s="70">
        <f t="shared" si="1153"/>
        <v>0</v>
      </c>
      <c r="AX108" s="70">
        <f t="shared" si="1154"/>
        <v>0</v>
      </c>
      <c r="AY108" s="70">
        <f t="shared" si="1155"/>
        <v>0</v>
      </c>
      <c r="AZ108" s="70">
        <f t="shared" si="1156"/>
        <v>0</v>
      </c>
      <c r="BA108" s="70">
        <f t="shared" si="1157"/>
        <v>0</v>
      </c>
      <c r="BB108" s="70">
        <f t="shared" si="1158"/>
        <v>0</v>
      </c>
      <c r="BC108" s="70">
        <f t="shared" si="1159"/>
        <v>0</v>
      </c>
      <c r="BD108" s="70">
        <f t="shared" si="1160"/>
        <v>0</v>
      </c>
      <c r="BE108" s="70">
        <f t="shared" si="1161"/>
        <v>0</v>
      </c>
      <c r="BF108" s="72">
        <f t="shared" si="1162"/>
        <v>0</v>
      </c>
      <c r="BG108" s="411">
        <f t="shared" si="1206"/>
        <v>0</v>
      </c>
      <c r="BH108" s="412">
        <f t="shared" si="1163"/>
        <v>110000</v>
      </c>
      <c r="BI108" s="413">
        <f t="shared" si="1207"/>
        <v>110000</v>
      </c>
      <c r="BJ108" s="387">
        <f t="shared" si="1164"/>
        <v>0</v>
      </c>
      <c r="BK108" s="959">
        <v>5000</v>
      </c>
      <c r="BL108" s="461">
        <f t="shared" si="1165"/>
        <v>0</v>
      </c>
      <c r="BM108" s="461">
        <f t="shared" si="1166"/>
        <v>0</v>
      </c>
      <c r="BN108" s="461">
        <f t="shared" si="1167"/>
        <v>0</v>
      </c>
      <c r="BO108" s="37"/>
      <c r="BP108" s="461">
        <f t="shared" si="1168"/>
        <v>0</v>
      </c>
      <c r="BQ108" s="461">
        <f t="shared" si="1169"/>
        <v>0</v>
      </c>
      <c r="BR108" s="461">
        <f t="shared" si="1170"/>
        <v>0</v>
      </c>
      <c r="BS108" s="37"/>
      <c r="BT108" s="461">
        <f t="shared" si="1171"/>
        <v>0</v>
      </c>
      <c r="BU108" s="461">
        <f t="shared" si="1172"/>
        <v>0</v>
      </c>
      <c r="BV108" s="461">
        <f t="shared" si="1173"/>
        <v>0</v>
      </c>
      <c r="BW108" s="37"/>
      <c r="BX108" s="461">
        <f t="shared" si="1174"/>
        <v>0</v>
      </c>
      <c r="BY108" s="461">
        <f t="shared" si="1175"/>
        <v>0</v>
      </c>
      <c r="BZ108" s="461">
        <f t="shared" si="1176"/>
        <v>0</v>
      </c>
      <c r="CA108" s="37"/>
      <c r="CB108" s="461">
        <f t="shared" si="1177"/>
        <v>0</v>
      </c>
      <c r="CC108" s="461">
        <f t="shared" si="1178"/>
        <v>0</v>
      </c>
      <c r="CD108" s="461">
        <f t="shared" si="1179"/>
        <v>0</v>
      </c>
      <c r="CE108" s="37"/>
      <c r="CF108" s="461">
        <f t="shared" si="1180"/>
        <v>0</v>
      </c>
      <c r="CG108" s="461">
        <f t="shared" si="1181"/>
        <v>0</v>
      </c>
      <c r="CH108" s="461">
        <f t="shared" si="1182"/>
        <v>0</v>
      </c>
      <c r="CI108" s="37"/>
      <c r="CJ108" s="461">
        <f t="shared" si="1183"/>
        <v>0</v>
      </c>
      <c r="CK108" s="461">
        <f t="shared" si="1184"/>
        <v>0</v>
      </c>
      <c r="CL108" s="461">
        <f t="shared" si="1185"/>
        <v>0</v>
      </c>
      <c r="CM108" s="37"/>
      <c r="CN108" s="461">
        <f t="shared" si="1186"/>
        <v>0</v>
      </c>
      <c r="CO108" s="461">
        <f t="shared" si="1187"/>
        <v>0</v>
      </c>
      <c r="CP108" s="461">
        <f t="shared" si="1188"/>
        <v>0</v>
      </c>
      <c r="CQ108" s="37"/>
      <c r="CR108" s="461">
        <f t="shared" si="1189"/>
        <v>0</v>
      </c>
      <c r="CS108" s="461">
        <f t="shared" si="1190"/>
        <v>0</v>
      </c>
      <c r="CT108" s="461">
        <f t="shared" si="1191"/>
        <v>0</v>
      </c>
      <c r="CU108" s="37"/>
      <c r="CV108" s="461">
        <f t="shared" si="1192"/>
        <v>0</v>
      </c>
      <c r="CW108" s="461">
        <f t="shared" si="1193"/>
        <v>0</v>
      </c>
      <c r="CX108" s="461">
        <f t="shared" si="1194"/>
        <v>0</v>
      </c>
      <c r="CY108" s="37"/>
      <c r="CZ108" s="461">
        <f t="shared" si="1195"/>
        <v>0</v>
      </c>
      <c r="DA108" s="461">
        <f t="shared" si="1196"/>
        <v>0</v>
      </c>
      <c r="DB108" s="461">
        <f t="shared" si="1197"/>
        <v>0</v>
      </c>
      <c r="DC108" s="37"/>
      <c r="DD108" s="461">
        <f t="shared" si="1198"/>
        <v>0</v>
      </c>
      <c r="DE108" s="461">
        <f t="shared" si="1199"/>
        <v>0</v>
      </c>
      <c r="DF108" s="461">
        <f t="shared" si="1200"/>
        <v>0</v>
      </c>
      <c r="DG108" s="37"/>
      <c r="DH108" s="461">
        <f t="shared" si="1201"/>
        <v>0</v>
      </c>
      <c r="DI108" s="461">
        <f t="shared" si="1202"/>
        <v>0</v>
      </c>
      <c r="DJ108" s="461">
        <f t="shared" si="1203"/>
        <v>0</v>
      </c>
    </row>
    <row r="109" spans="1:114" s="38" customFormat="1" ht="24.75" customHeight="1" x14ac:dyDescent="0.2">
      <c r="A109" s="28"/>
      <c r="B109" s="142" t="s">
        <v>474</v>
      </c>
      <c r="C109" s="29" t="s">
        <v>49</v>
      </c>
      <c r="D109" s="259">
        <v>1</v>
      </c>
      <c r="E109" s="970"/>
      <c r="F109" s="408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1">
        <f t="shared" ref="Q109" si="1208">SUM(E109:P109)</f>
        <v>0</v>
      </c>
      <c r="R109" s="259" t="s">
        <v>27</v>
      </c>
      <c r="S109" s="674">
        <v>12600</v>
      </c>
      <c r="T109" s="415"/>
      <c r="U109" s="415"/>
      <c r="V109" s="410"/>
      <c r="W109" s="410"/>
      <c r="X109" s="410"/>
      <c r="Y109" s="410"/>
      <c r="Z109" s="410"/>
      <c r="AA109" s="410"/>
      <c r="AB109" s="410"/>
      <c r="AC109" s="410"/>
      <c r="AD109" s="410"/>
      <c r="AE109" s="410"/>
      <c r="AF109" s="386">
        <f t="shared" ref="AF109" si="1209">SUM(Q109*S109)</f>
        <v>0</v>
      </c>
      <c r="AG109" s="70">
        <f t="shared" ref="AG109" si="1210">T109*E109</f>
        <v>0</v>
      </c>
      <c r="AH109" s="70">
        <f t="shared" ref="AH109" si="1211">U109*F109</f>
        <v>0</v>
      </c>
      <c r="AI109" s="70">
        <f t="shared" ref="AI109" si="1212">V109*G109</f>
        <v>0</v>
      </c>
      <c r="AJ109" s="70">
        <f t="shared" ref="AJ109" si="1213">W109*H109</f>
        <v>0</v>
      </c>
      <c r="AK109" s="70">
        <f t="shared" ref="AK109" si="1214">X109*I109</f>
        <v>0</v>
      </c>
      <c r="AL109" s="70">
        <f t="shared" ref="AL109" si="1215">Y109*J109</f>
        <v>0</v>
      </c>
      <c r="AM109" s="70">
        <f t="shared" ref="AM109" si="1216">Z109*K109</f>
        <v>0</v>
      </c>
      <c r="AN109" s="70">
        <f t="shared" ref="AN109" si="1217">AA109*L109</f>
        <v>0</v>
      </c>
      <c r="AO109" s="70">
        <f t="shared" ref="AO109" si="1218">AB109*M109</f>
        <v>0</v>
      </c>
      <c r="AP109" s="70">
        <f t="shared" ref="AP109" si="1219">AC109*N109</f>
        <v>0</v>
      </c>
      <c r="AQ109" s="70">
        <f t="shared" ref="AQ109" si="1220">AD109*O109</f>
        <v>0</v>
      </c>
      <c r="AR109" s="70">
        <f t="shared" ref="AR109" si="1221">AE109*P109</f>
        <v>0</v>
      </c>
      <c r="AS109" s="71">
        <f t="shared" ref="AS109" si="1222">SUM(AG109:AR109)</f>
        <v>0</v>
      </c>
      <c r="AT109" s="70">
        <f t="shared" ref="AT109" si="1223">SUM(AG109*4%)</f>
        <v>0</v>
      </c>
      <c r="AU109" s="70"/>
      <c r="AV109" s="70">
        <f t="shared" ref="AV109" si="1224">SUM(AI109*14%)</f>
        <v>0</v>
      </c>
      <c r="AW109" s="70">
        <f t="shared" ref="AW109" si="1225">SUM(AJ109*14%)</f>
        <v>0</v>
      </c>
      <c r="AX109" s="70">
        <f t="shared" ref="AX109" si="1226">SUM(AK109*14%)</f>
        <v>0</v>
      </c>
      <c r="AY109" s="70">
        <f t="shared" ref="AY109" si="1227">SUM(AL109*14%)</f>
        <v>0</v>
      </c>
      <c r="AZ109" s="70">
        <f t="shared" ref="AZ109" si="1228">SUM(AM109*14%)</f>
        <v>0</v>
      </c>
      <c r="BA109" s="70">
        <f t="shared" ref="BA109" si="1229">SUM(AN109*14%)</f>
        <v>0</v>
      </c>
      <c r="BB109" s="70">
        <f t="shared" ref="BB109" si="1230">SUM(AO109*14%)</f>
        <v>0</v>
      </c>
      <c r="BC109" s="70">
        <f t="shared" ref="BC109" si="1231">SUM(AP109*14%)</f>
        <v>0</v>
      </c>
      <c r="BD109" s="70">
        <f t="shared" ref="BD109" si="1232">SUM(AQ109*14%)</f>
        <v>0</v>
      </c>
      <c r="BE109" s="70">
        <f t="shared" ref="BE109" si="1233">SUM(AR109*14%)</f>
        <v>0</v>
      </c>
      <c r="BF109" s="72">
        <f t="shared" ref="BF109" si="1234">SUM(AT109:BE109)</f>
        <v>0</v>
      </c>
      <c r="BG109" s="411">
        <f t="shared" ref="BG109" si="1235">AF109-AS109</f>
        <v>0</v>
      </c>
      <c r="BH109" s="412">
        <f t="shared" ref="BH109" si="1236">S109*D109</f>
        <v>12600</v>
      </c>
      <c r="BI109" s="413">
        <f t="shared" ref="BI109" si="1237">BH109-AS109</f>
        <v>12600</v>
      </c>
      <c r="BJ109" s="387">
        <f t="shared" ref="BJ109" si="1238">SUM(Q109/D109)</f>
        <v>0</v>
      </c>
      <c r="BK109" s="959">
        <v>12600</v>
      </c>
      <c r="BL109" s="461">
        <f t="shared" si="1165"/>
        <v>0</v>
      </c>
      <c r="BM109" s="461">
        <f t="shared" si="1166"/>
        <v>0</v>
      </c>
      <c r="BN109" s="461">
        <f t="shared" si="1167"/>
        <v>0</v>
      </c>
      <c r="BO109" s="37"/>
      <c r="BP109" s="461">
        <f t="shared" si="1168"/>
        <v>0</v>
      </c>
      <c r="BQ109" s="461">
        <f t="shared" si="1169"/>
        <v>0</v>
      </c>
      <c r="BR109" s="461">
        <f t="shared" si="1170"/>
        <v>0</v>
      </c>
      <c r="BS109" s="37"/>
      <c r="BT109" s="461">
        <f t="shared" si="1171"/>
        <v>0</v>
      </c>
      <c r="BU109" s="461">
        <f t="shared" si="1172"/>
        <v>0</v>
      </c>
      <c r="BV109" s="461">
        <f t="shared" si="1173"/>
        <v>0</v>
      </c>
      <c r="BW109" s="37"/>
      <c r="BX109" s="461">
        <f t="shared" si="1174"/>
        <v>0</v>
      </c>
      <c r="BY109" s="461">
        <f t="shared" si="1175"/>
        <v>0</v>
      </c>
      <c r="BZ109" s="461">
        <f t="shared" si="1176"/>
        <v>0</v>
      </c>
      <c r="CA109" s="37"/>
      <c r="CB109" s="461">
        <f t="shared" si="1177"/>
        <v>0</v>
      </c>
      <c r="CC109" s="461">
        <f t="shared" si="1178"/>
        <v>0</v>
      </c>
      <c r="CD109" s="461">
        <f t="shared" si="1179"/>
        <v>0</v>
      </c>
      <c r="CE109" s="37"/>
      <c r="CF109" s="461">
        <f t="shared" si="1180"/>
        <v>0</v>
      </c>
      <c r="CG109" s="461">
        <f t="shared" si="1181"/>
        <v>0</v>
      </c>
      <c r="CH109" s="461">
        <f t="shared" si="1182"/>
        <v>0</v>
      </c>
      <c r="CI109" s="37"/>
      <c r="CJ109" s="461">
        <f t="shared" si="1183"/>
        <v>0</v>
      </c>
      <c r="CK109" s="461">
        <f t="shared" si="1184"/>
        <v>0</v>
      </c>
      <c r="CL109" s="461">
        <f t="shared" si="1185"/>
        <v>0</v>
      </c>
      <c r="CM109" s="37"/>
      <c r="CN109" s="461">
        <f t="shared" si="1186"/>
        <v>0</v>
      </c>
      <c r="CO109" s="461">
        <f t="shared" si="1187"/>
        <v>0</v>
      </c>
      <c r="CP109" s="461">
        <f t="shared" si="1188"/>
        <v>0</v>
      </c>
      <c r="CQ109" s="37"/>
      <c r="CR109" s="461">
        <f t="shared" si="1189"/>
        <v>0</v>
      </c>
      <c r="CS109" s="461">
        <f t="shared" si="1190"/>
        <v>0</v>
      </c>
      <c r="CT109" s="461">
        <f t="shared" si="1191"/>
        <v>0</v>
      </c>
      <c r="CU109" s="37"/>
      <c r="CV109" s="461">
        <f t="shared" si="1192"/>
        <v>0</v>
      </c>
      <c r="CW109" s="461">
        <f t="shared" si="1193"/>
        <v>0</v>
      </c>
      <c r="CX109" s="461">
        <f t="shared" si="1194"/>
        <v>0</v>
      </c>
      <c r="CY109" s="37"/>
      <c r="CZ109" s="461">
        <f t="shared" si="1195"/>
        <v>0</v>
      </c>
      <c r="DA109" s="461">
        <f t="shared" si="1196"/>
        <v>0</v>
      </c>
      <c r="DB109" s="461">
        <f t="shared" si="1197"/>
        <v>0</v>
      </c>
      <c r="DC109" s="37"/>
      <c r="DD109" s="461">
        <f t="shared" si="1198"/>
        <v>0</v>
      </c>
      <c r="DE109" s="461">
        <f t="shared" si="1199"/>
        <v>0</v>
      </c>
      <c r="DF109" s="461">
        <f t="shared" si="1200"/>
        <v>0</v>
      </c>
      <c r="DG109" s="37"/>
      <c r="DH109" s="461">
        <f t="shared" si="1201"/>
        <v>0</v>
      </c>
      <c r="DI109" s="461">
        <f t="shared" si="1202"/>
        <v>0</v>
      </c>
      <c r="DJ109" s="461">
        <f t="shared" si="1203"/>
        <v>0</v>
      </c>
    </row>
    <row r="110" spans="1:114" s="38" customFormat="1" ht="24.75" customHeight="1" x14ac:dyDescent="0.2">
      <c r="A110" s="28"/>
      <c r="B110" s="404" t="s">
        <v>29</v>
      </c>
      <c r="C110" s="29" t="s">
        <v>49</v>
      </c>
      <c r="D110" s="685">
        <v>4</v>
      </c>
      <c r="E110" s="977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1">
        <f>SUM(E110:P110)</f>
        <v>0</v>
      </c>
      <c r="R110" s="40" t="s">
        <v>15</v>
      </c>
      <c r="S110" s="409">
        <v>35000</v>
      </c>
      <c r="T110" s="415"/>
      <c r="U110" s="415"/>
      <c r="V110" s="410"/>
      <c r="W110" s="410"/>
      <c r="X110" s="410"/>
      <c r="Y110" s="410"/>
      <c r="Z110" s="410"/>
      <c r="AA110" s="410"/>
      <c r="AB110" s="410"/>
      <c r="AC110" s="410"/>
      <c r="AD110" s="410"/>
      <c r="AE110" s="410"/>
      <c r="AF110" s="386">
        <f>SUM(Q110*S110)</f>
        <v>0</v>
      </c>
      <c r="AG110" s="70">
        <f t="shared" ref="AG110:AR110" si="1239">T110*E110</f>
        <v>0</v>
      </c>
      <c r="AH110" s="70">
        <f t="shared" si="1239"/>
        <v>0</v>
      </c>
      <c r="AI110" s="70">
        <f t="shared" si="1239"/>
        <v>0</v>
      </c>
      <c r="AJ110" s="70">
        <f t="shared" si="1239"/>
        <v>0</v>
      </c>
      <c r="AK110" s="70">
        <f t="shared" si="1239"/>
        <v>0</v>
      </c>
      <c r="AL110" s="70">
        <f t="shared" si="1239"/>
        <v>0</v>
      </c>
      <c r="AM110" s="70">
        <f t="shared" si="1239"/>
        <v>0</v>
      </c>
      <c r="AN110" s="70">
        <f t="shared" si="1239"/>
        <v>0</v>
      </c>
      <c r="AO110" s="70">
        <f t="shared" si="1239"/>
        <v>0</v>
      </c>
      <c r="AP110" s="70">
        <f t="shared" si="1239"/>
        <v>0</v>
      </c>
      <c r="AQ110" s="70">
        <f t="shared" si="1239"/>
        <v>0</v>
      </c>
      <c r="AR110" s="70">
        <f t="shared" si="1239"/>
        <v>0</v>
      </c>
      <c r="AS110" s="71">
        <f>SUM(AG110:AR110)</f>
        <v>0</v>
      </c>
      <c r="AT110" s="70">
        <f>SUM(AG110*4%)</f>
        <v>0</v>
      </c>
      <c r="AU110" s="70">
        <f>SUM(AH110*4%)</f>
        <v>0</v>
      </c>
      <c r="AV110" s="70">
        <f t="shared" ref="AV110:BE110" si="1240">SUM(AI110*14%)</f>
        <v>0</v>
      </c>
      <c r="AW110" s="70">
        <f t="shared" si="1240"/>
        <v>0</v>
      </c>
      <c r="AX110" s="70">
        <f t="shared" si="1240"/>
        <v>0</v>
      </c>
      <c r="AY110" s="70">
        <f t="shared" si="1240"/>
        <v>0</v>
      </c>
      <c r="AZ110" s="70">
        <f t="shared" si="1240"/>
        <v>0</v>
      </c>
      <c r="BA110" s="70">
        <f t="shared" si="1240"/>
        <v>0</v>
      </c>
      <c r="BB110" s="70">
        <f t="shared" si="1240"/>
        <v>0</v>
      </c>
      <c r="BC110" s="70">
        <f t="shared" si="1240"/>
        <v>0</v>
      </c>
      <c r="BD110" s="70">
        <f t="shared" si="1240"/>
        <v>0</v>
      </c>
      <c r="BE110" s="70">
        <f t="shared" si="1240"/>
        <v>0</v>
      </c>
      <c r="BF110" s="72">
        <f t="shared" si="1162"/>
        <v>0</v>
      </c>
      <c r="BG110" s="411">
        <f>AF110-AS110</f>
        <v>0</v>
      </c>
      <c r="BH110" s="412">
        <f>S110*D110</f>
        <v>140000</v>
      </c>
      <c r="BI110" s="413">
        <f>BH110-AS110</f>
        <v>140000</v>
      </c>
      <c r="BJ110" s="387">
        <f t="shared" si="1164"/>
        <v>0</v>
      </c>
      <c r="BK110" s="409">
        <v>35000</v>
      </c>
      <c r="BL110" s="461">
        <f t="shared" si="1165"/>
        <v>0</v>
      </c>
      <c r="BM110" s="461">
        <f t="shared" si="1166"/>
        <v>0</v>
      </c>
      <c r="BN110" s="461">
        <f t="shared" si="1167"/>
        <v>0</v>
      </c>
      <c r="BO110" s="37"/>
      <c r="BP110" s="461">
        <f t="shared" si="1168"/>
        <v>0</v>
      </c>
      <c r="BQ110" s="461">
        <f t="shared" si="1169"/>
        <v>0</v>
      </c>
      <c r="BR110" s="461">
        <f t="shared" si="1170"/>
        <v>0</v>
      </c>
      <c r="BS110" s="37"/>
      <c r="BT110" s="461">
        <f t="shared" si="1171"/>
        <v>0</v>
      </c>
      <c r="BU110" s="461">
        <f t="shared" si="1172"/>
        <v>0</v>
      </c>
      <c r="BV110" s="461">
        <f t="shared" si="1173"/>
        <v>0</v>
      </c>
      <c r="BW110" s="37"/>
      <c r="BX110" s="461">
        <f t="shared" si="1174"/>
        <v>0</v>
      </c>
      <c r="BY110" s="461">
        <f t="shared" si="1175"/>
        <v>0</v>
      </c>
      <c r="BZ110" s="461">
        <f t="shared" si="1176"/>
        <v>0</v>
      </c>
      <c r="CA110" s="37"/>
      <c r="CB110" s="461">
        <f t="shared" si="1177"/>
        <v>0</v>
      </c>
      <c r="CC110" s="461">
        <f t="shared" si="1178"/>
        <v>0</v>
      </c>
      <c r="CD110" s="461">
        <f t="shared" si="1179"/>
        <v>0</v>
      </c>
      <c r="CE110" s="37"/>
      <c r="CF110" s="461">
        <f t="shared" si="1180"/>
        <v>0</v>
      </c>
      <c r="CG110" s="461">
        <f t="shared" si="1181"/>
        <v>0</v>
      </c>
      <c r="CH110" s="461">
        <f t="shared" si="1182"/>
        <v>0</v>
      </c>
      <c r="CI110" s="37"/>
      <c r="CJ110" s="461">
        <f t="shared" si="1183"/>
        <v>0</v>
      </c>
      <c r="CK110" s="461">
        <f t="shared" si="1184"/>
        <v>0</v>
      </c>
      <c r="CL110" s="461">
        <f t="shared" si="1185"/>
        <v>0</v>
      </c>
      <c r="CM110" s="37"/>
      <c r="CN110" s="461">
        <f t="shared" si="1186"/>
        <v>0</v>
      </c>
      <c r="CO110" s="461">
        <f t="shared" si="1187"/>
        <v>0</v>
      </c>
      <c r="CP110" s="461">
        <f t="shared" si="1188"/>
        <v>0</v>
      </c>
      <c r="CQ110" s="37"/>
      <c r="CR110" s="461">
        <f t="shared" si="1189"/>
        <v>0</v>
      </c>
      <c r="CS110" s="461">
        <f t="shared" si="1190"/>
        <v>0</v>
      </c>
      <c r="CT110" s="461">
        <f t="shared" si="1191"/>
        <v>0</v>
      </c>
      <c r="CU110" s="37"/>
      <c r="CV110" s="461">
        <f t="shared" si="1192"/>
        <v>0</v>
      </c>
      <c r="CW110" s="461">
        <f t="shared" si="1193"/>
        <v>0</v>
      </c>
      <c r="CX110" s="461">
        <f t="shared" si="1194"/>
        <v>0</v>
      </c>
      <c r="CY110" s="37"/>
      <c r="CZ110" s="461">
        <f t="shared" si="1195"/>
        <v>0</v>
      </c>
      <c r="DA110" s="461">
        <f t="shared" si="1196"/>
        <v>0</v>
      </c>
      <c r="DB110" s="461">
        <f t="shared" si="1197"/>
        <v>0</v>
      </c>
      <c r="DC110" s="37"/>
      <c r="DD110" s="461">
        <f t="shared" si="1198"/>
        <v>0</v>
      </c>
      <c r="DE110" s="461">
        <f t="shared" si="1199"/>
        <v>0</v>
      </c>
      <c r="DF110" s="461">
        <f t="shared" si="1200"/>
        <v>0</v>
      </c>
      <c r="DG110" s="37"/>
      <c r="DH110" s="461">
        <f t="shared" si="1201"/>
        <v>0</v>
      </c>
      <c r="DI110" s="461">
        <f t="shared" si="1202"/>
        <v>0</v>
      </c>
      <c r="DJ110" s="461">
        <f t="shared" si="1203"/>
        <v>0</v>
      </c>
    </row>
    <row r="111" spans="1:114" s="38" customFormat="1" ht="24.75" customHeight="1" x14ac:dyDescent="0.2">
      <c r="A111" s="28"/>
      <c r="B111" s="671" t="s">
        <v>339</v>
      </c>
      <c r="C111" s="29" t="s">
        <v>49</v>
      </c>
      <c r="D111" s="414">
        <v>1</v>
      </c>
      <c r="E111" s="978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1">
        <f>SUM(E111:P111)</f>
        <v>0</v>
      </c>
      <c r="R111" s="40" t="s">
        <v>30</v>
      </c>
      <c r="S111" s="409">
        <v>20000000</v>
      </c>
      <c r="T111" s="424"/>
      <c r="U111" s="424"/>
      <c r="V111" s="410"/>
      <c r="W111" s="410"/>
      <c r="X111" s="410"/>
      <c r="Y111" s="410"/>
      <c r="Z111" s="410"/>
      <c r="AA111" s="410"/>
      <c r="AB111" s="410"/>
      <c r="AC111" s="410"/>
      <c r="AD111" s="410"/>
      <c r="AE111" s="410"/>
      <c r="AF111" s="386">
        <f t="shared" ref="AF111:AF112" si="1241">SUM(Q111*S111)</f>
        <v>0</v>
      </c>
      <c r="AG111" s="70">
        <f t="shared" si="1147"/>
        <v>0</v>
      </c>
      <c r="AH111" s="70">
        <f t="shared" si="1148"/>
        <v>0</v>
      </c>
      <c r="AI111" s="70">
        <f t="shared" si="1149"/>
        <v>0</v>
      </c>
      <c r="AJ111" s="70">
        <f t="shared" si="1150"/>
        <v>0</v>
      </c>
      <c r="AK111" s="70">
        <f t="shared" si="1150"/>
        <v>0</v>
      </c>
      <c r="AL111" s="70">
        <f t="shared" si="1150"/>
        <v>0</v>
      </c>
      <c r="AM111" s="70">
        <f t="shared" si="1150"/>
        <v>0</v>
      </c>
      <c r="AN111" s="70">
        <f t="shared" si="1150"/>
        <v>0</v>
      </c>
      <c r="AO111" s="70">
        <f t="shared" si="1150"/>
        <v>0</v>
      </c>
      <c r="AP111" s="70">
        <f t="shared" si="1150"/>
        <v>0</v>
      </c>
      <c r="AQ111" s="70">
        <f t="shared" si="1150"/>
        <v>0</v>
      </c>
      <c r="AR111" s="70">
        <f t="shared" si="1150"/>
        <v>0</v>
      </c>
      <c r="AS111" s="71">
        <f t="shared" ref="AS111:AS112" si="1242">SUM(AG111:AR111)</f>
        <v>0</v>
      </c>
      <c r="AT111" s="70">
        <f>SUM(AG111*4%)</f>
        <v>0</v>
      </c>
      <c r="AU111" s="70">
        <f>SUM(AH111*4%)</f>
        <v>0</v>
      </c>
      <c r="AV111" s="70">
        <f t="shared" ref="AV111:AV112" si="1243">SUM(AI111*14%)</f>
        <v>0</v>
      </c>
      <c r="AW111" s="70">
        <f t="shared" ref="AW111:AW112" si="1244">SUM(AJ111*14%)</f>
        <v>0</v>
      </c>
      <c r="AX111" s="70">
        <f t="shared" ref="AX111:AX112" si="1245">SUM(AK111*14%)</f>
        <v>0</v>
      </c>
      <c r="AY111" s="70">
        <f t="shared" ref="AY111:AY112" si="1246">SUM(AL111*14%)</f>
        <v>0</v>
      </c>
      <c r="AZ111" s="70">
        <f t="shared" ref="AZ111:AZ112" si="1247">SUM(AM111*14%)</f>
        <v>0</v>
      </c>
      <c r="BA111" s="70">
        <f t="shared" ref="BA111:BA112" si="1248">SUM(AN111*14%)</f>
        <v>0</v>
      </c>
      <c r="BB111" s="70">
        <f t="shared" ref="BB111:BB112" si="1249">SUM(AO111*14%)</f>
        <v>0</v>
      </c>
      <c r="BC111" s="70">
        <f t="shared" ref="BC111:BC112" si="1250">SUM(AP111*14%)</f>
        <v>0</v>
      </c>
      <c r="BD111" s="70">
        <f t="shared" ref="BD111:BD112" si="1251">SUM(AQ111*14%)</f>
        <v>0</v>
      </c>
      <c r="BE111" s="70">
        <f t="shared" ref="BE111:BE112" si="1252">SUM(AR111*14%)</f>
        <v>0</v>
      </c>
      <c r="BF111" s="72">
        <f t="shared" si="1162"/>
        <v>0</v>
      </c>
      <c r="BG111" s="411">
        <f t="shared" si="1206"/>
        <v>0</v>
      </c>
      <c r="BH111" s="412">
        <f t="shared" si="1163"/>
        <v>20000000</v>
      </c>
      <c r="BI111" s="413">
        <f t="shared" si="1207"/>
        <v>20000000</v>
      </c>
      <c r="BJ111" s="387">
        <f t="shared" si="1164"/>
        <v>0</v>
      </c>
      <c r="BK111" s="409">
        <v>20000000</v>
      </c>
      <c r="BL111" s="461">
        <f t="shared" ref="BL111" si="1253">AG111-AT111</f>
        <v>0</v>
      </c>
      <c r="BM111" s="461">
        <f t="shared" ref="BM111:BM112" si="1254">E111*BK111</f>
        <v>0</v>
      </c>
      <c r="BN111" s="461">
        <f t="shared" ref="BN111:BN112" si="1255">BL111-BM111</f>
        <v>0</v>
      </c>
      <c r="BO111" s="37"/>
      <c r="BP111" s="461">
        <f t="shared" ref="BP111:BP112" si="1256">AH111-AU111</f>
        <v>0</v>
      </c>
      <c r="BQ111" s="461">
        <f t="shared" ref="BQ111:BQ112" si="1257">F111*BK111</f>
        <v>0</v>
      </c>
      <c r="BR111" s="461">
        <f t="shared" ref="BR111:BR112" si="1258">BP111-BQ111</f>
        <v>0</v>
      </c>
      <c r="BS111" s="37"/>
      <c r="BT111" s="461">
        <f t="shared" ref="BT111:BT112" si="1259">AI111-AV111</f>
        <v>0</v>
      </c>
      <c r="BU111" s="461">
        <f t="shared" ref="BU111:BU112" si="1260">G111*BK111</f>
        <v>0</v>
      </c>
      <c r="BV111" s="461">
        <f t="shared" ref="BV111:BV112" si="1261">BT111-BU111</f>
        <v>0</v>
      </c>
      <c r="BW111" s="37"/>
      <c r="BX111" s="461">
        <f t="shared" ref="BX111:BX112" si="1262">AJ111-AW111</f>
        <v>0</v>
      </c>
      <c r="BY111" s="461">
        <f t="shared" ref="BY111:BY112" si="1263">H111*BK111</f>
        <v>0</v>
      </c>
      <c r="BZ111" s="461">
        <f t="shared" ref="BZ111:BZ112" si="1264">BX111-BY111</f>
        <v>0</v>
      </c>
      <c r="CA111" s="37"/>
      <c r="CB111" s="461">
        <f t="shared" ref="CB111:CB112" si="1265">SUM(AK111-AX111)</f>
        <v>0</v>
      </c>
      <c r="CC111" s="461">
        <f t="shared" ref="CC111:CC112" si="1266">I111*BK111</f>
        <v>0</v>
      </c>
      <c r="CD111" s="461">
        <f t="shared" ref="CD111:CD112" si="1267">CB111-CC111</f>
        <v>0</v>
      </c>
      <c r="CE111" s="37"/>
      <c r="CF111" s="461">
        <f t="shared" ref="CF111:CF112" si="1268">AL111-AY111</f>
        <v>0</v>
      </c>
      <c r="CG111" s="461">
        <f t="shared" ref="CG111:CG112" si="1269">J111*BK111</f>
        <v>0</v>
      </c>
      <c r="CH111" s="461">
        <f t="shared" ref="CH111:CH112" si="1270">CF111-CG111</f>
        <v>0</v>
      </c>
      <c r="CI111" s="37"/>
      <c r="CJ111" s="461">
        <f t="shared" ref="CJ111:CJ112" si="1271">AM111-AZ111</f>
        <v>0</v>
      </c>
      <c r="CK111" s="461">
        <f t="shared" ref="CK111:CK112" si="1272">K111*BK111</f>
        <v>0</v>
      </c>
      <c r="CL111" s="461">
        <f t="shared" ref="CL111:CL112" si="1273">CJ111-CK111</f>
        <v>0</v>
      </c>
      <c r="CM111" s="37"/>
      <c r="CN111" s="461">
        <f t="shared" ref="CN111:CN112" si="1274">AN111-BA111</f>
        <v>0</v>
      </c>
      <c r="CO111" s="461">
        <f t="shared" ref="CO111:CO112" si="1275">L111*BK111</f>
        <v>0</v>
      </c>
      <c r="CP111" s="461">
        <f t="shared" ref="CP111:CP112" si="1276">CN111-CO111</f>
        <v>0</v>
      </c>
      <c r="CQ111" s="37"/>
      <c r="CR111" s="461">
        <f t="shared" ref="CR111:CR112" si="1277">AO111-BB111</f>
        <v>0</v>
      </c>
      <c r="CS111" s="461">
        <f t="shared" ref="CS111:CS112" si="1278">M111*BK111</f>
        <v>0</v>
      </c>
      <c r="CT111" s="461">
        <f t="shared" ref="CT111:CT112" si="1279">CR111-CS111</f>
        <v>0</v>
      </c>
      <c r="CU111" s="37"/>
      <c r="CV111" s="461">
        <f t="shared" ref="CV111:CV112" si="1280">AP111-BC111</f>
        <v>0</v>
      </c>
      <c r="CW111" s="461">
        <f t="shared" ref="CW111:CW112" si="1281">N111*BK111</f>
        <v>0</v>
      </c>
      <c r="CX111" s="461">
        <f t="shared" ref="CX111:CX112" si="1282">CV111-CW111</f>
        <v>0</v>
      </c>
      <c r="CY111" s="37"/>
      <c r="CZ111" s="461">
        <f t="shared" ref="CZ111:CZ112" si="1283">AQ111-BD111</f>
        <v>0</v>
      </c>
      <c r="DA111" s="461">
        <f t="shared" ref="DA111:DA112" si="1284">O111*BK111</f>
        <v>0</v>
      </c>
      <c r="DB111" s="461">
        <f t="shared" ref="DB111:DB112" si="1285">CZ111-DA111</f>
        <v>0</v>
      </c>
      <c r="DC111" s="37"/>
      <c r="DD111" s="461">
        <f t="shared" ref="DD111:DD112" si="1286">AR111-BE111</f>
        <v>0</v>
      </c>
      <c r="DE111" s="461">
        <f t="shared" ref="DE111:DE112" si="1287">P111*BK111</f>
        <v>0</v>
      </c>
      <c r="DF111" s="461">
        <f t="shared" ref="DF111:DF112" si="1288">DD111-DE111</f>
        <v>0</v>
      </c>
      <c r="DG111" s="37"/>
      <c r="DH111" s="461">
        <f t="shared" ref="DH111:DH112" si="1289">SUM(BL111+BP111+BT111+BX111+CB111+CF111+CJ111+CN111+CR111+CV111+CZ111+DD111)</f>
        <v>0</v>
      </c>
      <c r="DI111" s="461">
        <f t="shared" ref="DI111:DI112" si="1290">SUM(BM111+BQ111+BU111+BY111+CC111+CG111+CK111+CO111+CS111+CW111+DA111+DE111)</f>
        <v>0</v>
      </c>
      <c r="DJ111" s="461">
        <f t="shared" ref="DJ111:DJ112" si="1291">DH111-DI111</f>
        <v>0</v>
      </c>
    </row>
    <row r="112" spans="1:114" s="38" customFormat="1" ht="24.75" customHeight="1" thickBot="1" x14ac:dyDescent="0.25">
      <c r="A112" s="28"/>
      <c r="B112" s="671" t="s">
        <v>424</v>
      </c>
      <c r="C112" s="29" t="s">
        <v>49</v>
      </c>
      <c r="D112" s="414">
        <v>30</v>
      </c>
      <c r="E112" s="978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1">
        <f>SUM(E112:P112)</f>
        <v>0</v>
      </c>
      <c r="R112" s="40" t="s">
        <v>425</v>
      </c>
      <c r="S112" s="409">
        <v>113500</v>
      </c>
      <c r="T112" s="425"/>
      <c r="U112" s="425"/>
      <c r="V112" s="410"/>
      <c r="W112" s="410"/>
      <c r="X112" s="410"/>
      <c r="Y112" s="410"/>
      <c r="Z112" s="410"/>
      <c r="AA112" s="410"/>
      <c r="AB112" s="410"/>
      <c r="AC112" s="410"/>
      <c r="AD112" s="410"/>
      <c r="AE112" s="410"/>
      <c r="AF112" s="386">
        <f t="shared" si="1241"/>
        <v>0</v>
      </c>
      <c r="AG112" s="70">
        <f t="shared" si="1147"/>
        <v>0</v>
      </c>
      <c r="AH112" s="70">
        <f t="shared" si="1148"/>
        <v>0</v>
      </c>
      <c r="AI112" s="70">
        <f t="shared" si="1149"/>
        <v>0</v>
      </c>
      <c r="AJ112" s="70">
        <f t="shared" si="1150"/>
        <v>0</v>
      </c>
      <c r="AK112" s="70">
        <f t="shared" si="1150"/>
        <v>0</v>
      </c>
      <c r="AL112" s="70">
        <f t="shared" si="1150"/>
        <v>0</v>
      </c>
      <c r="AM112" s="70">
        <f t="shared" si="1150"/>
        <v>0</v>
      </c>
      <c r="AN112" s="70">
        <f t="shared" si="1150"/>
        <v>0</v>
      </c>
      <c r="AO112" s="70">
        <f t="shared" si="1150"/>
        <v>0</v>
      </c>
      <c r="AP112" s="70">
        <f t="shared" si="1150"/>
        <v>0</v>
      </c>
      <c r="AQ112" s="70">
        <f t="shared" si="1150"/>
        <v>0</v>
      </c>
      <c r="AR112" s="70">
        <f t="shared" si="1150"/>
        <v>0</v>
      </c>
      <c r="AS112" s="71">
        <f t="shared" si="1242"/>
        <v>0</v>
      </c>
      <c r="AT112" s="70">
        <f t="shared" ref="AT112" si="1292">SUM(AG112*4%)</f>
        <v>0</v>
      </c>
      <c r="AU112" s="70">
        <f>SUM(AH112*4%)</f>
        <v>0</v>
      </c>
      <c r="AV112" s="70">
        <f t="shared" si="1243"/>
        <v>0</v>
      </c>
      <c r="AW112" s="70">
        <f t="shared" si="1244"/>
        <v>0</v>
      </c>
      <c r="AX112" s="70">
        <f t="shared" si="1245"/>
        <v>0</v>
      </c>
      <c r="AY112" s="70">
        <f t="shared" si="1246"/>
        <v>0</v>
      </c>
      <c r="AZ112" s="70">
        <f t="shared" si="1247"/>
        <v>0</v>
      </c>
      <c r="BA112" s="70">
        <f t="shared" si="1248"/>
        <v>0</v>
      </c>
      <c r="BB112" s="70">
        <f t="shared" si="1249"/>
        <v>0</v>
      </c>
      <c r="BC112" s="70">
        <f t="shared" si="1250"/>
        <v>0</v>
      </c>
      <c r="BD112" s="70">
        <f t="shared" si="1251"/>
        <v>0</v>
      </c>
      <c r="BE112" s="70">
        <f t="shared" si="1252"/>
        <v>0</v>
      </c>
      <c r="BF112" s="72">
        <f t="shared" si="1162"/>
        <v>0</v>
      </c>
      <c r="BG112" s="411">
        <f t="shared" si="1206"/>
        <v>0</v>
      </c>
      <c r="BH112" s="412">
        <f t="shared" si="1163"/>
        <v>3405000</v>
      </c>
      <c r="BI112" s="413">
        <f t="shared" si="1207"/>
        <v>3405000</v>
      </c>
      <c r="BJ112" s="387">
        <f t="shared" si="1164"/>
        <v>0</v>
      </c>
      <c r="BK112" s="409">
        <v>113500</v>
      </c>
      <c r="BL112" s="461">
        <f>AG112-AT112</f>
        <v>0</v>
      </c>
      <c r="BM112" s="461">
        <f t="shared" si="1254"/>
        <v>0</v>
      </c>
      <c r="BN112" s="461">
        <f t="shared" si="1255"/>
        <v>0</v>
      </c>
      <c r="BO112" s="37"/>
      <c r="BP112" s="461">
        <f t="shared" si="1256"/>
        <v>0</v>
      </c>
      <c r="BQ112" s="461">
        <f t="shared" si="1257"/>
        <v>0</v>
      </c>
      <c r="BR112" s="461">
        <f t="shared" si="1258"/>
        <v>0</v>
      </c>
      <c r="BS112" s="37"/>
      <c r="BT112" s="461">
        <f t="shared" si="1259"/>
        <v>0</v>
      </c>
      <c r="BU112" s="461">
        <f t="shared" si="1260"/>
        <v>0</v>
      </c>
      <c r="BV112" s="461">
        <f t="shared" si="1261"/>
        <v>0</v>
      </c>
      <c r="BW112" s="37"/>
      <c r="BX112" s="461">
        <f t="shared" si="1262"/>
        <v>0</v>
      </c>
      <c r="BY112" s="461">
        <f t="shared" si="1263"/>
        <v>0</v>
      </c>
      <c r="BZ112" s="461">
        <f t="shared" si="1264"/>
        <v>0</v>
      </c>
      <c r="CA112" s="37"/>
      <c r="CB112" s="461">
        <f t="shared" si="1265"/>
        <v>0</v>
      </c>
      <c r="CC112" s="461">
        <f t="shared" si="1266"/>
        <v>0</v>
      </c>
      <c r="CD112" s="461">
        <f t="shared" si="1267"/>
        <v>0</v>
      </c>
      <c r="CE112" s="37"/>
      <c r="CF112" s="461">
        <f t="shared" si="1268"/>
        <v>0</v>
      </c>
      <c r="CG112" s="461">
        <f t="shared" si="1269"/>
        <v>0</v>
      </c>
      <c r="CH112" s="461">
        <f t="shared" si="1270"/>
        <v>0</v>
      </c>
      <c r="CI112" s="37"/>
      <c r="CJ112" s="461">
        <f t="shared" si="1271"/>
        <v>0</v>
      </c>
      <c r="CK112" s="461">
        <f t="shared" si="1272"/>
        <v>0</v>
      </c>
      <c r="CL112" s="461">
        <f t="shared" si="1273"/>
        <v>0</v>
      </c>
      <c r="CM112" s="37"/>
      <c r="CN112" s="461">
        <f t="shared" si="1274"/>
        <v>0</v>
      </c>
      <c r="CO112" s="461">
        <f t="shared" si="1275"/>
        <v>0</v>
      </c>
      <c r="CP112" s="461">
        <f t="shared" si="1276"/>
        <v>0</v>
      </c>
      <c r="CQ112" s="37"/>
      <c r="CR112" s="461">
        <f t="shared" si="1277"/>
        <v>0</v>
      </c>
      <c r="CS112" s="461">
        <f t="shared" si="1278"/>
        <v>0</v>
      </c>
      <c r="CT112" s="461">
        <f t="shared" si="1279"/>
        <v>0</v>
      </c>
      <c r="CU112" s="37"/>
      <c r="CV112" s="461">
        <f t="shared" si="1280"/>
        <v>0</v>
      </c>
      <c r="CW112" s="461">
        <f t="shared" si="1281"/>
        <v>0</v>
      </c>
      <c r="CX112" s="461">
        <f t="shared" si="1282"/>
        <v>0</v>
      </c>
      <c r="CY112" s="37"/>
      <c r="CZ112" s="461">
        <f t="shared" si="1283"/>
        <v>0</v>
      </c>
      <c r="DA112" s="461">
        <f t="shared" si="1284"/>
        <v>0</v>
      </c>
      <c r="DB112" s="461">
        <f t="shared" si="1285"/>
        <v>0</v>
      </c>
      <c r="DC112" s="37"/>
      <c r="DD112" s="461">
        <f t="shared" si="1286"/>
        <v>0</v>
      </c>
      <c r="DE112" s="461">
        <f t="shared" si="1287"/>
        <v>0</v>
      </c>
      <c r="DF112" s="461">
        <f t="shared" si="1288"/>
        <v>0</v>
      </c>
      <c r="DG112" s="37"/>
      <c r="DH112" s="461">
        <f t="shared" si="1289"/>
        <v>0</v>
      </c>
      <c r="DI112" s="461">
        <f t="shared" si="1290"/>
        <v>0</v>
      </c>
      <c r="DJ112" s="461">
        <f t="shared" si="1291"/>
        <v>0</v>
      </c>
    </row>
    <row r="113" spans="1:114" s="39" customFormat="1" ht="24.75" customHeight="1" thickBot="1" x14ac:dyDescent="0.25">
      <c r="A113" s="45">
        <v>8</v>
      </c>
      <c r="B113" s="45" t="s">
        <v>4</v>
      </c>
      <c r="C113" s="45"/>
      <c r="D113" s="196"/>
      <c r="E113" s="972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8"/>
      <c r="R113" s="77"/>
      <c r="S113" s="102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4">
        <f t="shared" ref="AF113:BF113" si="1293">SUM(AF104:AF112)</f>
        <v>0</v>
      </c>
      <c r="AG113" s="104">
        <f t="shared" si="1293"/>
        <v>0</v>
      </c>
      <c r="AH113" s="104">
        <f t="shared" si="1293"/>
        <v>0</v>
      </c>
      <c r="AI113" s="104">
        <f t="shared" si="1293"/>
        <v>0</v>
      </c>
      <c r="AJ113" s="104">
        <f t="shared" si="1293"/>
        <v>0</v>
      </c>
      <c r="AK113" s="104">
        <f t="shared" si="1293"/>
        <v>0</v>
      </c>
      <c r="AL113" s="104">
        <f t="shared" si="1293"/>
        <v>0</v>
      </c>
      <c r="AM113" s="104">
        <f t="shared" si="1293"/>
        <v>0</v>
      </c>
      <c r="AN113" s="104">
        <f t="shared" si="1293"/>
        <v>0</v>
      </c>
      <c r="AO113" s="104">
        <f t="shared" si="1293"/>
        <v>0</v>
      </c>
      <c r="AP113" s="104">
        <f t="shared" si="1293"/>
        <v>0</v>
      </c>
      <c r="AQ113" s="104">
        <f t="shared" si="1293"/>
        <v>0</v>
      </c>
      <c r="AR113" s="104">
        <f t="shared" si="1293"/>
        <v>0</v>
      </c>
      <c r="AS113" s="104">
        <f t="shared" si="1293"/>
        <v>0</v>
      </c>
      <c r="AT113" s="104">
        <f t="shared" si="1293"/>
        <v>0</v>
      </c>
      <c r="AU113" s="104">
        <f t="shared" si="1293"/>
        <v>0</v>
      </c>
      <c r="AV113" s="104">
        <f t="shared" si="1293"/>
        <v>0</v>
      </c>
      <c r="AW113" s="104">
        <f t="shared" si="1293"/>
        <v>0</v>
      </c>
      <c r="AX113" s="104">
        <f t="shared" si="1293"/>
        <v>0</v>
      </c>
      <c r="AY113" s="104">
        <f t="shared" si="1293"/>
        <v>0</v>
      </c>
      <c r="AZ113" s="104">
        <f t="shared" si="1293"/>
        <v>0</v>
      </c>
      <c r="BA113" s="104">
        <f t="shared" si="1293"/>
        <v>0</v>
      </c>
      <c r="BB113" s="104">
        <f t="shared" si="1293"/>
        <v>0</v>
      </c>
      <c r="BC113" s="104">
        <f t="shared" si="1293"/>
        <v>0</v>
      </c>
      <c r="BD113" s="104">
        <f t="shared" si="1293"/>
        <v>0</v>
      </c>
      <c r="BE113" s="104">
        <f t="shared" si="1293"/>
        <v>0</v>
      </c>
      <c r="BF113" s="104">
        <f t="shared" si="1293"/>
        <v>0</v>
      </c>
      <c r="BG113" s="105">
        <f>SUM(BG105:BG112)</f>
        <v>0</v>
      </c>
      <c r="BH113" s="105">
        <f>SUM(BH105:BH112)</f>
        <v>28074600</v>
      </c>
      <c r="BI113" s="105">
        <f>SUM(BI105:BI112)</f>
        <v>28074600</v>
      </c>
      <c r="BJ113" s="153">
        <f>SUM(BJ105:BJ112)/9</f>
        <v>0</v>
      </c>
      <c r="BK113" s="159"/>
      <c r="BL113" s="918">
        <f>SUM(BL104:BL112)</f>
        <v>0</v>
      </c>
      <c r="BM113" s="918">
        <f t="shared" ref="BM113:BN113" si="1294">SUM(BM104:BM112)</f>
        <v>0</v>
      </c>
      <c r="BN113" s="918">
        <f t="shared" si="1294"/>
        <v>0</v>
      </c>
      <c r="BO113" s="50"/>
      <c r="BP113" s="918">
        <f>SUM(BP104:BP112)</f>
        <v>0</v>
      </c>
      <c r="BQ113" s="918">
        <f t="shared" ref="BQ113:BR113" si="1295">SUM(BQ104:BQ112)</f>
        <v>0</v>
      </c>
      <c r="BR113" s="918">
        <f t="shared" si="1295"/>
        <v>0</v>
      </c>
      <c r="BS113" s="50"/>
      <c r="BT113" s="918">
        <f>SUM(BT104:BT112)</f>
        <v>0</v>
      </c>
      <c r="BU113" s="918">
        <f t="shared" ref="BU113:BV113" si="1296">SUM(BU104:BU112)</f>
        <v>0</v>
      </c>
      <c r="BV113" s="918">
        <f t="shared" si="1296"/>
        <v>0</v>
      </c>
      <c r="BW113" s="50"/>
      <c r="BX113" s="918">
        <f>SUM(BX104:BX112)</f>
        <v>0</v>
      </c>
      <c r="BY113" s="918">
        <f t="shared" ref="BY113:BZ113" si="1297">SUM(BY104:BY112)</f>
        <v>0</v>
      </c>
      <c r="BZ113" s="918">
        <f t="shared" si="1297"/>
        <v>0</v>
      </c>
      <c r="CA113" s="50"/>
      <c r="CB113" s="918">
        <f>SUM(CB104:CB112)</f>
        <v>0</v>
      </c>
      <c r="CC113" s="918">
        <f t="shared" ref="CC113:CD113" si="1298">SUM(CC104:CC112)</f>
        <v>0</v>
      </c>
      <c r="CD113" s="918">
        <f t="shared" si="1298"/>
        <v>0</v>
      </c>
      <c r="CE113" s="50"/>
      <c r="CF113" s="918">
        <f>SUM(CF104:CF112)</f>
        <v>0</v>
      </c>
      <c r="CG113" s="918">
        <f t="shared" ref="CG113:CH113" si="1299">SUM(CG104:CG112)</f>
        <v>0</v>
      </c>
      <c r="CH113" s="918">
        <f t="shared" si="1299"/>
        <v>0</v>
      </c>
      <c r="CI113" s="50"/>
      <c r="CJ113" s="918">
        <f>SUM(CJ104:CJ112)</f>
        <v>0</v>
      </c>
      <c r="CK113" s="918">
        <f t="shared" ref="CK113:CL113" si="1300">SUM(CK104:CK112)</f>
        <v>0</v>
      </c>
      <c r="CL113" s="918">
        <f t="shared" si="1300"/>
        <v>0</v>
      </c>
      <c r="CM113" s="50"/>
      <c r="CN113" s="918">
        <f>SUM(CN104:CN112)</f>
        <v>0</v>
      </c>
      <c r="CO113" s="918">
        <f t="shared" ref="CO113:CP113" si="1301">SUM(CO104:CO112)</f>
        <v>0</v>
      </c>
      <c r="CP113" s="918">
        <f t="shared" si="1301"/>
        <v>0</v>
      </c>
      <c r="CQ113" s="50"/>
      <c r="CR113" s="918">
        <f>SUM(CR104:CR112)</f>
        <v>0</v>
      </c>
      <c r="CS113" s="918">
        <f t="shared" ref="CS113:CT113" si="1302">SUM(CS104:CS112)</f>
        <v>0</v>
      </c>
      <c r="CT113" s="918">
        <f t="shared" si="1302"/>
        <v>0</v>
      </c>
      <c r="CU113" s="50"/>
      <c r="CV113" s="918">
        <f>SUM(CV104:CV112)</f>
        <v>0</v>
      </c>
      <c r="CW113" s="918">
        <f t="shared" ref="CW113:CX113" si="1303">SUM(CW104:CW112)</f>
        <v>0</v>
      </c>
      <c r="CX113" s="918">
        <f t="shared" si="1303"/>
        <v>0</v>
      </c>
      <c r="CY113" s="50"/>
      <c r="CZ113" s="918">
        <f>SUM(CZ104:CZ112)</f>
        <v>0</v>
      </c>
      <c r="DA113" s="918">
        <f t="shared" ref="DA113:DB113" si="1304">SUM(DA104:DA112)</f>
        <v>0</v>
      </c>
      <c r="DB113" s="918">
        <f t="shared" si="1304"/>
        <v>0</v>
      </c>
      <c r="DC113" s="50"/>
      <c r="DD113" s="918">
        <f>SUM(DD104:DD112)</f>
        <v>0</v>
      </c>
      <c r="DE113" s="918">
        <f t="shared" ref="DE113:DF113" si="1305">SUM(DE104:DE112)</f>
        <v>0</v>
      </c>
      <c r="DF113" s="918">
        <f t="shared" si="1305"/>
        <v>0</v>
      </c>
      <c r="DG113" s="50"/>
      <c r="DH113" s="918">
        <f>SUM(DH104:DH112)</f>
        <v>0</v>
      </c>
      <c r="DI113" s="918">
        <f t="shared" ref="DI113:DJ113" si="1306">SUM(DI104:DI112)</f>
        <v>0</v>
      </c>
      <c r="DJ113" s="918">
        <f t="shared" si="1306"/>
        <v>0</v>
      </c>
    </row>
    <row r="114" spans="1:114" s="20" customFormat="1" ht="24.75" customHeight="1" x14ac:dyDescent="0.2">
      <c r="A114" s="51"/>
      <c r="D114" s="197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AE114" s="41"/>
      <c r="AS114" s="52"/>
      <c r="BF114" s="53">
        <f>SUM(AS113+BF113)</f>
        <v>0</v>
      </c>
      <c r="BG114" s="54">
        <f>AF113-AS113</f>
        <v>0</v>
      </c>
      <c r="BH114" s="55">
        <f>SUM(BI113+AS113+BF113)</f>
        <v>28074600</v>
      </c>
      <c r="BI114" s="56">
        <f>SUM(BG113)</f>
        <v>0</v>
      </c>
      <c r="BJ114" s="41" t="s">
        <v>35</v>
      </c>
      <c r="BK114" s="160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E114" s="24"/>
      <c r="CI114" s="24"/>
      <c r="CM114" s="24"/>
      <c r="CQ114" s="24"/>
      <c r="CU114" s="24"/>
      <c r="CY114" s="24"/>
      <c r="DC114" s="24"/>
      <c r="DG114" s="24"/>
    </row>
    <row r="115" spans="1:114" s="20" customFormat="1" ht="24.75" customHeight="1" x14ac:dyDescent="0.2">
      <c r="A115" s="51"/>
      <c r="D115" s="197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AE115" s="41"/>
      <c r="AS115" s="41"/>
      <c r="AT115" s="118">
        <f>SUM(AG113+AT113)</f>
        <v>0</v>
      </c>
      <c r="AU115" s="118">
        <f t="shared" ref="AU115" si="1307">SUM(AH113+AU113)</f>
        <v>0</v>
      </c>
      <c r="AV115" s="118">
        <f t="shared" ref="AV115" si="1308">SUM(AI113+AV113)</f>
        <v>0</v>
      </c>
      <c r="AW115" s="118">
        <f t="shared" ref="AW115" si="1309">SUM(AJ113+AW113)</f>
        <v>0</v>
      </c>
      <c r="AX115" s="118">
        <f t="shared" ref="AX115" si="1310">SUM(AK113+AX113)</f>
        <v>0</v>
      </c>
      <c r="AY115" s="118">
        <f t="shared" ref="AY115" si="1311">SUM(AL113+AY113)</f>
        <v>0</v>
      </c>
      <c r="AZ115" s="118">
        <f t="shared" ref="AZ115" si="1312">SUM(AM113+AZ113)</f>
        <v>0</v>
      </c>
      <c r="BA115" s="118">
        <f t="shared" ref="BA115" si="1313">SUM(AN113+BA113)</f>
        <v>0</v>
      </c>
      <c r="BB115" s="118">
        <f t="shared" ref="BB115" si="1314">SUM(AO113+BB113)</f>
        <v>0</v>
      </c>
      <c r="BC115" s="118">
        <f t="shared" ref="BC115" si="1315">SUM(AP113+BC113)</f>
        <v>0</v>
      </c>
      <c r="BD115" s="118">
        <f t="shared" ref="BD115" si="1316">SUM(AQ113+BD113)</f>
        <v>0</v>
      </c>
      <c r="BE115" s="118">
        <f t="shared" ref="BE115" si="1317">SUM(AR113+BE113)</f>
        <v>0</v>
      </c>
      <c r="BF115" s="118">
        <f>SUM(AT115:BE115)</f>
        <v>0</v>
      </c>
      <c r="BG115" s="41"/>
      <c r="BH115" s="57"/>
      <c r="BI115" s="58">
        <f>SUM(BI113-BI114)</f>
        <v>28074600</v>
      </c>
      <c r="BJ115" s="41" t="s">
        <v>34</v>
      </c>
      <c r="BK115" s="160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E115" s="24"/>
      <c r="CI115" s="24"/>
      <c r="CM115" s="24"/>
      <c r="CQ115" s="24"/>
      <c r="CU115" s="24"/>
      <c r="CY115" s="24"/>
      <c r="DC115" s="24"/>
      <c r="DG115" s="24"/>
    </row>
    <row r="116" spans="1:114" s="809" customFormat="1" ht="24.75" customHeight="1" x14ac:dyDescent="0.2">
      <c r="A116" s="1195" t="s">
        <v>8</v>
      </c>
      <c r="B116" s="1196"/>
      <c r="C116" s="800" t="s">
        <v>440</v>
      </c>
      <c r="D116" s="802"/>
      <c r="E116" s="585"/>
      <c r="F116" s="585"/>
      <c r="G116" s="585"/>
      <c r="H116" s="585"/>
      <c r="I116" s="585"/>
      <c r="J116" s="585"/>
      <c r="K116" s="585"/>
      <c r="L116" s="585"/>
      <c r="M116" s="585"/>
      <c r="N116" s="585"/>
      <c r="O116" s="585"/>
      <c r="P116" s="585"/>
      <c r="Q116" s="585"/>
      <c r="R116" s="585"/>
      <c r="S116" s="585"/>
      <c r="T116" s="802"/>
      <c r="U116" s="802"/>
      <c r="V116" s="802"/>
      <c r="W116" s="802"/>
      <c r="X116" s="802"/>
      <c r="Y116" s="802"/>
      <c r="Z116" s="802"/>
      <c r="AA116" s="802"/>
      <c r="AB116" s="802"/>
      <c r="AC116" s="802"/>
      <c r="AD116" s="802"/>
      <c r="AE116" s="803"/>
      <c r="AF116" s="585"/>
      <c r="AG116" s="802"/>
      <c r="AH116" s="802"/>
      <c r="AI116" s="802"/>
      <c r="AJ116" s="802"/>
      <c r="AK116" s="802"/>
      <c r="AL116" s="802"/>
      <c r="AM116" s="802"/>
      <c r="AN116" s="802"/>
      <c r="AO116" s="802"/>
      <c r="AP116" s="802"/>
      <c r="AQ116" s="802"/>
      <c r="AR116" s="802"/>
      <c r="AS116" s="804"/>
      <c r="AT116" s="802"/>
      <c r="AU116" s="802"/>
      <c r="AV116" s="802"/>
      <c r="AW116" s="802"/>
      <c r="AX116" s="802"/>
      <c r="AY116" s="802"/>
      <c r="AZ116" s="802"/>
      <c r="BA116" s="802"/>
      <c r="BB116" s="802"/>
      <c r="BC116" s="802"/>
      <c r="BD116" s="802"/>
      <c r="BE116" s="802"/>
      <c r="BF116" s="804"/>
      <c r="BG116" s="804"/>
      <c r="BH116" s="805"/>
      <c r="BI116" s="806"/>
      <c r="BJ116" s="585"/>
      <c r="BK116" s="810"/>
      <c r="BL116" s="802"/>
      <c r="BM116" s="803"/>
      <c r="BN116" s="802"/>
      <c r="BO116" s="802"/>
      <c r="BP116" s="802"/>
      <c r="BQ116" s="802"/>
      <c r="BR116" s="802"/>
      <c r="BS116" s="802"/>
      <c r="BT116" s="804"/>
      <c r="BU116" s="804"/>
      <c r="BV116" s="805"/>
      <c r="BW116" s="802"/>
      <c r="BX116" s="804"/>
      <c r="BY116" s="804"/>
      <c r="BZ116" s="807"/>
      <c r="CA116" s="802"/>
      <c r="CB116" s="807"/>
      <c r="CC116" s="807"/>
      <c r="CD116" s="807"/>
      <c r="CE116" s="802"/>
      <c r="CF116" s="807"/>
      <c r="CG116" s="807"/>
      <c r="CH116" s="807"/>
      <c r="CI116" s="802"/>
      <c r="CJ116" s="807"/>
      <c r="CK116" s="807"/>
      <c r="CL116" s="807"/>
      <c r="CM116" s="802"/>
      <c r="CN116" s="807"/>
      <c r="CO116" s="807"/>
      <c r="CP116" s="807"/>
      <c r="CQ116" s="802"/>
      <c r="CU116" s="802"/>
      <c r="CY116" s="802"/>
      <c r="DC116" s="802"/>
      <c r="DG116" s="802"/>
    </row>
    <row r="117" spans="1:114" s="8" customFormat="1" ht="24.75" customHeight="1" x14ac:dyDescent="0.2">
      <c r="A117" s="1170" t="s">
        <v>9</v>
      </c>
      <c r="B117" s="1150" t="s">
        <v>10</v>
      </c>
      <c r="C117" s="1150" t="s">
        <v>21</v>
      </c>
      <c r="D117" s="1173" t="s">
        <v>11</v>
      </c>
      <c r="E117" s="1173"/>
      <c r="F117" s="1173"/>
      <c r="G117" s="1173"/>
      <c r="H117" s="1173"/>
      <c r="I117" s="1173"/>
      <c r="J117" s="1173"/>
      <c r="K117" s="1173"/>
      <c r="L117" s="1173"/>
      <c r="M117" s="1173"/>
      <c r="N117" s="1173"/>
      <c r="O117" s="1173"/>
      <c r="P117" s="1173"/>
      <c r="Q117" s="1173"/>
      <c r="R117" s="1150" t="s">
        <v>19</v>
      </c>
      <c r="S117" s="1174" t="s">
        <v>16</v>
      </c>
      <c r="T117" s="1175"/>
      <c r="U117" s="1175"/>
      <c r="V117" s="1175"/>
      <c r="W117" s="1175"/>
      <c r="X117" s="1175"/>
      <c r="Y117" s="1175"/>
      <c r="Z117" s="1175"/>
      <c r="AA117" s="1175"/>
      <c r="AB117" s="1175"/>
      <c r="AC117" s="1175"/>
      <c r="AD117" s="1175"/>
      <c r="AE117" s="1176"/>
      <c r="AF117" s="1161" t="s">
        <v>6</v>
      </c>
      <c r="AG117" s="1161"/>
      <c r="AH117" s="1161"/>
      <c r="AI117" s="1161"/>
      <c r="AJ117" s="1161"/>
      <c r="AK117" s="1161"/>
      <c r="AL117" s="1161"/>
      <c r="AM117" s="1161"/>
      <c r="AN117" s="1161"/>
      <c r="AO117" s="1161"/>
      <c r="AP117" s="1161"/>
      <c r="AQ117" s="1161"/>
      <c r="AR117" s="1161"/>
      <c r="AS117" s="1161"/>
      <c r="AT117" s="1162" t="s">
        <v>38</v>
      </c>
      <c r="AU117" s="1163"/>
      <c r="AV117" s="1163"/>
      <c r="AW117" s="1163"/>
      <c r="AX117" s="1163"/>
      <c r="AY117" s="1163"/>
      <c r="AZ117" s="1163"/>
      <c r="BA117" s="1163"/>
      <c r="BB117" s="1163"/>
      <c r="BC117" s="1163"/>
      <c r="BD117" s="1163"/>
      <c r="BE117" s="1163"/>
      <c r="BF117" s="1164"/>
      <c r="BG117" s="1150" t="s">
        <v>35</v>
      </c>
      <c r="BH117" s="1150" t="s">
        <v>208</v>
      </c>
      <c r="BI117" s="1153" t="s">
        <v>36</v>
      </c>
      <c r="BJ117" s="130"/>
      <c r="BK117" s="130"/>
      <c r="BL117" s="1149" t="s">
        <v>51</v>
      </c>
      <c r="BM117" s="1149"/>
      <c r="BN117" s="1149"/>
      <c r="BO117" s="23"/>
      <c r="BP117" s="1149" t="s">
        <v>52</v>
      </c>
      <c r="BQ117" s="1149"/>
      <c r="BR117" s="1149"/>
      <c r="BS117" s="23"/>
      <c r="BT117" s="1149" t="s">
        <v>56</v>
      </c>
      <c r="BU117" s="1149"/>
      <c r="BV117" s="1149"/>
      <c r="BW117" s="23"/>
      <c r="BX117" s="1149" t="s">
        <v>59</v>
      </c>
      <c r="BY117" s="1149"/>
      <c r="BZ117" s="1149"/>
      <c r="CA117" s="23"/>
      <c r="CB117" s="1149" t="s">
        <v>60</v>
      </c>
      <c r="CC117" s="1149"/>
      <c r="CD117" s="1149"/>
      <c r="CE117" s="23"/>
      <c r="CF117" s="1149" t="s">
        <v>61</v>
      </c>
      <c r="CG117" s="1149"/>
      <c r="CH117" s="1149"/>
      <c r="CI117" s="23"/>
      <c r="CJ117" s="1149" t="s">
        <v>204</v>
      </c>
      <c r="CK117" s="1149"/>
      <c r="CL117" s="1149"/>
      <c r="CM117" s="23"/>
      <c r="CN117" s="1149" t="s">
        <v>584</v>
      </c>
      <c r="CO117" s="1149"/>
      <c r="CP117" s="1149"/>
      <c r="CQ117" s="23"/>
      <c r="CR117" s="1149" t="s">
        <v>585</v>
      </c>
      <c r="CS117" s="1149"/>
      <c r="CT117" s="1149"/>
      <c r="CU117" s="23"/>
      <c r="CV117" s="1149" t="s">
        <v>586</v>
      </c>
      <c r="CW117" s="1149"/>
      <c r="CX117" s="1149"/>
      <c r="CY117" s="23"/>
      <c r="CZ117" s="1149" t="s">
        <v>587</v>
      </c>
      <c r="DA117" s="1149"/>
      <c r="DB117" s="1149"/>
      <c r="DC117" s="23"/>
      <c r="DD117" s="1149" t="s">
        <v>588</v>
      </c>
      <c r="DE117" s="1149"/>
      <c r="DF117" s="1149"/>
      <c r="DG117" s="23"/>
      <c r="DH117" s="1149" t="s">
        <v>12</v>
      </c>
      <c r="DI117" s="1149"/>
      <c r="DJ117" s="1149"/>
    </row>
    <row r="118" spans="1:114" s="8" customFormat="1" ht="24.75" customHeight="1" x14ac:dyDescent="0.2">
      <c r="A118" s="1171"/>
      <c r="B118" s="1151"/>
      <c r="C118" s="1151"/>
      <c r="D118" s="1217" t="s">
        <v>17</v>
      </c>
      <c r="E118" s="1158" t="s">
        <v>18</v>
      </c>
      <c r="F118" s="1159"/>
      <c r="G118" s="1159"/>
      <c r="H118" s="1159"/>
      <c r="I118" s="1159"/>
      <c r="J118" s="1159"/>
      <c r="K118" s="1159"/>
      <c r="L118" s="1159"/>
      <c r="M118" s="1159"/>
      <c r="N118" s="1159"/>
      <c r="O118" s="1159"/>
      <c r="P118" s="1159"/>
      <c r="Q118" s="1159"/>
      <c r="R118" s="1151"/>
      <c r="S118" s="1156" t="s">
        <v>17</v>
      </c>
      <c r="T118" s="1158" t="s">
        <v>18</v>
      </c>
      <c r="U118" s="1159"/>
      <c r="V118" s="1159"/>
      <c r="W118" s="1159"/>
      <c r="X118" s="1159"/>
      <c r="Y118" s="1159"/>
      <c r="Z118" s="1159"/>
      <c r="AA118" s="1159"/>
      <c r="AB118" s="1159"/>
      <c r="AC118" s="1159"/>
      <c r="AD118" s="1159"/>
      <c r="AE118" s="1160"/>
      <c r="AF118" s="1156" t="s">
        <v>17</v>
      </c>
      <c r="AG118" s="1158" t="s">
        <v>18</v>
      </c>
      <c r="AH118" s="1159"/>
      <c r="AI118" s="1159"/>
      <c r="AJ118" s="1159"/>
      <c r="AK118" s="1159"/>
      <c r="AL118" s="1159"/>
      <c r="AM118" s="1159"/>
      <c r="AN118" s="1159"/>
      <c r="AO118" s="1159"/>
      <c r="AP118" s="1159"/>
      <c r="AQ118" s="1159"/>
      <c r="AR118" s="1159"/>
      <c r="AS118" s="1160"/>
      <c r="AT118" s="1165"/>
      <c r="AU118" s="1166"/>
      <c r="AV118" s="1166"/>
      <c r="AW118" s="1166"/>
      <c r="AX118" s="1166"/>
      <c r="AY118" s="1166"/>
      <c r="AZ118" s="1166"/>
      <c r="BA118" s="1166"/>
      <c r="BB118" s="1166"/>
      <c r="BC118" s="1166"/>
      <c r="BD118" s="1166"/>
      <c r="BE118" s="1166"/>
      <c r="BF118" s="1167"/>
      <c r="BG118" s="1151"/>
      <c r="BH118" s="1151"/>
      <c r="BI118" s="1154"/>
      <c r="BJ118" s="130"/>
      <c r="BK118" s="130"/>
      <c r="BL118" s="920">
        <v>1</v>
      </c>
      <c r="BM118" s="920">
        <v>2</v>
      </c>
      <c r="BN118" s="920"/>
      <c r="BO118" s="23"/>
      <c r="BP118" s="920">
        <v>1</v>
      </c>
      <c r="BQ118" s="920">
        <v>2</v>
      </c>
      <c r="BR118" s="920"/>
      <c r="BS118" s="23"/>
      <c r="BT118" s="920">
        <v>1</v>
      </c>
      <c r="BU118" s="920">
        <v>2</v>
      </c>
      <c r="BV118" s="920"/>
      <c r="BW118" s="23"/>
      <c r="BX118" s="920">
        <v>1</v>
      </c>
      <c r="BY118" s="920">
        <v>2</v>
      </c>
      <c r="BZ118" s="920"/>
      <c r="CA118" s="23"/>
      <c r="CB118" s="920">
        <v>1</v>
      </c>
      <c r="CC118" s="920">
        <v>2</v>
      </c>
      <c r="CD118" s="920"/>
      <c r="CE118" s="23"/>
      <c r="CF118" s="920">
        <v>1</v>
      </c>
      <c r="CG118" s="920">
        <v>2</v>
      </c>
      <c r="CH118" s="920"/>
      <c r="CI118" s="23"/>
      <c r="CJ118" s="920">
        <v>1</v>
      </c>
      <c r="CK118" s="920">
        <v>2</v>
      </c>
      <c r="CL118" s="920"/>
      <c r="CM118" s="23"/>
      <c r="CN118" s="920">
        <v>1</v>
      </c>
      <c r="CO118" s="920">
        <v>2</v>
      </c>
      <c r="CP118" s="920"/>
      <c r="CQ118" s="23"/>
      <c r="CR118" s="920">
        <v>1</v>
      </c>
      <c r="CS118" s="920">
        <v>2</v>
      </c>
      <c r="CT118" s="920"/>
      <c r="CU118" s="23"/>
      <c r="CV118" s="920">
        <v>1</v>
      </c>
      <c r="CW118" s="920">
        <v>2</v>
      </c>
      <c r="CX118" s="920"/>
      <c r="CY118" s="23"/>
      <c r="CZ118" s="920">
        <v>1</v>
      </c>
      <c r="DA118" s="920">
        <v>2</v>
      </c>
      <c r="DB118" s="920"/>
      <c r="DC118" s="23"/>
      <c r="DD118" s="920">
        <v>1</v>
      </c>
      <c r="DE118" s="920">
        <v>2</v>
      </c>
      <c r="DF118" s="920"/>
      <c r="DG118" s="23"/>
      <c r="DH118" s="920">
        <v>1</v>
      </c>
      <c r="DI118" s="920">
        <v>2</v>
      </c>
      <c r="DJ118" s="920"/>
    </row>
    <row r="119" spans="1:114" s="6" customFormat="1" ht="24.75" customHeight="1" x14ac:dyDescent="0.2">
      <c r="A119" s="1172"/>
      <c r="B119" s="1152"/>
      <c r="C119" s="1152"/>
      <c r="D119" s="1218"/>
      <c r="E119" s="26">
        <v>1</v>
      </c>
      <c r="F119" s="26">
        <v>2</v>
      </c>
      <c r="G119" s="26">
        <v>3</v>
      </c>
      <c r="H119" s="26">
        <v>4</v>
      </c>
      <c r="I119" s="26">
        <v>5</v>
      </c>
      <c r="J119" s="26">
        <v>6</v>
      </c>
      <c r="K119" s="26">
        <v>7</v>
      </c>
      <c r="L119" s="26">
        <v>8</v>
      </c>
      <c r="M119" s="26">
        <v>9</v>
      </c>
      <c r="N119" s="26">
        <v>10</v>
      </c>
      <c r="O119" s="26">
        <v>11</v>
      </c>
      <c r="P119" s="26">
        <v>12</v>
      </c>
      <c r="Q119" s="26" t="s">
        <v>20</v>
      </c>
      <c r="R119" s="1152"/>
      <c r="S119" s="1157"/>
      <c r="T119" s="26">
        <v>1</v>
      </c>
      <c r="U119" s="26">
        <v>2</v>
      </c>
      <c r="V119" s="26">
        <v>3</v>
      </c>
      <c r="W119" s="26">
        <v>4</v>
      </c>
      <c r="X119" s="26">
        <v>5</v>
      </c>
      <c r="Y119" s="26">
        <v>6</v>
      </c>
      <c r="Z119" s="26">
        <v>7</v>
      </c>
      <c r="AA119" s="26">
        <v>8</v>
      </c>
      <c r="AB119" s="26">
        <v>9</v>
      </c>
      <c r="AC119" s="26">
        <v>10</v>
      </c>
      <c r="AD119" s="26">
        <v>11</v>
      </c>
      <c r="AE119" s="26">
        <v>12</v>
      </c>
      <c r="AF119" s="1157"/>
      <c r="AG119" s="26">
        <v>1</v>
      </c>
      <c r="AH119" s="26">
        <v>2</v>
      </c>
      <c r="AI119" s="26">
        <v>3</v>
      </c>
      <c r="AJ119" s="26">
        <v>4</v>
      </c>
      <c r="AK119" s="26">
        <v>5</v>
      </c>
      <c r="AL119" s="26">
        <v>6</v>
      </c>
      <c r="AM119" s="26">
        <v>7</v>
      </c>
      <c r="AN119" s="26">
        <v>8</v>
      </c>
      <c r="AO119" s="26">
        <v>9</v>
      </c>
      <c r="AP119" s="26">
        <v>10</v>
      </c>
      <c r="AQ119" s="26">
        <v>11</v>
      </c>
      <c r="AR119" s="26">
        <v>12</v>
      </c>
      <c r="AS119" s="26" t="s">
        <v>12</v>
      </c>
      <c r="AT119" s="164">
        <v>1</v>
      </c>
      <c r="AU119" s="164">
        <v>2</v>
      </c>
      <c r="AV119" s="164">
        <v>3</v>
      </c>
      <c r="AW119" s="164">
        <v>4</v>
      </c>
      <c r="AX119" s="164">
        <v>5</v>
      </c>
      <c r="AY119" s="164">
        <v>6</v>
      </c>
      <c r="AZ119" s="164">
        <v>7</v>
      </c>
      <c r="BA119" s="164">
        <v>8</v>
      </c>
      <c r="BB119" s="164">
        <v>9</v>
      </c>
      <c r="BC119" s="164">
        <v>10</v>
      </c>
      <c r="BD119" s="164">
        <v>11</v>
      </c>
      <c r="BE119" s="164">
        <v>12</v>
      </c>
      <c r="BF119" s="26" t="s">
        <v>12</v>
      </c>
      <c r="BG119" s="1152"/>
      <c r="BH119" s="1152"/>
      <c r="BI119" s="1155"/>
      <c r="BJ119" s="7"/>
      <c r="BK119" s="7"/>
      <c r="BL119" s="164" t="s">
        <v>581</v>
      </c>
      <c r="BM119" s="164" t="s">
        <v>582</v>
      </c>
      <c r="BN119" s="919" t="s">
        <v>583</v>
      </c>
      <c r="BO119" s="27"/>
      <c r="BP119" s="164" t="s">
        <v>581</v>
      </c>
      <c r="BQ119" s="164" t="s">
        <v>582</v>
      </c>
      <c r="BR119" s="919" t="s">
        <v>583</v>
      </c>
      <c r="BS119" s="27"/>
      <c r="BT119" s="164" t="s">
        <v>581</v>
      </c>
      <c r="BU119" s="164" t="s">
        <v>582</v>
      </c>
      <c r="BV119" s="919" t="s">
        <v>583</v>
      </c>
      <c r="BW119" s="27"/>
      <c r="BX119" s="164" t="s">
        <v>581</v>
      </c>
      <c r="BY119" s="164" t="s">
        <v>582</v>
      </c>
      <c r="BZ119" s="919" t="s">
        <v>583</v>
      </c>
      <c r="CA119" s="27"/>
      <c r="CB119" s="164" t="s">
        <v>581</v>
      </c>
      <c r="CC119" s="164" t="s">
        <v>582</v>
      </c>
      <c r="CD119" s="919" t="s">
        <v>583</v>
      </c>
      <c r="CE119" s="27"/>
      <c r="CF119" s="164" t="s">
        <v>581</v>
      </c>
      <c r="CG119" s="164" t="s">
        <v>582</v>
      </c>
      <c r="CH119" s="919" t="s">
        <v>583</v>
      </c>
      <c r="CI119" s="27"/>
      <c r="CJ119" s="164" t="s">
        <v>581</v>
      </c>
      <c r="CK119" s="164" t="s">
        <v>582</v>
      </c>
      <c r="CL119" s="919" t="s">
        <v>583</v>
      </c>
      <c r="CM119" s="27"/>
      <c r="CN119" s="164" t="s">
        <v>581</v>
      </c>
      <c r="CO119" s="164" t="s">
        <v>582</v>
      </c>
      <c r="CP119" s="919" t="s">
        <v>583</v>
      </c>
      <c r="CQ119" s="27"/>
      <c r="CR119" s="164" t="s">
        <v>581</v>
      </c>
      <c r="CS119" s="164" t="s">
        <v>582</v>
      </c>
      <c r="CT119" s="919" t="s">
        <v>583</v>
      </c>
      <c r="CU119" s="27"/>
      <c r="CV119" s="164" t="s">
        <v>581</v>
      </c>
      <c r="CW119" s="164" t="s">
        <v>582</v>
      </c>
      <c r="CX119" s="919" t="s">
        <v>583</v>
      </c>
      <c r="CY119" s="27"/>
      <c r="CZ119" s="164" t="s">
        <v>581</v>
      </c>
      <c r="DA119" s="164" t="s">
        <v>582</v>
      </c>
      <c r="DB119" s="919" t="s">
        <v>583</v>
      </c>
      <c r="DC119" s="27"/>
      <c r="DD119" s="164" t="s">
        <v>581</v>
      </c>
      <c r="DE119" s="164" t="s">
        <v>582</v>
      </c>
      <c r="DF119" s="919" t="s">
        <v>583</v>
      </c>
      <c r="DG119" s="27"/>
      <c r="DH119" s="164" t="s">
        <v>581</v>
      </c>
      <c r="DI119" s="164" t="s">
        <v>582</v>
      </c>
      <c r="DJ119" s="919" t="s">
        <v>583</v>
      </c>
    </row>
    <row r="120" spans="1:114" s="38" customFormat="1" ht="24.75" customHeight="1" x14ac:dyDescent="0.2">
      <c r="A120" s="28" t="s">
        <v>475</v>
      </c>
      <c r="B120" s="144" t="s">
        <v>287</v>
      </c>
      <c r="C120" s="29"/>
      <c r="D120" s="40"/>
      <c r="E120" s="539"/>
      <c r="F120" s="141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1"/>
      <c r="R120" s="40"/>
      <c r="S120" s="203"/>
      <c r="T120" s="204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3"/>
      <c r="AF120" s="69">
        <f t="shared" ref="AF120" si="1318">SUM(Q120*S120)</f>
        <v>0</v>
      </c>
      <c r="AG120" s="34">
        <f t="shared" ref="AG120:AG122" si="1319">T120*E120</f>
        <v>0</v>
      </c>
      <c r="AH120" s="34">
        <f t="shared" ref="AH120:AH122" si="1320">U120*F120</f>
        <v>0</v>
      </c>
      <c r="AI120" s="34">
        <f t="shared" ref="AI120:AI122" si="1321">V120*G120</f>
        <v>0</v>
      </c>
      <c r="AJ120" s="34">
        <f t="shared" ref="AJ120:AJ122" si="1322">W120*H120</f>
        <v>0</v>
      </c>
      <c r="AK120" s="34">
        <f t="shared" ref="AK120:AK122" si="1323">X120*I120</f>
        <v>0</v>
      </c>
      <c r="AL120" s="34">
        <f t="shared" ref="AL120:AL122" si="1324">Y120*J120</f>
        <v>0</v>
      </c>
      <c r="AM120" s="34">
        <f t="shared" ref="AM120:AM122" si="1325">Z120*K120</f>
        <v>0</v>
      </c>
      <c r="AN120" s="34">
        <f t="shared" ref="AN120:AN122" si="1326">AA120*L120</f>
        <v>0</v>
      </c>
      <c r="AO120" s="34">
        <f t="shared" ref="AO120:AO122" si="1327">AB120*M120</f>
        <v>0</v>
      </c>
      <c r="AP120" s="34">
        <f t="shared" ref="AP120:AP122" si="1328">AC120*N120</f>
        <v>0</v>
      </c>
      <c r="AQ120" s="34">
        <f t="shared" ref="AQ120:AQ122" si="1329">AD120*O120</f>
        <v>0</v>
      </c>
      <c r="AR120" s="34">
        <f t="shared" ref="AR120:AR122" si="1330">AE120*P120</f>
        <v>0</v>
      </c>
      <c r="AS120" s="35">
        <f t="shared" ref="AS120:AS122" si="1331">SUM(AG120:AR120)</f>
        <v>0</v>
      </c>
      <c r="AT120" s="34">
        <f t="shared" ref="AT120" si="1332">AG120*R120</f>
        <v>0</v>
      </c>
      <c r="AU120" s="34">
        <f t="shared" ref="AU120" si="1333">AH120*S120</f>
        <v>0</v>
      </c>
      <c r="AV120" s="34">
        <f t="shared" ref="AV120" si="1334">AI120*T120</f>
        <v>0</v>
      </c>
      <c r="AW120" s="34">
        <f t="shared" ref="AW120" si="1335">AJ120*U120</f>
        <v>0</v>
      </c>
      <c r="AX120" s="34">
        <f t="shared" ref="AX120" si="1336">AK120*V120</f>
        <v>0</v>
      </c>
      <c r="AY120" s="34">
        <f t="shared" ref="AY120" si="1337">AL120*W120</f>
        <v>0</v>
      </c>
      <c r="AZ120" s="34">
        <f t="shared" ref="AZ120" si="1338">AM120*X120</f>
        <v>0</v>
      </c>
      <c r="BA120" s="34">
        <f t="shared" ref="BA120" si="1339">AN120*Y120</f>
        <v>0</v>
      </c>
      <c r="BB120" s="34">
        <f t="shared" ref="BB120" si="1340">AO120*Z120</f>
        <v>0</v>
      </c>
      <c r="BC120" s="34">
        <f t="shared" ref="BC120" si="1341">AP120*AA120</f>
        <v>0</v>
      </c>
      <c r="BD120" s="34">
        <f t="shared" ref="BD120" si="1342">AQ120*AB120</f>
        <v>0</v>
      </c>
      <c r="BE120" s="34">
        <f t="shared" ref="BE120" si="1343">AR120*AC120</f>
        <v>0</v>
      </c>
      <c r="BF120" s="72">
        <f t="shared" ref="BF120:BF122" si="1344">SUM(AT120:BE120)</f>
        <v>0</v>
      </c>
      <c r="BG120" s="411">
        <f t="shared" ref="BG120:BG122" si="1345">AF120-AS120</f>
        <v>0</v>
      </c>
      <c r="BH120" s="36">
        <f t="shared" ref="BH120:BH122" si="1346">S120*D120</f>
        <v>0</v>
      </c>
      <c r="BI120" s="413">
        <f t="shared" ref="BI120:BI122" si="1347">BH120-AS120</f>
        <v>0</v>
      </c>
      <c r="BJ120" s="152"/>
      <c r="BK120" s="461"/>
      <c r="BL120" s="461"/>
      <c r="BM120" s="461"/>
      <c r="BN120" s="461"/>
      <c r="BO120" s="37"/>
      <c r="BP120" s="461"/>
      <c r="BQ120" s="461"/>
      <c r="BR120" s="461"/>
      <c r="BS120" s="37"/>
      <c r="BT120" s="461"/>
      <c r="BU120" s="461"/>
      <c r="BV120" s="461"/>
      <c r="BW120" s="37"/>
      <c r="BX120" s="461"/>
      <c r="BY120" s="461"/>
      <c r="BZ120" s="461"/>
      <c r="CA120" s="37"/>
      <c r="CB120" s="461"/>
      <c r="CC120" s="461"/>
      <c r="CD120" s="461"/>
      <c r="CE120" s="37"/>
      <c r="CF120" s="461"/>
      <c r="CG120" s="461"/>
      <c r="CH120" s="461"/>
      <c r="CI120" s="37"/>
      <c r="CJ120" s="461"/>
      <c r="CK120" s="461"/>
      <c r="CL120" s="461"/>
      <c r="CM120" s="37"/>
      <c r="CN120" s="461"/>
      <c r="CO120" s="461"/>
      <c r="CP120" s="461"/>
      <c r="CQ120" s="37"/>
      <c r="CR120" s="461"/>
      <c r="CS120" s="461"/>
      <c r="CT120" s="461"/>
      <c r="CU120" s="37"/>
      <c r="CV120" s="461"/>
      <c r="CW120" s="461"/>
      <c r="CX120" s="461"/>
      <c r="CY120" s="37"/>
      <c r="CZ120" s="461"/>
      <c r="DA120" s="461"/>
      <c r="DB120" s="461"/>
      <c r="DC120" s="37"/>
      <c r="DD120" s="461"/>
      <c r="DE120" s="461"/>
      <c r="DF120" s="461"/>
      <c r="DG120" s="37"/>
      <c r="DH120" s="461"/>
      <c r="DI120" s="461"/>
      <c r="DJ120" s="461"/>
    </row>
    <row r="121" spans="1:114" s="38" customFormat="1" ht="24.75" customHeight="1" x14ac:dyDescent="0.2">
      <c r="A121" s="28"/>
      <c r="B121" s="142" t="s">
        <v>485</v>
      </c>
      <c r="C121" s="29" t="s">
        <v>236</v>
      </c>
      <c r="D121" s="1041">
        <v>2200</v>
      </c>
      <c r="E121" s="539">
        <v>300</v>
      </c>
      <c r="F121" s="40"/>
      <c r="G121" s="40"/>
      <c r="H121" s="40"/>
      <c r="I121" s="40"/>
      <c r="J121" s="40"/>
      <c r="K121" s="40"/>
      <c r="L121" s="30"/>
      <c r="M121" s="30"/>
      <c r="N121" s="30"/>
      <c r="O121" s="30"/>
      <c r="P121" s="30"/>
      <c r="Q121" s="31">
        <f>SUM(E121:P121)</f>
        <v>300</v>
      </c>
      <c r="R121" s="40" t="s">
        <v>28</v>
      </c>
      <c r="S121" s="149">
        <v>10300</v>
      </c>
      <c r="T121" s="204">
        <v>10300</v>
      </c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69">
        <f>SUM(Q121*S121)</f>
        <v>3090000</v>
      </c>
      <c r="AG121" s="461">
        <f t="shared" si="1319"/>
        <v>3090000</v>
      </c>
      <c r="AH121" s="461">
        <f t="shared" si="1320"/>
        <v>0</v>
      </c>
      <c r="AI121" s="461">
        <f t="shared" si="1321"/>
        <v>0</v>
      </c>
      <c r="AJ121" s="461">
        <f t="shared" si="1322"/>
        <v>0</v>
      </c>
      <c r="AK121" s="461">
        <f t="shared" si="1323"/>
        <v>0</v>
      </c>
      <c r="AL121" s="461">
        <f t="shared" si="1324"/>
        <v>0</v>
      </c>
      <c r="AM121" s="461">
        <f t="shared" si="1325"/>
        <v>0</v>
      </c>
      <c r="AN121" s="461">
        <f t="shared" si="1326"/>
        <v>0</v>
      </c>
      <c r="AO121" s="461">
        <f t="shared" si="1327"/>
        <v>0</v>
      </c>
      <c r="AP121" s="461">
        <f t="shared" si="1328"/>
        <v>0</v>
      </c>
      <c r="AQ121" s="461">
        <f t="shared" si="1329"/>
        <v>0</v>
      </c>
      <c r="AR121" s="461">
        <f t="shared" si="1330"/>
        <v>0</v>
      </c>
      <c r="AS121" s="462">
        <f t="shared" si="1331"/>
        <v>3090000</v>
      </c>
      <c r="AT121" s="461">
        <f>SUM(AG121*12%)</f>
        <v>370800</v>
      </c>
      <c r="AU121" s="461">
        <f>SUM(AH121*4%)</f>
        <v>0</v>
      </c>
      <c r="AV121" s="461">
        <f t="shared" ref="AV121" si="1348">SUM(AI121*4%)</f>
        <v>0</v>
      </c>
      <c r="AW121" s="461">
        <f t="shared" ref="AW121" si="1349">SUM(AJ121*4%)</f>
        <v>0</v>
      </c>
      <c r="AX121" s="461">
        <f t="shared" ref="AX121" si="1350">SUM(AK121*4%)</f>
        <v>0</v>
      </c>
      <c r="AY121" s="461">
        <f t="shared" ref="AY121" si="1351">SUM(AL121*4%)</f>
        <v>0</v>
      </c>
      <c r="AZ121" s="461">
        <f t="shared" ref="AZ121" si="1352">SUM(AM121*4%)</f>
        <v>0</v>
      </c>
      <c r="BA121" s="461">
        <f t="shared" ref="BA121" si="1353">SUM(AN121*4%)</f>
        <v>0</v>
      </c>
      <c r="BB121" s="461">
        <f t="shared" ref="BB121" si="1354">SUM(AO121*4%)</f>
        <v>0</v>
      </c>
      <c r="BC121" s="461">
        <f t="shared" ref="BC121" si="1355">SUM(AP121*4%)</f>
        <v>0</v>
      </c>
      <c r="BD121" s="461">
        <f t="shared" ref="BD121" si="1356">SUM(AQ121*4%)</f>
        <v>0</v>
      </c>
      <c r="BE121" s="461">
        <f t="shared" ref="BE121" si="1357">SUM(AR121*4%)</f>
        <v>0</v>
      </c>
      <c r="BF121" s="73">
        <f t="shared" si="1344"/>
        <v>370800</v>
      </c>
      <c r="BG121" s="411">
        <f t="shared" si="1345"/>
        <v>0</v>
      </c>
      <c r="BH121" s="36">
        <f t="shared" si="1346"/>
        <v>22660000</v>
      </c>
      <c r="BI121" s="413">
        <f t="shared" si="1347"/>
        <v>19570000</v>
      </c>
      <c r="BJ121" s="152">
        <f>SUM(Q121/D121)</f>
        <v>0.13636363636363635</v>
      </c>
      <c r="BK121" s="149">
        <v>9000</v>
      </c>
      <c r="BL121" s="461">
        <f t="shared" ref="BL121:BL122" si="1358">AG121-AT121</f>
        <v>2719200</v>
      </c>
      <c r="BM121" s="461">
        <f t="shared" ref="BM121:BM122" si="1359">E121*BK121</f>
        <v>2700000</v>
      </c>
      <c r="BN121" s="461">
        <f t="shared" ref="BN121:BN122" si="1360">BL121-BM121</f>
        <v>19200</v>
      </c>
      <c r="BO121" s="37"/>
      <c r="BP121" s="461">
        <f t="shared" ref="BP121:BP122" si="1361">AH121-AU121</f>
        <v>0</v>
      </c>
      <c r="BQ121" s="461">
        <f t="shared" ref="BQ121:BQ122" si="1362">F121*BK121</f>
        <v>0</v>
      </c>
      <c r="BR121" s="461">
        <f t="shared" ref="BR121:BR122" si="1363">BP121-BQ121</f>
        <v>0</v>
      </c>
      <c r="BS121" s="37"/>
      <c r="BT121" s="461">
        <f t="shared" ref="BT121:BT122" si="1364">AI121-AV121</f>
        <v>0</v>
      </c>
      <c r="BU121" s="461">
        <f t="shared" ref="BU121:BU122" si="1365">G121*BK121</f>
        <v>0</v>
      </c>
      <c r="BV121" s="461">
        <f t="shared" ref="BV121:BV122" si="1366">BT121-BU121</f>
        <v>0</v>
      </c>
      <c r="BW121" s="37"/>
      <c r="BX121" s="461">
        <f t="shared" ref="BX121:BX122" si="1367">AJ121-AW121</f>
        <v>0</v>
      </c>
      <c r="BY121" s="461">
        <f t="shared" ref="BY121:BY122" si="1368">H121*BK121</f>
        <v>0</v>
      </c>
      <c r="BZ121" s="461">
        <f t="shared" ref="BZ121:BZ122" si="1369">BX121-BY121</f>
        <v>0</v>
      </c>
      <c r="CA121" s="37"/>
      <c r="CB121" s="461">
        <f t="shared" ref="CB121:CB122" si="1370">SUM(AK121-AX121)</f>
        <v>0</v>
      </c>
      <c r="CC121" s="461">
        <f t="shared" ref="CC121:CC122" si="1371">I121*BK121</f>
        <v>0</v>
      </c>
      <c r="CD121" s="461">
        <f t="shared" ref="CD121:CD122" si="1372">CB121-CC121</f>
        <v>0</v>
      </c>
      <c r="CE121" s="37"/>
      <c r="CF121" s="461">
        <f t="shared" ref="CF121:CF122" si="1373">AL121-AY121</f>
        <v>0</v>
      </c>
      <c r="CG121" s="461">
        <f t="shared" ref="CG121:CG122" si="1374">J121*BK121</f>
        <v>0</v>
      </c>
      <c r="CH121" s="461">
        <f t="shared" ref="CH121:CH122" si="1375">CF121-CG121</f>
        <v>0</v>
      </c>
      <c r="CI121" s="37"/>
      <c r="CJ121" s="461">
        <f t="shared" ref="CJ121:CJ122" si="1376">AM121-AZ121</f>
        <v>0</v>
      </c>
      <c r="CK121" s="461">
        <f t="shared" ref="CK121:CK122" si="1377">K121*BK121</f>
        <v>0</v>
      </c>
      <c r="CL121" s="461">
        <f t="shared" ref="CL121:CL122" si="1378">CJ121-CK121</f>
        <v>0</v>
      </c>
      <c r="CM121" s="37"/>
      <c r="CN121" s="461">
        <f t="shared" ref="CN121:CN122" si="1379">AN121-BA121</f>
        <v>0</v>
      </c>
      <c r="CO121" s="461">
        <f t="shared" ref="CO121:CO122" si="1380">L121*BK121</f>
        <v>0</v>
      </c>
      <c r="CP121" s="461">
        <f t="shared" ref="CP121:CP122" si="1381">CN121-CO121</f>
        <v>0</v>
      </c>
      <c r="CQ121" s="37"/>
      <c r="CR121" s="461">
        <f t="shared" ref="CR121:CR122" si="1382">AO121-BB121</f>
        <v>0</v>
      </c>
      <c r="CS121" s="461">
        <f t="shared" ref="CS121:CS122" si="1383">M121*BK121</f>
        <v>0</v>
      </c>
      <c r="CT121" s="461">
        <f t="shared" ref="CT121:CT122" si="1384">CR121-CS121</f>
        <v>0</v>
      </c>
      <c r="CU121" s="37"/>
      <c r="CV121" s="461">
        <f t="shared" ref="CV121:CV122" si="1385">AP121-BC121</f>
        <v>0</v>
      </c>
      <c r="CW121" s="461">
        <f t="shared" ref="CW121:CW122" si="1386">N121*BK121</f>
        <v>0</v>
      </c>
      <c r="CX121" s="461">
        <f t="shared" ref="CX121:CX122" si="1387">CV121-CW121</f>
        <v>0</v>
      </c>
      <c r="CY121" s="37"/>
      <c r="CZ121" s="461">
        <f t="shared" ref="CZ121:CZ122" si="1388">AQ121-BD121</f>
        <v>0</v>
      </c>
      <c r="DA121" s="461">
        <f t="shared" ref="DA121:DA122" si="1389">O121*BK121</f>
        <v>0</v>
      </c>
      <c r="DB121" s="461">
        <f t="shared" ref="DB121:DB122" si="1390">CZ121-DA121</f>
        <v>0</v>
      </c>
      <c r="DC121" s="37"/>
      <c r="DD121" s="461">
        <f t="shared" ref="DD121:DD122" si="1391">AR121-BE121</f>
        <v>0</v>
      </c>
      <c r="DE121" s="461">
        <f t="shared" ref="DE121:DE122" si="1392">P121*BK121</f>
        <v>0</v>
      </c>
      <c r="DF121" s="461">
        <f t="shared" ref="DF121:DF122" si="1393">DD121-DE121</f>
        <v>0</v>
      </c>
      <c r="DG121" s="37"/>
      <c r="DH121" s="461">
        <f t="shared" ref="DH121:DH122" si="1394">SUM(BL121+BP121+BT121+BX121+CB121+CF121+CJ121+CN121+CR121+CV121+CZ121+DD121)</f>
        <v>2719200</v>
      </c>
      <c r="DI121" s="461">
        <f t="shared" ref="DI121:DI122" si="1395">SUM(BM121+BQ121+BU121+BY121+CC121+CG121+CK121+CO121+CS121+CW121+DA121+DE121)</f>
        <v>2700000</v>
      </c>
      <c r="DJ121" s="461">
        <f t="shared" ref="DJ121:DJ122" si="1396">DH121-DI121</f>
        <v>19200</v>
      </c>
    </row>
    <row r="122" spans="1:114" s="38" customFormat="1" ht="24.75" customHeight="1" thickBot="1" x14ac:dyDescent="0.25">
      <c r="A122" s="28"/>
      <c r="B122" s="143" t="s">
        <v>486</v>
      </c>
      <c r="C122" s="29" t="s">
        <v>236</v>
      </c>
      <c r="D122" s="40">
        <v>44</v>
      </c>
      <c r="E122" s="979">
        <v>6</v>
      </c>
      <c r="F122" s="450"/>
      <c r="G122" s="40"/>
      <c r="H122" s="40"/>
      <c r="I122" s="40"/>
      <c r="J122" s="40"/>
      <c r="K122" s="40"/>
      <c r="L122" s="30"/>
      <c r="M122" s="30"/>
      <c r="N122" s="30"/>
      <c r="O122" s="30"/>
      <c r="P122" s="30"/>
      <c r="Q122" s="31">
        <f>SUM(E122:P122)</f>
        <v>6</v>
      </c>
      <c r="R122" s="40" t="s">
        <v>45</v>
      </c>
      <c r="S122" s="203">
        <v>400000</v>
      </c>
      <c r="T122" s="203">
        <v>400000</v>
      </c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69">
        <f>SUM(Q122*S122)</f>
        <v>2400000</v>
      </c>
      <c r="AG122" s="70">
        <f t="shared" si="1319"/>
        <v>2400000</v>
      </c>
      <c r="AH122" s="70">
        <f t="shared" si="1320"/>
        <v>0</v>
      </c>
      <c r="AI122" s="70">
        <f t="shared" si="1321"/>
        <v>0</v>
      </c>
      <c r="AJ122" s="70">
        <f t="shared" si="1322"/>
        <v>0</v>
      </c>
      <c r="AK122" s="70">
        <f t="shared" si="1323"/>
        <v>0</v>
      </c>
      <c r="AL122" s="70">
        <f t="shared" si="1324"/>
        <v>0</v>
      </c>
      <c r="AM122" s="70">
        <f t="shared" si="1325"/>
        <v>0</v>
      </c>
      <c r="AN122" s="70">
        <f t="shared" si="1326"/>
        <v>0</v>
      </c>
      <c r="AO122" s="70">
        <f t="shared" si="1327"/>
        <v>0</v>
      </c>
      <c r="AP122" s="70">
        <f t="shared" si="1328"/>
        <v>0</v>
      </c>
      <c r="AQ122" s="70">
        <f t="shared" si="1329"/>
        <v>0</v>
      </c>
      <c r="AR122" s="70">
        <f t="shared" si="1330"/>
        <v>0</v>
      </c>
      <c r="AS122" s="71">
        <f t="shared" si="1331"/>
        <v>2400000</v>
      </c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2">
        <f t="shared" si="1344"/>
        <v>0</v>
      </c>
      <c r="BG122" s="411">
        <f t="shared" si="1345"/>
        <v>0</v>
      </c>
      <c r="BH122" s="36">
        <f t="shared" si="1346"/>
        <v>17600000</v>
      </c>
      <c r="BI122" s="413">
        <f t="shared" si="1347"/>
        <v>15200000</v>
      </c>
      <c r="BJ122" s="152">
        <f>SUM(Q122/D122)</f>
        <v>0.13636363636363635</v>
      </c>
      <c r="BK122" s="203">
        <v>400000</v>
      </c>
      <c r="BL122" s="461">
        <f t="shared" si="1358"/>
        <v>2400000</v>
      </c>
      <c r="BM122" s="461">
        <f t="shared" si="1359"/>
        <v>2400000</v>
      </c>
      <c r="BN122" s="461">
        <f t="shared" si="1360"/>
        <v>0</v>
      </c>
      <c r="BO122" s="37"/>
      <c r="BP122" s="461">
        <f t="shared" si="1361"/>
        <v>0</v>
      </c>
      <c r="BQ122" s="461">
        <f t="shared" si="1362"/>
        <v>0</v>
      </c>
      <c r="BR122" s="461">
        <f t="shared" si="1363"/>
        <v>0</v>
      </c>
      <c r="BS122" s="37"/>
      <c r="BT122" s="461">
        <f t="shared" si="1364"/>
        <v>0</v>
      </c>
      <c r="BU122" s="461">
        <f t="shared" si="1365"/>
        <v>0</v>
      </c>
      <c r="BV122" s="461">
        <f t="shared" si="1366"/>
        <v>0</v>
      </c>
      <c r="BW122" s="37"/>
      <c r="BX122" s="461">
        <f t="shared" si="1367"/>
        <v>0</v>
      </c>
      <c r="BY122" s="461">
        <f t="shared" si="1368"/>
        <v>0</v>
      </c>
      <c r="BZ122" s="461">
        <f t="shared" si="1369"/>
        <v>0</v>
      </c>
      <c r="CA122" s="37"/>
      <c r="CB122" s="461">
        <f t="shared" si="1370"/>
        <v>0</v>
      </c>
      <c r="CC122" s="461">
        <f t="shared" si="1371"/>
        <v>0</v>
      </c>
      <c r="CD122" s="461">
        <f t="shared" si="1372"/>
        <v>0</v>
      </c>
      <c r="CE122" s="37"/>
      <c r="CF122" s="461">
        <f t="shared" si="1373"/>
        <v>0</v>
      </c>
      <c r="CG122" s="461">
        <f t="shared" si="1374"/>
        <v>0</v>
      </c>
      <c r="CH122" s="461">
        <f t="shared" si="1375"/>
        <v>0</v>
      </c>
      <c r="CI122" s="37"/>
      <c r="CJ122" s="461">
        <f t="shared" si="1376"/>
        <v>0</v>
      </c>
      <c r="CK122" s="461">
        <f t="shared" si="1377"/>
        <v>0</v>
      </c>
      <c r="CL122" s="461">
        <f t="shared" si="1378"/>
        <v>0</v>
      </c>
      <c r="CM122" s="37"/>
      <c r="CN122" s="461">
        <f t="shared" si="1379"/>
        <v>0</v>
      </c>
      <c r="CO122" s="461">
        <f t="shared" si="1380"/>
        <v>0</v>
      </c>
      <c r="CP122" s="461">
        <f t="shared" si="1381"/>
        <v>0</v>
      </c>
      <c r="CQ122" s="37"/>
      <c r="CR122" s="461">
        <f t="shared" si="1382"/>
        <v>0</v>
      </c>
      <c r="CS122" s="461">
        <f t="shared" si="1383"/>
        <v>0</v>
      </c>
      <c r="CT122" s="461">
        <f t="shared" si="1384"/>
        <v>0</v>
      </c>
      <c r="CU122" s="37"/>
      <c r="CV122" s="461">
        <f t="shared" si="1385"/>
        <v>0</v>
      </c>
      <c r="CW122" s="461">
        <f t="shared" si="1386"/>
        <v>0</v>
      </c>
      <c r="CX122" s="461">
        <f t="shared" si="1387"/>
        <v>0</v>
      </c>
      <c r="CY122" s="37"/>
      <c r="CZ122" s="461">
        <f t="shared" si="1388"/>
        <v>0</v>
      </c>
      <c r="DA122" s="461">
        <f t="shared" si="1389"/>
        <v>0</v>
      </c>
      <c r="DB122" s="461">
        <f t="shared" si="1390"/>
        <v>0</v>
      </c>
      <c r="DC122" s="37"/>
      <c r="DD122" s="461">
        <f t="shared" si="1391"/>
        <v>0</v>
      </c>
      <c r="DE122" s="461">
        <f t="shared" si="1392"/>
        <v>0</v>
      </c>
      <c r="DF122" s="461">
        <f t="shared" si="1393"/>
        <v>0</v>
      </c>
      <c r="DG122" s="37"/>
      <c r="DH122" s="461">
        <f t="shared" si="1394"/>
        <v>2400000</v>
      </c>
      <c r="DI122" s="461">
        <f t="shared" si="1395"/>
        <v>2400000</v>
      </c>
      <c r="DJ122" s="461">
        <f t="shared" si="1396"/>
        <v>0</v>
      </c>
    </row>
    <row r="123" spans="1:114" s="39" customFormat="1" ht="24.75" customHeight="1" thickBot="1" x14ac:dyDescent="0.25">
      <c r="A123" s="45">
        <v>9</v>
      </c>
      <c r="B123" s="45" t="s">
        <v>4</v>
      </c>
      <c r="C123" s="45"/>
      <c r="D123" s="196"/>
      <c r="E123" s="972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8"/>
      <c r="R123" s="77"/>
      <c r="S123" s="102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4">
        <f t="shared" ref="AF123:BI123" si="1397">SUM(AF120:AF122)</f>
        <v>5490000</v>
      </c>
      <c r="AG123" s="915">
        <f t="shared" si="1397"/>
        <v>5490000</v>
      </c>
      <c r="AH123" s="104">
        <f t="shared" si="1397"/>
        <v>0</v>
      </c>
      <c r="AI123" s="104">
        <f t="shared" si="1397"/>
        <v>0</v>
      </c>
      <c r="AJ123" s="104">
        <f t="shared" si="1397"/>
        <v>0</v>
      </c>
      <c r="AK123" s="104">
        <f t="shared" si="1397"/>
        <v>0</v>
      </c>
      <c r="AL123" s="104">
        <f t="shared" si="1397"/>
        <v>0</v>
      </c>
      <c r="AM123" s="104">
        <f t="shared" si="1397"/>
        <v>0</v>
      </c>
      <c r="AN123" s="104">
        <f t="shared" si="1397"/>
        <v>0</v>
      </c>
      <c r="AO123" s="104">
        <f t="shared" si="1397"/>
        <v>0</v>
      </c>
      <c r="AP123" s="104">
        <f t="shared" si="1397"/>
        <v>0</v>
      </c>
      <c r="AQ123" s="104">
        <f t="shared" si="1397"/>
        <v>0</v>
      </c>
      <c r="AR123" s="104">
        <f t="shared" si="1397"/>
        <v>0</v>
      </c>
      <c r="AS123" s="104">
        <f t="shared" si="1397"/>
        <v>5490000</v>
      </c>
      <c r="AT123" s="104">
        <f t="shared" si="1397"/>
        <v>370800</v>
      </c>
      <c r="AU123" s="104">
        <f t="shared" si="1397"/>
        <v>0</v>
      </c>
      <c r="AV123" s="104">
        <f t="shared" si="1397"/>
        <v>0</v>
      </c>
      <c r="AW123" s="104">
        <f t="shared" si="1397"/>
        <v>0</v>
      </c>
      <c r="AX123" s="104">
        <f t="shared" si="1397"/>
        <v>0</v>
      </c>
      <c r="AY123" s="104">
        <f t="shared" si="1397"/>
        <v>0</v>
      </c>
      <c r="AZ123" s="104">
        <f t="shared" si="1397"/>
        <v>0</v>
      </c>
      <c r="BA123" s="104">
        <f t="shared" si="1397"/>
        <v>0</v>
      </c>
      <c r="BB123" s="104">
        <f t="shared" si="1397"/>
        <v>0</v>
      </c>
      <c r="BC123" s="104">
        <f t="shared" si="1397"/>
        <v>0</v>
      </c>
      <c r="BD123" s="104">
        <f t="shared" si="1397"/>
        <v>0</v>
      </c>
      <c r="BE123" s="104">
        <f t="shared" si="1397"/>
        <v>0</v>
      </c>
      <c r="BF123" s="104">
        <f t="shared" si="1397"/>
        <v>370800</v>
      </c>
      <c r="BG123" s="105">
        <f t="shared" si="1397"/>
        <v>0</v>
      </c>
      <c r="BH123" s="105">
        <f t="shared" si="1397"/>
        <v>40260000</v>
      </c>
      <c r="BI123" s="105">
        <f t="shared" si="1397"/>
        <v>34770000</v>
      </c>
      <c r="BJ123" s="153">
        <f>SUM(BJ120:BJ122)/11</f>
        <v>2.4793388429752063E-2</v>
      </c>
      <c r="BK123" s="159"/>
      <c r="BL123" s="918">
        <f>SUM(BL120:BL122)</f>
        <v>5119200</v>
      </c>
      <c r="BM123" s="918">
        <f t="shared" ref="BM123:BN123" si="1398">SUM(BM120:BM122)</f>
        <v>5100000</v>
      </c>
      <c r="BN123" s="918">
        <f t="shared" si="1398"/>
        <v>19200</v>
      </c>
      <c r="BO123" s="50"/>
      <c r="BP123" s="918">
        <f>SUM(BP120:BP122)</f>
        <v>0</v>
      </c>
      <c r="BQ123" s="918">
        <f t="shared" ref="BQ123:BR123" si="1399">SUM(BQ120:BQ122)</f>
        <v>0</v>
      </c>
      <c r="BR123" s="918">
        <f t="shared" si="1399"/>
        <v>0</v>
      </c>
      <c r="BS123" s="50"/>
      <c r="BT123" s="918">
        <f>SUM(BT120:BT122)</f>
        <v>0</v>
      </c>
      <c r="BU123" s="918">
        <f t="shared" ref="BU123:BV123" si="1400">SUM(BU120:BU122)</f>
        <v>0</v>
      </c>
      <c r="BV123" s="918">
        <f t="shared" si="1400"/>
        <v>0</v>
      </c>
      <c r="BW123" s="50"/>
      <c r="BX123" s="918">
        <f>SUM(BX120:BX122)</f>
        <v>0</v>
      </c>
      <c r="BY123" s="918">
        <f t="shared" ref="BY123:BZ123" si="1401">SUM(BY120:BY122)</f>
        <v>0</v>
      </c>
      <c r="BZ123" s="918">
        <f t="shared" si="1401"/>
        <v>0</v>
      </c>
      <c r="CA123" s="50"/>
      <c r="CB123" s="918">
        <f>SUM(CB120:CB122)</f>
        <v>0</v>
      </c>
      <c r="CC123" s="918">
        <f t="shared" ref="CC123:CD123" si="1402">SUM(CC120:CC122)</f>
        <v>0</v>
      </c>
      <c r="CD123" s="918">
        <f t="shared" si="1402"/>
        <v>0</v>
      </c>
      <c r="CE123" s="50"/>
      <c r="CF123" s="918">
        <f>SUM(CF120:CF122)</f>
        <v>0</v>
      </c>
      <c r="CG123" s="918">
        <f t="shared" ref="CG123:CH123" si="1403">SUM(CG120:CG122)</f>
        <v>0</v>
      </c>
      <c r="CH123" s="918">
        <f t="shared" si="1403"/>
        <v>0</v>
      </c>
      <c r="CI123" s="50"/>
      <c r="CJ123" s="918">
        <f>SUM(CJ120:CJ122)</f>
        <v>0</v>
      </c>
      <c r="CK123" s="918">
        <f t="shared" ref="CK123:CL123" si="1404">SUM(CK120:CK122)</f>
        <v>0</v>
      </c>
      <c r="CL123" s="918">
        <f t="shared" si="1404"/>
        <v>0</v>
      </c>
      <c r="CM123" s="50"/>
      <c r="CN123" s="918">
        <f>SUM(CN120:CN122)</f>
        <v>0</v>
      </c>
      <c r="CO123" s="918">
        <f t="shared" ref="CO123:CP123" si="1405">SUM(CO120:CO122)</f>
        <v>0</v>
      </c>
      <c r="CP123" s="918">
        <f t="shared" si="1405"/>
        <v>0</v>
      </c>
      <c r="CQ123" s="50"/>
      <c r="CR123" s="918">
        <f>SUM(CR120:CR122)</f>
        <v>0</v>
      </c>
      <c r="CS123" s="918">
        <f t="shared" ref="CS123:CT123" si="1406">SUM(CS120:CS122)</f>
        <v>0</v>
      </c>
      <c r="CT123" s="918">
        <f t="shared" si="1406"/>
        <v>0</v>
      </c>
      <c r="CU123" s="50"/>
      <c r="CV123" s="918">
        <f>SUM(CV120:CV122)</f>
        <v>0</v>
      </c>
      <c r="CW123" s="918">
        <f t="shared" ref="CW123:CX123" si="1407">SUM(CW120:CW122)</f>
        <v>0</v>
      </c>
      <c r="CX123" s="918">
        <f t="shared" si="1407"/>
        <v>0</v>
      </c>
      <c r="CY123" s="50"/>
      <c r="CZ123" s="918">
        <f>SUM(CZ120:CZ122)</f>
        <v>0</v>
      </c>
      <c r="DA123" s="918">
        <f t="shared" ref="DA123:DB123" si="1408">SUM(DA120:DA122)</f>
        <v>0</v>
      </c>
      <c r="DB123" s="918">
        <f t="shared" si="1408"/>
        <v>0</v>
      </c>
      <c r="DC123" s="50"/>
      <c r="DD123" s="918">
        <f>SUM(DD120:DD122)</f>
        <v>0</v>
      </c>
      <c r="DE123" s="918">
        <f t="shared" ref="DE123:DF123" si="1409">SUM(DE120:DE122)</f>
        <v>0</v>
      </c>
      <c r="DF123" s="918">
        <f t="shared" si="1409"/>
        <v>0</v>
      </c>
      <c r="DG123" s="50"/>
      <c r="DH123" s="918">
        <f>SUM(DH120:DH122)</f>
        <v>5119200</v>
      </c>
      <c r="DI123" s="918">
        <f>SUM(DI120:DI122)</f>
        <v>5100000</v>
      </c>
      <c r="DJ123" s="918">
        <f>SUM(DJ120:DJ122)</f>
        <v>19200</v>
      </c>
    </row>
    <row r="124" spans="1:114" s="20" customFormat="1" ht="24.75" customHeight="1" x14ac:dyDescent="0.2">
      <c r="A124" s="51"/>
      <c r="D124" s="197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AE124" s="41"/>
      <c r="AS124" s="52"/>
      <c r="BF124" s="53"/>
      <c r="BG124" s="54">
        <f>AF123-AS123</f>
        <v>0</v>
      </c>
      <c r="BH124" s="55">
        <f>SUM(BI123+AS123+BF123)</f>
        <v>40630800</v>
      </c>
      <c r="BI124" s="56">
        <f>SUM(BG123)</f>
        <v>0</v>
      </c>
      <c r="BJ124" s="41" t="s">
        <v>35</v>
      </c>
      <c r="BK124" s="160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E124" s="24"/>
      <c r="CI124" s="24"/>
      <c r="CM124" s="24"/>
      <c r="CQ124" s="24"/>
      <c r="CU124" s="24"/>
      <c r="CY124" s="24"/>
      <c r="DC124" s="24"/>
      <c r="DG124" s="24"/>
    </row>
    <row r="125" spans="1:114" s="20" customFormat="1" ht="24.75" customHeight="1" x14ac:dyDescent="0.2">
      <c r="A125" s="51"/>
      <c r="D125" s="197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AE125" s="41"/>
      <c r="AS125" s="41"/>
      <c r="AT125" s="118"/>
      <c r="AU125" s="118"/>
      <c r="AV125" s="118"/>
      <c r="AW125" s="118"/>
      <c r="AX125" s="118"/>
      <c r="AY125" s="118"/>
      <c r="AZ125" s="118"/>
      <c r="BA125" s="118"/>
      <c r="BB125" s="118"/>
      <c r="BC125" s="118"/>
      <c r="BD125" s="118"/>
      <c r="BE125" s="118"/>
      <c r="BF125" s="118"/>
      <c r="BG125" s="41"/>
      <c r="BH125" s="57"/>
      <c r="BI125" s="58">
        <f>SUM(BI123-BI124)</f>
        <v>34770000</v>
      </c>
      <c r="BJ125" s="41" t="s">
        <v>34</v>
      </c>
      <c r="BK125" s="160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E125" s="24"/>
      <c r="CI125" s="24"/>
      <c r="CM125" s="24"/>
      <c r="CQ125" s="24"/>
      <c r="CU125" s="24"/>
      <c r="CY125" s="24"/>
      <c r="DC125" s="24"/>
      <c r="DG125" s="24"/>
    </row>
    <row r="126" spans="1:114" s="20" customFormat="1" ht="24.75" customHeight="1" x14ac:dyDescent="0.2">
      <c r="A126" s="1168" t="s">
        <v>8</v>
      </c>
      <c r="B126" s="1169"/>
      <c r="C126" s="119" t="s">
        <v>101</v>
      </c>
      <c r="D126" s="131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23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3"/>
      <c r="AT126" s="131"/>
      <c r="AU126" s="131"/>
      <c r="AV126" s="131"/>
      <c r="AW126" s="131"/>
      <c r="AX126" s="268"/>
      <c r="AY126" s="131"/>
      <c r="AZ126" s="131"/>
      <c r="BA126" s="131"/>
      <c r="BB126" s="131"/>
      <c r="BC126" s="131"/>
      <c r="BD126" s="131"/>
      <c r="BE126" s="131"/>
      <c r="BF126" s="133"/>
      <c r="BG126" s="133"/>
      <c r="BH126" s="130"/>
      <c r="BI126" s="134"/>
      <c r="BJ126" s="23"/>
      <c r="BK126" s="157"/>
      <c r="BL126" s="131"/>
      <c r="BM126" s="132"/>
      <c r="BN126" s="131"/>
      <c r="BO126" s="131"/>
      <c r="BP126" s="131"/>
      <c r="BQ126" s="131"/>
      <c r="BR126" s="131"/>
      <c r="BS126" s="131"/>
      <c r="BT126" s="133"/>
      <c r="BU126" s="133"/>
      <c r="BV126" s="130"/>
      <c r="BW126" s="131"/>
      <c r="BX126" s="133"/>
      <c r="BY126" s="133"/>
      <c r="BZ126" s="24"/>
      <c r="CA126" s="131"/>
      <c r="CB126" s="24"/>
      <c r="CC126" s="24"/>
      <c r="CD126" s="24"/>
      <c r="CE126" s="131"/>
      <c r="CF126" s="24"/>
      <c r="CG126" s="24"/>
      <c r="CH126" s="24"/>
      <c r="CI126" s="131"/>
      <c r="CJ126" s="24"/>
      <c r="CK126" s="24"/>
      <c r="CL126" s="24"/>
      <c r="CM126" s="131"/>
      <c r="CN126" s="24"/>
      <c r="CO126" s="24"/>
      <c r="CP126" s="24"/>
      <c r="CQ126" s="131"/>
      <c r="CU126" s="131"/>
      <c r="CY126" s="131"/>
      <c r="DC126" s="131"/>
      <c r="DG126" s="131"/>
    </row>
    <row r="127" spans="1:114" s="8" customFormat="1" ht="24.75" customHeight="1" x14ac:dyDescent="0.2">
      <c r="A127" s="1170" t="s">
        <v>9</v>
      </c>
      <c r="B127" s="1150" t="s">
        <v>10</v>
      </c>
      <c r="C127" s="1150" t="s">
        <v>21</v>
      </c>
      <c r="D127" s="1173" t="s">
        <v>11</v>
      </c>
      <c r="E127" s="1173"/>
      <c r="F127" s="1173"/>
      <c r="G127" s="1173"/>
      <c r="H127" s="1173"/>
      <c r="I127" s="1173"/>
      <c r="J127" s="1173"/>
      <c r="K127" s="1173"/>
      <c r="L127" s="1173"/>
      <c r="M127" s="1173"/>
      <c r="N127" s="1173"/>
      <c r="O127" s="1173"/>
      <c r="P127" s="1173"/>
      <c r="Q127" s="1173"/>
      <c r="R127" s="1150" t="s">
        <v>19</v>
      </c>
      <c r="S127" s="1174" t="s">
        <v>16</v>
      </c>
      <c r="T127" s="1175"/>
      <c r="U127" s="1175"/>
      <c r="V127" s="1175"/>
      <c r="W127" s="1175"/>
      <c r="X127" s="1175"/>
      <c r="Y127" s="1175"/>
      <c r="Z127" s="1175"/>
      <c r="AA127" s="1175"/>
      <c r="AB127" s="1175"/>
      <c r="AC127" s="1175"/>
      <c r="AD127" s="1175"/>
      <c r="AE127" s="1176"/>
      <c r="AF127" s="1161" t="s">
        <v>6</v>
      </c>
      <c r="AG127" s="1161"/>
      <c r="AH127" s="1161"/>
      <c r="AI127" s="1161"/>
      <c r="AJ127" s="1161"/>
      <c r="AK127" s="1161"/>
      <c r="AL127" s="1161"/>
      <c r="AM127" s="1161"/>
      <c r="AN127" s="1161"/>
      <c r="AO127" s="1161"/>
      <c r="AP127" s="1161"/>
      <c r="AQ127" s="1161"/>
      <c r="AR127" s="1161"/>
      <c r="AS127" s="1161"/>
      <c r="AT127" s="1162" t="s">
        <v>38</v>
      </c>
      <c r="AU127" s="1163"/>
      <c r="AV127" s="1163"/>
      <c r="AW127" s="1163"/>
      <c r="AX127" s="1163"/>
      <c r="AY127" s="1163"/>
      <c r="AZ127" s="1163"/>
      <c r="BA127" s="1163"/>
      <c r="BB127" s="1163"/>
      <c r="BC127" s="1163"/>
      <c r="BD127" s="1163"/>
      <c r="BE127" s="1163"/>
      <c r="BF127" s="1164"/>
      <c r="BG127" s="1150" t="s">
        <v>35</v>
      </c>
      <c r="BH127" s="1150" t="s">
        <v>208</v>
      </c>
      <c r="BI127" s="1214" t="s">
        <v>36</v>
      </c>
      <c r="BJ127" s="130"/>
      <c r="BK127" s="130"/>
      <c r="BL127" s="1149" t="s">
        <v>51</v>
      </c>
      <c r="BM127" s="1149"/>
      <c r="BN127" s="1149"/>
      <c r="BO127" s="23"/>
      <c r="BP127" s="1149" t="s">
        <v>52</v>
      </c>
      <c r="BQ127" s="1149"/>
      <c r="BR127" s="1149"/>
      <c r="BS127" s="23"/>
      <c r="BT127" s="1149" t="s">
        <v>56</v>
      </c>
      <c r="BU127" s="1149"/>
      <c r="BV127" s="1149"/>
      <c r="BW127" s="23"/>
      <c r="BX127" s="1149" t="s">
        <v>59</v>
      </c>
      <c r="BY127" s="1149"/>
      <c r="BZ127" s="1149"/>
      <c r="CA127" s="23"/>
      <c r="CB127" s="1149" t="s">
        <v>60</v>
      </c>
      <c r="CC127" s="1149"/>
      <c r="CD127" s="1149"/>
      <c r="CE127" s="23"/>
      <c r="CF127" s="1149" t="s">
        <v>61</v>
      </c>
      <c r="CG127" s="1149"/>
      <c r="CH127" s="1149"/>
      <c r="CI127" s="23"/>
      <c r="CJ127" s="1149" t="s">
        <v>204</v>
      </c>
      <c r="CK127" s="1149"/>
      <c r="CL127" s="1149"/>
      <c r="CM127" s="23"/>
      <c r="CN127" s="1149" t="s">
        <v>584</v>
      </c>
      <c r="CO127" s="1149"/>
      <c r="CP127" s="1149"/>
      <c r="CQ127" s="23"/>
      <c r="CR127" s="1149" t="s">
        <v>585</v>
      </c>
      <c r="CS127" s="1149"/>
      <c r="CT127" s="1149"/>
      <c r="CU127" s="23"/>
      <c r="CV127" s="1149" t="s">
        <v>586</v>
      </c>
      <c r="CW127" s="1149"/>
      <c r="CX127" s="1149"/>
      <c r="CY127" s="23"/>
      <c r="CZ127" s="1149" t="s">
        <v>587</v>
      </c>
      <c r="DA127" s="1149"/>
      <c r="DB127" s="1149"/>
      <c r="DC127" s="23"/>
      <c r="DD127" s="1149" t="s">
        <v>588</v>
      </c>
      <c r="DE127" s="1149"/>
      <c r="DF127" s="1149"/>
      <c r="DG127" s="23"/>
      <c r="DH127" s="1149" t="s">
        <v>12</v>
      </c>
      <c r="DI127" s="1149"/>
      <c r="DJ127" s="1149"/>
    </row>
    <row r="128" spans="1:114" s="8" customFormat="1" ht="24.75" customHeight="1" x14ac:dyDescent="0.2">
      <c r="A128" s="1171"/>
      <c r="B128" s="1151"/>
      <c r="C128" s="1151"/>
      <c r="D128" s="1217" t="s">
        <v>17</v>
      </c>
      <c r="E128" s="1158" t="s">
        <v>18</v>
      </c>
      <c r="F128" s="1159"/>
      <c r="G128" s="1159"/>
      <c r="H128" s="1159"/>
      <c r="I128" s="1159"/>
      <c r="J128" s="1159"/>
      <c r="K128" s="1159"/>
      <c r="L128" s="1159"/>
      <c r="M128" s="1159"/>
      <c r="N128" s="1159"/>
      <c r="O128" s="1159"/>
      <c r="P128" s="1159"/>
      <c r="Q128" s="1159"/>
      <c r="R128" s="1151"/>
      <c r="S128" s="1156" t="s">
        <v>17</v>
      </c>
      <c r="T128" s="1158" t="s">
        <v>18</v>
      </c>
      <c r="U128" s="1159"/>
      <c r="V128" s="1159"/>
      <c r="W128" s="1159"/>
      <c r="X128" s="1159"/>
      <c r="Y128" s="1159"/>
      <c r="Z128" s="1159"/>
      <c r="AA128" s="1159"/>
      <c r="AB128" s="1159"/>
      <c r="AC128" s="1159"/>
      <c r="AD128" s="1159"/>
      <c r="AE128" s="1160"/>
      <c r="AF128" s="1156" t="s">
        <v>17</v>
      </c>
      <c r="AG128" s="1158" t="s">
        <v>18</v>
      </c>
      <c r="AH128" s="1159"/>
      <c r="AI128" s="1159"/>
      <c r="AJ128" s="1159"/>
      <c r="AK128" s="1159"/>
      <c r="AL128" s="1159"/>
      <c r="AM128" s="1159"/>
      <c r="AN128" s="1159"/>
      <c r="AO128" s="1159"/>
      <c r="AP128" s="1159"/>
      <c r="AQ128" s="1159"/>
      <c r="AR128" s="1159"/>
      <c r="AS128" s="1160"/>
      <c r="AT128" s="1165"/>
      <c r="AU128" s="1166"/>
      <c r="AV128" s="1166"/>
      <c r="AW128" s="1166"/>
      <c r="AX128" s="1166"/>
      <c r="AY128" s="1166"/>
      <c r="AZ128" s="1166"/>
      <c r="BA128" s="1166"/>
      <c r="BB128" s="1166"/>
      <c r="BC128" s="1166"/>
      <c r="BD128" s="1166"/>
      <c r="BE128" s="1166"/>
      <c r="BF128" s="1167"/>
      <c r="BG128" s="1151"/>
      <c r="BH128" s="1151"/>
      <c r="BI128" s="1215"/>
      <c r="BJ128" s="130"/>
      <c r="BK128" s="130"/>
      <c r="BL128" s="920">
        <v>1</v>
      </c>
      <c r="BM128" s="920">
        <v>2</v>
      </c>
      <c r="BN128" s="920"/>
      <c r="BO128" s="23"/>
      <c r="BP128" s="920">
        <v>1</v>
      </c>
      <c r="BQ128" s="920">
        <v>2</v>
      </c>
      <c r="BR128" s="920"/>
      <c r="BS128" s="23"/>
      <c r="BT128" s="920">
        <v>1</v>
      </c>
      <c r="BU128" s="920">
        <v>2</v>
      </c>
      <c r="BV128" s="920"/>
      <c r="BW128" s="23"/>
      <c r="BX128" s="920">
        <v>1</v>
      </c>
      <c r="BY128" s="920">
        <v>2</v>
      </c>
      <c r="BZ128" s="920"/>
      <c r="CA128" s="23"/>
      <c r="CB128" s="920">
        <v>1</v>
      </c>
      <c r="CC128" s="920">
        <v>2</v>
      </c>
      <c r="CD128" s="920"/>
      <c r="CE128" s="23"/>
      <c r="CF128" s="920">
        <v>1</v>
      </c>
      <c r="CG128" s="920">
        <v>2</v>
      </c>
      <c r="CH128" s="920"/>
      <c r="CI128" s="23"/>
      <c r="CJ128" s="920">
        <v>1</v>
      </c>
      <c r="CK128" s="920">
        <v>2</v>
      </c>
      <c r="CL128" s="920"/>
      <c r="CM128" s="23"/>
      <c r="CN128" s="920">
        <v>1</v>
      </c>
      <c r="CO128" s="920">
        <v>2</v>
      </c>
      <c r="CP128" s="920"/>
      <c r="CQ128" s="23"/>
      <c r="CR128" s="920">
        <v>1</v>
      </c>
      <c r="CS128" s="920">
        <v>2</v>
      </c>
      <c r="CT128" s="920"/>
      <c r="CU128" s="23"/>
      <c r="CV128" s="920">
        <v>1</v>
      </c>
      <c r="CW128" s="920">
        <v>2</v>
      </c>
      <c r="CX128" s="920"/>
      <c r="CY128" s="23"/>
      <c r="CZ128" s="920">
        <v>1</v>
      </c>
      <c r="DA128" s="920">
        <v>2</v>
      </c>
      <c r="DB128" s="920"/>
      <c r="DC128" s="23"/>
      <c r="DD128" s="920">
        <v>1</v>
      </c>
      <c r="DE128" s="920">
        <v>2</v>
      </c>
      <c r="DF128" s="920"/>
      <c r="DG128" s="23"/>
      <c r="DH128" s="920">
        <v>1</v>
      </c>
      <c r="DI128" s="920">
        <v>2</v>
      </c>
      <c r="DJ128" s="920"/>
    </row>
    <row r="129" spans="1:114" s="6" customFormat="1" ht="24.75" customHeight="1" x14ac:dyDescent="0.2">
      <c r="A129" s="1172"/>
      <c r="B129" s="1152"/>
      <c r="C129" s="1151"/>
      <c r="D129" s="1219"/>
      <c r="E129" s="26">
        <v>1</v>
      </c>
      <c r="F129" s="26">
        <v>2</v>
      </c>
      <c r="G129" s="26">
        <v>3</v>
      </c>
      <c r="H129" s="26">
        <v>4</v>
      </c>
      <c r="I129" s="26">
        <v>5</v>
      </c>
      <c r="J129" s="26">
        <v>6</v>
      </c>
      <c r="K129" s="26">
        <v>7</v>
      </c>
      <c r="L129" s="26">
        <v>8</v>
      </c>
      <c r="M129" s="26">
        <v>9</v>
      </c>
      <c r="N129" s="26">
        <v>10</v>
      </c>
      <c r="O129" s="26">
        <v>11</v>
      </c>
      <c r="P129" s="26">
        <v>12</v>
      </c>
      <c r="Q129" s="26" t="s">
        <v>20</v>
      </c>
      <c r="R129" s="1151"/>
      <c r="S129" s="1213"/>
      <c r="T129" s="26">
        <v>1</v>
      </c>
      <c r="U129" s="26">
        <v>2</v>
      </c>
      <c r="V129" s="26">
        <v>3</v>
      </c>
      <c r="W129" s="26">
        <v>4</v>
      </c>
      <c r="X129" s="26">
        <v>5</v>
      </c>
      <c r="Y129" s="26">
        <v>6</v>
      </c>
      <c r="Z129" s="26">
        <v>7</v>
      </c>
      <c r="AA129" s="26">
        <v>8</v>
      </c>
      <c r="AB129" s="26">
        <v>9</v>
      </c>
      <c r="AC129" s="26">
        <v>10</v>
      </c>
      <c r="AD129" s="26">
        <v>11</v>
      </c>
      <c r="AE129" s="26">
        <v>12</v>
      </c>
      <c r="AF129" s="1213"/>
      <c r="AG129" s="26">
        <v>1</v>
      </c>
      <c r="AH129" s="26">
        <v>2</v>
      </c>
      <c r="AI129" s="26">
        <v>3</v>
      </c>
      <c r="AJ129" s="26">
        <v>4</v>
      </c>
      <c r="AK129" s="26">
        <v>5</v>
      </c>
      <c r="AL129" s="26">
        <v>6</v>
      </c>
      <c r="AM129" s="26">
        <v>7</v>
      </c>
      <c r="AN129" s="26">
        <v>8</v>
      </c>
      <c r="AO129" s="26">
        <v>9</v>
      </c>
      <c r="AP129" s="26">
        <v>10</v>
      </c>
      <c r="AQ129" s="26">
        <v>11</v>
      </c>
      <c r="AR129" s="26">
        <v>12</v>
      </c>
      <c r="AS129" s="26" t="s">
        <v>12</v>
      </c>
      <c r="AT129" s="164">
        <v>1</v>
      </c>
      <c r="AU129" s="164">
        <v>2</v>
      </c>
      <c r="AV129" s="164">
        <v>3</v>
      </c>
      <c r="AW129" s="164">
        <v>4</v>
      </c>
      <c r="AX129" s="164">
        <v>5</v>
      </c>
      <c r="AY129" s="164">
        <v>6</v>
      </c>
      <c r="AZ129" s="164">
        <v>7</v>
      </c>
      <c r="BA129" s="164">
        <v>8</v>
      </c>
      <c r="BB129" s="164">
        <v>9</v>
      </c>
      <c r="BC129" s="164">
        <v>10</v>
      </c>
      <c r="BD129" s="164">
        <v>11</v>
      </c>
      <c r="BE129" s="164">
        <v>12</v>
      </c>
      <c r="BF129" s="26" t="s">
        <v>12</v>
      </c>
      <c r="BG129" s="1152"/>
      <c r="BH129" s="1152"/>
      <c r="BI129" s="1216"/>
      <c r="BJ129" s="7"/>
      <c r="BK129" s="7"/>
      <c r="BL129" s="164" t="s">
        <v>581</v>
      </c>
      <c r="BM129" s="164" t="s">
        <v>582</v>
      </c>
      <c r="BN129" s="919" t="s">
        <v>583</v>
      </c>
      <c r="BO129" s="27"/>
      <c r="BP129" s="164" t="s">
        <v>581</v>
      </c>
      <c r="BQ129" s="164" t="s">
        <v>582</v>
      </c>
      <c r="BR129" s="919" t="s">
        <v>583</v>
      </c>
      <c r="BS129" s="27"/>
      <c r="BT129" s="164" t="s">
        <v>581</v>
      </c>
      <c r="BU129" s="164" t="s">
        <v>582</v>
      </c>
      <c r="BV129" s="919" t="s">
        <v>583</v>
      </c>
      <c r="BW129" s="27"/>
      <c r="BX129" s="164" t="s">
        <v>581</v>
      </c>
      <c r="BY129" s="164" t="s">
        <v>582</v>
      </c>
      <c r="BZ129" s="919" t="s">
        <v>583</v>
      </c>
      <c r="CA129" s="27"/>
      <c r="CB129" s="164" t="s">
        <v>581</v>
      </c>
      <c r="CC129" s="164" t="s">
        <v>582</v>
      </c>
      <c r="CD129" s="919" t="s">
        <v>583</v>
      </c>
      <c r="CE129" s="27"/>
      <c r="CF129" s="164" t="s">
        <v>581</v>
      </c>
      <c r="CG129" s="164" t="s">
        <v>582</v>
      </c>
      <c r="CH129" s="919" t="s">
        <v>583</v>
      </c>
      <c r="CI129" s="27"/>
      <c r="CJ129" s="164" t="s">
        <v>581</v>
      </c>
      <c r="CK129" s="164" t="s">
        <v>582</v>
      </c>
      <c r="CL129" s="919" t="s">
        <v>583</v>
      </c>
      <c r="CM129" s="27"/>
      <c r="CN129" s="164" t="s">
        <v>581</v>
      </c>
      <c r="CO129" s="164" t="s">
        <v>582</v>
      </c>
      <c r="CP129" s="919" t="s">
        <v>583</v>
      </c>
      <c r="CQ129" s="27"/>
      <c r="CR129" s="164" t="s">
        <v>581</v>
      </c>
      <c r="CS129" s="164" t="s">
        <v>582</v>
      </c>
      <c r="CT129" s="919" t="s">
        <v>583</v>
      </c>
      <c r="CU129" s="27"/>
      <c r="CV129" s="164" t="s">
        <v>581</v>
      </c>
      <c r="CW129" s="164" t="s">
        <v>582</v>
      </c>
      <c r="CX129" s="919" t="s">
        <v>583</v>
      </c>
      <c r="CY129" s="27"/>
      <c r="CZ129" s="164" t="s">
        <v>581</v>
      </c>
      <c r="DA129" s="164" t="s">
        <v>582</v>
      </c>
      <c r="DB129" s="919" t="s">
        <v>583</v>
      </c>
      <c r="DC129" s="27"/>
      <c r="DD129" s="164" t="s">
        <v>581</v>
      </c>
      <c r="DE129" s="164" t="s">
        <v>582</v>
      </c>
      <c r="DF129" s="919" t="s">
        <v>583</v>
      </c>
      <c r="DG129" s="27"/>
      <c r="DH129" s="164" t="s">
        <v>581</v>
      </c>
      <c r="DI129" s="164" t="s">
        <v>582</v>
      </c>
      <c r="DJ129" s="919" t="s">
        <v>583</v>
      </c>
    </row>
    <row r="130" spans="1:114" s="392" customFormat="1" ht="24.75" customHeight="1" x14ac:dyDescent="0.2">
      <c r="A130" s="377">
        <v>1</v>
      </c>
      <c r="B130" s="675" t="s">
        <v>340</v>
      </c>
      <c r="C130" s="389"/>
      <c r="D130" s="389"/>
      <c r="E130" s="389"/>
      <c r="F130" s="389"/>
      <c r="G130" s="389"/>
      <c r="H130" s="389"/>
      <c r="I130" s="389"/>
      <c r="J130" s="389"/>
      <c r="K130" s="389"/>
      <c r="L130" s="389"/>
      <c r="M130" s="389"/>
      <c r="N130" s="389"/>
      <c r="O130" s="389"/>
      <c r="P130" s="389"/>
      <c r="Q130" s="389"/>
      <c r="R130" s="389"/>
      <c r="S130" s="389"/>
      <c r="T130" s="389"/>
      <c r="U130" s="389"/>
      <c r="V130" s="389"/>
      <c r="W130" s="389"/>
      <c r="X130" s="389"/>
      <c r="Y130" s="389"/>
      <c r="Z130" s="389"/>
      <c r="AA130" s="389"/>
      <c r="AB130" s="389"/>
      <c r="AC130" s="389"/>
      <c r="AD130" s="389"/>
      <c r="AE130" s="389"/>
      <c r="AF130" s="389"/>
      <c r="AG130" s="389"/>
      <c r="AH130" s="389"/>
      <c r="AI130" s="389"/>
      <c r="AJ130" s="389"/>
      <c r="AK130" s="389"/>
      <c r="AL130" s="389"/>
      <c r="AM130" s="389"/>
      <c r="AN130" s="389"/>
      <c r="AO130" s="389"/>
      <c r="AP130" s="389"/>
      <c r="AQ130" s="389"/>
      <c r="AR130" s="389"/>
      <c r="AS130" s="389"/>
      <c r="AT130" s="389"/>
      <c r="AU130" s="389"/>
      <c r="AV130" s="389"/>
      <c r="AW130" s="389"/>
      <c r="AX130" s="389"/>
      <c r="AY130" s="389"/>
      <c r="AZ130" s="389"/>
      <c r="BA130" s="389"/>
      <c r="BB130" s="389"/>
      <c r="BC130" s="389"/>
      <c r="BD130" s="389"/>
      <c r="BE130" s="389"/>
      <c r="BF130" s="389"/>
      <c r="BG130" s="382"/>
      <c r="BH130" s="378"/>
      <c r="BI130" s="400"/>
      <c r="BJ130" s="38"/>
      <c r="BK130" s="461"/>
      <c r="BL130" s="461"/>
      <c r="BM130" s="461"/>
      <c r="BN130" s="461"/>
      <c r="BO130" s="37"/>
      <c r="BP130" s="461"/>
      <c r="BQ130" s="461"/>
      <c r="BR130" s="461"/>
      <c r="BS130" s="37"/>
      <c r="BT130" s="461"/>
      <c r="BU130" s="461"/>
      <c r="BV130" s="461"/>
      <c r="BW130" s="37"/>
      <c r="BX130" s="461"/>
      <c r="BY130" s="461"/>
      <c r="BZ130" s="461"/>
      <c r="CA130" s="37"/>
      <c r="CB130" s="461"/>
      <c r="CC130" s="461"/>
      <c r="CD130" s="461"/>
      <c r="CE130" s="37"/>
      <c r="CF130" s="461"/>
      <c r="CG130" s="461"/>
      <c r="CH130" s="461"/>
      <c r="CI130" s="37"/>
      <c r="CJ130" s="461"/>
      <c r="CK130" s="461"/>
      <c r="CL130" s="461"/>
      <c r="CM130" s="37"/>
      <c r="CN130" s="461"/>
      <c r="CO130" s="461"/>
      <c r="CP130" s="461"/>
      <c r="CQ130" s="37"/>
      <c r="CR130" s="461"/>
      <c r="CS130" s="461"/>
      <c r="CT130" s="461"/>
      <c r="CU130" s="37"/>
      <c r="CV130" s="461"/>
      <c r="CW130" s="461"/>
      <c r="CX130" s="461"/>
      <c r="CY130" s="37"/>
      <c r="CZ130" s="461"/>
      <c r="DA130" s="461"/>
      <c r="DB130" s="461"/>
      <c r="DC130" s="37"/>
      <c r="DD130" s="461"/>
      <c r="DE130" s="461"/>
      <c r="DF130" s="461"/>
      <c r="DG130" s="37"/>
      <c r="DH130" s="461"/>
      <c r="DI130" s="461"/>
      <c r="DJ130" s="461"/>
    </row>
    <row r="131" spans="1:114" s="38" customFormat="1" ht="24.75" customHeight="1" x14ac:dyDescent="0.2">
      <c r="A131" s="28"/>
      <c r="B131" s="429" t="s">
        <v>426</v>
      </c>
      <c r="C131" s="191" t="s">
        <v>49</v>
      </c>
      <c r="D131" s="497">
        <v>35</v>
      </c>
      <c r="E131" s="980"/>
      <c r="F131" s="192"/>
      <c r="G131" s="192"/>
      <c r="H131" s="192"/>
      <c r="I131" s="192"/>
      <c r="J131" s="192"/>
      <c r="K131" s="192"/>
      <c r="L131" s="192"/>
      <c r="M131" s="192"/>
      <c r="N131" s="192"/>
      <c r="O131" s="192"/>
      <c r="P131" s="192"/>
      <c r="Q131" s="193">
        <f t="shared" ref="Q131:Q136" si="1410">SUM(E131:P131)</f>
        <v>0</v>
      </c>
      <c r="R131" s="437" t="s">
        <v>0</v>
      </c>
      <c r="S131" s="1035">
        <v>10300</v>
      </c>
      <c r="T131" s="1036"/>
      <c r="U131" s="1037"/>
      <c r="V131" s="1037"/>
      <c r="W131" s="1037"/>
      <c r="X131" s="1037"/>
      <c r="Y131" s="1037"/>
      <c r="Z131" s="1037"/>
      <c r="AA131" s="1037"/>
      <c r="AB131" s="1037"/>
      <c r="AC131" s="1037"/>
      <c r="AD131" s="1037"/>
      <c r="AE131" s="1037"/>
      <c r="AF131" s="405">
        <f t="shared" ref="AF131:AF136" si="1411">SUM(Q131*S131)</f>
        <v>0</v>
      </c>
      <c r="AG131" s="1038">
        <f t="shared" ref="AG131:AI136" si="1412">T131*E131</f>
        <v>0</v>
      </c>
      <c r="AH131" s="1038">
        <f t="shared" si="1412"/>
        <v>0</v>
      </c>
      <c r="AI131" s="1038">
        <f t="shared" si="1412"/>
        <v>0</v>
      </c>
      <c r="AJ131" s="1038">
        <f t="shared" ref="AJ131:AR136" si="1413">W131*H131</f>
        <v>0</v>
      </c>
      <c r="AK131" s="1038">
        <f t="shared" si="1413"/>
        <v>0</v>
      </c>
      <c r="AL131" s="1038">
        <f t="shared" si="1413"/>
        <v>0</v>
      </c>
      <c r="AM131" s="1038">
        <f t="shared" si="1413"/>
        <v>0</v>
      </c>
      <c r="AN131" s="1038">
        <f t="shared" si="1413"/>
        <v>0</v>
      </c>
      <c r="AO131" s="1038">
        <f t="shared" si="1413"/>
        <v>0</v>
      </c>
      <c r="AP131" s="1038">
        <f t="shared" si="1413"/>
        <v>0</v>
      </c>
      <c r="AQ131" s="1038">
        <f t="shared" si="1413"/>
        <v>0</v>
      </c>
      <c r="AR131" s="1038">
        <f t="shared" si="1413"/>
        <v>0</v>
      </c>
      <c r="AS131" s="1039">
        <f t="shared" ref="AS131:AS136" si="1414">SUM(AG131:AR131)</f>
        <v>0</v>
      </c>
      <c r="AT131" s="1038">
        <f t="shared" ref="AT131:AT136" si="1415">SUM(AG131*14%)</f>
        <v>0</v>
      </c>
      <c r="AU131" s="1038">
        <f>SUM(AH131*3%)</f>
        <v>0</v>
      </c>
      <c r="AV131" s="1038">
        <f t="shared" ref="AV131:AV136" si="1416">SUM(AI131*14%)</f>
        <v>0</v>
      </c>
      <c r="AW131" s="1038">
        <f t="shared" ref="AW131:AW136" si="1417">SUM(AJ131*14%)</f>
        <v>0</v>
      </c>
      <c r="AX131" s="1038">
        <f t="shared" ref="AX131:AX136" si="1418">SUM(AK131*14%)</f>
        <v>0</v>
      </c>
      <c r="AY131" s="1038">
        <f t="shared" ref="AY131:AY136" si="1419">SUM(AL131*14%)</f>
        <v>0</v>
      </c>
      <c r="AZ131" s="1038">
        <f t="shared" ref="AZ131:AZ136" si="1420">SUM(AM131*14%)</f>
        <v>0</v>
      </c>
      <c r="BA131" s="1038">
        <f t="shared" ref="BA131:BA136" si="1421">SUM(AN131*14%)</f>
        <v>0</v>
      </c>
      <c r="BB131" s="1038">
        <f t="shared" ref="BB131:BB136" si="1422">SUM(AO131*14%)</f>
        <v>0</v>
      </c>
      <c r="BC131" s="1038">
        <f t="shared" ref="BC131:BC136" si="1423">SUM(AP131*14%)</f>
        <v>0</v>
      </c>
      <c r="BD131" s="1038">
        <f t="shared" ref="BD131:BD136" si="1424">SUM(AQ131*14%)</f>
        <v>0</v>
      </c>
      <c r="BE131" s="1038">
        <f t="shared" ref="BE131:BE136" si="1425">SUM(AR131*14%)</f>
        <v>0</v>
      </c>
      <c r="BF131" s="1040">
        <f t="shared" ref="BF131:BF136" si="1426">SUM(AT131:BE131)</f>
        <v>0</v>
      </c>
      <c r="BG131" s="411">
        <f>AF131-AS131</f>
        <v>0</v>
      </c>
      <c r="BH131" s="412">
        <f t="shared" ref="BH131:BH136" si="1427">S131*D131</f>
        <v>360500</v>
      </c>
      <c r="BI131" s="413">
        <f>BH131-AS131</f>
        <v>360500</v>
      </c>
      <c r="BJ131" s="387">
        <f t="shared" ref="BJ131:BJ136" si="1428">SUM(Q131/D131)</f>
        <v>0</v>
      </c>
      <c r="BK131" s="1035">
        <v>10300</v>
      </c>
      <c r="BL131" s="461">
        <f t="shared" ref="BL131:BL137" si="1429">AG131-AT131</f>
        <v>0</v>
      </c>
      <c r="BM131" s="461">
        <f t="shared" ref="BM131:BM138" si="1430">E131*BK131</f>
        <v>0</v>
      </c>
      <c r="BN131" s="461">
        <f t="shared" ref="BN131:BN138" si="1431">BL131-BM131</f>
        <v>0</v>
      </c>
      <c r="BO131" s="37"/>
      <c r="BP131" s="461">
        <f t="shared" ref="BP131:BP138" si="1432">AH131-AU131</f>
        <v>0</v>
      </c>
      <c r="BQ131" s="461">
        <f t="shared" ref="BQ131:BQ138" si="1433">F131*BK131</f>
        <v>0</v>
      </c>
      <c r="BR131" s="461">
        <f t="shared" ref="BR131:BR138" si="1434">BP131-BQ131</f>
        <v>0</v>
      </c>
      <c r="BS131" s="37"/>
      <c r="BT131" s="461">
        <f t="shared" ref="BT131:BT138" si="1435">AI131-AV131</f>
        <v>0</v>
      </c>
      <c r="BU131" s="461">
        <f t="shared" ref="BU131:BU138" si="1436">G131*BK131</f>
        <v>0</v>
      </c>
      <c r="BV131" s="461">
        <f t="shared" ref="BV131:BV138" si="1437">BT131-BU131</f>
        <v>0</v>
      </c>
      <c r="BW131" s="37"/>
      <c r="BX131" s="461">
        <f t="shared" ref="BX131:BX138" si="1438">AJ131-AW131</f>
        <v>0</v>
      </c>
      <c r="BY131" s="461">
        <f t="shared" ref="BY131:BY138" si="1439">H131*BK131</f>
        <v>0</v>
      </c>
      <c r="BZ131" s="461">
        <f t="shared" ref="BZ131:BZ138" si="1440">BX131-BY131</f>
        <v>0</v>
      </c>
      <c r="CA131" s="37"/>
      <c r="CB131" s="461">
        <f t="shared" ref="CB131:CB138" si="1441">SUM(AK131-AX131)</f>
        <v>0</v>
      </c>
      <c r="CC131" s="461">
        <f t="shared" ref="CC131:CC138" si="1442">I131*BK131</f>
        <v>0</v>
      </c>
      <c r="CD131" s="461">
        <f t="shared" ref="CD131:CD138" si="1443">CB131-CC131</f>
        <v>0</v>
      </c>
      <c r="CE131" s="37"/>
      <c r="CF131" s="461">
        <f t="shared" ref="CF131:CF138" si="1444">AL131-AY131</f>
        <v>0</v>
      </c>
      <c r="CG131" s="461">
        <f t="shared" ref="CG131:CG138" si="1445">J131*BK131</f>
        <v>0</v>
      </c>
      <c r="CH131" s="461">
        <f t="shared" ref="CH131:CH138" si="1446">CF131-CG131</f>
        <v>0</v>
      </c>
      <c r="CI131" s="37"/>
      <c r="CJ131" s="461">
        <f t="shared" ref="CJ131:CJ138" si="1447">AM131-AZ131</f>
        <v>0</v>
      </c>
      <c r="CK131" s="461">
        <f t="shared" ref="CK131:CK138" si="1448">K131*BK131</f>
        <v>0</v>
      </c>
      <c r="CL131" s="461">
        <f t="shared" ref="CL131:CL138" si="1449">CJ131-CK131</f>
        <v>0</v>
      </c>
      <c r="CM131" s="37"/>
      <c r="CN131" s="461">
        <f t="shared" ref="CN131:CN138" si="1450">AN131-BA131</f>
        <v>0</v>
      </c>
      <c r="CO131" s="461">
        <f t="shared" ref="CO131:CO138" si="1451">L131*BK131</f>
        <v>0</v>
      </c>
      <c r="CP131" s="461">
        <f t="shared" ref="CP131:CP138" si="1452">CN131-CO131</f>
        <v>0</v>
      </c>
      <c r="CQ131" s="37"/>
      <c r="CR131" s="461">
        <f t="shared" ref="CR131:CR138" si="1453">AO131-BB131</f>
        <v>0</v>
      </c>
      <c r="CS131" s="461">
        <f t="shared" ref="CS131:CS138" si="1454">M131*BK131</f>
        <v>0</v>
      </c>
      <c r="CT131" s="461">
        <f t="shared" ref="CT131:CT138" si="1455">CR131-CS131</f>
        <v>0</v>
      </c>
      <c r="CU131" s="37"/>
      <c r="CV131" s="461">
        <f t="shared" ref="CV131:CV138" si="1456">AP131-BC131</f>
        <v>0</v>
      </c>
      <c r="CW131" s="461">
        <f t="shared" ref="CW131:CW138" si="1457">N131*BK131</f>
        <v>0</v>
      </c>
      <c r="CX131" s="461">
        <f t="shared" ref="CX131:CX138" si="1458">CV131-CW131</f>
        <v>0</v>
      </c>
      <c r="CY131" s="37"/>
      <c r="CZ131" s="461">
        <f t="shared" ref="CZ131:CZ138" si="1459">AQ131-BD131</f>
        <v>0</v>
      </c>
      <c r="DA131" s="461">
        <f t="shared" ref="DA131:DA138" si="1460">O131*BK131</f>
        <v>0</v>
      </c>
      <c r="DB131" s="461">
        <f t="shared" ref="DB131:DB138" si="1461">CZ131-DA131</f>
        <v>0</v>
      </c>
      <c r="DC131" s="37"/>
      <c r="DD131" s="461">
        <f t="shared" ref="DD131:DD138" si="1462">AR131-BE131</f>
        <v>0</v>
      </c>
      <c r="DE131" s="461">
        <f t="shared" ref="DE131:DE138" si="1463">P131*BK131</f>
        <v>0</v>
      </c>
      <c r="DF131" s="461">
        <f t="shared" ref="DF131:DF138" si="1464">DD131-DE131</f>
        <v>0</v>
      </c>
      <c r="DG131" s="37"/>
      <c r="DH131" s="461">
        <f t="shared" ref="DH131:DH138" si="1465">SUM(BL131+BP131+BT131+BX131+CB131+CF131+CJ131+CN131+CR131+CV131+CZ131+DD131)</f>
        <v>0</v>
      </c>
      <c r="DI131" s="461">
        <f t="shared" ref="DI131:DI138" si="1466">SUM(BM131+BQ131+BU131+BY131+CC131+CG131+CK131+CO131+CS131+CW131+DA131+DE131)</f>
        <v>0</v>
      </c>
      <c r="DJ131" s="461">
        <f t="shared" ref="DJ131:DJ138" si="1467">DH131-DI131</f>
        <v>0</v>
      </c>
    </row>
    <row r="132" spans="1:114" s="38" customFormat="1" ht="24.75" customHeight="1" x14ac:dyDescent="0.2">
      <c r="A132" s="28"/>
      <c r="B132" s="429" t="s">
        <v>341</v>
      </c>
      <c r="C132" s="191" t="s">
        <v>49</v>
      </c>
      <c r="D132" s="686">
        <v>2</v>
      </c>
      <c r="E132" s="97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1">
        <f t="shared" si="1410"/>
        <v>0</v>
      </c>
      <c r="R132" s="418" t="s">
        <v>98</v>
      </c>
      <c r="S132" s="676">
        <v>150000</v>
      </c>
      <c r="T132" s="32"/>
      <c r="U132" s="471"/>
      <c r="V132" s="471"/>
      <c r="W132" s="471"/>
      <c r="X132" s="471"/>
      <c r="Y132" s="471"/>
      <c r="Z132" s="471"/>
      <c r="AA132" s="471"/>
      <c r="AB132" s="471"/>
      <c r="AC132" s="471"/>
      <c r="AD132" s="471"/>
      <c r="AE132" s="471"/>
      <c r="AF132" s="386">
        <f t="shared" si="1411"/>
        <v>0</v>
      </c>
      <c r="AG132" s="461">
        <f t="shared" si="1412"/>
        <v>0</v>
      </c>
      <c r="AH132" s="461">
        <f t="shared" si="1412"/>
        <v>0</v>
      </c>
      <c r="AI132" s="461">
        <f t="shared" si="1412"/>
        <v>0</v>
      </c>
      <c r="AJ132" s="461">
        <f t="shared" si="1413"/>
        <v>0</v>
      </c>
      <c r="AK132" s="461">
        <f t="shared" si="1413"/>
        <v>0</v>
      </c>
      <c r="AL132" s="461">
        <f t="shared" si="1413"/>
        <v>0</v>
      </c>
      <c r="AM132" s="461">
        <f t="shared" si="1413"/>
        <v>0</v>
      </c>
      <c r="AN132" s="461">
        <f t="shared" si="1413"/>
        <v>0</v>
      </c>
      <c r="AO132" s="461">
        <f t="shared" si="1413"/>
        <v>0</v>
      </c>
      <c r="AP132" s="461">
        <f t="shared" si="1413"/>
        <v>0</v>
      </c>
      <c r="AQ132" s="461">
        <f t="shared" si="1413"/>
        <v>0</v>
      </c>
      <c r="AR132" s="461">
        <f t="shared" si="1413"/>
        <v>0</v>
      </c>
      <c r="AS132" s="462">
        <f t="shared" si="1414"/>
        <v>0</v>
      </c>
      <c r="AT132" s="461">
        <f t="shared" si="1415"/>
        <v>0</v>
      </c>
      <c r="AU132" s="461">
        <f>SUM(AH132*3%)</f>
        <v>0</v>
      </c>
      <c r="AV132" s="461">
        <f t="shared" si="1416"/>
        <v>0</v>
      </c>
      <c r="AW132" s="461">
        <f t="shared" si="1417"/>
        <v>0</v>
      </c>
      <c r="AX132" s="461">
        <f t="shared" si="1418"/>
        <v>0</v>
      </c>
      <c r="AY132" s="461">
        <f t="shared" si="1419"/>
        <v>0</v>
      </c>
      <c r="AZ132" s="461">
        <f t="shared" si="1420"/>
        <v>0</v>
      </c>
      <c r="BA132" s="461">
        <f t="shared" si="1421"/>
        <v>0</v>
      </c>
      <c r="BB132" s="461">
        <f t="shared" si="1422"/>
        <v>0</v>
      </c>
      <c r="BC132" s="461">
        <f t="shared" si="1423"/>
        <v>0</v>
      </c>
      <c r="BD132" s="461">
        <f t="shared" si="1424"/>
        <v>0</v>
      </c>
      <c r="BE132" s="461">
        <f t="shared" si="1425"/>
        <v>0</v>
      </c>
      <c r="BF132" s="73">
        <f t="shared" si="1426"/>
        <v>0</v>
      </c>
      <c r="BG132" s="411">
        <f t="shared" ref="BG132:BG154" si="1468">AF132-AS132</f>
        <v>0</v>
      </c>
      <c r="BH132" s="412">
        <f t="shared" si="1427"/>
        <v>300000</v>
      </c>
      <c r="BI132" s="413">
        <f t="shared" ref="BI132:BI154" si="1469">BH132-AS132</f>
        <v>300000</v>
      </c>
      <c r="BJ132" s="387">
        <f t="shared" si="1428"/>
        <v>0</v>
      </c>
      <c r="BK132" s="676">
        <v>150000</v>
      </c>
      <c r="BL132" s="461">
        <f t="shared" si="1429"/>
        <v>0</v>
      </c>
      <c r="BM132" s="461">
        <f t="shared" si="1430"/>
        <v>0</v>
      </c>
      <c r="BN132" s="461">
        <f t="shared" si="1431"/>
        <v>0</v>
      </c>
      <c r="BO132" s="37"/>
      <c r="BP132" s="461">
        <f t="shared" si="1432"/>
        <v>0</v>
      </c>
      <c r="BQ132" s="461">
        <f t="shared" si="1433"/>
        <v>0</v>
      </c>
      <c r="BR132" s="461">
        <f t="shared" si="1434"/>
        <v>0</v>
      </c>
      <c r="BS132" s="37"/>
      <c r="BT132" s="461">
        <f t="shared" si="1435"/>
        <v>0</v>
      </c>
      <c r="BU132" s="461">
        <f t="shared" si="1436"/>
        <v>0</v>
      </c>
      <c r="BV132" s="461">
        <f t="shared" si="1437"/>
        <v>0</v>
      </c>
      <c r="BW132" s="37"/>
      <c r="BX132" s="461">
        <f t="shared" si="1438"/>
        <v>0</v>
      </c>
      <c r="BY132" s="461">
        <f t="shared" si="1439"/>
        <v>0</v>
      </c>
      <c r="BZ132" s="461">
        <f t="shared" si="1440"/>
        <v>0</v>
      </c>
      <c r="CA132" s="37"/>
      <c r="CB132" s="461">
        <f t="shared" si="1441"/>
        <v>0</v>
      </c>
      <c r="CC132" s="461">
        <f t="shared" si="1442"/>
        <v>0</v>
      </c>
      <c r="CD132" s="461">
        <f t="shared" si="1443"/>
        <v>0</v>
      </c>
      <c r="CE132" s="37"/>
      <c r="CF132" s="461">
        <f t="shared" si="1444"/>
        <v>0</v>
      </c>
      <c r="CG132" s="461">
        <f t="shared" si="1445"/>
        <v>0</v>
      </c>
      <c r="CH132" s="461">
        <f t="shared" si="1446"/>
        <v>0</v>
      </c>
      <c r="CI132" s="37"/>
      <c r="CJ132" s="461">
        <f t="shared" si="1447"/>
        <v>0</v>
      </c>
      <c r="CK132" s="461">
        <f t="shared" si="1448"/>
        <v>0</v>
      </c>
      <c r="CL132" s="461">
        <f t="shared" si="1449"/>
        <v>0</v>
      </c>
      <c r="CM132" s="37"/>
      <c r="CN132" s="461">
        <f t="shared" si="1450"/>
        <v>0</v>
      </c>
      <c r="CO132" s="461">
        <f t="shared" si="1451"/>
        <v>0</v>
      </c>
      <c r="CP132" s="461">
        <f t="shared" si="1452"/>
        <v>0</v>
      </c>
      <c r="CQ132" s="37"/>
      <c r="CR132" s="461">
        <f t="shared" si="1453"/>
        <v>0</v>
      </c>
      <c r="CS132" s="461">
        <f t="shared" si="1454"/>
        <v>0</v>
      </c>
      <c r="CT132" s="461">
        <f t="shared" si="1455"/>
        <v>0</v>
      </c>
      <c r="CU132" s="37"/>
      <c r="CV132" s="461">
        <f t="shared" si="1456"/>
        <v>0</v>
      </c>
      <c r="CW132" s="461">
        <f t="shared" si="1457"/>
        <v>0</v>
      </c>
      <c r="CX132" s="461">
        <f t="shared" si="1458"/>
        <v>0</v>
      </c>
      <c r="CY132" s="37"/>
      <c r="CZ132" s="461">
        <f t="shared" si="1459"/>
        <v>0</v>
      </c>
      <c r="DA132" s="461">
        <f t="shared" si="1460"/>
        <v>0</v>
      </c>
      <c r="DB132" s="461">
        <f t="shared" si="1461"/>
        <v>0</v>
      </c>
      <c r="DC132" s="37"/>
      <c r="DD132" s="461">
        <f t="shared" si="1462"/>
        <v>0</v>
      </c>
      <c r="DE132" s="461">
        <f t="shared" si="1463"/>
        <v>0</v>
      </c>
      <c r="DF132" s="461">
        <f t="shared" si="1464"/>
        <v>0</v>
      </c>
      <c r="DG132" s="37"/>
      <c r="DH132" s="461">
        <f t="shared" si="1465"/>
        <v>0</v>
      </c>
      <c r="DI132" s="461">
        <f t="shared" si="1466"/>
        <v>0</v>
      </c>
      <c r="DJ132" s="461">
        <f t="shared" si="1467"/>
        <v>0</v>
      </c>
    </row>
    <row r="133" spans="1:114" s="38" customFormat="1" ht="24.75" customHeight="1" x14ac:dyDescent="0.2">
      <c r="A133" s="28"/>
      <c r="B133" s="429" t="s">
        <v>338</v>
      </c>
      <c r="C133" s="191" t="s">
        <v>49</v>
      </c>
      <c r="D133" s="686">
        <v>2</v>
      </c>
      <c r="E133" s="97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1">
        <f t="shared" si="1410"/>
        <v>0</v>
      </c>
      <c r="R133" s="677" t="s">
        <v>0</v>
      </c>
      <c r="S133" s="678">
        <v>20000</v>
      </c>
      <c r="T133" s="32"/>
      <c r="U133" s="471"/>
      <c r="V133" s="471"/>
      <c r="W133" s="471"/>
      <c r="X133" s="471"/>
      <c r="Y133" s="471"/>
      <c r="Z133" s="471"/>
      <c r="AA133" s="471"/>
      <c r="AB133" s="471"/>
      <c r="AC133" s="471"/>
      <c r="AD133" s="471"/>
      <c r="AE133" s="471"/>
      <c r="AF133" s="386">
        <f t="shared" si="1411"/>
        <v>0</v>
      </c>
      <c r="AG133" s="461">
        <f t="shared" si="1412"/>
        <v>0</v>
      </c>
      <c r="AH133" s="461">
        <f t="shared" si="1412"/>
        <v>0</v>
      </c>
      <c r="AI133" s="461">
        <f t="shared" si="1412"/>
        <v>0</v>
      </c>
      <c r="AJ133" s="461">
        <f t="shared" si="1413"/>
        <v>0</v>
      </c>
      <c r="AK133" s="461">
        <f t="shared" si="1413"/>
        <v>0</v>
      </c>
      <c r="AL133" s="461">
        <f t="shared" si="1413"/>
        <v>0</v>
      </c>
      <c r="AM133" s="461">
        <f t="shared" si="1413"/>
        <v>0</v>
      </c>
      <c r="AN133" s="461">
        <f t="shared" si="1413"/>
        <v>0</v>
      </c>
      <c r="AO133" s="461">
        <f t="shared" si="1413"/>
        <v>0</v>
      </c>
      <c r="AP133" s="461">
        <f t="shared" si="1413"/>
        <v>0</v>
      </c>
      <c r="AQ133" s="461">
        <f t="shared" si="1413"/>
        <v>0</v>
      </c>
      <c r="AR133" s="461">
        <f t="shared" si="1413"/>
        <v>0</v>
      </c>
      <c r="AS133" s="462">
        <f t="shared" si="1414"/>
        <v>0</v>
      </c>
      <c r="AT133" s="461">
        <f t="shared" si="1415"/>
        <v>0</v>
      </c>
      <c r="AU133" s="461">
        <f>SUM(AH133*3%)</f>
        <v>0</v>
      </c>
      <c r="AV133" s="461">
        <f t="shared" si="1416"/>
        <v>0</v>
      </c>
      <c r="AW133" s="461">
        <f t="shared" si="1417"/>
        <v>0</v>
      </c>
      <c r="AX133" s="461">
        <f t="shared" si="1418"/>
        <v>0</v>
      </c>
      <c r="AY133" s="461">
        <f t="shared" si="1419"/>
        <v>0</v>
      </c>
      <c r="AZ133" s="461">
        <f t="shared" si="1420"/>
        <v>0</v>
      </c>
      <c r="BA133" s="461">
        <f t="shared" si="1421"/>
        <v>0</v>
      </c>
      <c r="BB133" s="461">
        <f t="shared" si="1422"/>
        <v>0</v>
      </c>
      <c r="BC133" s="461">
        <f t="shared" si="1423"/>
        <v>0</v>
      </c>
      <c r="BD133" s="461">
        <f t="shared" si="1424"/>
        <v>0</v>
      </c>
      <c r="BE133" s="461">
        <f t="shared" si="1425"/>
        <v>0</v>
      </c>
      <c r="BF133" s="73">
        <f t="shared" si="1426"/>
        <v>0</v>
      </c>
      <c r="BG133" s="411">
        <f t="shared" si="1468"/>
        <v>0</v>
      </c>
      <c r="BH133" s="412">
        <f t="shared" si="1427"/>
        <v>40000</v>
      </c>
      <c r="BI133" s="413">
        <f t="shared" si="1469"/>
        <v>40000</v>
      </c>
      <c r="BJ133" s="387">
        <f t="shared" si="1428"/>
        <v>0</v>
      </c>
      <c r="BK133" s="678">
        <v>20000</v>
      </c>
      <c r="BL133" s="461">
        <f t="shared" si="1429"/>
        <v>0</v>
      </c>
      <c r="BM133" s="461">
        <f t="shared" si="1430"/>
        <v>0</v>
      </c>
      <c r="BN133" s="461">
        <f t="shared" si="1431"/>
        <v>0</v>
      </c>
      <c r="BO133" s="37"/>
      <c r="BP133" s="461">
        <f t="shared" si="1432"/>
        <v>0</v>
      </c>
      <c r="BQ133" s="461">
        <f t="shared" si="1433"/>
        <v>0</v>
      </c>
      <c r="BR133" s="461">
        <f t="shared" si="1434"/>
        <v>0</v>
      </c>
      <c r="BS133" s="37"/>
      <c r="BT133" s="461">
        <f t="shared" si="1435"/>
        <v>0</v>
      </c>
      <c r="BU133" s="461">
        <f t="shared" si="1436"/>
        <v>0</v>
      </c>
      <c r="BV133" s="461">
        <f t="shared" si="1437"/>
        <v>0</v>
      </c>
      <c r="BW133" s="37"/>
      <c r="BX133" s="461">
        <f t="shared" si="1438"/>
        <v>0</v>
      </c>
      <c r="BY133" s="461">
        <f t="shared" si="1439"/>
        <v>0</v>
      </c>
      <c r="BZ133" s="461">
        <f t="shared" si="1440"/>
        <v>0</v>
      </c>
      <c r="CA133" s="37"/>
      <c r="CB133" s="461">
        <f t="shared" si="1441"/>
        <v>0</v>
      </c>
      <c r="CC133" s="461">
        <f t="shared" si="1442"/>
        <v>0</v>
      </c>
      <c r="CD133" s="461">
        <f t="shared" si="1443"/>
        <v>0</v>
      </c>
      <c r="CE133" s="37"/>
      <c r="CF133" s="461">
        <f t="shared" si="1444"/>
        <v>0</v>
      </c>
      <c r="CG133" s="461">
        <f t="shared" si="1445"/>
        <v>0</v>
      </c>
      <c r="CH133" s="461">
        <f t="shared" si="1446"/>
        <v>0</v>
      </c>
      <c r="CI133" s="37"/>
      <c r="CJ133" s="461">
        <f t="shared" si="1447"/>
        <v>0</v>
      </c>
      <c r="CK133" s="461">
        <f t="shared" si="1448"/>
        <v>0</v>
      </c>
      <c r="CL133" s="461">
        <f t="shared" si="1449"/>
        <v>0</v>
      </c>
      <c r="CM133" s="37"/>
      <c r="CN133" s="461">
        <f t="shared" si="1450"/>
        <v>0</v>
      </c>
      <c r="CO133" s="461">
        <f t="shared" si="1451"/>
        <v>0</v>
      </c>
      <c r="CP133" s="461">
        <f t="shared" si="1452"/>
        <v>0</v>
      </c>
      <c r="CQ133" s="37"/>
      <c r="CR133" s="461">
        <f t="shared" si="1453"/>
        <v>0</v>
      </c>
      <c r="CS133" s="461">
        <f t="shared" si="1454"/>
        <v>0</v>
      </c>
      <c r="CT133" s="461">
        <f t="shared" si="1455"/>
        <v>0</v>
      </c>
      <c r="CU133" s="37"/>
      <c r="CV133" s="461">
        <f t="shared" si="1456"/>
        <v>0</v>
      </c>
      <c r="CW133" s="461">
        <f t="shared" si="1457"/>
        <v>0</v>
      </c>
      <c r="CX133" s="461">
        <f t="shared" si="1458"/>
        <v>0</v>
      </c>
      <c r="CY133" s="37"/>
      <c r="CZ133" s="461">
        <f t="shared" si="1459"/>
        <v>0</v>
      </c>
      <c r="DA133" s="461">
        <f t="shared" si="1460"/>
        <v>0</v>
      </c>
      <c r="DB133" s="461">
        <f t="shared" si="1461"/>
        <v>0</v>
      </c>
      <c r="DC133" s="37"/>
      <c r="DD133" s="461">
        <f t="shared" si="1462"/>
        <v>0</v>
      </c>
      <c r="DE133" s="461">
        <f t="shared" si="1463"/>
        <v>0</v>
      </c>
      <c r="DF133" s="461">
        <f t="shared" si="1464"/>
        <v>0</v>
      </c>
      <c r="DG133" s="37"/>
      <c r="DH133" s="461">
        <f t="shared" si="1465"/>
        <v>0</v>
      </c>
      <c r="DI133" s="461">
        <f t="shared" si="1466"/>
        <v>0</v>
      </c>
      <c r="DJ133" s="461">
        <f t="shared" si="1467"/>
        <v>0</v>
      </c>
    </row>
    <row r="134" spans="1:114" s="38" customFormat="1" ht="24.75" customHeight="1" x14ac:dyDescent="0.2">
      <c r="A134" s="28"/>
      <c r="B134" s="426" t="s">
        <v>342</v>
      </c>
      <c r="C134" s="191" t="s">
        <v>49</v>
      </c>
      <c r="D134" s="414">
        <v>35</v>
      </c>
      <c r="E134" s="97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1">
        <f t="shared" si="1410"/>
        <v>0</v>
      </c>
      <c r="R134" s="178" t="s">
        <v>3</v>
      </c>
      <c r="S134" s="409">
        <v>113500</v>
      </c>
      <c r="T134" s="32"/>
      <c r="U134" s="471"/>
      <c r="V134" s="471"/>
      <c r="W134" s="471"/>
      <c r="X134" s="471"/>
      <c r="Y134" s="471"/>
      <c r="Z134" s="471"/>
      <c r="AA134" s="471"/>
      <c r="AB134" s="471"/>
      <c r="AC134" s="471"/>
      <c r="AD134" s="471"/>
      <c r="AE134" s="471"/>
      <c r="AF134" s="386">
        <f t="shared" si="1411"/>
        <v>0</v>
      </c>
      <c r="AG134" s="461">
        <f t="shared" si="1412"/>
        <v>0</v>
      </c>
      <c r="AH134" s="461">
        <f t="shared" si="1412"/>
        <v>0</v>
      </c>
      <c r="AI134" s="461">
        <f t="shared" si="1412"/>
        <v>0</v>
      </c>
      <c r="AJ134" s="461">
        <f t="shared" si="1413"/>
        <v>0</v>
      </c>
      <c r="AK134" s="461">
        <f t="shared" si="1413"/>
        <v>0</v>
      </c>
      <c r="AL134" s="461">
        <f t="shared" si="1413"/>
        <v>0</v>
      </c>
      <c r="AM134" s="461">
        <f t="shared" si="1413"/>
        <v>0</v>
      </c>
      <c r="AN134" s="461">
        <f t="shared" si="1413"/>
        <v>0</v>
      </c>
      <c r="AO134" s="461">
        <f t="shared" si="1413"/>
        <v>0</v>
      </c>
      <c r="AP134" s="461">
        <f t="shared" si="1413"/>
        <v>0</v>
      </c>
      <c r="AQ134" s="461">
        <f t="shared" si="1413"/>
        <v>0</v>
      </c>
      <c r="AR134" s="461">
        <f t="shared" si="1413"/>
        <v>0</v>
      </c>
      <c r="AS134" s="462">
        <f t="shared" si="1414"/>
        <v>0</v>
      </c>
      <c r="AT134" s="461">
        <f>SUM(AG134*4%)</f>
        <v>0</v>
      </c>
      <c r="AU134" s="461">
        <f>SUM(AH134*3%)</f>
        <v>0</v>
      </c>
      <c r="AV134" s="461">
        <f t="shared" si="1416"/>
        <v>0</v>
      </c>
      <c r="AW134" s="461">
        <f t="shared" si="1417"/>
        <v>0</v>
      </c>
      <c r="AX134" s="461">
        <f t="shared" si="1418"/>
        <v>0</v>
      </c>
      <c r="AY134" s="461">
        <f t="shared" si="1419"/>
        <v>0</v>
      </c>
      <c r="AZ134" s="461">
        <f t="shared" si="1420"/>
        <v>0</v>
      </c>
      <c r="BA134" s="461">
        <f t="shared" si="1421"/>
        <v>0</v>
      </c>
      <c r="BB134" s="461">
        <f t="shared" si="1422"/>
        <v>0</v>
      </c>
      <c r="BC134" s="461">
        <f t="shared" si="1423"/>
        <v>0</v>
      </c>
      <c r="BD134" s="461">
        <f t="shared" si="1424"/>
        <v>0</v>
      </c>
      <c r="BE134" s="461">
        <f t="shared" si="1425"/>
        <v>0</v>
      </c>
      <c r="BF134" s="73">
        <f t="shared" si="1426"/>
        <v>0</v>
      </c>
      <c r="BG134" s="411">
        <f t="shared" si="1468"/>
        <v>0</v>
      </c>
      <c r="BH134" s="412">
        <f t="shared" si="1427"/>
        <v>3972500</v>
      </c>
      <c r="BI134" s="413">
        <f t="shared" si="1469"/>
        <v>3972500</v>
      </c>
      <c r="BJ134" s="387">
        <f t="shared" si="1428"/>
        <v>0</v>
      </c>
      <c r="BK134" s="409">
        <v>113500</v>
      </c>
      <c r="BL134" s="461">
        <f t="shared" si="1429"/>
        <v>0</v>
      </c>
      <c r="BM134" s="461">
        <f t="shared" si="1430"/>
        <v>0</v>
      </c>
      <c r="BN134" s="461">
        <f t="shared" si="1431"/>
        <v>0</v>
      </c>
      <c r="BO134" s="37"/>
      <c r="BP134" s="461">
        <f t="shared" si="1432"/>
        <v>0</v>
      </c>
      <c r="BQ134" s="461">
        <f t="shared" si="1433"/>
        <v>0</v>
      </c>
      <c r="BR134" s="461">
        <f t="shared" si="1434"/>
        <v>0</v>
      </c>
      <c r="BS134" s="37"/>
      <c r="BT134" s="461">
        <f t="shared" si="1435"/>
        <v>0</v>
      </c>
      <c r="BU134" s="461">
        <f t="shared" si="1436"/>
        <v>0</v>
      </c>
      <c r="BV134" s="461">
        <f t="shared" si="1437"/>
        <v>0</v>
      </c>
      <c r="BW134" s="37"/>
      <c r="BX134" s="461">
        <f t="shared" si="1438"/>
        <v>0</v>
      </c>
      <c r="BY134" s="461">
        <f t="shared" si="1439"/>
        <v>0</v>
      </c>
      <c r="BZ134" s="461">
        <f t="shared" si="1440"/>
        <v>0</v>
      </c>
      <c r="CA134" s="37"/>
      <c r="CB134" s="461">
        <f t="shared" si="1441"/>
        <v>0</v>
      </c>
      <c r="CC134" s="461">
        <f t="shared" si="1442"/>
        <v>0</v>
      </c>
      <c r="CD134" s="461">
        <f t="shared" si="1443"/>
        <v>0</v>
      </c>
      <c r="CE134" s="37"/>
      <c r="CF134" s="461">
        <f t="shared" si="1444"/>
        <v>0</v>
      </c>
      <c r="CG134" s="461">
        <f t="shared" si="1445"/>
        <v>0</v>
      </c>
      <c r="CH134" s="461">
        <f t="shared" si="1446"/>
        <v>0</v>
      </c>
      <c r="CI134" s="37"/>
      <c r="CJ134" s="461">
        <f t="shared" si="1447"/>
        <v>0</v>
      </c>
      <c r="CK134" s="461">
        <f t="shared" si="1448"/>
        <v>0</v>
      </c>
      <c r="CL134" s="461">
        <f t="shared" si="1449"/>
        <v>0</v>
      </c>
      <c r="CM134" s="37"/>
      <c r="CN134" s="461">
        <f t="shared" si="1450"/>
        <v>0</v>
      </c>
      <c r="CO134" s="461">
        <f t="shared" si="1451"/>
        <v>0</v>
      </c>
      <c r="CP134" s="461">
        <f t="shared" si="1452"/>
        <v>0</v>
      </c>
      <c r="CQ134" s="37"/>
      <c r="CR134" s="461">
        <f t="shared" si="1453"/>
        <v>0</v>
      </c>
      <c r="CS134" s="461">
        <f t="shared" si="1454"/>
        <v>0</v>
      </c>
      <c r="CT134" s="461">
        <f t="shared" si="1455"/>
        <v>0</v>
      </c>
      <c r="CU134" s="37"/>
      <c r="CV134" s="461">
        <f t="shared" si="1456"/>
        <v>0</v>
      </c>
      <c r="CW134" s="461">
        <f t="shared" si="1457"/>
        <v>0</v>
      </c>
      <c r="CX134" s="461">
        <f t="shared" si="1458"/>
        <v>0</v>
      </c>
      <c r="CY134" s="37"/>
      <c r="CZ134" s="461">
        <f t="shared" si="1459"/>
        <v>0</v>
      </c>
      <c r="DA134" s="461">
        <f t="shared" si="1460"/>
        <v>0</v>
      </c>
      <c r="DB134" s="461">
        <f t="shared" si="1461"/>
        <v>0</v>
      </c>
      <c r="DC134" s="37"/>
      <c r="DD134" s="461">
        <f t="shared" si="1462"/>
        <v>0</v>
      </c>
      <c r="DE134" s="461">
        <f t="shared" si="1463"/>
        <v>0</v>
      </c>
      <c r="DF134" s="461">
        <f t="shared" si="1464"/>
        <v>0</v>
      </c>
      <c r="DG134" s="37"/>
      <c r="DH134" s="461">
        <f t="shared" si="1465"/>
        <v>0</v>
      </c>
      <c r="DI134" s="461">
        <f t="shared" si="1466"/>
        <v>0</v>
      </c>
      <c r="DJ134" s="461">
        <f t="shared" si="1467"/>
        <v>0</v>
      </c>
    </row>
    <row r="135" spans="1:114" s="38" customFormat="1" ht="24.75" customHeight="1" x14ac:dyDescent="0.2">
      <c r="A135" s="28"/>
      <c r="B135" s="427" t="s">
        <v>100</v>
      </c>
      <c r="C135" s="191" t="s">
        <v>49</v>
      </c>
      <c r="D135" s="414">
        <v>2</v>
      </c>
      <c r="E135" s="97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1">
        <f t="shared" si="1410"/>
        <v>0</v>
      </c>
      <c r="R135" s="178" t="s">
        <v>244</v>
      </c>
      <c r="S135" s="409">
        <v>35000</v>
      </c>
      <c r="T135" s="32"/>
      <c r="U135" s="471"/>
      <c r="V135" s="471"/>
      <c r="W135" s="471"/>
      <c r="X135" s="471"/>
      <c r="Y135" s="471"/>
      <c r="Z135" s="471"/>
      <c r="AA135" s="471"/>
      <c r="AB135" s="471"/>
      <c r="AC135" s="471"/>
      <c r="AD135" s="471"/>
      <c r="AE135" s="471"/>
      <c r="AF135" s="386">
        <f t="shared" si="1411"/>
        <v>0</v>
      </c>
      <c r="AG135" s="461">
        <f t="shared" si="1412"/>
        <v>0</v>
      </c>
      <c r="AH135" s="461">
        <f t="shared" si="1412"/>
        <v>0</v>
      </c>
      <c r="AI135" s="461">
        <f t="shared" si="1412"/>
        <v>0</v>
      </c>
      <c r="AJ135" s="461">
        <f t="shared" si="1413"/>
        <v>0</v>
      </c>
      <c r="AK135" s="461">
        <f t="shared" si="1413"/>
        <v>0</v>
      </c>
      <c r="AL135" s="461">
        <f t="shared" si="1413"/>
        <v>0</v>
      </c>
      <c r="AM135" s="461">
        <f t="shared" si="1413"/>
        <v>0</v>
      </c>
      <c r="AN135" s="461">
        <f t="shared" si="1413"/>
        <v>0</v>
      </c>
      <c r="AO135" s="461">
        <f t="shared" si="1413"/>
        <v>0</v>
      </c>
      <c r="AP135" s="461">
        <f t="shared" si="1413"/>
        <v>0</v>
      </c>
      <c r="AQ135" s="461">
        <f t="shared" si="1413"/>
        <v>0</v>
      </c>
      <c r="AR135" s="461">
        <f t="shared" si="1413"/>
        <v>0</v>
      </c>
      <c r="AS135" s="462">
        <f t="shared" si="1414"/>
        <v>0</v>
      </c>
      <c r="AT135" s="461">
        <f t="shared" si="1415"/>
        <v>0</v>
      </c>
      <c r="AU135" s="461"/>
      <c r="AV135" s="461">
        <f t="shared" si="1416"/>
        <v>0</v>
      </c>
      <c r="AW135" s="461">
        <f t="shared" si="1417"/>
        <v>0</v>
      </c>
      <c r="AX135" s="461">
        <f t="shared" si="1418"/>
        <v>0</v>
      </c>
      <c r="AY135" s="461">
        <f t="shared" si="1419"/>
        <v>0</v>
      </c>
      <c r="AZ135" s="461">
        <f t="shared" si="1420"/>
        <v>0</v>
      </c>
      <c r="BA135" s="461">
        <f t="shared" si="1421"/>
        <v>0</v>
      </c>
      <c r="BB135" s="461">
        <f t="shared" si="1422"/>
        <v>0</v>
      </c>
      <c r="BC135" s="461">
        <f t="shared" si="1423"/>
        <v>0</v>
      </c>
      <c r="BD135" s="461">
        <f t="shared" si="1424"/>
        <v>0</v>
      </c>
      <c r="BE135" s="461">
        <f t="shared" si="1425"/>
        <v>0</v>
      </c>
      <c r="BF135" s="73">
        <f t="shared" si="1426"/>
        <v>0</v>
      </c>
      <c r="BG135" s="411">
        <f t="shared" si="1468"/>
        <v>0</v>
      </c>
      <c r="BH135" s="412">
        <f t="shared" si="1427"/>
        <v>70000</v>
      </c>
      <c r="BI135" s="413">
        <f t="shared" si="1469"/>
        <v>70000</v>
      </c>
      <c r="BJ135" s="387">
        <f t="shared" si="1428"/>
        <v>0</v>
      </c>
      <c r="BK135" s="409">
        <v>35000</v>
      </c>
      <c r="BL135" s="461">
        <f t="shared" si="1429"/>
        <v>0</v>
      </c>
      <c r="BM135" s="461">
        <f t="shared" si="1430"/>
        <v>0</v>
      </c>
      <c r="BN135" s="461">
        <f t="shared" si="1431"/>
        <v>0</v>
      </c>
      <c r="BO135" s="37"/>
      <c r="BP135" s="461">
        <f t="shared" si="1432"/>
        <v>0</v>
      </c>
      <c r="BQ135" s="461">
        <f t="shared" si="1433"/>
        <v>0</v>
      </c>
      <c r="BR135" s="461">
        <f t="shared" si="1434"/>
        <v>0</v>
      </c>
      <c r="BS135" s="37"/>
      <c r="BT135" s="461">
        <f t="shared" si="1435"/>
        <v>0</v>
      </c>
      <c r="BU135" s="461">
        <f t="shared" si="1436"/>
        <v>0</v>
      </c>
      <c r="BV135" s="461">
        <f t="shared" si="1437"/>
        <v>0</v>
      </c>
      <c r="BW135" s="37"/>
      <c r="BX135" s="461">
        <f t="shared" si="1438"/>
        <v>0</v>
      </c>
      <c r="BY135" s="461">
        <f t="shared" si="1439"/>
        <v>0</v>
      </c>
      <c r="BZ135" s="461">
        <f t="shared" si="1440"/>
        <v>0</v>
      </c>
      <c r="CA135" s="37"/>
      <c r="CB135" s="461">
        <f t="shared" si="1441"/>
        <v>0</v>
      </c>
      <c r="CC135" s="461">
        <f t="shared" si="1442"/>
        <v>0</v>
      </c>
      <c r="CD135" s="461">
        <f t="shared" si="1443"/>
        <v>0</v>
      </c>
      <c r="CE135" s="37"/>
      <c r="CF135" s="461">
        <f t="shared" si="1444"/>
        <v>0</v>
      </c>
      <c r="CG135" s="461">
        <f t="shared" si="1445"/>
        <v>0</v>
      </c>
      <c r="CH135" s="461">
        <f t="shared" si="1446"/>
        <v>0</v>
      </c>
      <c r="CI135" s="37"/>
      <c r="CJ135" s="461">
        <f t="shared" si="1447"/>
        <v>0</v>
      </c>
      <c r="CK135" s="461">
        <f t="shared" si="1448"/>
        <v>0</v>
      </c>
      <c r="CL135" s="461">
        <f t="shared" si="1449"/>
        <v>0</v>
      </c>
      <c r="CM135" s="37"/>
      <c r="CN135" s="461">
        <f t="shared" si="1450"/>
        <v>0</v>
      </c>
      <c r="CO135" s="461">
        <f t="shared" si="1451"/>
        <v>0</v>
      </c>
      <c r="CP135" s="461">
        <f t="shared" si="1452"/>
        <v>0</v>
      </c>
      <c r="CQ135" s="37"/>
      <c r="CR135" s="461">
        <f t="shared" si="1453"/>
        <v>0</v>
      </c>
      <c r="CS135" s="461">
        <f t="shared" si="1454"/>
        <v>0</v>
      </c>
      <c r="CT135" s="461">
        <f t="shared" si="1455"/>
        <v>0</v>
      </c>
      <c r="CU135" s="37"/>
      <c r="CV135" s="461">
        <f t="shared" si="1456"/>
        <v>0</v>
      </c>
      <c r="CW135" s="461">
        <f t="shared" si="1457"/>
        <v>0</v>
      </c>
      <c r="CX135" s="461">
        <f t="shared" si="1458"/>
        <v>0</v>
      </c>
      <c r="CY135" s="37"/>
      <c r="CZ135" s="461">
        <f t="shared" si="1459"/>
        <v>0</v>
      </c>
      <c r="DA135" s="461">
        <f t="shared" si="1460"/>
        <v>0</v>
      </c>
      <c r="DB135" s="461">
        <f t="shared" si="1461"/>
        <v>0</v>
      </c>
      <c r="DC135" s="37"/>
      <c r="DD135" s="461">
        <f t="shared" si="1462"/>
        <v>0</v>
      </c>
      <c r="DE135" s="461">
        <f t="shared" si="1463"/>
        <v>0</v>
      </c>
      <c r="DF135" s="461">
        <f t="shared" si="1464"/>
        <v>0</v>
      </c>
      <c r="DG135" s="37"/>
      <c r="DH135" s="461">
        <f t="shared" si="1465"/>
        <v>0</v>
      </c>
      <c r="DI135" s="461">
        <f t="shared" si="1466"/>
        <v>0</v>
      </c>
      <c r="DJ135" s="461">
        <f t="shared" si="1467"/>
        <v>0</v>
      </c>
    </row>
    <row r="136" spans="1:114" s="38" customFormat="1" ht="24.75" customHeight="1" x14ac:dyDescent="0.2">
      <c r="A136" s="28"/>
      <c r="B136" s="428" t="s">
        <v>102</v>
      </c>
      <c r="C136" s="191" t="s">
        <v>49</v>
      </c>
      <c r="D136" s="414">
        <v>2</v>
      </c>
      <c r="E136" s="97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1">
        <f t="shared" si="1410"/>
        <v>0</v>
      </c>
      <c r="R136" s="178" t="s">
        <v>347</v>
      </c>
      <c r="S136" s="409">
        <v>200000</v>
      </c>
      <c r="T136" s="32"/>
      <c r="U136" s="471"/>
      <c r="V136" s="471"/>
      <c r="W136" s="471"/>
      <c r="X136" s="471"/>
      <c r="Y136" s="471"/>
      <c r="Z136" s="471"/>
      <c r="AA136" s="471"/>
      <c r="AB136" s="471"/>
      <c r="AC136" s="471"/>
      <c r="AD136" s="471"/>
      <c r="AE136" s="471"/>
      <c r="AF136" s="386">
        <f t="shared" si="1411"/>
        <v>0</v>
      </c>
      <c r="AG136" s="461">
        <f t="shared" si="1412"/>
        <v>0</v>
      </c>
      <c r="AH136" s="461">
        <f t="shared" si="1412"/>
        <v>0</v>
      </c>
      <c r="AI136" s="461">
        <f t="shared" si="1412"/>
        <v>0</v>
      </c>
      <c r="AJ136" s="461">
        <f t="shared" si="1413"/>
        <v>0</v>
      </c>
      <c r="AK136" s="461">
        <f t="shared" si="1413"/>
        <v>0</v>
      </c>
      <c r="AL136" s="461">
        <f t="shared" si="1413"/>
        <v>0</v>
      </c>
      <c r="AM136" s="461">
        <f t="shared" si="1413"/>
        <v>0</v>
      </c>
      <c r="AN136" s="461">
        <f t="shared" si="1413"/>
        <v>0</v>
      </c>
      <c r="AO136" s="461">
        <f t="shared" si="1413"/>
        <v>0</v>
      </c>
      <c r="AP136" s="461">
        <f t="shared" si="1413"/>
        <v>0</v>
      </c>
      <c r="AQ136" s="461">
        <f t="shared" si="1413"/>
        <v>0</v>
      </c>
      <c r="AR136" s="461">
        <f t="shared" si="1413"/>
        <v>0</v>
      </c>
      <c r="AS136" s="462">
        <f t="shared" si="1414"/>
        <v>0</v>
      </c>
      <c r="AT136" s="461">
        <f t="shared" si="1415"/>
        <v>0</v>
      </c>
      <c r="AU136" s="461">
        <f t="shared" ref="AU136" si="1470">SUM(AH136*14%)</f>
        <v>0</v>
      </c>
      <c r="AV136" s="461">
        <f t="shared" si="1416"/>
        <v>0</v>
      </c>
      <c r="AW136" s="461">
        <f t="shared" si="1417"/>
        <v>0</v>
      </c>
      <c r="AX136" s="461">
        <f t="shared" si="1418"/>
        <v>0</v>
      </c>
      <c r="AY136" s="461">
        <f t="shared" si="1419"/>
        <v>0</v>
      </c>
      <c r="AZ136" s="461">
        <f t="shared" si="1420"/>
        <v>0</v>
      </c>
      <c r="BA136" s="461">
        <f t="shared" si="1421"/>
        <v>0</v>
      </c>
      <c r="BB136" s="461">
        <f t="shared" si="1422"/>
        <v>0</v>
      </c>
      <c r="BC136" s="461">
        <f t="shared" si="1423"/>
        <v>0</v>
      </c>
      <c r="BD136" s="461">
        <f t="shared" si="1424"/>
        <v>0</v>
      </c>
      <c r="BE136" s="461">
        <f t="shared" si="1425"/>
        <v>0</v>
      </c>
      <c r="BF136" s="73">
        <f t="shared" si="1426"/>
        <v>0</v>
      </c>
      <c r="BG136" s="411">
        <f t="shared" si="1468"/>
        <v>0</v>
      </c>
      <c r="BH136" s="412">
        <f t="shared" si="1427"/>
        <v>400000</v>
      </c>
      <c r="BI136" s="413">
        <f t="shared" si="1469"/>
        <v>400000</v>
      </c>
      <c r="BJ136" s="387">
        <f t="shared" si="1428"/>
        <v>0</v>
      </c>
      <c r="BK136" s="409">
        <v>200000</v>
      </c>
      <c r="BL136" s="461">
        <f t="shared" si="1429"/>
        <v>0</v>
      </c>
      <c r="BM136" s="461">
        <f t="shared" si="1430"/>
        <v>0</v>
      </c>
      <c r="BN136" s="461">
        <f t="shared" si="1431"/>
        <v>0</v>
      </c>
      <c r="BO136" s="37"/>
      <c r="BP136" s="461">
        <f t="shared" si="1432"/>
        <v>0</v>
      </c>
      <c r="BQ136" s="461">
        <f t="shared" si="1433"/>
        <v>0</v>
      </c>
      <c r="BR136" s="461">
        <f t="shared" si="1434"/>
        <v>0</v>
      </c>
      <c r="BS136" s="37"/>
      <c r="BT136" s="461">
        <f t="shared" si="1435"/>
        <v>0</v>
      </c>
      <c r="BU136" s="461">
        <f t="shared" si="1436"/>
        <v>0</v>
      </c>
      <c r="BV136" s="461">
        <f t="shared" si="1437"/>
        <v>0</v>
      </c>
      <c r="BW136" s="37"/>
      <c r="BX136" s="461">
        <f t="shared" si="1438"/>
        <v>0</v>
      </c>
      <c r="BY136" s="461">
        <f t="shared" si="1439"/>
        <v>0</v>
      </c>
      <c r="BZ136" s="461">
        <f t="shared" si="1440"/>
        <v>0</v>
      </c>
      <c r="CA136" s="37"/>
      <c r="CB136" s="461">
        <f t="shared" si="1441"/>
        <v>0</v>
      </c>
      <c r="CC136" s="461">
        <f t="shared" si="1442"/>
        <v>0</v>
      </c>
      <c r="CD136" s="461">
        <f t="shared" si="1443"/>
        <v>0</v>
      </c>
      <c r="CE136" s="37"/>
      <c r="CF136" s="461">
        <f t="shared" si="1444"/>
        <v>0</v>
      </c>
      <c r="CG136" s="461">
        <f t="shared" si="1445"/>
        <v>0</v>
      </c>
      <c r="CH136" s="461">
        <f t="shared" si="1446"/>
        <v>0</v>
      </c>
      <c r="CI136" s="37"/>
      <c r="CJ136" s="461">
        <f t="shared" si="1447"/>
        <v>0</v>
      </c>
      <c r="CK136" s="461">
        <f t="shared" si="1448"/>
        <v>0</v>
      </c>
      <c r="CL136" s="461">
        <f t="shared" si="1449"/>
        <v>0</v>
      </c>
      <c r="CM136" s="37"/>
      <c r="CN136" s="461">
        <f t="shared" si="1450"/>
        <v>0</v>
      </c>
      <c r="CO136" s="461">
        <f t="shared" si="1451"/>
        <v>0</v>
      </c>
      <c r="CP136" s="461">
        <f t="shared" si="1452"/>
        <v>0</v>
      </c>
      <c r="CQ136" s="37"/>
      <c r="CR136" s="461">
        <f t="shared" si="1453"/>
        <v>0</v>
      </c>
      <c r="CS136" s="461">
        <f t="shared" si="1454"/>
        <v>0</v>
      </c>
      <c r="CT136" s="461">
        <f t="shared" si="1455"/>
        <v>0</v>
      </c>
      <c r="CU136" s="37"/>
      <c r="CV136" s="461">
        <f t="shared" si="1456"/>
        <v>0</v>
      </c>
      <c r="CW136" s="461">
        <f t="shared" si="1457"/>
        <v>0</v>
      </c>
      <c r="CX136" s="461">
        <f t="shared" si="1458"/>
        <v>0</v>
      </c>
      <c r="CY136" s="37"/>
      <c r="CZ136" s="461">
        <f t="shared" si="1459"/>
        <v>0</v>
      </c>
      <c r="DA136" s="461">
        <f t="shared" si="1460"/>
        <v>0</v>
      </c>
      <c r="DB136" s="461">
        <f t="shared" si="1461"/>
        <v>0</v>
      </c>
      <c r="DC136" s="37"/>
      <c r="DD136" s="461">
        <f t="shared" si="1462"/>
        <v>0</v>
      </c>
      <c r="DE136" s="461">
        <f t="shared" si="1463"/>
        <v>0</v>
      </c>
      <c r="DF136" s="461">
        <f t="shared" si="1464"/>
        <v>0</v>
      </c>
      <c r="DG136" s="37"/>
      <c r="DH136" s="461">
        <f t="shared" si="1465"/>
        <v>0</v>
      </c>
      <c r="DI136" s="461">
        <f t="shared" si="1466"/>
        <v>0</v>
      </c>
      <c r="DJ136" s="461">
        <f t="shared" si="1467"/>
        <v>0</v>
      </c>
    </row>
    <row r="137" spans="1:114" s="38" customFormat="1" ht="24.75" customHeight="1" x14ac:dyDescent="0.2">
      <c r="A137" s="28">
        <v>2</v>
      </c>
      <c r="B137" s="430" t="s">
        <v>343</v>
      </c>
      <c r="C137" s="29"/>
      <c r="D137" s="414"/>
      <c r="E137" s="97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1"/>
      <c r="R137" s="414"/>
      <c r="S137" s="409"/>
      <c r="T137" s="32"/>
      <c r="U137" s="471"/>
      <c r="V137" s="471"/>
      <c r="W137" s="471"/>
      <c r="X137" s="471"/>
      <c r="Y137" s="471"/>
      <c r="Z137" s="471"/>
      <c r="AA137" s="471"/>
      <c r="AB137" s="471"/>
      <c r="AC137" s="471"/>
      <c r="AD137" s="471"/>
      <c r="AE137" s="471"/>
      <c r="AF137" s="386"/>
      <c r="AG137" s="461"/>
      <c r="AH137" s="461"/>
      <c r="AI137" s="461"/>
      <c r="AJ137" s="461"/>
      <c r="AK137" s="461"/>
      <c r="AL137" s="461"/>
      <c r="AM137" s="461"/>
      <c r="AN137" s="461"/>
      <c r="AO137" s="461"/>
      <c r="AP137" s="461"/>
      <c r="AQ137" s="461"/>
      <c r="AR137" s="461"/>
      <c r="AS137" s="462"/>
      <c r="AT137" s="461"/>
      <c r="AU137" s="461"/>
      <c r="AV137" s="461"/>
      <c r="AW137" s="461"/>
      <c r="AX137" s="461"/>
      <c r="AY137" s="461"/>
      <c r="AZ137" s="461"/>
      <c r="BA137" s="461"/>
      <c r="BB137" s="461"/>
      <c r="BC137" s="461"/>
      <c r="BD137" s="461"/>
      <c r="BE137" s="461"/>
      <c r="BF137" s="73"/>
      <c r="BG137" s="411">
        <f t="shared" si="1468"/>
        <v>0</v>
      </c>
      <c r="BH137" s="412"/>
      <c r="BI137" s="413">
        <f t="shared" si="1469"/>
        <v>0</v>
      </c>
      <c r="BJ137" s="387"/>
      <c r="BK137" s="409"/>
      <c r="BL137" s="461">
        <f t="shared" si="1429"/>
        <v>0</v>
      </c>
      <c r="BM137" s="461">
        <f t="shared" si="1430"/>
        <v>0</v>
      </c>
      <c r="BN137" s="461">
        <f t="shared" si="1431"/>
        <v>0</v>
      </c>
      <c r="BO137" s="37"/>
      <c r="BP137" s="461">
        <f t="shared" si="1432"/>
        <v>0</v>
      </c>
      <c r="BQ137" s="461">
        <f t="shared" si="1433"/>
        <v>0</v>
      </c>
      <c r="BR137" s="461">
        <f t="shared" si="1434"/>
        <v>0</v>
      </c>
      <c r="BS137" s="37"/>
      <c r="BT137" s="461">
        <f t="shared" si="1435"/>
        <v>0</v>
      </c>
      <c r="BU137" s="461">
        <f t="shared" si="1436"/>
        <v>0</v>
      </c>
      <c r="BV137" s="461">
        <f t="shared" si="1437"/>
        <v>0</v>
      </c>
      <c r="BW137" s="37"/>
      <c r="BX137" s="461">
        <f t="shared" si="1438"/>
        <v>0</v>
      </c>
      <c r="BY137" s="461">
        <f t="shared" si="1439"/>
        <v>0</v>
      </c>
      <c r="BZ137" s="461">
        <f t="shared" si="1440"/>
        <v>0</v>
      </c>
      <c r="CA137" s="37"/>
      <c r="CB137" s="461">
        <f t="shared" si="1441"/>
        <v>0</v>
      </c>
      <c r="CC137" s="461">
        <f t="shared" si="1442"/>
        <v>0</v>
      </c>
      <c r="CD137" s="461">
        <f t="shared" si="1443"/>
        <v>0</v>
      </c>
      <c r="CE137" s="37"/>
      <c r="CF137" s="461">
        <f t="shared" si="1444"/>
        <v>0</v>
      </c>
      <c r="CG137" s="461">
        <f t="shared" si="1445"/>
        <v>0</v>
      </c>
      <c r="CH137" s="461">
        <f t="shared" si="1446"/>
        <v>0</v>
      </c>
      <c r="CI137" s="37"/>
      <c r="CJ137" s="461">
        <f t="shared" si="1447"/>
        <v>0</v>
      </c>
      <c r="CK137" s="461">
        <f t="shared" si="1448"/>
        <v>0</v>
      </c>
      <c r="CL137" s="461">
        <f t="shared" si="1449"/>
        <v>0</v>
      </c>
      <c r="CM137" s="37"/>
      <c r="CN137" s="461">
        <f t="shared" si="1450"/>
        <v>0</v>
      </c>
      <c r="CO137" s="461">
        <f t="shared" si="1451"/>
        <v>0</v>
      </c>
      <c r="CP137" s="461">
        <f t="shared" si="1452"/>
        <v>0</v>
      </c>
      <c r="CQ137" s="37"/>
      <c r="CR137" s="461">
        <f t="shared" si="1453"/>
        <v>0</v>
      </c>
      <c r="CS137" s="461">
        <f t="shared" si="1454"/>
        <v>0</v>
      </c>
      <c r="CT137" s="461">
        <f t="shared" si="1455"/>
        <v>0</v>
      </c>
      <c r="CU137" s="37"/>
      <c r="CV137" s="461">
        <f t="shared" si="1456"/>
        <v>0</v>
      </c>
      <c r="CW137" s="461">
        <f t="shared" si="1457"/>
        <v>0</v>
      </c>
      <c r="CX137" s="461">
        <f t="shared" si="1458"/>
        <v>0</v>
      </c>
      <c r="CY137" s="37"/>
      <c r="CZ137" s="461">
        <f t="shared" si="1459"/>
        <v>0</v>
      </c>
      <c r="DA137" s="461">
        <f t="shared" si="1460"/>
        <v>0</v>
      </c>
      <c r="DB137" s="461">
        <f t="shared" si="1461"/>
        <v>0</v>
      </c>
      <c r="DC137" s="37"/>
      <c r="DD137" s="461">
        <f t="shared" si="1462"/>
        <v>0</v>
      </c>
      <c r="DE137" s="461">
        <f t="shared" si="1463"/>
        <v>0</v>
      </c>
      <c r="DF137" s="461">
        <f t="shared" si="1464"/>
        <v>0</v>
      </c>
      <c r="DG137" s="37"/>
      <c r="DH137" s="461">
        <f t="shared" si="1465"/>
        <v>0</v>
      </c>
      <c r="DI137" s="461">
        <f t="shared" si="1466"/>
        <v>0</v>
      </c>
      <c r="DJ137" s="461">
        <f t="shared" si="1467"/>
        <v>0</v>
      </c>
    </row>
    <row r="138" spans="1:114" s="38" customFormat="1" ht="24.75" customHeight="1" x14ac:dyDescent="0.2">
      <c r="A138" s="28"/>
      <c r="B138" s="429" t="s">
        <v>426</v>
      </c>
      <c r="C138" s="191" t="s">
        <v>49</v>
      </c>
      <c r="D138" s="497">
        <v>35</v>
      </c>
      <c r="E138" s="980"/>
      <c r="F138" s="192"/>
      <c r="G138" s="192"/>
      <c r="H138" s="192"/>
      <c r="I138" s="192"/>
      <c r="J138" s="192"/>
      <c r="K138" s="192"/>
      <c r="L138" s="192"/>
      <c r="M138" s="192"/>
      <c r="N138" s="192"/>
      <c r="O138" s="192"/>
      <c r="P138" s="192"/>
      <c r="Q138" s="193">
        <f t="shared" ref="Q138:Q139" si="1471">SUM(E138:P138)</f>
        <v>0</v>
      </c>
      <c r="R138" s="437" t="s">
        <v>0</v>
      </c>
      <c r="S138" s="1035">
        <v>10300</v>
      </c>
      <c r="T138" s="1036"/>
      <c r="U138" s="1037"/>
      <c r="V138" s="1037"/>
      <c r="W138" s="1037"/>
      <c r="X138" s="1037"/>
      <c r="Y138" s="1037"/>
      <c r="Z138" s="1037"/>
      <c r="AA138" s="1037"/>
      <c r="AB138" s="1037"/>
      <c r="AC138" s="1037"/>
      <c r="AD138" s="1037"/>
      <c r="AE138" s="1037"/>
      <c r="AF138" s="405">
        <f t="shared" ref="AF138:AF139" si="1472">SUM(Q138*S138)</f>
        <v>0</v>
      </c>
      <c r="AG138" s="1038">
        <f t="shared" ref="AG138:AG139" si="1473">T138*E138</f>
        <v>0</v>
      </c>
      <c r="AH138" s="1038">
        <f t="shared" ref="AH138:AH139" si="1474">U138*F138</f>
        <v>0</v>
      </c>
      <c r="AI138" s="1038">
        <f t="shared" ref="AI138:AI139" si="1475">V138*G138</f>
        <v>0</v>
      </c>
      <c r="AJ138" s="1038">
        <f t="shared" ref="AJ138:AJ139" si="1476">W138*H138</f>
        <v>0</v>
      </c>
      <c r="AK138" s="1038">
        <f t="shared" ref="AK138:AK139" si="1477">X138*I138</f>
        <v>0</v>
      </c>
      <c r="AL138" s="1038">
        <f t="shared" ref="AL138:AL139" si="1478">Y138*J138</f>
        <v>0</v>
      </c>
      <c r="AM138" s="1038">
        <f t="shared" ref="AM138:AM139" si="1479">Z138*K138</f>
        <v>0</v>
      </c>
      <c r="AN138" s="1038">
        <f t="shared" ref="AN138:AN139" si="1480">AA138*L138</f>
        <v>0</v>
      </c>
      <c r="AO138" s="1038">
        <f t="shared" ref="AO138:AO139" si="1481">AB138*M138</f>
        <v>0</v>
      </c>
      <c r="AP138" s="1038">
        <f t="shared" ref="AP138:AP139" si="1482">AC138*N138</f>
        <v>0</v>
      </c>
      <c r="AQ138" s="1038">
        <f t="shared" ref="AQ138:AQ139" si="1483">AD138*O138</f>
        <v>0</v>
      </c>
      <c r="AR138" s="1038">
        <f t="shared" ref="AR138:AR139" si="1484">AE138*P138</f>
        <v>0</v>
      </c>
      <c r="AS138" s="1039">
        <f t="shared" ref="AS138:AS139" si="1485">SUM(AG138:AR138)</f>
        <v>0</v>
      </c>
      <c r="AT138" s="1038">
        <f t="shared" ref="AT138:AT139" si="1486">SUM(AG138*14%)</f>
        <v>0</v>
      </c>
      <c r="AU138" s="1038">
        <f>SUM(AH138*3%)</f>
        <v>0</v>
      </c>
      <c r="AV138" s="1038">
        <f t="shared" ref="AV138:AV139" si="1487">SUM(AI138*14%)</f>
        <v>0</v>
      </c>
      <c r="AW138" s="1038">
        <f t="shared" ref="AW138:AW139" si="1488">SUM(AJ138*14%)</f>
        <v>0</v>
      </c>
      <c r="AX138" s="1038">
        <f t="shared" ref="AX138:AX139" si="1489">SUM(AK138*14%)</f>
        <v>0</v>
      </c>
      <c r="AY138" s="1038">
        <f t="shared" ref="AY138:AY139" si="1490">SUM(AL138*14%)</f>
        <v>0</v>
      </c>
      <c r="AZ138" s="1038">
        <f t="shared" ref="AZ138:AZ139" si="1491">SUM(AM138*14%)</f>
        <v>0</v>
      </c>
      <c r="BA138" s="1038">
        <f t="shared" ref="BA138:BA139" si="1492">SUM(AN138*14%)</f>
        <v>0</v>
      </c>
      <c r="BB138" s="1038">
        <f t="shared" ref="BB138:BB139" si="1493">SUM(AO138*14%)</f>
        <v>0</v>
      </c>
      <c r="BC138" s="1038">
        <f t="shared" ref="BC138:BC139" si="1494">SUM(AP138*14%)</f>
        <v>0</v>
      </c>
      <c r="BD138" s="1038">
        <f t="shared" ref="BD138:BD139" si="1495">SUM(AQ138*14%)</f>
        <v>0</v>
      </c>
      <c r="BE138" s="1038">
        <f t="shared" ref="BE138:BE139" si="1496">SUM(AR138*14%)</f>
        <v>0</v>
      </c>
      <c r="BF138" s="1040">
        <f t="shared" ref="BF138:BF139" si="1497">SUM(AT138:BE138)</f>
        <v>0</v>
      </c>
      <c r="BG138" s="411">
        <f>AF138-AS138</f>
        <v>0</v>
      </c>
      <c r="BH138" s="412">
        <f t="shared" ref="BH138:BH139" si="1498">S138*D138</f>
        <v>360500</v>
      </c>
      <c r="BI138" s="413">
        <f>BH138-AS138</f>
        <v>360500</v>
      </c>
      <c r="BJ138" s="387">
        <f t="shared" ref="BJ138:BJ139" si="1499">SUM(Q138/D138)</f>
        <v>0</v>
      </c>
      <c r="BK138" s="1035">
        <v>10300</v>
      </c>
      <c r="BL138" s="461">
        <f>AG138-AT138</f>
        <v>0</v>
      </c>
      <c r="BM138" s="461">
        <f t="shared" si="1430"/>
        <v>0</v>
      </c>
      <c r="BN138" s="461">
        <f t="shared" si="1431"/>
        <v>0</v>
      </c>
      <c r="BO138" s="37"/>
      <c r="BP138" s="461">
        <f t="shared" si="1432"/>
        <v>0</v>
      </c>
      <c r="BQ138" s="461">
        <f t="shared" si="1433"/>
        <v>0</v>
      </c>
      <c r="BR138" s="461">
        <f t="shared" si="1434"/>
        <v>0</v>
      </c>
      <c r="BS138" s="37"/>
      <c r="BT138" s="461">
        <f t="shared" si="1435"/>
        <v>0</v>
      </c>
      <c r="BU138" s="461">
        <f t="shared" si="1436"/>
        <v>0</v>
      </c>
      <c r="BV138" s="461">
        <f t="shared" si="1437"/>
        <v>0</v>
      </c>
      <c r="BW138" s="37"/>
      <c r="BX138" s="461">
        <f t="shared" si="1438"/>
        <v>0</v>
      </c>
      <c r="BY138" s="461">
        <f t="shared" si="1439"/>
        <v>0</v>
      </c>
      <c r="BZ138" s="461">
        <f t="shared" si="1440"/>
        <v>0</v>
      </c>
      <c r="CA138" s="37"/>
      <c r="CB138" s="461">
        <f t="shared" si="1441"/>
        <v>0</v>
      </c>
      <c r="CC138" s="461">
        <f t="shared" si="1442"/>
        <v>0</v>
      </c>
      <c r="CD138" s="461">
        <f t="shared" si="1443"/>
        <v>0</v>
      </c>
      <c r="CE138" s="37"/>
      <c r="CF138" s="461">
        <f t="shared" si="1444"/>
        <v>0</v>
      </c>
      <c r="CG138" s="461">
        <f t="shared" si="1445"/>
        <v>0</v>
      </c>
      <c r="CH138" s="461">
        <f t="shared" si="1446"/>
        <v>0</v>
      </c>
      <c r="CI138" s="37"/>
      <c r="CJ138" s="461">
        <f t="shared" si="1447"/>
        <v>0</v>
      </c>
      <c r="CK138" s="461">
        <f t="shared" si="1448"/>
        <v>0</v>
      </c>
      <c r="CL138" s="461">
        <f t="shared" si="1449"/>
        <v>0</v>
      </c>
      <c r="CM138" s="37"/>
      <c r="CN138" s="461">
        <f t="shared" si="1450"/>
        <v>0</v>
      </c>
      <c r="CO138" s="461">
        <f t="shared" si="1451"/>
        <v>0</v>
      </c>
      <c r="CP138" s="461">
        <f t="shared" si="1452"/>
        <v>0</v>
      </c>
      <c r="CQ138" s="37"/>
      <c r="CR138" s="461">
        <f t="shared" si="1453"/>
        <v>0</v>
      </c>
      <c r="CS138" s="461">
        <f t="shared" si="1454"/>
        <v>0</v>
      </c>
      <c r="CT138" s="461">
        <f t="shared" si="1455"/>
        <v>0</v>
      </c>
      <c r="CU138" s="37"/>
      <c r="CV138" s="461">
        <f t="shared" si="1456"/>
        <v>0</v>
      </c>
      <c r="CW138" s="461">
        <f t="shared" si="1457"/>
        <v>0</v>
      </c>
      <c r="CX138" s="461">
        <f t="shared" si="1458"/>
        <v>0</v>
      </c>
      <c r="CY138" s="37"/>
      <c r="CZ138" s="461">
        <f t="shared" si="1459"/>
        <v>0</v>
      </c>
      <c r="DA138" s="461">
        <f t="shared" si="1460"/>
        <v>0</v>
      </c>
      <c r="DB138" s="461">
        <f t="shared" si="1461"/>
        <v>0</v>
      </c>
      <c r="DC138" s="37"/>
      <c r="DD138" s="461">
        <f t="shared" si="1462"/>
        <v>0</v>
      </c>
      <c r="DE138" s="461">
        <f t="shared" si="1463"/>
        <v>0</v>
      </c>
      <c r="DF138" s="461">
        <f t="shared" si="1464"/>
        <v>0</v>
      </c>
      <c r="DG138" s="37"/>
      <c r="DH138" s="461">
        <f t="shared" si="1465"/>
        <v>0</v>
      </c>
      <c r="DI138" s="461">
        <f t="shared" si="1466"/>
        <v>0</v>
      </c>
      <c r="DJ138" s="461">
        <f t="shared" si="1467"/>
        <v>0</v>
      </c>
    </row>
    <row r="139" spans="1:114" s="38" customFormat="1" ht="24.75" customHeight="1" x14ac:dyDescent="0.2">
      <c r="A139" s="28"/>
      <c r="B139" s="429" t="s">
        <v>338</v>
      </c>
      <c r="C139" s="191" t="s">
        <v>49</v>
      </c>
      <c r="D139" s="686">
        <v>2</v>
      </c>
      <c r="E139" s="97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1">
        <f t="shared" si="1471"/>
        <v>0</v>
      </c>
      <c r="R139" s="677" t="s">
        <v>0</v>
      </c>
      <c r="S139" s="678">
        <v>20000</v>
      </c>
      <c r="T139" s="415"/>
      <c r="U139" s="410"/>
      <c r="V139" s="410"/>
      <c r="W139" s="410"/>
      <c r="X139" s="410"/>
      <c r="Y139" s="410"/>
      <c r="Z139" s="410"/>
      <c r="AA139" s="410"/>
      <c r="AB139" s="410"/>
      <c r="AC139" s="410"/>
      <c r="AD139" s="410"/>
      <c r="AE139" s="410"/>
      <c r="AF139" s="386">
        <f t="shared" si="1472"/>
        <v>0</v>
      </c>
      <c r="AG139" s="70">
        <f t="shared" si="1473"/>
        <v>0</v>
      </c>
      <c r="AH139" s="70">
        <f t="shared" si="1474"/>
        <v>0</v>
      </c>
      <c r="AI139" s="70">
        <f t="shared" si="1475"/>
        <v>0</v>
      </c>
      <c r="AJ139" s="70">
        <f t="shared" si="1476"/>
        <v>0</v>
      </c>
      <c r="AK139" s="70">
        <f t="shared" si="1477"/>
        <v>0</v>
      </c>
      <c r="AL139" s="70">
        <f t="shared" si="1478"/>
        <v>0</v>
      </c>
      <c r="AM139" s="70">
        <f t="shared" si="1479"/>
        <v>0</v>
      </c>
      <c r="AN139" s="70">
        <f t="shared" si="1480"/>
        <v>0</v>
      </c>
      <c r="AO139" s="70">
        <f t="shared" si="1481"/>
        <v>0</v>
      </c>
      <c r="AP139" s="70">
        <f t="shared" si="1482"/>
        <v>0</v>
      </c>
      <c r="AQ139" s="70">
        <f t="shared" si="1483"/>
        <v>0</v>
      </c>
      <c r="AR139" s="70">
        <f t="shared" si="1484"/>
        <v>0</v>
      </c>
      <c r="AS139" s="71">
        <f t="shared" si="1485"/>
        <v>0</v>
      </c>
      <c r="AT139" s="70">
        <f t="shared" si="1486"/>
        <v>0</v>
      </c>
      <c r="AU139" s="70">
        <f>SUM(AH139*3%)</f>
        <v>0</v>
      </c>
      <c r="AV139" s="70">
        <f t="shared" si="1487"/>
        <v>0</v>
      </c>
      <c r="AW139" s="70">
        <f t="shared" si="1488"/>
        <v>0</v>
      </c>
      <c r="AX139" s="70">
        <f t="shared" si="1489"/>
        <v>0</v>
      </c>
      <c r="AY139" s="70">
        <f t="shared" si="1490"/>
        <v>0</v>
      </c>
      <c r="AZ139" s="70">
        <f t="shared" si="1491"/>
        <v>0</v>
      </c>
      <c r="BA139" s="70">
        <f t="shared" si="1492"/>
        <v>0</v>
      </c>
      <c r="BB139" s="70">
        <f t="shared" si="1493"/>
        <v>0</v>
      </c>
      <c r="BC139" s="70">
        <f t="shared" si="1494"/>
        <v>0</v>
      </c>
      <c r="BD139" s="70">
        <f t="shared" si="1495"/>
        <v>0</v>
      </c>
      <c r="BE139" s="70">
        <f t="shared" si="1496"/>
        <v>0</v>
      </c>
      <c r="BF139" s="72">
        <f t="shared" si="1497"/>
        <v>0</v>
      </c>
      <c r="BG139" s="411">
        <f t="shared" ref="BG139" si="1500">AF139-AS139</f>
        <v>0</v>
      </c>
      <c r="BH139" s="412">
        <f t="shared" si="1498"/>
        <v>40000</v>
      </c>
      <c r="BI139" s="413">
        <f t="shared" ref="BI139" si="1501">BH139-AS139</f>
        <v>40000</v>
      </c>
      <c r="BJ139" s="387">
        <f t="shared" si="1499"/>
        <v>0</v>
      </c>
      <c r="BK139" s="678">
        <v>20000</v>
      </c>
      <c r="BL139" s="461">
        <f t="shared" ref="BL139:BL153" si="1502">AG139-AT139</f>
        <v>0</v>
      </c>
      <c r="BM139" s="461">
        <f t="shared" ref="BM139:BM154" si="1503">E139*BK139</f>
        <v>0</v>
      </c>
      <c r="BN139" s="461">
        <f t="shared" ref="BN139:BN154" si="1504">BL139-BM139</f>
        <v>0</v>
      </c>
      <c r="BO139" s="37"/>
      <c r="BP139" s="461">
        <f t="shared" ref="BP139:BP154" si="1505">AH139-AU139</f>
        <v>0</v>
      </c>
      <c r="BQ139" s="461">
        <f t="shared" ref="BQ139:BQ154" si="1506">F139*BK139</f>
        <v>0</v>
      </c>
      <c r="BR139" s="461">
        <f t="shared" ref="BR139:BR154" si="1507">BP139-BQ139</f>
        <v>0</v>
      </c>
      <c r="BS139" s="37"/>
      <c r="BT139" s="461">
        <f t="shared" ref="BT139:BT154" si="1508">AI139-AV139</f>
        <v>0</v>
      </c>
      <c r="BU139" s="461">
        <f t="shared" ref="BU139:BU154" si="1509">G139*BK139</f>
        <v>0</v>
      </c>
      <c r="BV139" s="461">
        <f t="shared" ref="BV139:BV154" si="1510">BT139-BU139</f>
        <v>0</v>
      </c>
      <c r="BW139" s="37"/>
      <c r="BX139" s="461">
        <f t="shared" ref="BX139:BX154" si="1511">AJ139-AW139</f>
        <v>0</v>
      </c>
      <c r="BY139" s="461">
        <f t="shared" ref="BY139:BY154" si="1512">H139*BK139</f>
        <v>0</v>
      </c>
      <c r="BZ139" s="461">
        <f t="shared" ref="BZ139:BZ154" si="1513">BX139-BY139</f>
        <v>0</v>
      </c>
      <c r="CA139" s="37"/>
      <c r="CB139" s="461">
        <f t="shared" ref="CB139:CB154" si="1514">SUM(AK139-AX139)</f>
        <v>0</v>
      </c>
      <c r="CC139" s="461">
        <f t="shared" ref="CC139:CC154" si="1515">I139*BK139</f>
        <v>0</v>
      </c>
      <c r="CD139" s="461">
        <f t="shared" ref="CD139:CD154" si="1516">CB139-CC139</f>
        <v>0</v>
      </c>
      <c r="CE139" s="37"/>
      <c r="CF139" s="461">
        <f t="shared" ref="CF139:CF154" si="1517">AL139-AY139</f>
        <v>0</v>
      </c>
      <c r="CG139" s="461">
        <f t="shared" ref="CG139:CG154" si="1518">J139*BK139</f>
        <v>0</v>
      </c>
      <c r="CH139" s="461">
        <f t="shared" ref="CH139:CH154" si="1519">CF139-CG139</f>
        <v>0</v>
      </c>
      <c r="CI139" s="37"/>
      <c r="CJ139" s="461">
        <f t="shared" ref="CJ139:CJ154" si="1520">AM139-AZ139</f>
        <v>0</v>
      </c>
      <c r="CK139" s="461">
        <f t="shared" ref="CK139:CK154" si="1521">K139*BK139</f>
        <v>0</v>
      </c>
      <c r="CL139" s="461">
        <f t="shared" ref="CL139:CL154" si="1522">CJ139-CK139</f>
        <v>0</v>
      </c>
      <c r="CM139" s="37"/>
      <c r="CN139" s="461">
        <f t="shared" ref="CN139:CN154" si="1523">AN139-BA139</f>
        <v>0</v>
      </c>
      <c r="CO139" s="461">
        <f t="shared" ref="CO139:CO154" si="1524">L139*BK139</f>
        <v>0</v>
      </c>
      <c r="CP139" s="461">
        <f t="shared" ref="CP139:CP154" si="1525">CN139-CO139</f>
        <v>0</v>
      </c>
      <c r="CQ139" s="37"/>
      <c r="CR139" s="461">
        <f t="shared" ref="CR139:CR154" si="1526">AO139-BB139</f>
        <v>0</v>
      </c>
      <c r="CS139" s="461">
        <f t="shared" ref="CS139:CS154" si="1527">M139*BK139</f>
        <v>0</v>
      </c>
      <c r="CT139" s="461">
        <f t="shared" ref="CT139:CT154" si="1528">CR139-CS139</f>
        <v>0</v>
      </c>
      <c r="CU139" s="37"/>
      <c r="CV139" s="461">
        <f t="shared" ref="CV139:CV154" si="1529">AP139-BC139</f>
        <v>0</v>
      </c>
      <c r="CW139" s="461">
        <f t="shared" ref="CW139:CW154" si="1530">N139*BK139</f>
        <v>0</v>
      </c>
      <c r="CX139" s="461">
        <f t="shared" ref="CX139:CX154" si="1531">CV139-CW139</f>
        <v>0</v>
      </c>
      <c r="CY139" s="37"/>
      <c r="CZ139" s="461">
        <f t="shared" ref="CZ139:CZ154" si="1532">AQ139-BD139</f>
        <v>0</v>
      </c>
      <c r="DA139" s="461">
        <f t="shared" ref="DA139:DA154" si="1533">O139*BK139</f>
        <v>0</v>
      </c>
      <c r="DB139" s="461">
        <f t="shared" ref="DB139:DB154" si="1534">CZ139-DA139</f>
        <v>0</v>
      </c>
      <c r="DC139" s="37"/>
      <c r="DD139" s="461">
        <f t="shared" ref="DD139:DD154" si="1535">AR139-BE139</f>
        <v>0</v>
      </c>
      <c r="DE139" s="461">
        <f t="shared" ref="DE139:DE154" si="1536">P139*BK139</f>
        <v>0</v>
      </c>
      <c r="DF139" s="461">
        <f t="shared" ref="DF139:DF154" si="1537">DD139-DE139</f>
        <v>0</v>
      </c>
      <c r="DG139" s="37"/>
      <c r="DH139" s="461">
        <f t="shared" ref="DH139:DH154" si="1538">SUM(BL139+BP139+BT139+BX139+CB139+CF139+CJ139+CN139+CR139+CV139+CZ139+DD139)</f>
        <v>0</v>
      </c>
      <c r="DI139" s="461">
        <f t="shared" ref="DI139:DI154" si="1539">SUM(BM139+BQ139+BU139+BY139+CC139+CG139+CK139+CO139+CS139+CW139+DA139+DE139)</f>
        <v>0</v>
      </c>
      <c r="DJ139" s="461">
        <f t="shared" ref="DJ139:DJ154" si="1540">DH139-DI139</f>
        <v>0</v>
      </c>
    </row>
    <row r="140" spans="1:114" s="38" customFormat="1" ht="24.75" customHeight="1" x14ac:dyDescent="0.2">
      <c r="A140" s="28"/>
      <c r="B140" s="429" t="s">
        <v>344</v>
      </c>
      <c r="C140" s="191" t="s">
        <v>49</v>
      </c>
      <c r="D140" s="414">
        <v>10</v>
      </c>
      <c r="E140" s="97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1">
        <f t="shared" ref="Q140" si="1541">SUM(E140:P140)</f>
        <v>0</v>
      </c>
      <c r="R140" s="178" t="s">
        <v>3</v>
      </c>
      <c r="S140" s="409">
        <v>125000</v>
      </c>
      <c r="T140" s="415"/>
      <c r="U140" s="410"/>
      <c r="V140" s="410"/>
      <c r="W140" s="410"/>
      <c r="X140" s="410"/>
      <c r="Y140" s="410"/>
      <c r="Z140" s="410"/>
      <c r="AA140" s="410"/>
      <c r="AB140" s="410"/>
      <c r="AC140" s="410"/>
      <c r="AD140" s="410"/>
      <c r="AE140" s="410"/>
      <c r="AF140" s="386">
        <f t="shared" ref="AF140:AF141" si="1542">SUM(Q140*S140)</f>
        <v>0</v>
      </c>
      <c r="AG140" s="70">
        <f t="shared" ref="AG140:AG141" si="1543">T140*E140</f>
        <v>0</v>
      </c>
      <c r="AH140" s="70">
        <f t="shared" ref="AH140:AH141" si="1544">U140*F140</f>
        <v>0</v>
      </c>
      <c r="AI140" s="70">
        <f t="shared" ref="AI140:AI141" si="1545">V140*G140</f>
        <v>0</v>
      </c>
      <c r="AJ140" s="70">
        <f t="shared" ref="AJ140:AJ141" si="1546">W140*H140</f>
        <v>0</v>
      </c>
      <c r="AK140" s="70">
        <f t="shared" ref="AK140:AK141" si="1547">X140*I140</f>
        <v>0</v>
      </c>
      <c r="AL140" s="70">
        <f t="shared" ref="AL140:AL141" si="1548">Y140*J140</f>
        <v>0</v>
      </c>
      <c r="AM140" s="70">
        <f t="shared" ref="AM140:AM141" si="1549">Z140*K140</f>
        <v>0</v>
      </c>
      <c r="AN140" s="70">
        <f t="shared" ref="AN140:AN141" si="1550">AA140*L140</f>
        <v>0</v>
      </c>
      <c r="AO140" s="70">
        <f t="shared" ref="AO140:AO141" si="1551">AB140*M140</f>
        <v>0</v>
      </c>
      <c r="AP140" s="70">
        <f t="shared" ref="AP140:AP141" si="1552">AC140*N140</f>
        <v>0</v>
      </c>
      <c r="AQ140" s="70">
        <f t="shared" ref="AQ140:AQ141" si="1553">AD140*O140</f>
        <v>0</v>
      </c>
      <c r="AR140" s="70">
        <f t="shared" ref="AR140:AR141" si="1554">AE140*P140</f>
        <v>0</v>
      </c>
      <c r="AS140" s="71">
        <f t="shared" ref="AS140:AS141" si="1555">SUM(AG140:AR140)</f>
        <v>0</v>
      </c>
      <c r="AT140" s="70">
        <f t="shared" ref="AT140" si="1556">SUM(AG140*4%)</f>
        <v>0</v>
      </c>
      <c r="AU140" s="70">
        <f t="shared" ref="AU140:AU141" si="1557">SUM(AH140*14%)</f>
        <v>0</v>
      </c>
      <c r="AV140" s="70">
        <f t="shared" ref="AV140:AV141" si="1558">SUM(AI140*14%)</f>
        <v>0</v>
      </c>
      <c r="AW140" s="70">
        <f t="shared" ref="AW140:AW141" si="1559">SUM(AJ140*14%)</f>
        <v>0</v>
      </c>
      <c r="AX140" s="70">
        <f t="shared" ref="AX140:AX141" si="1560">SUM(AK140*14%)</f>
        <v>0</v>
      </c>
      <c r="AY140" s="70">
        <f t="shared" ref="AY140:AY141" si="1561">SUM(AL140*14%)</f>
        <v>0</v>
      </c>
      <c r="AZ140" s="70">
        <f t="shared" ref="AZ140:AZ141" si="1562">SUM(AM140*14%)</f>
        <v>0</v>
      </c>
      <c r="BA140" s="70">
        <f t="shared" ref="BA140:BA141" si="1563">SUM(AN140*14%)</f>
        <v>0</v>
      </c>
      <c r="BB140" s="70">
        <f t="shared" ref="BB140:BB141" si="1564">SUM(AO140*14%)</f>
        <v>0</v>
      </c>
      <c r="BC140" s="70">
        <f t="shared" ref="BC140:BC141" si="1565">SUM(AP140*14%)</f>
        <v>0</v>
      </c>
      <c r="BD140" s="70">
        <f t="shared" ref="BD140:BD141" si="1566">SUM(AQ140*14%)</f>
        <v>0</v>
      </c>
      <c r="BE140" s="70">
        <f t="shared" ref="BE140:BE141" si="1567">SUM(AR140*14%)</f>
        <v>0</v>
      </c>
      <c r="BF140" s="72">
        <f t="shared" ref="BF140:BF141" si="1568">SUM(AT140:BE140)</f>
        <v>0</v>
      </c>
      <c r="BG140" s="411">
        <f t="shared" ref="BG140:BG142" si="1569">AF140-AS140</f>
        <v>0</v>
      </c>
      <c r="BH140" s="412">
        <f t="shared" ref="BH140:BH141" si="1570">S140*D140</f>
        <v>1250000</v>
      </c>
      <c r="BI140" s="413">
        <f t="shared" ref="BI140:BI142" si="1571">BH140-AS140</f>
        <v>1250000</v>
      </c>
      <c r="BJ140" s="387">
        <f t="shared" ref="BJ140:BJ141" si="1572">SUM(Q140/D140)</f>
        <v>0</v>
      </c>
      <c r="BK140" s="409">
        <v>125000</v>
      </c>
      <c r="BL140" s="461">
        <f t="shared" si="1502"/>
        <v>0</v>
      </c>
      <c r="BM140" s="461">
        <f t="shared" si="1503"/>
        <v>0</v>
      </c>
      <c r="BN140" s="461">
        <f t="shared" si="1504"/>
        <v>0</v>
      </c>
      <c r="BO140" s="37"/>
      <c r="BP140" s="461">
        <f t="shared" si="1505"/>
        <v>0</v>
      </c>
      <c r="BQ140" s="461">
        <f t="shared" si="1506"/>
        <v>0</v>
      </c>
      <c r="BR140" s="461">
        <f t="shared" si="1507"/>
        <v>0</v>
      </c>
      <c r="BS140" s="37"/>
      <c r="BT140" s="461">
        <f t="shared" si="1508"/>
        <v>0</v>
      </c>
      <c r="BU140" s="461">
        <f t="shared" si="1509"/>
        <v>0</v>
      </c>
      <c r="BV140" s="461">
        <f t="shared" si="1510"/>
        <v>0</v>
      </c>
      <c r="BW140" s="37"/>
      <c r="BX140" s="461">
        <f t="shared" si="1511"/>
        <v>0</v>
      </c>
      <c r="BY140" s="461">
        <f t="shared" si="1512"/>
        <v>0</v>
      </c>
      <c r="BZ140" s="461">
        <f t="shared" si="1513"/>
        <v>0</v>
      </c>
      <c r="CA140" s="37"/>
      <c r="CB140" s="461">
        <f t="shared" si="1514"/>
        <v>0</v>
      </c>
      <c r="CC140" s="461">
        <f t="shared" si="1515"/>
        <v>0</v>
      </c>
      <c r="CD140" s="461">
        <f t="shared" si="1516"/>
        <v>0</v>
      </c>
      <c r="CE140" s="37"/>
      <c r="CF140" s="461">
        <f t="shared" si="1517"/>
        <v>0</v>
      </c>
      <c r="CG140" s="461">
        <f t="shared" si="1518"/>
        <v>0</v>
      </c>
      <c r="CH140" s="461">
        <f t="shared" si="1519"/>
        <v>0</v>
      </c>
      <c r="CI140" s="37"/>
      <c r="CJ140" s="461">
        <f t="shared" si="1520"/>
        <v>0</v>
      </c>
      <c r="CK140" s="461">
        <f t="shared" si="1521"/>
        <v>0</v>
      </c>
      <c r="CL140" s="461">
        <f t="shared" si="1522"/>
        <v>0</v>
      </c>
      <c r="CM140" s="37"/>
      <c r="CN140" s="461">
        <f t="shared" si="1523"/>
        <v>0</v>
      </c>
      <c r="CO140" s="461">
        <f t="shared" si="1524"/>
        <v>0</v>
      </c>
      <c r="CP140" s="461">
        <f t="shared" si="1525"/>
        <v>0</v>
      </c>
      <c r="CQ140" s="37"/>
      <c r="CR140" s="461">
        <f t="shared" si="1526"/>
        <v>0</v>
      </c>
      <c r="CS140" s="461">
        <f t="shared" si="1527"/>
        <v>0</v>
      </c>
      <c r="CT140" s="461">
        <f t="shared" si="1528"/>
        <v>0</v>
      </c>
      <c r="CU140" s="37"/>
      <c r="CV140" s="461">
        <f t="shared" si="1529"/>
        <v>0</v>
      </c>
      <c r="CW140" s="461">
        <f t="shared" si="1530"/>
        <v>0</v>
      </c>
      <c r="CX140" s="461">
        <f t="shared" si="1531"/>
        <v>0</v>
      </c>
      <c r="CY140" s="37"/>
      <c r="CZ140" s="461">
        <f t="shared" si="1532"/>
        <v>0</v>
      </c>
      <c r="DA140" s="461">
        <f t="shared" si="1533"/>
        <v>0</v>
      </c>
      <c r="DB140" s="461">
        <f t="shared" si="1534"/>
        <v>0</v>
      </c>
      <c r="DC140" s="37"/>
      <c r="DD140" s="461">
        <f t="shared" si="1535"/>
        <v>0</v>
      </c>
      <c r="DE140" s="461">
        <f t="shared" si="1536"/>
        <v>0</v>
      </c>
      <c r="DF140" s="461">
        <f t="shared" si="1537"/>
        <v>0</v>
      </c>
      <c r="DG140" s="37"/>
      <c r="DH140" s="461">
        <f t="shared" si="1538"/>
        <v>0</v>
      </c>
      <c r="DI140" s="461">
        <f t="shared" si="1539"/>
        <v>0</v>
      </c>
      <c r="DJ140" s="461">
        <f t="shared" si="1540"/>
        <v>0</v>
      </c>
    </row>
    <row r="141" spans="1:114" s="38" customFormat="1" ht="24.75" customHeight="1" x14ac:dyDescent="0.2">
      <c r="A141" s="28"/>
      <c r="B141" s="428" t="s">
        <v>102</v>
      </c>
      <c r="C141" s="191" t="s">
        <v>49</v>
      </c>
      <c r="D141" s="414">
        <v>2</v>
      </c>
      <c r="E141" s="97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1">
        <f t="shared" ref="Q141" si="1573">SUM(E141:P141)</f>
        <v>0</v>
      </c>
      <c r="R141" s="178" t="s">
        <v>347</v>
      </c>
      <c r="S141" s="409">
        <v>200000</v>
      </c>
      <c r="T141" s="415"/>
      <c r="U141" s="410"/>
      <c r="V141" s="410"/>
      <c r="W141" s="410"/>
      <c r="X141" s="410"/>
      <c r="Y141" s="410"/>
      <c r="Z141" s="410"/>
      <c r="AA141" s="410"/>
      <c r="AB141" s="410"/>
      <c r="AC141" s="410"/>
      <c r="AD141" s="410"/>
      <c r="AE141" s="410"/>
      <c r="AF141" s="386">
        <f t="shared" si="1542"/>
        <v>0</v>
      </c>
      <c r="AG141" s="70">
        <f t="shared" si="1543"/>
        <v>0</v>
      </c>
      <c r="AH141" s="70">
        <f t="shared" si="1544"/>
        <v>0</v>
      </c>
      <c r="AI141" s="70">
        <f t="shared" si="1545"/>
        <v>0</v>
      </c>
      <c r="AJ141" s="70">
        <f t="shared" si="1546"/>
        <v>0</v>
      </c>
      <c r="AK141" s="70">
        <f t="shared" si="1547"/>
        <v>0</v>
      </c>
      <c r="AL141" s="70">
        <f t="shared" si="1548"/>
        <v>0</v>
      </c>
      <c r="AM141" s="70">
        <f t="shared" si="1549"/>
        <v>0</v>
      </c>
      <c r="AN141" s="70">
        <f t="shared" si="1550"/>
        <v>0</v>
      </c>
      <c r="AO141" s="70">
        <f t="shared" si="1551"/>
        <v>0</v>
      </c>
      <c r="AP141" s="70">
        <f t="shared" si="1552"/>
        <v>0</v>
      </c>
      <c r="AQ141" s="70">
        <f t="shared" si="1553"/>
        <v>0</v>
      </c>
      <c r="AR141" s="70">
        <f t="shared" si="1554"/>
        <v>0</v>
      </c>
      <c r="AS141" s="71">
        <f t="shared" si="1555"/>
        <v>0</v>
      </c>
      <c r="AT141" s="70">
        <f t="shared" ref="AT141" si="1574">SUM(AG141*14%)</f>
        <v>0</v>
      </c>
      <c r="AU141" s="70">
        <f t="shared" si="1557"/>
        <v>0</v>
      </c>
      <c r="AV141" s="70">
        <f t="shared" si="1558"/>
        <v>0</v>
      </c>
      <c r="AW141" s="70">
        <f t="shared" si="1559"/>
        <v>0</v>
      </c>
      <c r="AX141" s="70">
        <f t="shared" si="1560"/>
        <v>0</v>
      </c>
      <c r="AY141" s="70">
        <f t="shared" si="1561"/>
        <v>0</v>
      </c>
      <c r="AZ141" s="70">
        <f t="shared" si="1562"/>
        <v>0</v>
      </c>
      <c r="BA141" s="70">
        <f t="shared" si="1563"/>
        <v>0</v>
      </c>
      <c r="BB141" s="70">
        <f t="shared" si="1564"/>
        <v>0</v>
      </c>
      <c r="BC141" s="70">
        <f t="shared" si="1565"/>
        <v>0</v>
      </c>
      <c r="BD141" s="70">
        <f t="shared" si="1566"/>
        <v>0</v>
      </c>
      <c r="BE141" s="70">
        <f t="shared" si="1567"/>
        <v>0</v>
      </c>
      <c r="BF141" s="72">
        <f t="shared" si="1568"/>
        <v>0</v>
      </c>
      <c r="BG141" s="411">
        <f t="shared" si="1569"/>
        <v>0</v>
      </c>
      <c r="BH141" s="412">
        <f t="shared" si="1570"/>
        <v>400000</v>
      </c>
      <c r="BI141" s="413">
        <f t="shared" si="1571"/>
        <v>400000</v>
      </c>
      <c r="BJ141" s="387">
        <f t="shared" si="1572"/>
        <v>0</v>
      </c>
      <c r="BK141" s="409">
        <v>200000</v>
      </c>
      <c r="BL141" s="461">
        <f t="shared" si="1502"/>
        <v>0</v>
      </c>
      <c r="BM141" s="461">
        <f t="shared" si="1503"/>
        <v>0</v>
      </c>
      <c r="BN141" s="461">
        <f t="shared" si="1504"/>
        <v>0</v>
      </c>
      <c r="BO141" s="37"/>
      <c r="BP141" s="461">
        <f t="shared" si="1505"/>
        <v>0</v>
      </c>
      <c r="BQ141" s="461">
        <f t="shared" si="1506"/>
        <v>0</v>
      </c>
      <c r="BR141" s="461">
        <f t="shared" si="1507"/>
        <v>0</v>
      </c>
      <c r="BS141" s="37"/>
      <c r="BT141" s="461">
        <f t="shared" si="1508"/>
        <v>0</v>
      </c>
      <c r="BU141" s="461">
        <f t="shared" si="1509"/>
        <v>0</v>
      </c>
      <c r="BV141" s="461">
        <f t="shared" si="1510"/>
        <v>0</v>
      </c>
      <c r="BW141" s="37"/>
      <c r="BX141" s="461">
        <f t="shared" si="1511"/>
        <v>0</v>
      </c>
      <c r="BY141" s="461">
        <f t="shared" si="1512"/>
        <v>0</v>
      </c>
      <c r="BZ141" s="461">
        <f t="shared" si="1513"/>
        <v>0</v>
      </c>
      <c r="CA141" s="37"/>
      <c r="CB141" s="461">
        <f t="shared" si="1514"/>
        <v>0</v>
      </c>
      <c r="CC141" s="461">
        <f t="shared" si="1515"/>
        <v>0</v>
      </c>
      <c r="CD141" s="461">
        <f t="shared" si="1516"/>
        <v>0</v>
      </c>
      <c r="CE141" s="37"/>
      <c r="CF141" s="461">
        <f t="shared" si="1517"/>
        <v>0</v>
      </c>
      <c r="CG141" s="461">
        <f t="shared" si="1518"/>
        <v>0</v>
      </c>
      <c r="CH141" s="461">
        <f t="shared" si="1519"/>
        <v>0</v>
      </c>
      <c r="CI141" s="37"/>
      <c r="CJ141" s="461">
        <f t="shared" si="1520"/>
        <v>0</v>
      </c>
      <c r="CK141" s="461">
        <f t="shared" si="1521"/>
        <v>0</v>
      </c>
      <c r="CL141" s="461">
        <f t="shared" si="1522"/>
        <v>0</v>
      </c>
      <c r="CM141" s="37"/>
      <c r="CN141" s="461">
        <f t="shared" si="1523"/>
        <v>0</v>
      </c>
      <c r="CO141" s="461">
        <f t="shared" si="1524"/>
        <v>0</v>
      </c>
      <c r="CP141" s="461">
        <f t="shared" si="1525"/>
        <v>0</v>
      </c>
      <c r="CQ141" s="37"/>
      <c r="CR141" s="461">
        <f t="shared" si="1526"/>
        <v>0</v>
      </c>
      <c r="CS141" s="461">
        <f t="shared" si="1527"/>
        <v>0</v>
      </c>
      <c r="CT141" s="461">
        <f t="shared" si="1528"/>
        <v>0</v>
      </c>
      <c r="CU141" s="37"/>
      <c r="CV141" s="461">
        <f t="shared" si="1529"/>
        <v>0</v>
      </c>
      <c r="CW141" s="461">
        <f t="shared" si="1530"/>
        <v>0</v>
      </c>
      <c r="CX141" s="461">
        <f t="shared" si="1531"/>
        <v>0</v>
      </c>
      <c r="CY141" s="37"/>
      <c r="CZ141" s="461">
        <f t="shared" si="1532"/>
        <v>0</v>
      </c>
      <c r="DA141" s="461">
        <f t="shared" si="1533"/>
        <v>0</v>
      </c>
      <c r="DB141" s="461">
        <f t="shared" si="1534"/>
        <v>0</v>
      </c>
      <c r="DC141" s="37"/>
      <c r="DD141" s="461">
        <f t="shared" si="1535"/>
        <v>0</v>
      </c>
      <c r="DE141" s="461">
        <f t="shared" si="1536"/>
        <v>0</v>
      </c>
      <c r="DF141" s="461">
        <f t="shared" si="1537"/>
        <v>0</v>
      </c>
      <c r="DG141" s="37"/>
      <c r="DH141" s="461">
        <f t="shared" si="1538"/>
        <v>0</v>
      </c>
      <c r="DI141" s="461">
        <f t="shared" si="1539"/>
        <v>0</v>
      </c>
      <c r="DJ141" s="461">
        <f t="shared" si="1540"/>
        <v>0</v>
      </c>
    </row>
    <row r="142" spans="1:114" s="38" customFormat="1" ht="24.75" customHeight="1" x14ac:dyDescent="0.2">
      <c r="A142" s="28">
        <v>3</v>
      </c>
      <c r="B142" s="430" t="s">
        <v>345</v>
      </c>
      <c r="C142" s="29"/>
      <c r="D142" s="414"/>
      <c r="E142" s="97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1"/>
      <c r="R142" s="414"/>
      <c r="S142" s="409"/>
      <c r="T142" s="415"/>
      <c r="U142" s="410"/>
      <c r="V142" s="410"/>
      <c r="W142" s="410"/>
      <c r="X142" s="410"/>
      <c r="Y142" s="410"/>
      <c r="Z142" s="410"/>
      <c r="AA142" s="410"/>
      <c r="AB142" s="410"/>
      <c r="AC142" s="410"/>
      <c r="AD142" s="410"/>
      <c r="AE142" s="410"/>
      <c r="AF142" s="386"/>
      <c r="AG142" s="70"/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1"/>
      <c r="AT142" s="70"/>
      <c r="AU142" s="70"/>
      <c r="AV142" s="70"/>
      <c r="AW142" s="70"/>
      <c r="AX142" s="70"/>
      <c r="AY142" s="70"/>
      <c r="AZ142" s="70"/>
      <c r="BA142" s="70"/>
      <c r="BB142" s="70"/>
      <c r="BC142" s="70"/>
      <c r="BD142" s="70"/>
      <c r="BE142" s="70"/>
      <c r="BF142" s="72"/>
      <c r="BG142" s="411">
        <f t="shared" si="1569"/>
        <v>0</v>
      </c>
      <c r="BH142" s="412"/>
      <c r="BI142" s="413">
        <f t="shared" si="1571"/>
        <v>0</v>
      </c>
      <c r="BJ142" s="387"/>
      <c r="BK142" s="409"/>
      <c r="BL142" s="461">
        <f t="shared" si="1502"/>
        <v>0</v>
      </c>
      <c r="BM142" s="461">
        <f t="shared" si="1503"/>
        <v>0</v>
      </c>
      <c r="BN142" s="461">
        <f t="shared" si="1504"/>
        <v>0</v>
      </c>
      <c r="BO142" s="37"/>
      <c r="BP142" s="461">
        <f t="shared" si="1505"/>
        <v>0</v>
      </c>
      <c r="BQ142" s="461">
        <f t="shared" si="1506"/>
        <v>0</v>
      </c>
      <c r="BR142" s="461">
        <f t="shared" si="1507"/>
        <v>0</v>
      </c>
      <c r="BS142" s="37"/>
      <c r="BT142" s="461">
        <f t="shared" si="1508"/>
        <v>0</v>
      </c>
      <c r="BU142" s="461">
        <f t="shared" si="1509"/>
        <v>0</v>
      </c>
      <c r="BV142" s="461">
        <f t="shared" si="1510"/>
        <v>0</v>
      </c>
      <c r="BW142" s="37"/>
      <c r="BX142" s="461">
        <f t="shared" si="1511"/>
        <v>0</v>
      </c>
      <c r="BY142" s="461">
        <f t="shared" si="1512"/>
        <v>0</v>
      </c>
      <c r="BZ142" s="461">
        <f t="shared" si="1513"/>
        <v>0</v>
      </c>
      <c r="CA142" s="37"/>
      <c r="CB142" s="461">
        <f t="shared" si="1514"/>
        <v>0</v>
      </c>
      <c r="CC142" s="461">
        <f t="shared" si="1515"/>
        <v>0</v>
      </c>
      <c r="CD142" s="461">
        <f t="shared" si="1516"/>
        <v>0</v>
      </c>
      <c r="CE142" s="37"/>
      <c r="CF142" s="461">
        <f t="shared" si="1517"/>
        <v>0</v>
      </c>
      <c r="CG142" s="461">
        <f t="shared" si="1518"/>
        <v>0</v>
      </c>
      <c r="CH142" s="461">
        <f t="shared" si="1519"/>
        <v>0</v>
      </c>
      <c r="CI142" s="37"/>
      <c r="CJ142" s="461">
        <f t="shared" si="1520"/>
        <v>0</v>
      </c>
      <c r="CK142" s="461">
        <f t="shared" si="1521"/>
        <v>0</v>
      </c>
      <c r="CL142" s="461">
        <f t="shared" si="1522"/>
        <v>0</v>
      </c>
      <c r="CM142" s="37"/>
      <c r="CN142" s="461">
        <f t="shared" si="1523"/>
        <v>0</v>
      </c>
      <c r="CO142" s="461">
        <f t="shared" si="1524"/>
        <v>0</v>
      </c>
      <c r="CP142" s="461">
        <f t="shared" si="1525"/>
        <v>0</v>
      </c>
      <c r="CQ142" s="37"/>
      <c r="CR142" s="461">
        <f t="shared" si="1526"/>
        <v>0</v>
      </c>
      <c r="CS142" s="461">
        <f t="shared" si="1527"/>
        <v>0</v>
      </c>
      <c r="CT142" s="461">
        <f t="shared" si="1528"/>
        <v>0</v>
      </c>
      <c r="CU142" s="37"/>
      <c r="CV142" s="461">
        <f t="shared" si="1529"/>
        <v>0</v>
      </c>
      <c r="CW142" s="461">
        <f t="shared" si="1530"/>
        <v>0</v>
      </c>
      <c r="CX142" s="461">
        <f t="shared" si="1531"/>
        <v>0</v>
      </c>
      <c r="CY142" s="37"/>
      <c r="CZ142" s="461">
        <f t="shared" si="1532"/>
        <v>0</v>
      </c>
      <c r="DA142" s="461">
        <f t="shared" si="1533"/>
        <v>0</v>
      </c>
      <c r="DB142" s="461">
        <f t="shared" si="1534"/>
        <v>0</v>
      </c>
      <c r="DC142" s="37"/>
      <c r="DD142" s="461">
        <f t="shared" si="1535"/>
        <v>0</v>
      </c>
      <c r="DE142" s="461">
        <f t="shared" si="1536"/>
        <v>0</v>
      </c>
      <c r="DF142" s="461">
        <f t="shared" si="1537"/>
        <v>0</v>
      </c>
      <c r="DG142" s="37"/>
      <c r="DH142" s="461">
        <f t="shared" si="1538"/>
        <v>0</v>
      </c>
      <c r="DI142" s="461">
        <f t="shared" si="1539"/>
        <v>0</v>
      </c>
      <c r="DJ142" s="461">
        <f t="shared" si="1540"/>
        <v>0</v>
      </c>
    </row>
    <row r="143" spans="1:114" s="38" customFormat="1" ht="24.75" customHeight="1" x14ac:dyDescent="0.2">
      <c r="A143" s="28"/>
      <c r="B143" s="429" t="s">
        <v>426</v>
      </c>
      <c r="C143" s="191" t="s">
        <v>49</v>
      </c>
      <c r="D143" s="497">
        <v>35</v>
      </c>
      <c r="E143" s="980"/>
      <c r="F143" s="192"/>
      <c r="G143" s="192"/>
      <c r="H143" s="192"/>
      <c r="I143" s="192"/>
      <c r="J143" s="192"/>
      <c r="K143" s="192"/>
      <c r="L143" s="192"/>
      <c r="M143" s="192"/>
      <c r="N143" s="192"/>
      <c r="O143" s="192"/>
      <c r="P143" s="192"/>
      <c r="Q143" s="193">
        <f t="shared" ref="Q143:Q147" si="1575">SUM(E143:P143)</f>
        <v>0</v>
      </c>
      <c r="R143" s="437" t="s">
        <v>0</v>
      </c>
      <c r="S143" s="1035">
        <v>10300</v>
      </c>
      <c r="T143" s="1036"/>
      <c r="U143" s="1037"/>
      <c r="V143" s="1037"/>
      <c r="W143" s="1037"/>
      <c r="X143" s="1037"/>
      <c r="Y143" s="1037"/>
      <c r="Z143" s="1037"/>
      <c r="AA143" s="1037"/>
      <c r="AB143" s="1037"/>
      <c r="AC143" s="1037"/>
      <c r="AD143" s="1037"/>
      <c r="AE143" s="1037"/>
      <c r="AF143" s="405">
        <f t="shared" ref="AF143:AF147" si="1576">SUM(Q143*S143)</f>
        <v>0</v>
      </c>
      <c r="AG143" s="1038">
        <f t="shared" ref="AG143:AG147" si="1577">T143*E143</f>
        <v>0</v>
      </c>
      <c r="AH143" s="1038">
        <f t="shared" ref="AH143:AH147" si="1578">U143*F143</f>
        <v>0</v>
      </c>
      <c r="AI143" s="1038">
        <f t="shared" ref="AI143:AI147" si="1579">V143*G143</f>
        <v>0</v>
      </c>
      <c r="AJ143" s="1038">
        <f t="shared" ref="AJ143:AJ147" si="1580">W143*H143</f>
        <v>0</v>
      </c>
      <c r="AK143" s="1038">
        <f t="shared" ref="AK143:AK147" si="1581">X143*I143</f>
        <v>0</v>
      </c>
      <c r="AL143" s="1038">
        <f t="shared" ref="AL143:AL147" si="1582">Y143*J143</f>
        <v>0</v>
      </c>
      <c r="AM143" s="1038">
        <f t="shared" ref="AM143:AM147" si="1583">Z143*K143</f>
        <v>0</v>
      </c>
      <c r="AN143" s="1038">
        <f t="shared" ref="AN143:AN147" si="1584">AA143*L143</f>
        <v>0</v>
      </c>
      <c r="AO143" s="1038">
        <f t="shared" ref="AO143:AO147" si="1585">AB143*M143</f>
        <v>0</v>
      </c>
      <c r="AP143" s="1038">
        <f t="shared" ref="AP143:AP147" si="1586">AC143*N143</f>
        <v>0</v>
      </c>
      <c r="AQ143" s="1038">
        <f t="shared" ref="AQ143:AQ147" si="1587">AD143*O143</f>
        <v>0</v>
      </c>
      <c r="AR143" s="1038">
        <f t="shared" ref="AR143:AR147" si="1588">AE143*P143</f>
        <v>0</v>
      </c>
      <c r="AS143" s="1039">
        <f t="shared" ref="AS143:AS147" si="1589">SUM(AG143:AR143)</f>
        <v>0</v>
      </c>
      <c r="AT143" s="1038">
        <f t="shared" ref="AT143:AT147" si="1590">SUM(AG143*14%)</f>
        <v>0</v>
      </c>
      <c r="AU143" s="1038">
        <f>SUM(AH143*3%)</f>
        <v>0</v>
      </c>
      <c r="AV143" s="1038">
        <f t="shared" ref="AV143:AV147" si="1591">SUM(AI143*14%)</f>
        <v>0</v>
      </c>
      <c r="AW143" s="1038">
        <f t="shared" ref="AW143:AW147" si="1592">SUM(AJ143*14%)</f>
        <v>0</v>
      </c>
      <c r="AX143" s="1038">
        <f t="shared" ref="AX143:AX147" si="1593">SUM(AK143*14%)</f>
        <v>0</v>
      </c>
      <c r="AY143" s="1038">
        <f t="shared" ref="AY143:AY147" si="1594">SUM(AL143*14%)</f>
        <v>0</v>
      </c>
      <c r="AZ143" s="1038">
        <f t="shared" ref="AZ143:AZ147" si="1595">SUM(AM143*14%)</f>
        <v>0</v>
      </c>
      <c r="BA143" s="1038">
        <f t="shared" ref="BA143:BA147" si="1596">SUM(AN143*14%)</f>
        <v>0</v>
      </c>
      <c r="BB143" s="1038">
        <f t="shared" ref="BB143:BB147" si="1597">SUM(AO143*14%)</f>
        <v>0</v>
      </c>
      <c r="BC143" s="1038">
        <f t="shared" ref="BC143:BC147" si="1598">SUM(AP143*14%)</f>
        <v>0</v>
      </c>
      <c r="BD143" s="1038">
        <f t="shared" ref="BD143:BD147" si="1599">SUM(AQ143*14%)</f>
        <v>0</v>
      </c>
      <c r="BE143" s="1038">
        <f t="shared" ref="BE143:BE147" si="1600">SUM(AR143*14%)</f>
        <v>0</v>
      </c>
      <c r="BF143" s="1040">
        <f t="shared" ref="BF143:BF147" si="1601">SUM(AT143:BE143)</f>
        <v>0</v>
      </c>
      <c r="BG143" s="411">
        <f>AF143-AS143</f>
        <v>0</v>
      </c>
      <c r="BH143" s="412">
        <f t="shared" ref="BH143:BH147" si="1602">S143*D143</f>
        <v>360500</v>
      </c>
      <c r="BI143" s="413">
        <f>BH143-AS143</f>
        <v>360500</v>
      </c>
      <c r="BJ143" s="387">
        <f t="shared" ref="BJ143:BJ147" si="1603">SUM(Q143/D143)</f>
        <v>0</v>
      </c>
      <c r="BK143" s="1035">
        <v>10300</v>
      </c>
      <c r="BL143" s="461">
        <f t="shared" si="1502"/>
        <v>0</v>
      </c>
      <c r="BM143" s="461">
        <f t="shared" si="1503"/>
        <v>0</v>
      </c>
      <c r="BN143" s="461">
        <f t="shared" si="1504"/>
        <v>0</v>
      </c>
      <c r="BO143" s="37"/>
      <c r="BP143" s="461">
        <f t="shared" si="1505"/>
        <v>0</v>
      </c>
      <c r="BQ143" s="461">
        <f t="shared" si="1506"/>
        <v>0</v>
      </c>
      <c r="BR143" s="461">
        <f t="shared" si="1507"/>
        <v>0</v>
      </c>
      <c r="BS143" s="37"/>
      <c r="BT143" s="461">
        <f t="shared" si="1508"/>
        <v>0</v>
      </c>
      <c r="BU143" s="461">
        <f t="shared" si="1509"/>
        <v>0</v>
      </c>
      <c r="BV143" s="461">
        <f t="shared" si="1510"/>
        <v>0</v>
      </c>
      <c r="BW143" s="37"/>
      <c r="BX143" s="461">
        <f t="shared" si="1511"/>
        <v>0</v>
      </c>
      <c r="BY143" s="461">
        <f t="shared" si="1512"/>
        <v>0</v>
      </c>
      <c r="BZ143" s="461">
        <f t="shared" si="1513"/>
        <v>0</v>
      </c>
      <c r="CA143" s="37"/>
      <c r="CB143" s="461">
        <f t="shared" si="1514"/>
        <v>0</v>
      </c>
      <c r="CC143" s="461">
        <f t="shared" si="1515"/>
        <v>0</v>
      </c>
      <c r="CD143" s="461">
        <f t="shared" si="1516"/>
        <v>0</v>
      </c>
      <c r="CE143" s="37"/>
      <c r="CF143" s="461">
        <f t="shared" si="1517"/>
        <v>0</v>
      </c>
      <c r="CG143" s="461">
        <f t="shared" si="1518"/>
        <v>0</v>
      </c>
      <c r="CH143" s="461">
        <f t="shared" si="1519"/>
        <v>0</v>
      </c>
      <c r="CI143" s="37"/>
      <c r="CJ143" s="461">
        <f t="shared" si="1520"/>
        <v>0</v>
      </c>
      <c r="CK143" s="461">
        <f t="shared" si="1521"/>
        <v>0</v>
      </c>
      <c r="CL143" s="461">
        <f t="shared" si="1522"/>
        <v>0</v>
      </c>
      <c r="CM143" s="37"/>
      <c r="CN143" s="461">
        <f t="shared" si="1523"/>
        <v>0</v>
      </c>
      <c r="CO143" s="461">
        <f t="shared" si="1524"/>
        <v>0</v>
      </c>
      <c r="CP143" s="461">
        <f t="shared" si="1525"/>
        <v>0</v>
      </c>
      <c r="CQ143" s="37"/>
      <c r="CR143" s="461">
        <f t="shared" si="1526"/>
        <v>0</v>
      </c>
      <c r="CS143" s="461">
        <f t="shared" si="1527"/>
        <v>0</v>
      </c>
      <c r="CT143" s="461">
        <f t="shared" si="1528"/>
        <v>0</v>
      </c>
      <c r="CU143" s="37"/>
      <c r="CV143" s="461">
        <f t="shared" si="1529"/>
        <v>0</v>
      </c>
      <c r="CW143" s="461">
        <f t="shared" si="1530"/>
        <v>0</v>
      </c>
      <c r="CX143" s="461">
        <f t="shared" si="1531"/>
        <v>0</v>
      </c>
      <c r="CY143" s="37"/>
      <c r="CZ143" s="461">
        <f t="shared" si="1532"/>
        <v>0</v>
      </c>
      <c r="DA143" s="461">
        <f t="shared" si="1533"/>
        <v>0</v>
      </c>
      <c r="DB143" s="461">
        <f t="shared" si="1534"/>
        <v>0</v>
      </c>
      <c r="DC143" s="37"/>
      <c r="DD143" s="461">
        <f t="shared" si="1535"/>
        <v>0</v>
      </c>
      <c r="DE143" s="461">
        <f t="shared" si="1536"/>
        <v>0</v>
      </c>
      <c r="DF143" s="461">
        <f t="shared" si="1537"/>
        <v>0</v>
      </c>
      <c r="DG143" s="37"/>
      <c r="DH143" s="461">
        <f t="shared" si="1538"/>
        <v>0</v>
      </c>
      <c r="DI143" s="461">
        <f t="shared" si="1539"/>
        <v>0</v>
      </c>
      <c r="DJ143" s="461">
        <f t="shared" si="1540"/>
        <v>0</v>
      </c>
    </row>
    <row r="144" spans="1:114" s="38" customFormat="1" ht="24.75" customHeight="1" x14ac:dyDescent="0.2">
      <c r="A144" s="28"/>
      <c r="B144" s="429" t="s">
        <v>341</v>
      </c>
      <c r="C144" s="191" t="s">
        <v>49</v>
      </c>
      <c r="D144" s="686">
        <v>2</v>
      </c>
      <c r="E144" s="97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1">
        <f t="shared" si="1575"/>
        <v>0</v>
      </c>
      <c r="R144" s="418" t="s">
        <v>98</v>
      </c>
      <c r="S144" s="676">
        <v>150000</v>
      </c>
      <c r="T144" s="32"/>
      <c r="U144" s="471"/>
      <c r="V144" s="471"/>
      <c r="W144" s="471"/>
      <c r="X144" s="471"/>
      <c r="Y144" s="471"/>
      <c r="Z144" s="471"/>
      <c r="AA144" s="471"/>
      <c r="AB144" s="471"/>
      <c r="AC144" s="471"/>
      <c r="AD144" s="471"/>
      <c r="AE144" s="471"/>
      <c r="AF144" s="386">
        <f t="shared" si="1576"/>
        <v>0</v>
      </c>
      <c r="AG144" s="461">
        <f t="shared" si="1577"/>
        <v>0</v>
      </c>
      <c r="AH144" s="461">
        <f t="shared" si="1578"/>
        <v>0</v>
      </c>
      <c r="AI144" s="461">
        <f t="shared" si="1579"/>
        <v>0</v>
      </c>
      <c r="AJ144" s="461">
        <f t="shared" si="1580"/>
        <v>0</v>
      </c>
      <c r="AK144" s="461">
        <f t="shared" si="1581"/>
        <v>0</v>
      </c>
      <c r="AL144" s="461">
        <f t="shared" si="1582"/>
        <v>0</v>
      </c>
      <c r="AM144" s="461">
        <f t="shared" si="1583"/>
        <v>0</v>
      </c>
      <c r="AN144" s="461">
        <f t="shared" si="1584"/>
        <v>0</v>
      </c>
      <c r="AO144" s="461">
        <f t="shared" si="1585"/>
        <v>0</v>
      </c>
      <c r="AP144" s="461">
        <f t="shared" si="1586"/>
        <v>0</v>
      </c>
      <c r="AQ144" s="461">
        <f t="shared" si="1587"/>
        <v>0</v>
      </c>
      <c r="AR144" s="461">
        <f t="shared" si="1588"/>
        <v>0</v>
      </c>
      <c r="AS144" s="462">
        <f t="shared" si="1589"/>
        <v>0</v>
      </c>
      <c r="AT144" s="461">
        <f t="shared" si="1590"/>
        <v>0</v>
      </c>
      <c r="AU144" s="461">
        <f>SUM(AH144*3%)</f>
        <v>0</v>
      </c>
      <c r="AV144" s="461">
        <f t="shared" si="1591"/>
        <v>0</v>
      </c>
      <c r="AW144" s="461">
        <f t="shared" si="1592"/>
        <v>0</v>
      </c>
      <c r="AX144" s="461">
        <f t="shared" si="1593"/>
        <v>0</v>
      </c>
      <c r="AY144" s="461">
        <f t="shared" si="1594"/>
        <v>0</v>
      </c>
      <c r="AZ144" s="461">
        <f t="shared" si="1595"/>
        <v>0</v>
      </c>
      <c r="BA144" s="461">
        <f t="shared" si="1596"/>
        <v>0</v>
      </c>
      <c r="BB144" s="461">
        <f t="shared" si="1597"/>
        <v>0</v>
      </c>
      <c r="BC144" s="461">
        <f t="shared" si="1598"/>
        <v>0</v>
      </c>
      <c r="BD144" s="461">
        <f t="shared" si="1599"/>
        <v>0</v>
      </c>
      <c r="BE144" s="461">
        <f t="shared" si="1600"/>
        <v>0</v>
      </c>
      <c r="BF144" s="73">
        <f t="shared" si="1601"/>
        <v>0</v>
      </c>
      <c r="BG144" s="411">
        <f t="shared" ref="BG144:BG147" si="1604">AF144-AS144</f>
        <v>0</v>
      </c>
      <c r="BH144" s="412">
        <f t="shared" si="1602"/>
        <v>300000</v>
      </c>
      <c r="BI144" s="413">
        <f t="shared" ref="BI144:BI147" si="1605">BH144-AS144</f>
        <v>300000</v>
      </c>
      <c r="BJ144" s="387">
        <f t="shared" si="1603"/>
        <v>0</v>
      </c>
      <c r="BK144" s="676">
        <v>150000</v>
      </c>
      <c r="BL144" s="461">
        <f t="shared" si="1502"/>
        <v>0</v>
      </c>
      <c r="BM144" s="461">
        <f t="shared" si="1503"/>
        <v>0</v>
      </c>
      <c r="BN144" s="461">
        <f t="shared" si="1504"/>
        <v>0</v>
      </c>
      <c r="BO144" s="37"/>
      <c r="BP144" s="461">
        <f t="shared" si="1505"/>
        <v>0</v>
      </c>
      <c r="BQ144" s="461">
        <f t="shared" si="1506"/>
        <v>0</v>
      </c>
      <c r="BR144" s="461">
        <f t="shared" si="1507"/>
        <v>0</v>
      </c>
      <c r="BS144" s="37"/>
      <c r="BT144" s="461">
        <f t="shared" si="1508"/>
        <v>0</v>
      </c>
      <c r="BU144" s="461">
        <f t="shared" si="1509"/>
        <v>0</v>
      </c>
      <c r="BV144" s="461">
        <f t="shared" si="1510"/>
        <v>0</v>
      </c>
      <c r="BW144" s="37"/>
      <c r="BX144" s="461">
        <f t="shared" si="1511"/>
        <v>0</v>
      </c>
      <c r="BY144" s="461">
        <f t="shared" si="1512"/>
        <v>0</v>
      </c>
      <c r="BZ144" s="461">
        <f t="shared" si="1513"/>
        <v>0</v>
      </c>
      <c r="CA144" s="37"/>
      <c r="CB144" s="461">
        <f t="shared" si="1514"/>
        <v>0</v>
      </c>
      <c r="CC144" s="461">
        <f t="shared" si="1515"/>
        <v>0</v>
      </c>
      <c r="CD144" s="461">
        <f t="shared" si="1516"/>
        <v>0</v>
      </c>
      <c r="CE144" s="37"/>
      <c r="CF144" s="461">
        <f t="shared" si="1517"/>
        <v>0</v>
      </c>
      <c r="CG144" s="461">
        <f t="shared" si="1518"/>
        <v>0</v>
      </c>
      <c r="CH144" s="461">
        <f t="shared" si="1519"/>
        <v>0</v>
      </c>
      <c r="CI144" s="37"/>
      <c r="CJ144" s="461">
        <f t="shared" si="1520"/>
        <v>0</v>
      </c>
      <c r="CK144" s="461">
        <f t="shared" si="1521"/>
        <v>0</v>
      </c>
      <c r="CL144" s="461">
        <f t="shared" si="1522"/>
        <v>0</v>
      </c>
      <c r="CM144" s="37"/>
      <c r="CN144" s="461">
        <f t="shared" si="1523"/>
        <v>0</v>
      </c>
      <c r="CO144" s="461">
        <f t="shared" si="1524"/>
        <v>0</v>
      </c>
      <c r="CP144" s="461">
        <f t="shared" si="1525"/>
        <v>0</v>
      </c>
      <c r="CQ144" s="37"/>
      <c r="CR144" s="461">
        <f t="shared" si="1526"/>
        <v>0</v>
      </c>
      <c r="CS144" s="461">
        <f t="shared" si="1527"/>
        <v>0</v>
      </c>
      <c r="CT144" s="461">
        <f t="shared" si="1528"/>
        <v>0</v>
      </c>
      <c r="CU144" s="37"/>
      <c r="CV144" s="461">
        <f t="shared" si="1529"/>
        <v>0</v>
      </c>
      <c r="CW144" s="461">
        <f t="shared" si="1530"/>
        <v>0</v>
      </c>
      <c r="CX144" s="461">
        <f t="shared" si="1531"/>
        <v>0</v>
      </c>
      <c r="CY144" s="37"/>
      <c r="CZ144" s="461">
        <f t="shared" si="1532"/>
        <v>0</v>
      </c>
      <c r="DA144" s="461">
        <f t="shared" si="1533"/>
        <v>0</v>
      </c>
      <c r="DB144" s="461">
        <f t="shared" si="1534"/>
        <v>0</v>
      </c>
      <c r="DC144" s="37"/>
      <c r="DD144" s="461">
        <f t="shared" si="1535"/>
        <v>0</v>
      </c>
      <c r="DE144" s="461">
        <f t="shared" si="1536"/>
        <v>0</v>
      </c>
      <c r="DF144" s="461">
        <f t="shared" si="1537"/>
        <v>0</v>
      </c>
      <c r="DG144" s="37"/>
      <c r="DH144" s="461">
        <f t="shared" si="1538"/>
        <v>0</v>
      </c>
      <c r="DI144" s="461">
        <f t="shared" si="1539"/>
        <v>0</v>
      </c>
      <c r="DJ144" s="461">
        <f t="shared" si="1540"/>
        <v>0</v>
      </c>
    </row>
    <row r="145" spans="1:114" s="38" customFormat="1" ht="24.75" customHeight="1" x14ac:dyDescent="0.2">
      <c r="A145" s="28"/>
      <c r="B145" s="429" t="s">
        <v>338</v>
      </c>
      <c r="C145" s="191" t="s">
        <v>49</v>
      </c>
      <c r="D145" s="686">
        <v>2</v>
      </c>
      <c r="E145" s="97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1">
        <f t="shared" si="1575"/>
        <v>0</v>
      </c>
      <c r="R145" s="179" t="s">
        <v>0</v>
      </c>
      <c r="S145" s="409">
        <v>20000</v>
      </c>
      <c r="T145" s="32"/>
      <c r="U145" s="471"/>
      <c r="V145" s="471"/>
      <c r="W145" s="471"/>
      <c r="X145" s="471"/>
      <c r="Y145" s="471"/>
      <c r="Z145" s="471"/>
      <c r="AA145" s="471"/>
      <c r="AB145" s="471"/>
      <c r="AC145" s="471"/>
      <c r="AD145" s="471"/>
      <c r="AE145" s="471"/>
      <c r="AF145" s="386">
        <f t="shared" si="1576"/>
        <v>0</v>
      </c>
      <c r="AG145" s="461">
        <f t="shared" si="1577"/>
        <v>0</v>
      </c>
      <c r="AH145" s="461">
        <f t="shared" si="1578"/>
        <v>0</v>
      </c>
      <c r="AI145" s="461">
        <f t="shared" si="1579"/>
        <v>0</v>
      </c>
      <c r="AJ145" s="461">
        <f t="shared" si="1580"/>
        <v>0</v>
      </c>
      <c r="AK145" s="461">
        <f t="shared" si="1581"/>
        <v>0</v>
      </c>
      <c r="AL145" s="461">
        <f t="shared" si="1582"/>
        <v>0</v>
      </c>
      <c r="AM145" s="461">
        <f t="shared" si="1583"/>
        <v>0</v>
      </c>
      <c r="AN145" s="461">
        <f t="shared" si="1584"/>
        <v>0</v>
      </c>
      <c r="AO145" s="461">
        <f t="shared" si="1585"/>
        <v>0</v>
      </c>
      <c r="AP145" s="461">
        <f t="shared" si="1586"/>
        <v>0</v>
      </c>
      <c r="AQ145" s="461">
        <f t="shared" si="1587"/>
        <v>0</v>
      </c>
      <c r="AR145" s="461">
        <f t="shared" si="1588"/>
        <v>0</v>
      </c>
      <c r="AS145" s="462">
        <f t="shared" si="1589"/>
        <v>0</v>
      </c>
      <c r="AT145" s="461">
        <f t="shared" si="1590"/>
        <v>0</v>
      </c>
      <c r="AU145" s="461">
        <f t="shared" ref="AU145:AU147" si="1606">SUM(AH145*14%)</f>
        <v>0</v>
      </c>
      <c r="AV145" s="461">
        <f t="shared" si="1591"/>
        <v>0</v>
      </c>
      <c r="AW145" s="461">
        <f t="shared" si="1592"/>
        <v>0</v>
      </c>
      <c r="AX145" s="461">
        <f t="shared" si="1593"/>
        <v>0</v>
      </c>
      <c r="AY145" s="461">
        <f t="shared" si="1594"/>
        <v>0</v>
      </c>
      <c r="AZ145" s="461">
        <f t="shared" si="1595"/>
        <v>0</v>
      </c>
      <c r="BA145" s="461">
        <f t="shared" si="1596"/>
        <v>0</v>
      </c>
      <c r="BB145" s="461">
        <f t="shared" si="1597"/>
        <v>0</v>
      </c>
      <c r="BC145" s="461">
        <f t="shared" si="1598"/>
        <v>0</v>
      </c>
      <c r="BD145" s="461">
        <f t="shared" si="1599"/>
        <v>0</v>
      </c>
      <c r="BE145" s="461">
        <f t="shared" si="1600"/>
        <v>0</v>
      </c>
      <c r="BF145" s="73">
        <f t="shared" si="1601"/>
        <v>0</v>
      </c>
      <c r="BG145" s="411">
        <f t="shared" si="1604"/>
        <v>0</v>
      </c>
      <c r="BH145" s="412">
        <f t="shared" si="1602"/>
        <v>40000</v>
      </c>
      <c r="BI145" s="413">
        <f t="shared" si="1605"/>
        <v>40000</v>
      </c>
      <c r="BJ145" s="387">
        <f t="shared" si="1603"/>
        <v>0</v>
      </c>
      <c r="BK145" s="409">
        <v>20000</v>
      </c>
      <c r="BL145" s="461">
        <f t="shared" si="1502"/>
        <v>0</v>
      </c>
      <c r="BM145" s="461">
        <f t="shared" si="1503"/>
        <v>0</v>
      </c>
      <c r="BN145" s="461">
        <f t="shared" si="1504"/>
        <v>0</v>
      </c>
      <c r="BO145" s="37"/>
      <c r="BP145" s="461">
        <f t="shared" si="1505"/>
        <v>0</v>
      </c>
      <c r="BQ145" s="461">
        <f t="shared" si="1506"/>
        <v>0</v>
      </c>
      <c r="BR145" s="461">
        <f t="shared" si="1507"/>
        <v>0</v>
      </c>
      <c r="BS145" s="37"/>
      <c r="BT145" s="461">
        <f t="shared" si="1508"/>
        <v>0</v>
      </c>
      <c r="BU145" s="461">
        <f t="shared" si="1509"/>
        <v>0</v>
      </c>
      <c r="BV145" s="461">
        <f t="shared" si="1510"/>
        <v>0</v>
      </c>
      <c r="BW145" s="37"/>
      <c r="BX145" s="461">
        <f t="shared" si="1511"/>
        <v>0</v>
      </c>
      <c r="BY145" s="461">
        <f t="shared" si="1512"/>
        <v>0</v>
      </c>
      <c r="BZ145" s="461">
        <f t="shared" si="1513"/>
        <v>0</v>
      </c>
      <c r="CA145" s="37"/>
      <c r="CB145" s="461">
        <f t="shared" si="1514"/>
        <v>0</v>
      </c>
      <c r="CC145" s="461">
        <f t="shared" si="1515"/>
        <v>0</v>
      </c>
      <c r="CD145" s="461">
        <f t="shared" si="1516"/>
        <v>0</v>
      </c>
      <c r="CE145" s="37"/>
      <c r="CF145" s="461">
        <f t="shared" si="1517"/>
        <v>0</v>
      </c>
      <c r="CG145" s="461">
        <f t="shared" si="1518"/>
        <v>0</v>
      </c>
      <c r="CH145" s="461">
        <f t="shared" si="1519"/>
        <v>0</v>
      </c>
      <c r="CI145" s="37"/>
      <c r="CJ145" s="461">
        <f t="shared" si="1520"/>
        <v>0</v>
      </c>
      <c r="CK145" s="461">
        <f t="shared" si="1521"/>
        <v>0</v>
      </c>
      <c r="CL145" s="461">
        <f t="shared" si="1522"/>
        <v>0</v>
      </c>
      <c r="CM145" s="37"/>
      <c r="CN145" s="461">
        <f t="shared" si="1523"/>
        <v>0</v>
      </c>
      <c r="CO145" s="461">
        <f t="shared" si="1524"/>
        <v>0</v>
      </c>
      <c r="CP145" s="461">
        <f t="shared" si="1525"/>
        <v>0</v>
      </c>
      <c r="CQ145" s="37"/>
      <c r="CR145" s="461">
        <f t="shared" si="1526"/>
        <v>0</v>
      </c>
      <c r="CS145" s="461">
        <f t="shared" si="1527"/>
        <v>0</v>
      </c>
      <c r="CT145" s="461">
        <f t="shared" si="1528"/>
        <v>0</v>
      </c>
      <c r="CU145" s="37"/>
      <c r="CV145" s="461">
        <f t="shared" si="1529"/>
        <v>0</v>
      </c>
      <c r="CW145" s="461">
        <f t="shared" si="1530"/>
        <v>0</v>
      </c>
      <c r="CX145" s="461">
        <f t="shared" si="1531"/>
        <v>0</v>
      </c>
      <c r="CY145" s="37"/>
      <c r="CZ145" s="461">
        <f t="shared" si="1532"/>
        <v>0</v>
      </c>
      <c r="DA145" s="461">
        <f t="shared" si="1533"/>
        <v>0</v>
      </c>
      <c r="DB145" s="461">
        <f t="shared" si="1534"/>
        <v>0</v>
      </c>
      <c r="DC145" s="37"/>
      <c r="DD145" s="461">
        <f t="shared" si="1535"/>
        <v>0</v>
      </c>
      <c r="DE145" s="461">
        <f t="shared" si="1536"/>
        <v>0</v>
      </c>
      <c r="DF145" s="461">
        <f t="shared" si="1537"/>
        <v>0</v>
      </c>
      <c r="DG145" s="37"/>
      <c r="DH145" s="461">
        <f t="shared" si="1538"/>
        <v>0</v>
      </c>
      <c r="DI145" s="461">
        <f t="shared" si="1539"/>
        <v>0</v>
      </c>
      <c r="DJ145" s="461">
        <f t="shared" si="1540"/>
        <v>0</v>
      </c>
    </row>
    <row r="146" spans="1:114" s="38" customFormat="1" ht="24.75" customHeight="1" x14ac:dyDescent="0.2">
      <c r="A146" s="28"/>
      <c r="B146" s="429" t="s">
        <v>346</v>
      </c>
      <c r="C146" s="191" t="s">
        <v>49</v>
      </c>
      <c r="D146" s="414">
        <v>35</v>
      </c>
      <c r="E146" s="97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1">
        <f t="shared" si="1575"/>
        <v>0</v>
      </c>
      <c r="R146" s="178" t="s">
        <v>3</v>
      </c>
      <c r="S146" s="409">
        <v>113500</v>
      </c>
      <c r="T146" s="32"/>
      <c r="U146" s="471"/>
      <c r="V146" s="471"/>
      <c r="W146" s="471"/>
      <c r="X146" s="471"/>
      <c r="Y146" s="471"/>
      <c r="Z146" s="471"/>
      <c r="AA146" s="471"/>
      <c r="AB146" s="471"/>
      <c r="AC146" s="471"/>
      <c r="AD146" s="471"/>
      <c r="AE146" s="471"/>
      <c r="AF146" s="386">
        <f t="shared" si="1576"/>
        <v>0</v>
      </c>
      <c r="AG146" s="461">
        <f t="shared" si="1577"/>
        <v>0</v>
      </c>
      <c r="AH146" s="461">
        <f t="shared" si="1578"/>
        <v>0</v>
      </c>
      <c r="AI146" s="461">
        <f t="shared" si="1579"/>
        <v>0</v>
      </c>
      <c r="AJ146" s="461">
        <f t="shared" si="1580"/>
        <v>0</v>
      </c>
      <c r="AK146" s="461">
        <f t="shared" si="1581"/>
        <v>0</v>
      </c>
      <c r="AL146" s="461">
        <f t="shared" si="1582"/>
        <v>0</v>
      </c>
      <c r="AM146" s="461">
        <f t="shared" si="1583"/>
        <v>0</v>
      </c>
      <c r="AN146" s="461">
        <f t="shared" si="1584"/>
        <v>0</v>
      </c>
      <c r="AO146" s="461">
        <f t="shared" si="1585"/>
        <v>0</v>
      </c>
      <c r="AP146" s="461">
        <f t="shared" si="1586"/>
        <v>0</v>
      </c>
      <c r="AQ146" s="461">
        <f t="shared" si="1587"/>
        <v>0</v>
      </c>
      <c r="AR146" s="461">
        <f t="shared" si="1588"/>
        <v>0</v>
      </c>
      <c r="AS146" s="462">
        <f t="shared" si="1589"/>
        <v>0</v>
      </c>
      <c r="AT146" s="461">
        <f t="shared" si="1590"/>
        <v>0</v>
      </c>
      <c r="AU146" s="461">
        <f t="shared" si="1606"/>
        <v>0</v>
      </c>
      <c r="AV146" s="461">
        <f t="shared" si="1591"/>
        <v>0</v>
      </c>
      <c r="AW146" s="461">
        <f t="shared" si="1592"/>
        <v>0</v>
      </c>
      <c r="AX146" s="461">
        <f t="shared" si="1593"/>
        <v>0</v>
      </c>
      <c r="AY146" s="461">
        <f t="shared" si="1594"/>
        <v>0</v>
      </c>
      <c r="AZ146" s="461">
        <f t="shared" si="1595"/>
        <v>0</v>
      </c>
      <c r="BA146" s="461">
        <f t="shared" si="1596"/>
        <v>0</v>
      </c>
      <c r="BB146" s="461">
        <f t="shared" si="1597"/>
        <v>0</v>
      </c>
      <c r="BC146" s="461">
        <f t="shared" si="1598"/>
        <v>0</v>
      </c>
      <c r="BD146" s="461">
        <f t="shared" si="1599"/>
        <v>0</v>
      </c>
      <c r="BE146" s="461">
        <f t="shared" si="1600"/>
        <v>0</v>
      </c>
      <c r="BF146" s="73">
        <f t="shared" si="1601"/>
        <v>0</v>
      </c>
      <c r="BG146" s="411">
        <f t="shared" si="1604"/>
        <v>0</v>
      </c>
      <c r="BH146" s="412">
        <f t="shared" si="1602"/>
        <v>3972500</v>
      </c>
      <c r="BI146" s="413">
        <f t="shared" si="1605"/>
        <v>3972500</v>
      </c>
      <c r="BJ146" s="387">
        <f t="shared" si="1603"/>
        <v>0</v>
      </c>
      <c r="BK146" s="409">
        <v>113500</v>
      </c>
      <c r="BL146" s="461">
        <f t="shared" si="1502"/>
        <v>0</v>
      </c>
      <c r="BM146" s="461">
        <f t="shared" si="1503"/>
        <v>0</v>
      </c>
      <c r="BN146" s="461">
        <f t="shared" si="1504"/>
        <v>0</v>
      </c>
      <c r="BO146" s="37"/>
      <c r="BP146" s="461">
        <f t="shared" si="1505"/>
        <v>0</v>
      </c>
      <c r="BQ146" s="461">
        <f t="shared" si="1506"/>
        <v>0</v>
      </c>
      <c r="BR146" s="461">
        <f t="shared" si="1507"/>
        <v>0</v>
      </c>
      <c r="BS146" s="37"/>
      <c r="BT146" s="461">
        <f t="shared" si="1508"/>
        <v>0</v>
      </c>
      <c r="BU146" s="461">
        <f t="shared" si="1509"/>
        <v>0</v>
      </c>
      <c r="BV146" s="461">
        <f t="shared" si="1510"/>
        <v>0</v>
      </c>
      <c r="BW146" s="37"/>
      <c r="BX146" s="461">
        <f t="shared" si="1511"/>
        <v>0</v>
      </c>
      <c r="BY146" s="461">
        <f t="shared" si="1512"/>
        <v>0</v>
      </c>
      <c r="BZ146" s="461">
        <f t="shared" si="1513"/>
        <v>0</v>
      </c>
      <c r="CA146" s="37"/>
      <c r="CB146" s="461">
        <f t="shared" si="1514"/>
        <v>0</v>
      </c>
      <c r="CC146" s="461">
        <f t="shared" si="1515"/>
        <v>0</v>
      </c>
      <c r="CD146" s="461">
        <f t="shared" si="1516"/>
        <v>0</v>
      </c>
      <c r="CE146" s="37"/>
      <c r="CF146" s="461">
        <f t="shared" si="1517"/>
        <v>0</v>
      </c>
      <c r="CG146" s="461">
        <f t="shared" si="1518"/>
        <v>0</v>
      </c>
      <c r="CH146" s="461">
        <f t="shared" si="1519"/>
        <v>0</v>
      </c>
      <c r="CI146" s="37"/>
      <c r="CJ146" s="461">
        <f t="shared" si="1520"/>
        <v>0</v>
      </c>
      <c r="CK146" s="461">
        <f t="shared" si="1521"/>
        <v>0</v>
      </c>
      <c r="CL146" s="461">
        <f t="shared" si="1522"/>
        <v>0</v>
      </c>
      <c r="CM146" s="37"/>
      <c r="CN146" s="461">
        <f t="shared" si="1523"/>
        <v>0</v>
      </c>
      <c r="CO146" s="461">
        <f t="shared" si="1524"/>
        <v>0</v>
      </c>
      <c r="CP146" s="461">
        <f t="shared" si="1525"/>
        <v>0</v>
      </c>
      <c r="CQ146" s="37"/>
      <c r="CR146" s="461">
        <f t="shared" si="1526"/>
        <v>0</v>
      </c>
      <c r="CS146" s="461">
        <f t="shared" si="1527"/>
        <v>0</v>
      </c>
      <c r="CT146" s="461">
        <f t="shared" si="1528"/>
        <v>0</v>
      </c>
      <c r="CU146" s="37"/>
      <c r="CV146" s="461">
        <f t="shared" si="1529"/>
        <v>0</v>
      </c>
      <c r="CW146" s="461">
        <f t="shared" si="1530"/>
        <v>0</v>
      </c>
      <c r="CX146" s="461">
        <f t="shared" si="1531"/>
        <v>0</v>
      </c>
      <c r="CY146" s="37"/>
      <c r="CZ146" s="461">
        <f t="shared" si="1532"/>
        <v>0</v>
      </c>
      <c r="DA146" s="461">
        <f t="shared" si="1533"/>
        <v>0</v>
      </c>
      <c r="DB146" s="461">
        <f t="shared" si="1534"/>
        <v>0</v>
      </c>
      <c r="DC146" s="37"/>
      <c r="DD146" s="461">
        <f t="shared" si="1535"/>
        <v>0</v>
      </c>
      <c r="DE146" s="461">
        <f t="shared" si="1536"/>
        <v>0</v>
      </c>
      <c r="DF146" s="461">
        <f t="shared" si="1537"/>
        <v>0</v>
      </c>
      <c r="DG146" s="37"/>
      <c r="DH146" s="461">
        <f t="shared" si="1538"/>
        <v>0</v>
      </c>
      <c r="DI146" s="461">
        <f t="shared" si="1539"/>
        <v>0</v>
      </c>
      <c r="DJ146" s="461">
        <f t="shared" si="1540"/>
        <v>0</v>
      </c>
    </row>
    <row r="147" spans="1:114" s="38" customFormat="1" ht="24.75" customHeight="1" x14ac:dyDescent="0.2">
      <c r="A147" s="28"/>
      <c r="B147" s="429" t="s">
        <v>102</v>
      </c>
      <c r="C147" s="191" t="s">
        <v>49</v>
      </c>
      <c r="D147" s="687">
        <v>2</v>
      </c>
      <c r="E147" s="97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1">
        <f t="shared" si="1575"/>
        <v>0</v>
      </c>
      <c r="R147" s="679" t="s">
        <v>347</v>
      </c>
      <c r="S147" s="423">
        <v>200000</v>
      </c>
      <c r="T147" s="32"/>
      <c r="U147" s="471"/>
      <c r="V147" s="471"/>
      <c r="W147" s="471"/>
      <c r="X147" s="471"/>
      <c r="Y147" s="471"/>
      <c r="Z147" s="471"/>
      <c r="AA147" s="471"/>
      <c r="AB147" s="471"/>
      <c r="AC147" s="471"/>
      <c r="AD147" s="471"/>
      <c r="AE147" s="471"/>
      <c r="AF147" s="386">
        <f t="shared" si="1576"/>
        <v>0</v>
      </c>
      <c r="AG147" s="461">
        <f t="shared" si="1577"/>
        <v>0</v>
      </c>
      <c r="AH147" s="461">
        <f t="shared" si="1578"/>
        <v>0</v>
      </c>
      <c r="AI147" s="461">
        <f t="shared" si="1579"/>
        <v>0</v>
      </c>
      <c r="AJ147" s="461">
        <f t="shared" si="1580"/>
        <v>0</v>
      </c>
      <c r="AK147" s="461">
        <f t="shared" si="1581"/>
        <v>0</v>
      </c>
      <c r="AL147" s="461">
        <f t="shared" si="1582"/>
        <v>0</v>
      </c>
      <c r="AM147" s="461">
        <f t="shared" si="1583"/>
        <v>0</v>
      </c>
      <c r="AN147" s="461">
        <f t="shared" si="1584"/>
        <v>0</v>
      </c>
      <c r="AO147" s="461">
        <f t="shared" si="1585"/>
        <v>0</v>
      </c>
      <c r="AP147" s="461">
        <f t="shared" si="1586"/>
        <v>0</v>
      </c>
      <c r="AQ147" s="461">
        <f t="shared" si="1587"/>
        <v>0</v>
      </c>
      <c r="AR147" s="461">
        <f t="shared" si="1588"/>
        <v>0</v>
      </c>
      <c r="AS147" s="462">
        <f t="shared" si="1589"/>
        <v>0</v>
      </c>
      <c r="AT147" s="461">
        <f t="shared" si="1590"/>
        <v>0</v>
      </c>
      <c r="AU147" s="461">
        <f t="shared" si="1606"/>
        <v>0</v>
      </c>
      <c r="AV147" s="461">
        <f t="shared" si="1591"/>
        <v>0</v>
      </c>
      <c r="AW147" s="461">
        <f t="shared" si="1592"/>
        <v>0</v>
      </c>
      <c r="AX147" s="461">
        <f t="shared" si="1593"/>
        <v>0</v>
      </c>
      <c r="AY147" s="461">
        <f t="shared" si="1594"/>
        <v>0</v>
      </c>
      <c r="AZ147" s="461">
        <f t="shared" si="1595"/>
        <v>0</v>
      </c>
      <c r="BA147" s="461">
        <f t="shared" si="1596"/>
        <v>0</v>
      </c>
      <c r="BB147" s="461">
        <f t="shared" si="1597"/>
        <v>0</v>
      </c>
      <c r="BC147" s="461">
        <f t="shared" si="1598"/>
        <v>0</v>
      </c>
      <c r="BD147" s="461">
        <f t="shared" si="1599"/>
        <v>0</v>
      </c>
      <c r="BE147" s="461">
        <f t="shared" si="1600"/>
        <v>0</v>
      </c>
      <c r="BF147" s="73">
        <f t="shared" si="1601"/>
        <v>0</v>
      </c>
      <c r="BG147" s="411">
        <f t="shared" si="1604"/>
        <v>0</v>
      </c>
      <c r="BH147" s="412">
        <f t="shared" si="1602"/>
        <v>400000</v>
      </c>
      <c r="BI147" s="413">
        <f t="shared" si="1605"/>
        <v>400000</v>
      </c>
      <c r="BJ147" s="387">
        <f t="shared" si="1603"/>
        <v>0</v>
      </c>
      <c r="BK147" s="423">
        <v>200000</v>
      </c>
      <c r="BL147" s="461">
        <f t="shared" si="1502"/>
        <v>0</v>
      </c>
      <c r="BM147" s="461">
        <f t="shared" si="1503"/>
        <v>0</v>
      </c>
      <c r="BN147" s="461">
        <f t="shared" si="1504"/>
        <v>0</v>
      </c>
      <c r="BO147" s="37"/>
      <c r="BP147" s="461">
        <f t="shared" si="1505"/>
        <v>0</v>
      </c>
      <c r="BQ147" s="461">
        <f t="shared" si="1506"/>
        <v>0</v>
      </c>
      <c r="BR147" s="461">
        <f t="shared" si="1507"/>
        <v>0</v>
      </c>
      <c r="BS147" s="37"/>
      <c r="BT147" s="461">
        <f t="shared" si="1508"/>
        <v>0</v>
      </c>
      <c r="BU147" s="461">
        <f t="shared" si="1509"/>
        <v>0</v>
      </c>
      <c r="BV147" s="461">
        <f t="shared" si="1510"/>
        <v>0</v>
      </c>
      <c r="BW147" s="37"/>
      <c r="BX147" s="461">
        <f t="shared" si="1511"/>
        <v>0</v>
      </c>
      <c r="BY147" s="461">
        <f t="shared" si="1512"/>
        <v>0</v>
      </c>
      <c r="BZ147" s="461">
        <f t="shared" si="1513"/>
        <v>0</v>
      </c>
      <c r="CA147" s="37"/>
      <c r="CB147" s="461">
        <f t="shared" si="1514"/>
        <v>0</v>
      </c>
      <c r="CC147" s="461">
        <f t="shared" si="1515"/>
        <v>0</v>
      </c>
      <c r="CD147" s="461">
        <f t="shared" si="1516"/>
        <v>0</v>
      </c>
      <c r="CE147" s="37"/>
      <c r="CF147" s="461">
        <f t="shared" si="1517"/>
        <v>0</v>
      </c>
      <c r="CG147" s="461">
        <f t="shared" si="1518"/>
        <v>0</v>
      </c>
      <c r="CH147" s="461">
        <f t="shared" si="1519"/>
        <v>0</v>
      </c>
      <c r="CI147" s="37"/>
      <c r="CJ147" s="461">
        <f t="shared" si="1520"/>
        <v>0</v>
      </c>
      <c r="CK147" s="461">
        <f t="shared" si="1521"/>
        <v>0</v>
      </c>
      <c r="CL147" s="461">
        <f t="shared" si="1522"/>
        <v>0</v>
      </c>
      <c r="CM147" s="37"/>
      <c r="CN147" s="461">
        <f t="shared" si="1523"/>
        <v>0</v>
      </c>
      <c r="CO147" s="461">
        <f t="shared" si="1524"/>
        <v>0</v>
      </c>
      <c r="CP147" s="461">
        <f t="shared" si="1525"/>
        <v>0</v>
      </c>
      <c r="CQ147" s="37"/>
      <c r="CR147" s="461">
        <f t="shared" si="1526"/>
        <v>0</v>
      </c>
      <c r="CS147" s="461">
        <f t="shared" si="1527"/>
        <v>0</v>
      </c>
      <c r="CT147" s="461">
        <f t="shared" si="1528"/>
        <v>0</v>
      </c>
      <c r="CU147" s="37"/>
      <c r="CV147" s="461">
        <f t="shared" si="1529"/>
        <v>0</v>
      </c>
      <c r="CW147" s="461">
        <f t="shared" si="1530"/>
        <v>0</v>
      </c>
      <c r="CX147" s="461">
        <f t="shared" si="1531"/>
        <v>0</v>
      </c>
      <c r="CY147" s="37"/>
      <c r="CZ147" s="461">
        <f t="shared" si="1532"/>
        <v>0</v>
      </c>
      <c r="DA147" s="461">
        <f t="shared" si="1533"/>
        <v>0</v>
      </c>
      <c r="DB147" s="461">
        <f t="shared" si="1534"/>
        <v>0</v>
      </c>
      <c r="DC147" s="37"/>
      <c r="DD147" s="461">
        <f t="shared" si="1535"/>
        <v>0</v>
      </c>
      <c r="DE147" s="461">
        <f t="shared" si="1536"/>
        <v>0</v>
      </c>
      <c r="DF147" s="461">
        <f t="shared" si="1537"/>
        <v>0</v>
      </c>
      <c r="DG147" s="37"/>
      <c r="DH147" s="461">
        <f t="shared" si="1538"/>
        <v>0</v>
      </c>
      <c r="DI147" s="461">
        <f t="shared" si="1539"/>
        <v>0</v>
      </c>
      <c r="DJ147" s="461">
        <f t="shared" si="1540"/>
        <v>0</v>
      </c>
    </row>
    <row r="148" spans="1:114" s="38" customFormat="1" ht="24.75" customHeight="1" x14ac:dyDescent="0.2">
      <c r="A148" s="28">
        <v>4</v>
      </c>
      <c r="B148" s="430" t="s">
        <v>427</v>
      </c>
      <c r="C148" s="29"/>
      <c r="D148" s="414"/>
      <c r="E148" s="97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1"/>
      <c r="R148" s="414"/>
      <c r="S148" s="409"/>
      <c r="T148" s="32"/>
      <c r="U148" s="471"/>
      <c r="V148" s="471"/>
      <c r="W148" s="471"/>
      <c r="X148" s="471"/>
      <c r="Y148" s="471"/>
      <c r="Z148" s="471"/>
      <c r="AA148" s="471"/>
      <c r="AB148" s="471"/>
      <c r="AC148" s="471"/>
      <c r="AD148" s="471"/>
      <c r="AE148" s="471"/>
      <c r="AF148" s="386"/>
      <c r="AG148" s="461"/>
      <c r="AH148" s="461"/>
      <c r="AI148" s="461"/>
      <c r="AJ148" s="461"/>
      <c r="AK148" s="461"/>
      <c r="AL148" s="461"/>
      <c r="AM148" s="461"/>
      <c r="AN148" s="461"/>
      <c r="AO148" s="461"/>
      <c r="AP148" s="461"/>
      <c r="AQ148" s="461"/>
      <c r="AR148" s="461"/>
      <c r="AS148" s="462"/>
      <c r="AT148" s="461"/>
      <c r="AU148" s="461"/>
      <c r="AV148" s="461"/>
      <c r="AW148" s="461"/>
      <c r="AX148" s="461"/>
      <c r="AY148" s="461"/>
      <c r="AZ148" s="461"/>
      <c r="BA148" s="461"/>
      <c r="BB148" s="461"/>
      <c r="BC148" s="461"/>
      <c r="BD148" s="461"/>
      <c r="BE148" s="461"/>
      <c r="BF148" s="73"/>
      <c r="BG148" s="411">
        <f t="shared" si="1468"/>
        <v>0</v>
      </c>
      <c r="BH148" s="412"/>
      <c r="BI148" s="413">
        <f t="shared" si="1469"/>
        <v>0</v>
      </c>
      <c r="BJ148" s="387"/>
      <c r="BK148" s="409"/>
      <c r="BL148" s="461">
        <f t="shared" si="1502"/>
        <v>0</v>
      </c>
      <c r="BM148" s="461">
        <f t="shared" si="1503"/>
        <v>0</v>
      </c>
      <c r="BN148" s="461">
        <f t="shared" si="1504"/>
        <v>0</v>
      </c>
      <c r="BO148" s="37"/>
      <c r="BP148" s="461">
        <f t="shared" si="1505"/>
        <v>0</v>
      </c>
      <c r="BQ148" s="461">
        <f t="shared" si="1506"/>
        <v>0</v>
      </c>
      <c r="BR148" s="461">
        <f t="shared" si="1507"/>
        <v>0</v>
      </c>
      <c r="BS148" s="37"/>
      <c r="BT148" s="461">
        <f t="shared" si="1508"/>
        <v>0</v>
      </c>
      <c r="BU148" s="461">
        <f t="shared" si="1509"/>
        <v>0</v>
      </c>
      <c r="BV148" s="461">
        <f t="shared" si="1510"/>
        <v>0</v>
      </c>
      <c r="BW148" s="37"/>
      <c r="BX148" s="461">
        <f t="shared" si="1511"/>
        <v>0</v>
      </c>
      <c r="BY148" s="461">
        <f t="shared" si="1512"/>
        <v>0</v>
      </c>
      <c r="BZ148" s="461">
        <f t="shared" si="1513"/>
        <v>0</v>
      </c>
      <c r="CA148" s="37"/>
      <c r="CB148" s="461">
        <f t="shared" si="1514"/>
        <v>0</v>
      </c>
      <c r="CC148" s="461">
        <f t="shared" si="1515"/>
        <v>0</v>
      </c>
      <c r="CD148" s="461">
        <f t="shared" si="1516"/>
        <v>0</v>
      </c>
      <c r="CE148" s="37"/>
      <c r="CF148" s="461">
        <f t="shared" si="1517"/>
        <v>0</v>
      </c>
      <c r="CG148" s="461">
        <f t="shared" si="1518"/>
        <v>0</v>
      </c>
      <c r="CH148" s="461">
        <f t="shared" si="1519"/>
        <v>0</v>
      </c>
      <c r="CI148" s="37"/>
      <c r="CJ148" s="461">
        <f t="shared" si="1520"/>
        <v>0</v>
      </c>
      <c r="CK148" s="461">
        <f t="shared" si="1521"/>
        <v>0</v>
      </c>
      <c r="CL148" s="461">
        <f t="shared" si="1522"/>
        <v>0</v>
      </c>
      <c r="CM148" s="37"/>
      <c r="CN148" s="461">
        <f t="shared" si="1523"/>
        <v>0</v>
      </c>
      <c r="CO148" s="461">
        <f t="shared" si="1524"/>
        <v>0</v>
      </c>
      <c r="CP148" s="461">
        <f t="shared" si="1525"/>
        <v>0</v>
      </c>
      <c r="CQ148" s="37"/>
      <c r="CR148" s="461">
        <f t="shared" si="1526"/>
        <v>0</v>
      </c>
      <c r="CS148" s="461">
        <f t="shared" si="1527"/>
        <v>0</v>
      </c>
      <c r="CT148" s="461">
        <f t="shared" si="1528"/>
        <v>0</v>
      </c>
      <c r="CU148" s="37"/>
      <c r="CV148" s="461">
        <f t="shared" si="1529"/>
        <v>0</v>
      </c>
      <c r="CW148" s="461">
        <f t="shared" si="1530"/>
        <v>0</v>
      </c>
      <c r="CX148" s="461">
        <f t="shared" si="1531"/>
        <v>0</v>
      </c>
      <c r="CY148" s="37"/>
      <c r="CZ148" s="461">
        <f t="shared" si="1532"/>
        <v>0</v>
      </c>
      <c r="DA148" s="461">
        <f t="shared" si="1533"/>
        <v>0</v>
      </c>
      <c r="DB148" s="461">
        <f t="shared" si="1534"/>
        <v>0</v>
      </c>
      <c r="DC148" s="37"/>
      <c r="DD148" s="461">
        <f t="shared" si="1535"/>
        <v>0</v>
      </c>
      <c r="DE148" s="461">
        <f t="shared" si="1536"/>
        <v>0</v>
      </c>
      <c r="DF148" s="461">
        <f t="shared" si="1537"/>
        <v>0</v>
      </c>
      <c r="DG148" s="37"/>
      <c r="DH148" s="461">
        <f t="shared" si="1538"/>
        <v>0</v>
      </c>
      <c r="DI148" s="461">
        <f t="shared" si="1539"/>
        <v>0</v>
      </c>
      <c r="DJ148" s="461">
        <f t="shared" si="1540"/>
        <v>0</v>
      </c>
    </row>
    <row r="149" spans="1:114" s="38" customFormat="1" ht="24.75" customHeight="1" x14ac:dyDescent="0.2">
      <c r="A149" s="28"/>
      <c r="B149" s="429" t="s">
        <v>428</v>
      </c>
      <c r="C149" s="191" t="s">
        <v>49</v>
      </c>
      <c r="D149" s="497">
        <v>12</v>
      </c>
      <c r="E149" s="980"/>
      <c r="F149" s="192"/>
      <c r="G149" s="192"/>
      <c r="H149" s="192"/>
      <c r="I149" s="192"/>
      <c r="J149" s="192"/>
      <c r="K149" s="192"/>
      <c r="L149" s="192"/>
      <c r="M149" s="192"/>
      <c r="N149" s="192"/>
      <c r="O149" s="192"/>
      <c r="P149" s="192"/>
      <c r="Q149" s="193">
        <f t="shared" ref="Q149" si="1607">SUM(E149:P149)</f>
        <v>0</v>
      </c>
      <c r="R149" s="437" t="s">
        <v>0</v>
      </c>
      <c r="S149" s="1035">
        <v>28500</v>
      </c>
      <c r="T149" s="1036"/>
      <c r="U149" s="1037"/>
      <c r="V149" s="1037"/>
      <c r="W149" s="1037"/>
      <c r="X149" s="1037"/>
      <c r="Y149" s="1037"/>
      <c r="Z149" s="1037"/>
      <c r="AA149" s="1037"/>
      <c r="AB149" s="1037"/>
      <c r="AC149" s="1037"/>
      <c r="AD149" s="1037"/>
      <c r="AE149" s="1037"/>
      <c r="AF149" s="405">
        <f t="shared" ref="AF149" si="1608">SUM(Q149*S149)</f>
        <v>0</v>
      </c>
      <c r="AG149" s="1038">
        <f t="shared" ref="AG149" si="1609">T149*E149</f>
        <v>0</v>
      </c>
      <c r="AH149" s="1038">
        <f t="shared" ref="AH149" si="1610">U149*F149</f>
        <v>0</v>
      </c>
      <c r="AI149" s="1038">
        <f t="shared" ref="AI149" si="1611">V149*G149</f>
        <v>0</v>
      </c>
      <c r="AJ149" s="1038">
        <f t="shared" ref="AJ149" si="1612">W149*H149</f>
        <v>0</v>
      </c>
      <c r="AK149" s="1038">
        <f t="shared" ref="AK149" si="1613">X149*I149</f>
        <v>0</v>
      </c>
      <c r="AL149" s="1038">
        <f t="shared" ref="AL149" si="1614">Y149*J149</f>
        <v>0</v>
      </c>
      <c r="AM149" s="1038">
        <f t="shared" ref="AM149" si="1615">Z149*K149</f>
        <v>0</v>
      </c>
      <c r="AN149" s="1038">
        <f t="shared" ref="AN149" si="1616">AA149*L149</f>
        <v>0</v>
      </c>
      <c r="AO149" s="1038">
        <f t="shared" ref="AO149" si="1617">AB149*M149</f>
        <v>0</v>
      </c>
      <c r="AP149" s="1038">
        <f t="shared" ref="AP149" si="1618">AC149*N149</f>
        <v>0</v>
      </c>
      <c r="AQ149" s="1038">
        <f t="shared" ref="AQ149" si="1619">AD149*O149</f>
        <v>0</v>
      </c>
      <c r="AR149" s="1038">
        <f t="shared" ref="AR149" si="1620">AE149*P149</f>
        <v>0</v>
      </c>
      <c r="AS149" s="1039">
        <f t="shared" ref="AS149" si="1621">SUM(AG149:AR149)</f>
        <v>0</v>
      </c>
      <c r="AT149" s="1038">
        <f t="shared" ref="AT149" si="1622">SUM(AG149*14%)</f>
        <v>0</v>
      </c>
      <c r="AU149" s="1038">
        <f>SUM(AH149*3%)</f>
        <v>0</v>
      </c>
      <c r="AV149" s="1038">
        <f t="shared" ref="AV149" si="1623">SUM(AI149*14%)</f>
        <v>0</v>
      </c>
      <c r="AW149" s="1038">
        <f t="shared" ref="AW149" si="1624">SUM(AJ149*14%)</f>
        <v>0</v>
      </c>
      <c r="AX149" s="1038">
        <f t="shared" ref="AX149" si="1625">SUM(AK149*14%)</f>
        <v>0</v>
      </c>
      <c r="AY149" s="1038">
        <f t="shared" ref="AY149" si="1626">SUM(AL149*14%)</f>
        <v>0</v>
      </c>
      <c r="AZ149" s="1038">
        <f t="shared" ref="AZ149" si="1627">SUM(AM149*14%)</f>
        <v>0</v>
      </c>
      <c r="BA149" s="1038">
        <f t="shared" ref="BA149" si="1628">SUM(AN149*14%)</f>
        <v>0</v>
      </c>
      <c r="BB149" s="1038">
        <f t="shared" ref="BB149" si="1629">SUM(AO149*14%)</f>
        <v>0</v>
      </c>
      <c r="BC149" s="1038">
        <f t="shared" ref="BC149" si="1630">SUM(AP149*14%)</f>
        <v>0</v>
      </c>
      <c r="BD149" s="1038">
        <f t="shared" ref="BD149" si="1631">SUM(AQ149*14%)</f>
        <v>0</v>
      </c>
      <c r="BE149" s="1038">
        <f t="shared" ref="BE149" si="1632">SUM(AR149*14%)</f>
        <v>0</v>
      </c>
      <c r="BF149" s="1040">
        <f t="shared" ref="BF149" si="1633">SUM(AT149:BE149)</f>
        <v>0</v>
      </c>
      <c r="BG149" s="411">
        <f>AF149-AS149</f>
        <v>0</v>
      </c>
      <c r="BH149" s="412">
        <f t="shared" ref="BH149" si="1634">S149*D149</f>
        <v>342000</v>
      </c>
      <c r="BI149" s="413">
        <f>BH149-AS149</f>
        <v>342000</v>
      </c>
      <c r="BJ149" s="387">
        <f t="shared" ref="BJ149" si="1635">SUM(Q149/D149)</f>
        <v>0</v>
      </c>
      <c r="BK149" s="1035">
        <v>28500</v>
      </c>
      <c r="BL149" s="461">
        <f t="shared" si="1502"/>
        <v>0</v>
      </c>
      <c r="BM149" s="461">
        <f t="shared" si="1503"/>
        <v>0</v>
      </c>
      <c r="BN149" s="461">
        <f t="shared" si="1504"/>
        <v>0</v>
      </c>
      <c r="BO149" s="37"/>
      <c r="BP149" s="461">
        <f t="shared" si="1505"/>
        <v>0</v>
      </c>
      <c r="BQ149" s="461">
        <f t="shared" si="1506"/>
        <v>0</v>
      </c>
      <c r="BR149" s="461">
        <f t="shared" si="1507"/>
        <v>0</v>
      </c>
      <c r="BS149" s="37"/>
      <c r="BT149" s="461">
        <f t="shared" si="1508"/>
        <v>0</v>
      </c>
      <c r="BU149" s="461">
        <f t="shared" si="1509"/>
        <v>0</v>
      </c>
      <c r="BV149" s="461">
        <f t="shared" si="1510"/>
        <v>0</v>
      </c>
      <c r="BW149" s="37"/>
      <c r="BX149" s="461">
        <f t="shared" si="1511"/>
        <v>0</v>
      </c>
      <c r="BY149" s="461">
        <f t="shared" si="1512"/>
        <v>0</v>
      </c>
      <c r="BZ149" s="461">
        <f t="shared" si="1513"/>
        <v>0</v>
      </c>
      <c r="CA149" s="37"/>
      <c r="CB149" s="461">
        <f t="shared" si="1514"/>
        <v>0</v>
      </c>
      <c r="CC149" s="461">
        <f t="shared" si="1515"/>
        <v>0</v>
      </c>
      <c r="CD149" s="461">
        <f t="shared" si="1516"/>
        <v>0</v>
      </c>
      <c r="CE149" s="37"/>
      <c r="CF149" s="461">
        <f t="shared" si="1517"/>
        <v>0</v>
      </c>
      <c r="CG149" s="461">
        <f t="shared" si="1518"/>
        <v>0</v>
      </c>
      <c r="CH149" s="461">
        <f t="shared" si="1519"/>
        <v>0</v>
      </c>
      <c r="CI149" s="37"/>
      <c r="CJ149" s="461">
        <f t="shared" si="1520"/>
        <v>0</v>
      </c>
      <c r="CK149" s="461">
        <f t="shared" si="1521"/>
        <v>0</v>
      </c>
      <c r="CL149" s="461">
        <f t="shared" si="1522"/>
        <v>0</v>
      </c>
      <c r="CM149" s="37"/>
      <c r="CN149" s="461">
        <f t="shared" si="1523"/>
        <v>0</v>
      </c>
      <c r="CO149" s="461">
        <f t="shared" si="1524"/>
        <v>0</v>
      </c>
      <c r="CP149" s="461">
        <f t="shared" si="1525"/>
        <v>0</v>
      </c>
      <c r="CQ149" s="37"/>
      <c r="CR149" s="461">
        <f t="shared" si="1526"/>
        <v>0</v>
      </c>
      <c r="CS149" s="461">
        <f t="shared" si="1527"/>
        <v>0</v>
      </c>
      <c r="CT149" s="461">
        <f t="shared" si="1528"/>
        <v>0</v>
      </c>
      <c r="CU149" s="37"/>
      <c r="CV149" s="461">
        <f t="shared" si="1529"/>
        <v>0</v>
      </c>
      <c r="CW149" s="461">
        <f t="shared" si="1530"/>
        <v>0</v>
      </c>
      <c r="CX149" s="461">
        <f t="shared" si="1531"/>
        <v>0</v>
      </c>
      <c r="CY149" s="37"/>
      <c r="CZ149" s="461">
        <f t="shared" si="1532"/>
        <v>0</v>
      </c>
      <c r="DA149" s="461">
        <f t="shared" si="1533"/>
        <v>0</v>
      </c>
      <c r="DB149" s="461">
        <f t="shared" si="1534"/>
        <v>0</v>
      </c>
      <c r="DC149" s="37"/>
      <c r="DD149" s="461">
        <f t="shared" si="1535"/>
        <v>0</v>
      </c>
      <c r="DE149" s="461">
        <f t="shared" si="1536"/>
        <v>0</v>
      </c>
      <c r="DF149" s="461">
        <f t="shared" si="1537"/>
        <v>0</v>
      </c>
      <c r="DG149" s="37"/>
      <c r="DH149" s="461">
        <f t="shared" si="1538"/>
        <v>0</v>
      </c>
      <c r="DI149" s="461">
        <f t="shared" si="1539"/>
        <v>0</v>
      </c>
      <c r="DJ149" s="461">
        <f t="shared" si="1540"/>
        <v>0</v>
      </c>
    </row>
    <row r="150" spans="1:114" s="38" customFormat="1" ht="24.75" customHeight="1" x14ac:dyDescent="0.2">
      <c r="A150" s="28"/>
      <c r="B150" s="429" t="s">
        <v>338</v>
      </c>
      <c r="C150" s="191" t="s">
        <v>49</v>
      </c>
      <c r="D150" s="686">
        <v>4</v>
      </c>
      <c r="E150" s="97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1">
        <f t="shared" ref="Q150:Q154" si="1636">SUM(E150:P150)</f>
        <v>0</v>
      </c>
      <c r="R150" s="179" t="s">
        <v>0</v>
      </c>
      <c r="S150" s="755">
        <v>21750</v>
      </c>
      <c r="T150" s="415"/>
      <c r="U150" s="410"/>
      <c r="V150" s="410"/>
      <c r="W150" s="410"/>
      <c r="X150" s="410"/>
      <c r="Y150" s="410"/>
      <c r="Z150" s="410"/>
      <c r="AA150" s="410"/>
      <c r="AB150" s="410"/>
      <c r="AC150" s="410"/>
      <c r="AD150" s="410"/>
      <c r="AE150" s="410"/>
      <c r="AF150" s="386">
        <f t="shared" ref="AF150:AF154" si="1637">SUM(Q150*S150)</f>
        <v>0</v>
      </c>
      <c r="AG150" s="70">
        <f t="shared" ref="AG150:AG154" si="1638">T150*E150</f>
        <v>0</v>
      </c>
      <c r="AH150" s="70">
        <f t="shared" ref="AH150:AH154" si="1639">U150*F150</f>
        <v>0</v>
      </c>
      <c r="AI150" s="70">
        <f t="shared" ref="AI150:AI154" si="1640">V150*G150</f>
        <v>0</v>
      </c>
      <c r="AJ150" s="70">
        <f t="shared" ref="AJ150:AJ154" si="1641">W150*H150</f>
        <v>0</v>
      </c>
      <c r="AK150" s="70">
        <f t="shared" ref="AK150:AK154" si="1642">X150*I150</f>
        <v>0</v>
      </c>
      <c r="AL150" s="70">
        <f t="shared" ref="AL150:AL154" si="1643">Y150*J150</f>
        <v>0</v>
      </c>
      <c r="AM150" s="70">
        <f t="shared" ref="AM150:AM154" si="1644">Z150*K150</f>
        <v>0</v>
      </c>
      <c r="AN150" s="70">
        <f t="shared" ref="AN150:AN154" si="1645">AA150*L150</f>
        <v>0</v>
      </c>
      <c r="AO150" s="70">
        <f t="shared" ref="AO150:AO154" si="1646">AB150*M150</f>
        <v>0</v>
      </c>
      <c r="AP150" s="70">
        <f t="shared" ref="AP150:AP154" si="1647">AC150*N150</f>
        <v>0</v>
      </c>
      <c r="AQ150" s="70">
        <f t="shared" ref="AQ150:AQ154" si="1648">AD150*O150</f>
        <v>0</v>
      </c>
      <c r="AR150" s="70">
        <f t="shared" ref="AR150:AR154" si="1649">AE150*P150</f>
        <v>0</v>
      </c>
      <c r="AS150" s="71">
        <f t="shared" ref="AS150:AS154" si="1650">SUM(AG150:AR150)</f>
        <v>0</v>
      </c>
      <c r="AT150" s="70">
        <f t="shared" ref="AT150:AT154" si="1651">SUM(AG150*14%)</f>
        <v>0</v>
      </c>
      <c r="AU150" s="70">
        <f t="shared" ref="AU150:AU154" si="1652">SUM(AH150*14%)</f>
        <v>0</v>
      </c>
      <c r="AV150" s="70">
        <f t="shared" ref="AV150:AV154" si="1653">SUM(AI150*14%)</f>
        <v>0</v>
      </c>
      <c r="AW150" s="70">
        <f t="shared" ref="AW150:AW154" si="1654">SUM(AJ150*14%)</f>
        <v>0</v>
      </c>
      <c r="AX150" s="70">
        <f t="shared" ref="AX150:AX154" si="1655">SUM(AK150*14%)</f>
        <v>0</v>
      </c>
      <c r="AY150" s="70">
        <f t="shared" ref="AY150:AY154" si="1656">SUM(AL150*14%)</f>
        <v>0</v>
      </c>
      <c r="AZ150" s="70">
        <f t="shared" ref="AZ150:AZ154" si="1657">SUM(AM150*14%)</f>
        <v>0</v>
      </c>
      <c r="BA150" s="70">
        <f t="shared" ref="BA150:BA154" si="1658">SUM(AN150*14%)</f>
        <v>0</v>
      </c>
      <c r="BB150" s="70">
        <f t="shared" ref="BB150:BB154" si="1659">SUM(AO150*14%)</f>
        <v>0</v>
      </c>
      <c r="BC150" s="70">
        <f t="shared" ref="BC150:BC154" si="1660">SUM(AP150*14%)</f>
        <v>0</v>
      </c>
      <c r="BD150" s="70">
        <f t="shared" ref="BD150:BD154" si="1661">SUM(AQ150*14%)</f>
        <v>0</v>
      </c>
      <c r="BE150" s="70">
        <f t="shared" ref="BE150:BE154" si="1662">SUM(AR150*14%)</f>
        <v>0</v>
      </c>
      <c r="BF150" s="72">
        <f t="shared" ref="BF150:BF154" si="1663">SUM(AT150:BE150)</f>
        <v>0</v>
      </c>
      <c r="BG150" s="411">
        <f t="shared" si="1468"/>
        <v>0</v>
      </c>
      <c r="BH150" s="412">
        <f t="shared" ref="BH150:BH154" si="1664">S150*D150</f>
        <v>87000</v>
      </c>
      <c r="BI150" s="413">
        <f t="shared" si="1469"/>
        <v>87000</v>
      </c>
      <c r="BJ150" s="387">
        <f t="shared" ref="BJ150:BJ154" si="1665">SUM(Q150/D150)</f>
        <v>0</v>
      </c>
      <c r="BK150" s="755">
        <v>21750</v>
      </c>
      <c r="BL150" s="461">
        <f t="shared" si="1502"/>
        <v>0</v>
      </c>
      <c r="BM150" s="461">
        <f t="shared" si="1503"/>
        <v>0</v>
      </c>
      <c r="BN150" s="461">
        <f t="shared" si="1504"/>
        <v>0</v>
      </c>
      <c r="BO150" s="37"/>
      <c r="BP150" s="461">
        <f t="shared" si="1505"/>
        <v>0</v>
      </c>
      <c r="BQ150" s="461">
        <f t="shared" si="1506"/>
        <v>0</v>
      </c>
      <c r="BR150" s="461">
        <f t="shared" si="1507"/>
        <v>0</v>
      </c>
      <c r="BS150" s="37"/>
      <c r="BT150" s="461">
        <f t="shared" si="1508"/>
        <v>0</v>
      </c>
      <c r="BU150" s="461">
        <f t="shared" si="1509"/>
        <v>0</v>
      </c>
      <c r="BV150" s="461">
        <f t="shared" si="1510"/>
        <v>0</v>
      </c>
      <c r="BW150" s="37"/>
      <c r="BX150" s="461">
        <f t="shared" si="1511"/>
        <v>0</v>
      </c>
      <c r="BY150" s="461">
        <f t="shared" si="1512"/>
        <v>0</v>
      </c>
      <c r="BZ150" s="461">
        <f t="shared" si="1513"/>
        <v>0</v>
      </c>
      <c r="CA150" s="37"/>
      <c r="CB150" s="461">
        <f t="shared" si="1514"/>
        <v>0</v>
      </c>
      <c r="CC150" s="461">
        <f t="shared" si="1515"/>
        <v>0</v>
      </c>
      <c r="CD150" s="461">
        <f t="shared" si="1516"/>
        <v>0</v>
      </c>
      <c r="CE150" s="37"/>
      <c r="CF150" s="461">
        <f t="shared" si="1517"/>
        <v>0</v>
      </c>
      <c r="CG150" s="461">
        <f t="shared" si="1518"/>
        <v>0</v>
      </c>
      <c r="CH150" s="461">
        <f t="shared" si="1519"/>
        <v>0</v>
      </c>
      <c r="CI150" s="37"/>
      <c r="CJ150" s="461">
        <f t="shared" si="1520"/>
        <v>0</v>
      </c>
      <c r="CK150" s="461">
        <f t="shared" si="1521"/>
        <v>0</v>
      </c>
      <c r="CL150" s="461">
        <f t="shared" si="1522"/>
        <v>0</v>
      </c>
      <c r="CM150" s="37"/>
      <c r="CN150" s="461">
        <f t="shared" si="1523"/>
        <v>0</v>
      </c>
      <c r="CO150" s="461">
        <f t="shared" si="1524"/>
        <v>0</v>
      </c>
      <c r="CP150" s="461">
        <f t="shared" si="1525"/>
        <v>0</v>
      </c>
      <c r="CQ150" s="37"/>
      <c r="CR150" s="461">
        <f t="shared" si="1526"/>
        <v>0</v>
      </c>
      <c r="CS150" s="461">
        <f t="shared" si="1527"/>
        <v>0</v>
      </c>
      <c r="CT150" s="461">
        <f t="shared" si="1528"/>
        <v>0</v>
      </c>
      <c r="CU150" s="37"/>
      <c r="CV150" s="461">
        <f t="shared" si="1529"/>
        <v>0</v>
      </c>
      <c r="CW150" s="461">
        <f t="shared" si="1530"/>
        <v>0</v>
      </c>
      <c r="CX150" s="461">
        <f t="shared" si="1531"/>
        <v>0</v>
      </c>
      <c r="CY150" s="37"/>
      <c r="CZ150" s="461">
        <f t="shared" si="1532"/>
        <v>0</v>
      </c>
      <c r="DA150" s="461">
        <f t="shared" si="1533"/>
        <v>0</v>
      </c>
      <c r="DB150" s="461">
        <f t="shared" si="1534"/>
        <v>0</v>
      </c>
      <c r="DC150" s="37"/>
      <c r="DD150" s="461">
        <f t="shared" si="1535"/>
        <v>0</v>
      </c>
      <c r="DE150" s="461">
        <f t="shared" si="1536"/>
        <v>0</v>
      </c>
      <c r="DF150" s="461">
        <f t="shared" si="1537"/>
        <v>0</v>
      </c>
      <c r="DG150" s="37"/>
      <c r="DH150" s="461">
        <f t="shared" si="1538"/>
        <v>0</v>
      </c>
      <c r="DI150" s="461">
        <f t="shared" si="1539"/>
        <v>0</v>
      </c>
      <c r="DJ150" s="461">
        <f t="shared" si="1540"/>
        <v>0</v>
      </c>
    </row>
    <row r="151" spans="1:114" s="38" customFormat="1" ht="24.75" customHeight="1" x14ac:dyDescent="0.2">
      <c r="A151" s="28"/>
      <c r="B151" s="429" t="s">
        <v>102</v>
      </c>
      <c r="C151" s="191" t="s">
        <v>49</v>
      </c>
      <c r="D151" s="687">
        <v>2</v>
      </c>
      <c r="E151" s="97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1">
        <f t="shared" ref="Q151:Q153" si="1666">SUM(E151:P151)</f>
        <v>0</v>
      </c>
      <c r="R151" s="679" t="s">
        <v>347</v>
      </c>
      <c r="S151" s="423">
        <v>200000</v>
      </c>
      <c r="T151" s="415"/>
      <c r="U151" s="410"/>
      <c r="V151" s="410"/>
      <c r="W151" s="410"/>
      <c r="X151" s="410"/>
      <c r="Y151" s="410"/>
      <c r="Z151" s="410"/>
      <c r="AA151" s="410"/>
      <c r="AB151" s="410"/>
      <c r="AC151" s="410"/>
      <c r="AD151" s="410"/>
      <c r="AE151" s="410"/>
      <c r="AF151" s="386">
        <f t="shared" ref="AF151:AF153" si="1667">SUM(Q151*S151)</f>
        <v>0</v>
      </c>
      <c r="AG151" s="70">
        <f t="shared" ref="AG151:AG153" si="1668">T151*E151</f>
        <v>0</v>
      </c>
      <c r="AH151" s="70">
        <f t="shared" ref="AH151:AH153" si="1669">U151*F151</f>
        <v>0</v>
      </c>
      <c r="AI151" s="70">
        <f t="shared" ref="AI151:AI153" si="1670">V151*G151</f>
        <v>0</v>
      </c>
      <c r="AJ151" s="70">
        <f t="shared" ref="AJ151:AJ153" si="1671">W151*H151</f>
        <v>0</v>
      </c>
      <c r="AK151" s="70">
        <f t="shared" ref="AK151:AK153" si="1672">X151*I151</f>
        <v>0</v>
      </c>
      <c r="AL151" s="70">
        <f t="shared" ref="AL151:AL153" si="1673">Y151*J151</f>
        <v>0</v>
      </c>
      <c r="AM151" s="70">
        <f t="shared" ref="AM151:AM153" si="1674">Z151*K151</f>
        <v>0</v>
      </c>
      <c r="AN151" s="70">
        <f t="shared" ref="AN151:AN153" si="1675">AA151*L151</f>
        <v>0</v>
      </c>
      <c r="AO151" s="70">
        <f t="shared" ref="AO151:AO153" si="1676">AB151*M151</f>
        <v>0</v>
      </c>
      <c r="AP151" s="70">
        <f t="shared" ref="AP151:AP153" si="1677">AC151*N151</f>
        <v>0</v>
      </c>
      <c r="AQ151" s="70">
        <f t="shared" ref="AQ151:AQ153" si="1678">AD151*O151</f>
        <v>0</v>
      </c>
      <c r="AR151" s="70">
        <f t="shared" ref="AR151:AR153" si="1679">AE151*P151</f>
        <v>0</v>
      </c>
      <c r="AS151" s="71">
        <f t="shared" ref="AS151:AS153" si="1680">SUM(AG151:AR151)</f>
        <v>0</v>
      </c>
      <c r="AT151" s="70">
        <f t="shared" ref="AT151:AT153" si="1681">SUM(AG151*14%)</f>
        <v>0</v>
      </c>
      <c r="AU151" s="70">
        <f t="shared" ref="AU151:AU153" si="1682">SUM(AH151*14%)</f>
        <v>0</v>
      </c>
      <c r="AV151" s="70">
        <f t="shared" ref="AV151:AV153" si="1683">SUM(AI151*14%)</f>
        <v>0</v>
      </c>
      <c r="AW151" s="70">
        <f t="shared" ref="AW151:AW153" si="1684">SUM(AJ151*14%)</f>
        <v>0</v>
      </c>
      <c r="AX151" s="70">
        <f t="shared" ref="AX151:AX153" si="1685">SUM(AK151*14%)</f>
        <v>0</v>
      </c>
      <c r="AY151" s="70">
        <f t="shared" ref="AY151:AY153" si="1686">SUM(AL151*14%)</f>
        <v>0</v>
      </c>
      <c r="AZ151" s="70">
        <f t="shared" ref="AZ151:AZ153" si="1687">SUM(AM151*14%)</f>
        <v>0</v>
      </c>
      <c r="BA151" s="70">
        <f t="shared" ref="BA151:BA153" si="1688">SUM(AN151*14%)</f>
        <v>0</v>
      </c>
      <c r="BB151" s="70">
        <f t="shared" ref="BB151:BB153" si="1689">SUM(AO151*14%)</f>
        <v>0</v>
      </c>
      <c r="BC151" s="70">
        <f t="shared" ref="BC151:BC153" si="1690">SUM(AP151*14%)</f>
        <v>0</v>
      </c>
      <c r="BD151" s="70">
        <f t="shared" ref="BD151:BD153" si="1691">SUM(AQ151*14%)</f>
        <v>0</v>
      </c>
      <c r="BE151" s="70">
        <f t="shared" ref="BE151:BE153" si="1692">SUM(AR151*14%)</f>
        <v>0</v>
      </c>
      <c r="BF151" s="72">
        <f t="shared" ref="BF151:BF153" si="1693">SUM(AT151:BE151)</f>
        <v>0</v>
      </c>
      <c r="BG151" s="411">
        <f t="shared" ref="BG151:BG153" si="1694">AF151-AS151</f>
        <v>0</v>
      </c>
      <c r="BH151" s="412">
        <f t="shared" ref="BH151:BH153" si="1695">S151*D151</f>
        <v>400000</v>
      </c>
      <c r="BI151" s="413">
        <f t="shared" ref="BI151:BI153" si="1696">BH151-AS151</f>
        <v>400000</v>
      </c>
      <c r="BJ151" s="387">
        <f t="shared" ref="BJ151:BJ153" si="1697">SUM(Q151/D151)</f>
        <v>0</v>
      </c>
      <c r="BK151" s="423">
        <v>200000</v>
      </c>
      <c r="BL151" s="461">
        <f t="shared" si="1502"/>
        <v>0</v>
      </c>
      <c r="BM151" s="461">
        <f t="shared" si="1503"/>
        <v>0</v>
      </c>
      <c r="BN151" s="461">
        <f t="shared" si="1504"/>
        <v>0</v>
      </c>
      <c r="BO151" s="37"/>
      <c r="BP151" s="461">
        <f t="shared" si="1505"/>
        <v>0</v>
      </c>
      <c r="BQ151" s="461">
        <f t="shared" si="1506"/>
        <v>0</v>
      </c>
      <c r="BR151" s="461">
        <f t="shared" si="1507"/>
        <v>0</v>
      </c>
      <c r="BS151" s="37"/>
      <c r="BT151" s="461">
        <f t="shared" si="1508"/>
        <v>0</v>
      </c>
      <c r="BU151" s="461">
        <f t="shared" si="1509"/>
        <v>0</v>
      </c>
      <c r="BV151" s="461">
        <f t="shared" si="1510"/>
        <v>0</v>
      </c>
      <c r="BW151" s="37"/>
      <c r="BX151" s="461">
        <f t="shared" si="1511"/>
        <v>0</v>
      </c>
      <c r="BY151" s="461">
        <f t="shared" si="1512"/>
        <v>0</v>
      </c>
      <c r="BZ151" s="461">
        <f t="shared" si="1513"/>
        <v>0</v>
      </c>
      <c r="CA151" s="37"/>
      <c r="CB151" s="461">
        <f t="shared" si="1514"/>
        <v>0</v>
      </c>
      <c r="CC151" s="461">
        <f t="shared" si="1515"/>
        <v>0</v>
      </c>
      <c r="CD151" s="461">
        <f t="shared" si="1516"/>
        <v>0</v>
      </c>
      <c r="CE151" s="37"/>
      <c r="CF151" s="461">
        <f t="shared" si="1517"/>
        <v>0</v>
      </c>
      <c r="CG151" s="461">
        <f t="shared" si="1518"/>
        <v>0</v>
      </c>
      <c r="CH151" s="461">
        <f t="shared" si="1519"/>
        <v>0</v>
      </c>
      <c r="CI151" s="37"/>
      <c r="CJ151" s="461">
        <f t="shared" si="1520"/>
        <v>0</v>
      </c>
      <c r="CK151" s="461">
        <f t="shared" si="1521"/>
        <v>0</v>
      </c>
      <c r="CL151" s="461">
        <f t="shared" si="1522"/>
        <v>0</v>
      </c>
      <c r="CM151" s="37"/>
      <c r="CN151" s="461">
        <f t="shared" si="1523"/>
        <v>0</v>
      </c>
      <c r="CO151" s="461">
        <f t="shared" si="1524"/>
        <v>0</v>
      </c>
      <c r="CP151" s="461">
        <f t="shared" si="1525"/>
        <v>0</v>
      </c>
      <c r="CQ151" s="37"/>
      <c r="CR151" s="461">
        <f t="shared" si="1526"/>
        <v>0</v>
      </c>
      <c r="CS151" s="461">
        <f t="shared" si="1527"/>
        <v>0</v>
      </c>
      <c r="CT151" s="461">
        <f t="shared" si="1528"/>
        <v>0</v>
      </c>
      <c r="CU151" s="37"/>
      <c r="CV151" s="461">
        <f t="shared" si="1529"/>
        <v>0</v>
      </c>
      <c r="CW151" s="461">
        <f t="shared" si="1530"/>
        <v>0</v>
      </c>
      <c r="CX151" s="461">
        <f t="shared" si="1531"/>
        <v>0</v>
      </c>
      <c r="CY151" s="37"/>
      <c r="CZ151" s="461">
        <f t="shared" si="1532"/>
        <v>0</v>
      </c>
      <c r="DA151" s="461">
        <f t="shared" si="1533"/>
        <v>0</v>
      </c>
      <c r="DB151" s="461">
        <f t="shared" si="1534"/>
        <v>0</v>
      </c>
      <c r="DC151" s="37"/>
      <c r="DD151" s="461">
        <f t="shared" si="1535"/>
        <v>0</v>
      </c>
      <c r="DE151" s="461">
        <f t="shared" si="1536"/>
        <v>0</v>
      </c>
      <c r="DF151" s="461">
        <f t="shared" si="1537"/>
        <v>0</v>
      </c>
      <c r="DG151" s="37"/>
      <c r="DH151" s="461">
        <f t="shared" si="1538"/>
        <v>0</v>
      </c>
      <c r="DI151" s="461">
        <f t="shared" si="1539"/>
        <v>0</v>
      </c>
      <c r="DJ151" s="461">
        <f t="shared" si="1540"/>
        <v>0</v>
      </c>
    </row>
    <row r="152" spans="1:114" s="38" customFormat="1" ht="24.75" customHeight="1" x14ac:dyDescent="0.2">
      <c r="A152" s="28"/>
      <c r="B152" s="752" t="s">
        <v>429</v>
      </c>
      <c r="C152" s="191" t="s">
        <v>49</v>
      </c>
      <c r="D152" s="687">
        <v>2</v>
      </c>
      <c r="E152" s="97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1">
        <f t="shared" si="1666"/>
        <v>0</v>
      </c>
      <c r="R152" s="753" t="s">
        <v>64</v>
      </c>
      <c r="S152" s="754">
        <v>500000</v>
      </c>
      <c r="T152" s="415"/>
      <c r="U152" s="410"/>
      <c r="V152" s="410"/>
      <c r="W152" s="410"/>
      <c r="X152" s="410"/>
      <c r="Y152" s="410"/>
      <c r="Z152" s="410"/>
      <c r="AA152" s="410"/>
      <c r="AB152" s="410"/>
      <c r="AC152" s="410"/>
      <c r="AD152" s="410"/>
      <c r="AE152" s="410"/>
      <c r="AF152" s="386">
        <f t="shared" si="1667"/>
        <v>0</v>
      </c>
      <c r="AG152" s="70">
        <f t="shared" si="1668"/>
        <v>0</v>
      </c>
      <c r="AH152" s="70">
        <f t="shared" si="1669"/>
        <v>0</v>
      </c>
      <c r="AI152" s="70">
        <f t="shared" si="1670"/>
        <v>0</v>
      </c>
      <c r="AJ152" s="70">
        <f t="shared" si="1671"/>
        <v>0</v>
      </c>
      <c r="AK152" s="70">
        <f t="shared" si="1672"/>
        <v>0</v>
      </c>
      <c r="AL152" s="70">
        <f t="shared" si="1673"/>
        <v>0</v>
      </c>
      <c r="AM152" s="70">
        <f t="shared" si="1674"/>
        <v>0</v>
      </c>
      <c r="AN152" s="70">
        <f t="shared" si="1675"/>
        <v>0</v>
      </c>
      <c r="AO152" s="70">
        <f t="shared" si="1676"/>
        <v>0</v>
      </c>
      <c r="AP152" s="70">
        <f t="shared" si="1677"/>
        <v>0</v>
      </c>
      <c r="AQ152" s="70">
        <f t="shared" si="1678"/>
        <v>0</v>
      </c>
      <c r="AR152" s="70">
        <f t="shared" si="1679"/>
        <v>0</v>
      </c>
      <c r="AS152" s="71">
        <f t="shared" si="1680"/>
        <v>0</v>
      </c>
      <c r="AT152" s="70">
        <f t="shared" si="1681"/>
        <v>0</v>
      </c>
      <c r="AU152" s="70">
        <f t="shared" si="1682"/>
        <v>0</v>
      </c>
      <c r="AV152" s="70">
        <f t="shared" si="1683"/>
        <v>0</v>
      </c>
      <c r="AW152" s="70">
        <f t="shared" si="1684"/>
        <v>0</v>
      </c>
      <c r="AX152" s="70">
        <f t="shared" si="1685"/>
        <v>0</v>
      </c>
      <c r="AY152" s="70">
        <f t="shared" si="1686"/>
        <v>0</v>
      </c>
      <c r="AZ152" s="70">
        <f t="shared" si="1687"/>
        <v>0</v>
      </c>
      <c r="BA152" s="70">
        <f t="shared" si="1688"/>
        <v>0</v>
      </c>
      <c r="BB152" s="70">
        <f t="shared" si="1689"/>
        <v>0</v>
      </c>
      <c r="BC152" s="70">
        <f t="shared" si="1690"/>
        <v>0</v>
      </c>
      <c r="BD152" s="70">
        <f t="shared" si="1691"/>
        <v>0</v>
      </c>
      <c r="BE152" s="70">
        <f t="shared" si="1692"/>
        <v>0</v>
      </c>
      <c r="BF152" s="72">
        <f t="shared" si="1693"/>
        <v>0</v>
      </c>
      <c r="BG152" s="411">
        <f t="shared" si="1694"/>
        <v>0</v>
      </c>
      <c r="BH152" s="412">
        <f t="shared" si="1695"/>
        <v>1000000</v>
      </c>
      <c r="BI152" s="413">
        <f t="shared" si="1696"/>
        <v>1000000</v>
      </c>
      <c r="BJ152" s="387">
        <f t="shared" si="1697"/>
        <v>0</v>
      </c>
      <c r="BK152" s="754">
        <v>500000</v>
      </c>
      <c r="BL152" s="461">
        <f t="shared" si="1502"/>
        <v>0</v>
      </c>
      <c r="BM152" s="461">
        <f t="shared" si="1503"/>
        <v>0</v>
      </c>
      <c r="BN152" s="461">
        <f t="shared" si="1504"/>
        <v>0</v>
      </c>
      <c r="BO152" s="37"/>
      <c r="BP152" s="461">
        <f t="shared" si="1505"/>
        <v>0</v>
      </c>
      <c r="BQ152" s="461">
        <f t="shared" si="1506"/>
        <v>0</v>
      </c>
      <c r="BR152" s="461">
        <f t="shared" si="1507"/>
        <v>0</v>
      </c>
      <c r="BS152" s="37"/>
      <c r="BT152" s="461">
        <f t="shared" si="1508"/>
        <v>0</v>
      </c>
      <c r="BU152" s="461">
        <f t="shared" si="1509"/>
        <v>0</v>
      </c>
      <c r="BV152" s="461">
        <f t="shared" si="1510"/>
        <v>0</v>
      </c>
      <c r="BW152" s="37"/>
      <c r="BX152" s="461">
        <f t="shared" si="1511"/>
        <v>0</v>
      </c>
      <c r="BY152" s="461">
        <f t="shared" si="1512"/>
        <v>0</v>
      </c>
      <c r="BZ152" s="461">
        <f t="shared" si="1513"/>
        <v>0</v>
      </c>
      <c r="CA152" s="37"/>
      <c r="CB152" s="461">
        <f t="shared" si="1514"/>
        <v>0</v>
      </c>
      <c r="CC152" s="461">
        <f t="shared" si="1515"/>
        <v>0</v>
      </c>
      <c r="CD152" s="461">
        <f t="shared" si="1516"/>
        <v>0</v>
      </c>
      <c r="CE152" s="37"/>
      <c r="CF152" s="461">
        <f t="shared" si="1517"/>
        <v>0</v>
      </c>
      <c r="CG152" s="461">
        <f t="shared" si="1518"/>
        <v>0</v>
      </c>
      <c r="CH152" s="461">
        <f t="shared" si="1519"/>
        <v>0</v>
      </c>
      <c r="CI152" s="37"/>
      <c r="CJ152" s="461">
        <f t="shared" si="1520"/>
        <v>0</v>
      </c>
      <c r="CK152" s="461">
        <f t="shared" si="1521"/>
        <v>0</v>
      </c>
      <c r="CL152" s="461">
        <f t="shared" si="1522"/>
        <v>0</v>
      </c>
      <c r="CM152" s="37"/>
      <c r="CN152" s="461">
        <f t="shared" si="1523"/>
        <v>0</v>
      </c>
      <c r="CO152" s="461">
        <f t="shared" si="1524"/>
        <v>0</v>
      </c>
      <c r="CP152" s="461">
        <f t="shared" si="1525"/>
        <v>0</v>
      </c>
      <c r="CQ152" s="37"/>
      <c r="CR152" s="461">
        <f t="shared" si="1526"/>
        <v>0</v>
      </c>
      <c r="CS152" s="461">
        <f t="shared" si="1527"/>
        <v>0</v>
      </c>
      <c r="CT152" s="461">
        <f t="shared" si="1528"/>
        <v>0</v>
      </c>
      <c r="CU152" s="37"/>
      <c r="CV152" s="461">
        <f t="shared" si="1529"/>
        <v>0</v>
      </c>
      <c r="CW152" s="461">
        <f t="shared" si="1530"/>
        <v>0</v>
      </c>
      <c r="CX152" s="461">
        <f t="shared" si="1531"/>
        <v>0</v>
      </c>
      <c r="CY152" s="37"/>
      <c r="CZ152" s="461">
        <f t="shared" si="1532"/>
        <v>0</v>
      </c>
      <c r="DA152" s="461">
        <f t="shared" si="1533"/>
        <v>0</v>
      </c>
      <c r="DB152" s="461">
        <f t="shared" si="1534"/>
        <v>0</v>
      </c>
      <c r="DC152" s="37"/>
      <c r="DD152" s="461">
        <f t="shared" si="1535"/>
        <v>0</v>
      </c>
      <c r="DE152" s="461">
        <f t="shared" si="1536"/>
        <v>0</v>
      </c>
      <c r="DF152" s="461">
        <f t="shared" si="1537"/>
        <v>0</v>
      </c>
      <c r="DG152" s="37"/>
      <c r="DH152" s="461">
        <f t="shared" si="1538"/>
        <v>0</v>
      </c>
      <c r="DI152" s="461">
        <f t="shared" si="1539"/>
        <v>0</v>
      </c>
      <c r="DJ152" s="461">
        <f t="shared" si="1540"/>
        <v>0</v>
      </c>
    </row>
    <row r="153" spans="1:114" s="38" customFormat="1" ht="24.75" customHeight="1" x14ac:dyDescent="0.2">
      <c r="A153" s="28"/>
      <c r="B153" s="752" t="s">
        <v>430</v>
      </c>
      <c r="C153" s="191" t="s">
        <v>49</v>
      </c>
      <c r="D153" s="687">
        <v>2</v>
      </c>
      <c r="E153" s="97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1">
        <f t="shared" si="1666"/>
        <v>0</v>
      </c>
      <c r="R153" s="753" t="s">
        <v>3</v>
      </c>
      <c r="S153" s="754">
        <v>400000</v>
      </c>
      <c r="T153" s="415"/>
      <c r="U153" s="410"/>
      <c r="V153" s="410"/>
      <c r="W153" s="410"/>
      <c r="X153" s="410"/>
      <c r="Y153" s="410"/>
      <c r="Z153" s="410"/>
      <c r="AA153" s="410"/>
      <c r="AB153" s="410"/>
      <c r="AC153" s="410"/>
      <c r="AD153" s="410"/>
      <c r="AE153" s="410"/>
      <c r="AF153" s="386">
        <f t="shared" si="1667"/>
        <v>0</v>
      </c>
      <c r="AG153" s="70">
        <f t="shared" si="1668"/>
        <v>0</v>
      </c>
      <c r="AH153" s="70">
        <f t="shared" si="1669"/>
        <v>0</v>
      </c>
      <c r="AI153" s="70">
        <f t="shared" si="1670"/>
        <v>0</v>
      </c>
      <c r="AJ153" s="70">
        <f t="shared" si="1671"/>
        <v>0</v>
      </c>
      <c r="AK153" s="70">
        <f t="shared" si="1672"/>
        <v>0</v>
      </c>
      <c r="AL153" s="70">
        <f t="shared" si="1673"/>
        <v>0</v>
      </c>
      <c r="AM153" s="70">
        <f t="shared" si="1674"/>
        <v>0</v>
      </c>
      <c r="AN153" s="70">
        <f t="shared" si="1675"/>
        <v>0</v>
      </c>
      <c r="AO153" s="70">
        <f t="shared" si="1676"/>
        <v>0</v>
      </c>
      <c r="AP153" s="70">
        <f t="shared" si="1677"/>
        <v>0</v>
      </c>
      <c r="AQ153" s="70">
        <f t="shared" si="1678"/>
        <v>0</v>
      </c>
      <c r="AR153" s="70">
        <f t="shared" si="1679"/>
        <v>0</v>
      </c>
      <c r="AS153" s="71">
        <f t="shared" si="1680"/>
        <v>0</v>
      </c>
      <c r="AT153" s="70">
        <f t="shared" si="1681"/>
        <v>0</v>
      </c>
      <c r="AU153" s="70">
        <f t="shared" si="1682"/>
        <v>0</v>
      </c>
      <c r="AV153" s="70">
        <f t="shared" si="1683"/>
        <v>0</v>
      </c>
      <c r="AW153" s="70">
        <f t="shared" si="1684"/>
        <v>0</v>
      </c>
      <c r="AX153" s="70">
        <f t="shared" si="1685"/>
        <v>0</v>
      </c>
      <c r="AY153" s="70">
        <f t="shared" si="1686"/>
        <v>0</v>
      </c>
      <c r="AZ153" s="70">
        <f t="shared" si="1687"/>
        <v>0</v>
      </c>
      <c r="BA153" s="70">
        <f t="shared" si="1688"/>
        <v>0</v>
      </c>
      <c r="BB153" s="70">
        <f t="shared" si="1689"/>
        <v>0</v>
      </c>
      <c r="BC153" s="70">
        <f t="shared" si="1690"/>
        <v>0</v>
      </c>
      <c r="BD153" s="70">
        <f t="shared" si="1691"/>
        <v>0</v>
      </c>
      <c r="BE153" s="70">
        <f t="shared" si="1692"/>
        <v>0</v>
      </c>
      <c r="BF153" s="72">
        <f t="shared" si="1693"/>
        <v>0</v>
      </c>
      <c r="BG153" s="411">
        <f t="shared" si="1694"/>
        <v>0</v>
      </c>
      <c r="BH153" s="412">
        <f t="shared" si="1695"/>
        <v>800000</v>
      </c>
      <c r="BI153" s="413">
        <f t="shared" si="1696"/>
        <v>800000</v>
      </c>
      <c r="BJ153" s="387">
        <f t="shared" si="1697"/>
        <v>0</v>
      </c>
      <c r="BK153" s="754">
        <v>400000</v>
      </c>
      <c r="BL153" s="461">
        <f t="shared" si="1502"/>
        <v>0</v>
      </c>
      <c r="BM153" s="461">
        <f t="shared" si="1503"/>
        <v>0</v>
      </c>
      <c r="BN153" s="461">
        <f t="shared" si="1504"/>
        <v>0</v>
      </c>
      <c r="BO153" s="37"/>
      <c r="BP153" s="461">
        <f t="shared" si="1505"/>
        <v>0</v>
      </c>
      <c r="BQ153" s="461">
        <f t="shared" si="1506"/>
        <v>0</v>
      </c>
      <c r="BR153" s="461">
        <f t="shared" si="1507"/>
        <v>0</v>
      </c>
      <c r="BS153" s="37"/>
      <c r="BT153" s="461">
        <f t="shared" si="1508"/>
        <v>0</v>
      </c>
      <c r="BU153" s="461">
        <f t="shared" si="1509"/>
        <v>0</v>
      </c>
      <c r="BV153" s="461">
        <f t="shared" si="1510"/>
        <v>0</v>
      </c>
      <c r="BW153" s="37"/>
      <c r="BX153" s="461">
        <f t="shared" si="1511"/>
        <v>0</v>
      </c>
      <c r="BY153" s="461">
        <f t="shared" si="1512"/>
        <v>0</v>
      </c>
      <c r="BZ153" s="461">
        <f t="shared" si="1513"/>
        <v>0</v>
      </c>
      <c r="CA153" s="37"/>
      <c r="CB153" s="461">
        <f t="shared" si="1514"/>
        <v>0</v>
      </c>
      <c r="CC153" s="461">
        <f t="shared" si="1515"/>
        <v>0</v>
      </c>
      <c r="CD153" s="461">
        <f t="shared" si="1516"/>
        <v>0</v>
      </c>
      <c r="CE153" s="37"/>
      <c r="CF153" s="461">
        <f t="shared" si="1517"/>
        <v>0</v>
      </c>
      <c r="CG153" s="461">
        <f t="shared" si="1518"/>
        <v>0</v>
      </c>
      <c r="CH153" s="461">
        <f t="shared" si="1519"/>
        <v>0</v>
      </c>
      <c r="CI153" s="37"/>
      <c r="CJ153" s="461">
        <f t="shared" si="1520"/>
        <v>0</v>
      </c>
      <c r="CK153" s="461">
        <f t="shared" si="1521"/>
        <v>0</v>
      </c>
      <c r="CL153" s="461">
        <f t="shared" si="1522"/>
        <v>0</v>
      </c>
      <c r="CM153" s="37"/>
      <c r="CN153" s="461">
        <f t="shared" si="1523"/>
        <v>0</v>
      </c>
      <c r="CO153" s="461">
        <f t="shared" si="1524"/>
        <v>0</v>
      </c>
      <c r="CP153" s="461">
        <f t="shared" si="1525"/>
        <v>0</v>
      </c>
      <c r="CQ153" s="37"/>
      <c r="CR153" s="461">
        <f t="shared" si="1526"/>
        <v>0</v>
      </c>
      <c r="CS153" s="461">
        <f t="shared" si="1527"/>
        <v>0</v>
      </c>
      <c r="CT153" s="461">
        <f t="shared" si="1528"/>
        <v>0</v>
      </c>
      <c r="CU153" s="37"/>
      <c r="CV153" s="461">
        <f t="shared" si="1529"/>
        <v>0</v>
      </c>
      <c r="CW153" s="461">
        <f t="shared" si="1530"/>
        <v>0</v>
      </c>
      <c r="CX153" s="461">
        <f t="shared" si="1531"/>
        <v>0</v>
      </c>
      <c r="CY153" s="37"/>
      <c r="CZ153" s="461">
        <f t="shared" si="1532"/>
        <v>0</v>
      </c>
      <c r="DA153" s="461">
        <f t="shared" si="1533"/>
        <v>0</v>
      </c>
      <c r="DB153" s="461">
        <f t="shared" si="1534"/>
        <v>0</v>
      </c>
      <c r="DC153" s="37"/>
      <c r="DD153" s="461">
        <f t="shared" si="1535"/>
        <v>0</v>
      </c>
      <c r="DE153" s="461">
        <f t="shared" si="1536"/>
        <v>0</v>
      </c>
      <c r="DF153" s="461">
        <f t="shared" si="1537"/>
        <v>0</v>
      </c>
      <c r="DG153" s="37"/>
      <c r="DH153" s="461">
        <f t="shared" si="1538"/>
        <v>0</v>
      </c>
      <c r="DI153" s="461">
        <f t="shared" si="1539"/>
        <v>0</v>
      </c>
      <c r="DJ153" s="461">
        <f t="shared" si="1540"/>
        <v>0</v>
      </c>
    </row>
    <row r="154" spans="1:114" s="38" customFormat="1" ht="24.75" customHeight="1" thickBot="1" x14ac:dyDescent="0.25">
      <c r="A154" s="28"/>
      <c r="B154" s="752" t="s">
        <v>431</v>
      </c>
      <c r="C154" s="191" t="s">
        <v>49</v>
      </c>
      <c r="D154" s="687">
        <v>2</v>
      </c>
      <c r="E154" s="97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1">
        <f t="shared" si="1636"/>
        <v>0</v>
      </c>
      <c r="R154" s="753" t="s">
        <v>3</v>
      </c>
      <c r="S154" s="754">
        <v>150000</v>
      </c>
      <c r="T154" s="415"/>
      <c r="U154" s="410"/>
      <c r="V154" s="410"/>
      <c r="W154" s="410"/>
      <c r="X154" s="410"/>
      <c r="Y154" s="410"/>
      <c r="Z154" s="410"/>
      <c r="AA154" s="410"/>
      <c r="AB154" s="410"/>
      <c r="AC154" s="410"/>
      <c r="AD154" s="410"/>
      <c r="AE154" s="410"/>
      <c r="AF154" s="386">
        <f t="shared" si="1637"/>
        <v>0</v>
      </c>
      <c r="AG154" s="70">
        <f t="shared" si="1638"/>
        <v>0</v>
      </c>
      <c r="AH154" s="70">
        <f t="shared" si="1639"/>
        <v>0</v>
      </c>
      <c r="AI154" s="70">
        <f t="shared" si="1640"/>
        <v>0</v>
      </c>
      <c r="AJ154" s="70">
        <f t="shared" si="1641"/>
        <v>0</v>
      </c>
      <c r="AK154" s="70">
        <f t="shared" si="1642"/>
        <v>0</v>
      </c>
      <c r="AL154" s="70">
        <f t="shared" si="1643"/>
        <v>0</v>
      </c>
      <c r="AM154" s="70">
        <f t="shared" si="1644"/>
        <v>0</v>
      </c>
      <c r="AN154" s="70">
        <f t="shared" si="1645"/>
        <v>0</v>
      </c>
      <c r="AO154" s="70">
        <f t="shared" si="1646"/>
        <v>0</v>
      </c>
      <c r="AP154" s="70">
        <f t="shared" si="1647"/>
        <v>0</v>
      </c>
      <c r="AQ154" s="70">
        <f t="shared" si="1648"/>
        <v>0</v>
      </c>
      <c r="AR154" s="70">
        <f t="shared" si="1649"/>
        <v>0</v>
      </c>
      <c r="AS154" s="71">
        <f t="shared" si="1650"/>
        <v>0</v>
      </c>
      <c r="AT154" s="70">
        <f t="shared" si="1651"/>
        <v>0</v>
      </c>
      <c r="AU154" s="70">
        <f t="shared" si="1652"/>
        <v>0</v>
      </c>
      <c r="AV154" s="70">
        <f t="shared" si="1653"/>
        <v>0</v>
      </c>
      <c r="AW154" s="70">
        <f t="shared" si="1654"/>
        <v>0</v>
      </c>
      <c r="AX154" s="70">
        <f t="shared" si="1655"/>
        <v>0</v>
      </c>
      <c r="AY154" s="70">
        <f t="shared" si="1656"/>
        <v>0</v>
      </c>
      <c r="AZ154" s="70">
        <f t="shared" si="1657"/>
        <v>0</v>
      </c>
      <c r="BA154" s="70">
        <f t="shared" si="1658"/>
        <v>0</v>
      </c>
      <c r="BB154" s="70">
        <f t="shared" si="1659"/>
        <v>0</v>
      </c>
      <c r="BC154" s="70">
        <f t="shared" si="1660"/>
        <v>0</v>
      </c>
      <c r="BD154" s="70">
        <f t="shared" si="1661"/>
        <v>0</v>
      </c>
      <c r="BE154" s="70">
        <f t="shared" si="1662"/>
        <v>0</v>
      </c>
      <c r="BF154" s="72">
        <f t="shared" si="1663"/>
        <v>0</v>
      </c>
      <c r="BG154" s="411">
        <f t="shared" si="1468"/>
        <v>0</v>
      </c>
      <c r="BH154" s="412">
        <f t="shared" si="1664"/>
        <v>300000</v>
      </c>
      <c r="BI154" s="413">
        <f t="shared" si="1469"/>
        <v>300000</v>
      </c>
      <c r="BJ154" s="387">
        <f t="shared" si="1665"/>
        <v>0</v>
      </c>
      <c r="BK154" s="953">
        <v>150000</v>
      </c>
      <c r="BL154" s="461">
        <f>AG154-AT154</f>
        <v>0</v>
      </c>
      <c r="BM154" s="461">
        <f t="shared" si="1503"/>
        <v>0</v>
      </c>
      <c r="BN154" s="461">
        <f t="shared" si="1504"/>
        <v>0</v>
      </c>
      <c r="BO154" s="37"/>
      <c r="BP154" s="461">
        <f t="shared" si="1505"/>
        <v>0</v>
      </c>
      <c r="BQ154" s="461">
        <f t="shared" si="1506"/>
        <v>0</v>
      </c>
      <c r="BR154" s="461">
        <f t="shared" si="1507"/>
        <v>0</v>
      </c>
      <c r="BS154" s="37"/>
      <c r="BT154" s="461">
        <f t="shared" si="1508"/>
        <v>0</v>
      </c>
      <c r="BU154" s="461">
        <f t="shared" si="1509"/>
        <v>0</v>
      </c>
      <c r="BV154" s="461">
        <f t="shared" si="1510"/>
        <v>0</v>
      </c>
      <c r="BW154" s="37"/>
      <c r="BX154" s="461">
        <f t="shared" si="1511"/>
        <v>0</v>
      </c>
      <c r="BY154" s="461">
        <f t="shared" si="1512"/>
        <v>0</v>
      </c>
      <c r="BZ154" s="461">
        <f t="shared" si="1513"/>
        <v>0</v>
      </c>
      <c r="CA154" s="37"/>
      <c r="CB154" s="461">
        <f t="shared" si="1514"/>
        <v>0</v>
      </c>
      <c r="CC154" s="461">
        <f t="shared" si="1515"/>
        <v>0</v>
      </c>
      <c r="CD154" s="461">
        <f t="shared" si="1516"/>
        <v>0</v>
      </c>
      <c r="CE154" s="37"/>
      <c r="CF154" s="461">
        <f t="shared" si="1517"/>
        <v>0</v>
      </c>
      <c r="CG154" s="461">
        <f t="shared" si="1518"/>
        <v>0</v>
      </c>
      <c r="CH154" s="461">
        <f t="shared" si="1519"/>
        <v>0</v>
      </c>
      <c r="CI154" s="37"/>
      <c r="CJ154" s="461">
        <f t="shared" si="1520"/>
        <v>0</v>
      </c>
      <c r="CK154" s="461">
        <f t="shared" si="1521"/>
        <v>0</v>
      </c>
      <c r="CL154" s="461">
        <f t="shared" si="1522"/>
        <v>0</v>
      </c>
      <c r="CM154" s="37"/>
      <c r="CN154" s="461">
        <f t="shared" si="1523"/>
        <v>0</v>
      </c>
      <c r="CO154" s="461">
        <f t="shared" si="1524"/>
        <v>0</v>
      </c>
      <c r="CP154" s="461">
        <f t="shared" si="1525"/>
        <v>0</v>
      </c>
      <c r="CQ154" s="37"/>
      <c r="CR154" s="461">
        <f t="shared" si="1526"/>
        <v>0</v>
      </c>
      <c r="CS154" s="461">
        <f t="shared" si="1527"/>
        <v>0</v>
      </c>
      <c r="CT154" s="461">
        <f t="shared" si="1528"/>
        <v>0</v>
      </c>
      <c r="CU154" s="37"/>
      <c r="CV154" s="461">
        <f t="shared" si="1529"/>
        <v>0</v>
      </c>
      <c r="CW154" s="461">
        <f t="shared" si="1530"/>
        <v>0</v>
      </c>
      <c r="CX154" s="461">
        <f t="shared" si="1531"/>
        <v>0</v>
      </c>
      <c r="CY154" s="37"/>
      <c r="CZ154" s="461">
        <f t="shared" si="1532"/>
        <v>0</v>
      </c>
      <c r="DA154" s="461">
        <f t="shared" si="1533"/>
        <v>0</v>
      </c>
      <c r="DB154" s="461">
        <f t="shared" si="1534"/>
        <v>0</v>
      </c>
      <c r="DC154" s="37"/>
      <c r="DD154" s="461">
        <f t="shared" si="1535"/>
        <v>0</v>
      </c>
      <c r="DE154" s="461">
        <f t="shared" si="1536"/>
        <v>0</v>
      </c>
      <c r="DF154" s="461">
        <f t="shared" si="1537"/>
        <v>0</v>
      </c>
      <c r="DG154" s="37"/>
      <c r="DH154" s="461">
        <f t="shared" si="1538"/>
        <v>0</v>
      </c>
      <c r="DI154" s="461">
        <f t="shared" si="1539"/>
        <v>0</v>
      </c>
      <c r="DJ154" s="461">
        <f t="shared" si="1540"/>
        <v>0</v>
      </c>
    </row>
    <row r="155" spans="1:114" s="39" customFormat="1" ht="24.75" customHeight="1" thickBot="1" x14ac:dyDescent="0.25">
      <c r="A155" s="45">
        <v>10</v>
      </c>
      <c r="B155" s="45" t="s">
        <v>4</v>
      </c>
      <c r="C155" s="45"/>
      <c r="D155" s="196"/>
      <c r="E155" s="972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8"/>
      <c r="R155" s="77"/>
      <c r="S155" s="102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4">
        <f t="shared" ref="AF155:BI155" si="1698">SUM(AF131:AF154)</f>
        <v>0</v>
      </c>
      <c r="AG155" s="104">
        <f t="shared" si="1698"/>
        <v>0</v>
      </c>
      <c r="AH155" s="104">
        <f t="shared" si="1698"/>
        <v>0</v>
      </c>
      <c r="AI155" s="104">
        <f t="shared" si="1698"/>
        <v>0</v>
      </c>
      <c r="AJ155" s="104">
        <f t="shared" si="1698"/>
        <v>0</v>
      </c>
      <c r="AK155" s="104">
        <f t="shared" si="1698"/>
        <v>0</v>
      </c>
      <c r="AL155" s="104">
        <f t="shared" si="1698"/>
        <v>0</v>
      </c>
      <c r="AM155" s="104">
        <f t="shared" si="1698"/>
        <v>0</v>
      </c>
      <c r="AN155" s="104">
        <f t="shared" si="1698"/>
        <v>0</v>
      </c>
      <c r="AO155" s="104">
        <f t="shared" si="1698"/>
        <v>0</v>
      </c>
      <c r="AP155" s="104">
        <f t="shared" si="1698"/>
        <v>0</v>
      </c>
      <c r="AQ155" s="104">
        <f t="shared" si="1698"/>
        <v>0</v>
      </c>
      <c r="AR155" s="104">
        <f t="shared" si="1698"/>
        <v>0</v>
      </c>
      <c r="AS155" s="104">
        <f t="shared" si="1698"/>
        <v>0</v>
      </c>
      <c r="AT155" s="104">
        <f t="shared" si="1698"/>
        <v>0</v>
      </c>
      <c r="AU155" s="104">
        <f t="shared" si="1698"/>
        <v>0</v>
      </c>
      <c r="AV155" s="104">
        <f t="shared" si="1698"/>
        <v>0</v>
      </c>
      <c r="AW155" s="104">
        <f t="shared" si="1698"/>
        <v>0</v>
      </c>
      <c r="AX155" s="104">
        <f t="shared" si="1698"/>
        <v>0</v>
      </c>
      <c r="AY155" s="104">
        <f t="shared" si="1698"/>
        <v>0</v>
      </c>
      <c r="AZ155" s="104">
        <f t="shared" si="1698"/>
        <v>0</v>
      </c>
      <c r="BA155" s="104">
        <f t="shared" si="1698"/>
        <v>0</v>
      </c>
      <c r="BB155" s="104">
        <f t="shared" si="1698"/>
        <v>0</v>
      </c>
      <c r="BC155" s="104">
        <f t="shared" si="1698"/>
        <v>0</v>
      </c>
      <c r="BD155" s="104">
        <f t="shared" si="1698"/>
        <v>0</v>
      </c>
      <c r="BE155" s="104">
        <f t="shared" si="1698"/>
        <v>0</v>
      </c>
      <c r="BF155" s="104">
        <f t="shared" si="1698"/>
        <v>0</v>
      </c>
      <c r="BG155" s="105">
        <f t="shared" si="1698"/>
        <v>0</v>
      </c>
      <c r="BH155" s="105">
        <f t="shared" si="1698"/>
        <v>15195500</v>
      </c>
      <c r="BI155" s="105">
        <f t="shared" si="1698"/>
        <v>15195500</v>
      </c>
      <c r="BJ155" s="153">
        <f>SUM(BJ131:BJ154)/12</f>
        <v>0</v>
      </c>
      <c r="BK155" s="159"/>
      <c r="BL155" s="918">
        <f>SUM(BL130:BL154)</f>
        <v>0</v>
      </c>
      <c r="BM155" s="918">
        <f t="shared" ref="BM155:BN155" si="1699">SUM(BM130:BM154)</f>
        <v>0</v>
      </c>
      <c r="BN155" s="918">
        <f t="shared" si="1699"/>
        <v>0</v>
      </c>
      <c r="BO155" s="50"/>
      <c r="BP155" s="918">
        <f>SUM(BP130:BP154)</f>
        <v>0</v>
      </c>
      <c r="BQ155" s="918">
        <f t="shared" ref="BQ155" si="1700">SUM(BQ130:BQ154)</f>
        <v>0</v>
      </c>
      <c r="BR155" s="918">
        <f t="shared" ref="BR155" si="1701">SUM(BR130:BR154)</f>
        <v>0</v>
      </c>
      <c r="BS155" s="50"/>
      <c r="BT155" s="918">
        <f>SUM(BT130:BT154)</f>
        <v>0</v>
      </c>
      <c r="BU155" s="918">
        <f t="shared" ref="BU155" si="1702">SUM(BU130:BU154)</f>
        <v>0</v>
      </c>
      <c r="BV155" s="918">
        <f t="shared" ref="BV155" si="1703">SUM(BV130:BV154)</f>
        <v>0</v>
      </c>
      <c r="BW155" s="50"/>
      <c r="BX155" s="918">
        <f>SUM(BX130:BX154)</f>
        <v>0</v>
      </c>
      <c r="BY155" s="918">
        <f t="shared" ref="BY155" si="1704">SUM(BY130:BY154)</f>
        <v>0</v>
      </c>
      <c r="BZ155" s="918">
        <f t="shared" ref="BZ155" si="1705">SUM(BZ130:BZ154)</f>
        <v>0</v>
      </c>
      <c r="CA155" s="50"/>
      <c r="CB155" s="918">
        <f>SUM(CB130:CB154)</f>
        <v>0</v>
      </c>
      <c r="CC155" s="918">
        <f t="shared" ref="CC155" si="1706">SUM(CC130:CC154)</f>
        <v>0</v>
      </c>
      <c r="CD155" s="918">
        <f t="shared" ref="CD155" si="1707">SUM(CD130:CD154)</f>
        <v>0</v>
      </c>
      <c r="CE155" s="50"/>
      <c r="CF155" s="918">
        <f>SUM(CF130:CF154)</f>
        <v>0</v>
      </c>
      <c r="CG155" s="918">
        <f t="shared" ref="CG155" si="1708">SUM(CG130:CG154)</f>
        <v>0</v>
      </c>
      <c r="CH155" s="918">
        <f t="shared" ref="CH155" si="1709">SUM(CH130:CH154)</f>
        <v>0</v>
      </c>
      <c r="CI155" s="50"/>
      <c r="CJ155" s="918">
        <f>SUM(CJ130:CJ154)</f>
        <v>0</v>
      </c>
      <c r="CK155" s="918">
        <f t="shared" ref="CK155" si="1710">SUM(CK130:CK154)</f>
        <v>0</v>
      </c>
      <c r="CL155" s="918">
        <f t="shared" ref="CL155" si="1711">SUM(CL130:CL154)</f>
        <v>0</v>
      </c>
      <c r="CM155" s="50"/>
      <c r="CN155" s="918">
        <f>SUM(CN130:CN154)</f>
        <v>0</v>
      </c>
      <c r="CO155" s="918">
        <f t="shared" ref="CO155" si="1712">SUM(CO130:CO154)</f>
        <v>0</v>
      </c>
      <c r="CP155" s="918">
        <f t="shared" ref="CP155" si="1713">SUM(CP130:CP154)</f>
        <v>0</v>
      </c>
      <c r="CQ155" s="50"/>
      <c r="CR155" s="918">
        <f>SUM(CR130:CR154)</f>
        <v>0</v>
      </c>
      <c r="CS155" s="918">
        <f t="shared" ref="CS155" si="1714">SUM(CS130:CS154)</f>
        <v>0</v>
      </c>
      <c r="CT155" s="918">
        <f t="shared" ref="CT155" si="1715">SUM(CT130:CT154)</f>
        <v>0</v>
      </c>
      <c r="CU155" s="50"/>
      <c r="CV155" s="918">
        <f>SUM(CV130:CV154)</f>
        <v>0</v>
      </c>
      <c r="CW155" s="918">
        <f t="shared" ref="CW155" si="1716">SUM(CW130:CW154)</f>
        <v>0</v>
      </c>
      <c r="CX155" s="918">
        <f t="shared" ref="CX155" si="1717">SUM(CX130:CX154)</f>
        <v>0</v>
      </c>
      <c r="CY155" s="50"/>
      <c r="CZ155" s="918">
        <f>SUM(CZ130:CZ154)</f>
        <v>0</v>
      </c>
      <c r="DA155" s="918">
        <f t="shared" ref="DA155" si="1718">SUM(DA130:DA154)</f>
        <v>0</v>
      </c>
      <c r="DB155" s="918">
        <f t="shared" ref="DB155" si="1719">SUM(DB130:DB154)</f>
        <v>0</v>
      </c>
      <c r="DC155" s="50"/>
      <c r="DD155" s="918">
        <f>SUM(DD130:DD154)</f>
        <v>0</v>
      </c>
      <c r="DE155" s="918">
        <f t="shared" ref="DE155" si="1720">SUM(DE130:DE154)</f>
        <v>0</v>
      </c>
      <c r="DF155" s="918">
        <f t="shared" ref="DF155" si="1721">SUM(DF130:DF154)</f>
        <v>0</v>
      </c>
      <c r="DG155" s="50"/>
      <c r="DH155" s="918">
        <f>SUM(DH130:DH154)</f>
        <v>0</v>
      </c>
      <c r="DI155" s="918">
        <f t="shared" ref="DI155" si="1722">SUM(DI130:DI154)</f>
        <v>0</v>
      </c>
      <c r="DJ155" s="918">
        <f t="shared" ref="DJ155" si="1723">SUM(DJ130:DJ154)</f>
        <v>0</v>
      </c>
    </row>
    <row r="156" spans="1:114" s="20" customFormat="1" ht="24.75" customHeight="1" x14ac:dyDescent="0.2">
      <c r="A156" s="51"/>
      <c r="D156" s="197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AE156" s="41"/>
      <c r="AS156" s="52"/>
      <c r="BF156" s="53">
        <f>SUM(AS155+BF155)</f>
        <v>0</v>
      </c>
      <c r="BG156" s="54">
        <f>AF155-AS155</f>
        <v>0</v>
      </c>
      <c r="BH156" s="55">
        <f>SUM(BI155+AS155+BF155)</f>
        <v>15195500</v>
      </c>
      <c r="BI156" s="56">
        <f>SUM(BG155)</f>
        <v>0</v>
      </c>
      <c r="BJ156" s="41" t="s">
        <v>35</v>
      </c>
      <c r="BK156" s="160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E156" s="24"/>
      <c r="CI156" s="24"/>
      <c r="CM156" s="24"/>
      <c r="CQ156" s="24"/>
      <c r="CU156" s="24"/>
      <c r="CY156" s="24"/>
      <c r="DC156" s="24"/>
      <c r="DG156" s="24"/>
    </row>
    <row r="157" spans="1:114" s="20" customFormat="1" ht="24.75" customHeight="1" x14ac:dyDescent="0.2">
      <c r="A157" s="51"/>
      <c r="D157" s="197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AE157" s="41"/>
      <c r="AS157" s="41"/>
      <c r="AT157" s="118">
        <f>SUM(AG155+AT155)</f>
        <v>0</v>
      </c>
      <c r="AU157" s="118">
        <f t="shared" ref="AU157" si="1724">SUM(AH155+AU155)</f>
        <v>0</v>
      </c>
      <c r="AV157" s="118">
        <f t="shared" ref="AV157" si="1725">SUM(AI155+AV155)</f>
        <v>0</v>
      </c>
      <c r="AW157" s="118">
        <f t="shared" ref="AW157" si="1726">SUM(AJ155+AW155)</f>
        <v>0</v>
      </c>
      <c r="AX157" s="118">
        <f t="shared" ref="AX157" si="1727">SUM(AK155+AX155)</f>
        <v>0</v>
      </c>
      <c r="AY157" s="118">
        <f t="shared" ref="AY157" si="1728">SUM(AL155+AY155)</f>
        <v>0</v>
      </c>
      <c r="AZ157" s="118">
        <f t="shared" ref="AZ157" si="1729">SUM(AM155+AZ155)</f>
        <v>0</v>
      </c>
      <c r="BA157" s="118">
        <f t="shared" ref="BA157" si="1730">SUM(AN155+BA155)</f>
        <v>0</v>
      </c>
      <c r="BB157" s="118">
        <f t="shared" ref="BB157" si="1731">SUM(AO155+BB155)</f>
        <v>0</v>
      </c>
      <c r="BC157" s="118">
        <f t="shared" ref="BC157" si="1732">SUM(AP155+BC155)</f>
        <v>0</v>
      </c>
      <c r="BD157" s="118">
        <f t="shared" ref="BD157" si="1733">SUM(AQ155+BD155)</f>
        <v>0</v>
      </c>
      <c r="BE157" s="118">
        <f t="shared" ref="BE157" si="1734">SUM(AR155+BE155)</f>
        <v>0</v>
      </c>
      <c r="BF157" s="118">
        <f>SUM(AT157:BE157)</f>
        <v>0</v>
      </c>
      <c r="BG157" s="41"/>
      <c r="BH157" s="57"/>
      <c r="BI157" s="58">
        <f>SUM(BI155-BI156)</f>
        <v>15195500</v>
      </c>
      <c r="BJ157" s="41" t="s">
        <v>34</v>
      </c>
      <c r="BK157" s="160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E157" s="24"/>
      <c r="CI157" s="24"/>
      <c r="CM157" s="24"/>
      <c r="CQ157" s="24"/>
      <c r="CU157" s="24"/>
      <c r="CY157" s="24"/>
      <c r="DC157" s="24"/>
      <c r="DG157" s="24"/>
    </row>
    <row r="158" spans="1:114" s="20" customFormat="1" ht="24.75" customHeight="1" x14ac:dyDescent="0.2">
      <c r="A158" s="1168" t="s">
        <v>8</v>
      </c>
      <c r="B158" s="1169"/>
      <c r="C158" s="119" t="s">
        <v>99</v>
      </c>
      <c r="D158" s="131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2"/>
      <c r="AF158" s="23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3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3"/>
      <c r="BG158" s="133"/>
      <c r="BH158" s="130"/>
      <c r="BI158" s="134"/>
      <c r="BJ158" s="23"/>
      <c r="BK158" s="157"/>
      <c r="BL158" s="131"/>
      <c r="BM158" s="132"/>
      <c r="BN158" s="131"/>
      <c r="BO158" s="131"/>
      <c r="BP158" s="131"/>
      <c r="BQ158" s="131"/>
      <c r="BR158" s="131"/>
      <c r="BS158" s="131"/>
      <c r="BT158" s="133"/>
      <c r="BU158" s="133"/>
      <c r="BV158" s="130"/>
      <c r="BW158" s="131"/>
      <c r="BX158" s="133"/>
      <c r="BY158" s="133"/>
      <c r="BZ158" s="24"/>
      <c r="CA158" s="131"/>
      <c r="CB158" s="24"/>
      <c r="CC158" s="24"/>
      <c r="CD158" s="24"/>
      <c r="CE158" s="131"/>
      <c r="CF158" s="24"/>
      <c r="CG158" s="24"/>
      <c r="CH158" s="24"/>
      <c r="CI158" s="131"/>
      <c r="CJ158" s="24"/>
      <c r="CK158" s="24"/>
      <c r="CL158" s="24"/>
      <c r="CM158" s="131"/>
      <c r="CN158" s="24"/>
      <c r="CO158" s="24"/>
      <c r="CP158" s="24"/>
      <c r="CQ158" s="131"/>
      <c r="CU158" s="131"/>
      <c r="CY158" s="131"/>
      <c r="DC158" s="131"/>
      <c r="DG158" s="131"/>
    </row>
    <row r="159" spans="1:114" s="8" customFormat="1" ht="24.75" customHeight="1" x14ac:dyDescent="0.2">
      <c r="A159" s="1170" t="s">
        <v>9</v>
      </c>
      <c r="B159" s="1150" t="s">
        <v>10</v>
      </c>
      <c r="C159" s="1150" t="s">
        <v>21</v>
      </c>
      <c r="D159" s="1173" t="s">
        <v>11</v>
      </c>
      <c r="E159" s="1173"/>
      <c r="F159" s="1173"/>
      <c r="G159" s="1173"/>
      <c r="H159" s="1173"/>
      <c r="I159" s="1173"/>
      <c r="J159" s="1173"/>
      <c r="K159" s="1173"/>
      <c r="L159" s="1173"/>
      <c r="M159" s="1173"/>
      <c r="N159" s="1173"/>
      <c r="O159" s="1173"/>
      <c r="P159" s="1173"/>
      <c r="Q159" s="1173"/>
      <c r="R159" s="1150" t="s">
        <v>19</v>
      </c>
      <c r="S159" s="1174" t="s">
        <v>16</v>
      </c>
      <c r="T159" s="1175"/>
      <c r="U159" s="1175"/>
      <c r="V159" s="1175"/>
      <c r="W159" s="1175"/>
      <c r="X159" s="1175"/>
      <c r="Y159" s="1175"/>
      <c r="Z159" s="1175"/>
      <c r="AA159" s="1175"/>
      <c r="AB159" s="1175"/>
      <c r="AC159" s="1175"/>
      <c r="AD159" s="1175"/>
      <c r="AE159" s="1176"/>
      <c r="AF159" s="1161" t="s">
        <v>6</v>
      </c>
      <c r="AG159" s="1161"/>
      <c r="AH159" s="1161"/>
      <c r="AI159" s="1161"/>
      <c r="AJ159" s="1161"/>
      <c r="AK159" s="1161"/>
      <c r="AL159" s="1161"/>
      <c r="AM159" s="1161"/>
      <c r="AN159" s="1161"/>
      <c r="AO159" s="1161"/>
      <c r="AP159" s="1161"/>
      <c r="AQ159" s="1161"/>
      <c r="AR159" s="1161"/>
      <c r="AS159" s="1161"/>
      <c r="AT159" s="1162" t="s">
        <v>38</v>
      </c>
      <c r="AU159" s="1163"/>
      <c r="AV159" s="1163"/>
      <c r="AW159" s="1163"/>
      <c r="AX159" s="1163"/>
      <c r="AY159" s="1163"/>
      <c r="AZ159" s="1163"/>
      <c r="BA159" s="1163"/>
      <c r="BB159" s="1163"/>
      <c r="BC159" s="1163"/>
      <c r="BD159" s="1163"/>
      <c r="BE159" s="1163"/>
      <c r="BF159" s="1164"/>
      <c r="BG159" s="1150" t="s">
        <v>35</v>
      </c>
      <c r="BH159" s="1150" t="s">
        <v>208</v>
      </c>
      <c r="BI159" s="1153" t="s">
        <v>36</v>
      </c>
      <c r="BJ159" s="130"/>
      <c r="BK159" s="130"/>
      <c r="BL159" s="1149" t="s">
        <v>51</v>
      </c>
      <c r="BM159" s="1149"/>
      <c r="BN159" s="1149"/>
      <c r="BO159" s="23"/>
      <c r="BP159" s="1149" t="s">
        <v>52</v>
      </c>
      <c r="BQ159" s="1149"/>
      <c r="BR159" s="1149"/>
      <c r="BS159" s="23"/>
      <c r="BT159" s="1149" t="s">
        <v>56</v>
      </c>
      <c r="BU159" s="1149"/>
      <c r="BV159" s="1149"/>
      <c r="BW159" s="23"/>
      <c r="BX159" s="1149" t="s">
        <v>59</v>
      </c>
      <c r="BY159" s="1149"/>
      <c r="BZ159" s="1149"/>
      <c r="CA159" s="23"/>
      <c r="CB159" s="1149" t="s">
        <v>60</v>
      </c>
      <c r="CC159" s="1149"/>
      <c r="CD159" s="1149"/>
      <c r="CE159" s="23"/>
      <c r="CF159" s="1149" t="s">
        <v>61</v>
      </c>
      <c r="CG159" s="1149"/>
      <c r="CH159" s="1149"/>
      <c r="CI159" s="23"/>
      <c r="CJ159" s="1149" t="s">
        <v>204</v>
      </c>
      <c r="CK159" s="1149"/>
      <c r="CL159" s="1149"/>
      <c r="CM159" s="23"/>
      <c r="CN159" s="1149" t="s">
        <v>584</v>
      </c>
      <c r="CO159" s="1149"/>
      <c r="CP159" s="1149"/>
      <c r="CQ159" s="23"/>
      <c r="CR159" s="1149" t="s">
        <v>585</v>
      </c>
      <c r="CS159" s="1149"/>
      <c r="CT159" s="1149"/>
      <c r="CU159" s="23"/>
      <c r="CV159" s="1149" t="s">
        <v>586</v>
      </c>
      <c r="CW159" s="1149"/>
      <c r="CX159" s="1149"/>
      <c r="CY159" s="23"/>
      <c r="CZ159" s="1149" t="s">
        <v>587</v>
      </c>
      <c r="DA159" s="1149"/>
      <c r="DB159" s="1149"/>
      <c r="DC159" s="23"/>
      <c r="DD159" s="1149" t="s">
        <v>588</v>
      </c>
      <c r="DE159" s="1149"/>
      <c r="DF159" s="1149"/>
      <c r="DG159" s="23"/>
      <c r="DH159" s="1149" t="s">
        <v>12</v>
      </c>
      <c r="DI159" s="1149"/>
      <c r="DJ159" s="1149"/>
    </row>
    <row r="160" spans="1:114" s="8" customFormat="1" ht="24.75" customHeight="1" x14ac:dyDescent="0.2">
      <c r="A160" s="1171"/>
      <c r="B160" s="1151"/>
      <c r="C160" s="1151"/>
      <c r="D160" s="1217" t="s">
        <v>17</v>
      </c>
      <c r="E160" s="1158" t="s">
        <v>18</v>
      </c>
      <c r="F160" s="1159"/>
      <c r="G160" s="1159"/>
      <c r="H160" s="1159"/>
      <c r="I160" s="1159"/>
      <c r="J160" s="1159"/>
      <c r="K160" s="1159"/>
      <c r="L160" s="1159"/>
      <c r="M160" s="1159"/>
      <c r="N160" s="1159"/>
      <c r="O160" s="1159"/>
      <c r="P160" s="1159"/>
      <c r="Q160" s="1159"/>
      <c r="R160" s="1151"/>
      <c r="S160" s="1156" t="s">
        <v>17</v>
      </c>
      <c r="T160" s="1158" t="s">
        <v>18</v>
      </c>
      <c r="U160" s="1159"/>
      <c r="V160" s="1159"/>
      <c r="W160" s="1159"/>
      <c r="X160" s="1159"/>
      <c r="Y160" s="1159"/>
      <c r="Z160" s="1159"/>
      <c r="AA160" s="1159"/>
      <c r="AB160" s="1159"/>
      <c r="AC160" s="1159"/>
      <c r="AD160" s="1159"/>
      <c r="AE160" s="1160"/>
      <c r="AF160" s="1156" t="s">
        <v>17</v>
      </c>
      <c r="AG160" s="1158" t="s">
        <v>18</v>
      </c>
      <c r="AH160" s="1159"/>
      <c r="AI160" s="1159"/>
      <c r="AJ160" s="1159"/>
      <c r="AK160" s="1159"/>
      <c r="AL160" s="1159"/>
      <c r="AM160" s="1159"/>
      <c r="AN160" s="1159"/>
      <c r="AO160" s="1159"/>
      <c r="AP160" s="1159"/>
      <c r="AQ160" s="1159"/>
      <c r="AR160" s="1159"/>
      <c r="AS160" s="1160"/>
      <c r="AT160" s="1165"/>
      <c r="AU160" s="1166"/>
      <c r="AV160" s="1166"/>
      <c r="AW160" s="1166"/>
      <c r="AX160" s="1166"/>
      <c r="AY160" s="1166"/>
      <c r="AZ160" s="1166"/>
      <c r="BA160" s="1166"/>
      <c r="BB160" s="1166"/>
      <c r="BC160" s="1166"/>
      <c r="BD160" s="1166"/>
      <c r="BE160" s="1166"/>
      <c r="BF160" s="1167"/>
      <c r="BG160" s="1151"/>
      <c r="BH160" s="1151"/>
      <c r="BI160" s="1154"/>
      <c r="BJ160" s="130"/>
      <c r="BK160" s="130"/>
      <c r="BL160" s="920">
        <v>1</v>
      </c>
      <c r="BM160" s="920">
        <v>2</v>
      </c>
      <c r="BN160" s="920"/>
      <c r="BO160" s="23"/>
      <c r="BP160" s="920">
        <v>1</v>
      </c>
      <c r="BQ160" s="920">
        <v>2</v>
      </c>
      <c r="BR160" s="920"/>
      <c r="BS160" s="23"/>
      <c r="BT160" s="920">
        <v>1</v>
      </c>
      <c r="BU160" s="920">
        <v>2</v>
      </c>
      <c r="BV160" s="920"/>
      <c r="BW160" s="23"/>
      <c r="BX160" s="920">
        <v>1</v>
      </c>
      <c r="BY160" s="920">
        <v>2</v>
      </c>
      <c r="BZ160" s="920"/>
      <c r="CA160" s="23"/>
      <c r="CB160" s="920">
        <v>1</v>
      </c>
      <c r="CC160" s="920">
        <v>2</v>
      </c>
      <c r="CD160" s="920"/>
      <c r="CE160" s="23"/>
      <c r="CF160" s="920">
        <v>1</v>
      </c>
      <c r="CG160" s="920">
        <v>2</v>
      </c>
      <c r="CH160" s="920"/>
      <c r="CI160" s="23"/>
      <c r="CJ160" s="920">
        <v>1</v>
      </c>
      <c r="CK160" s="920">
        <v>2</v>
      </c>
      <c r="CL160" s="920"/>
      <c r="CM160" s="23"/>
      <c r="CN160" s="920">
        <v>1</v>
      </c>
      <c r="CO160" s="920">
        <v>2</v>
      </c>
      <c r="CP160" s="920"/>
      <c r="CQ160" s="23"/>
      <c r="CR160" s="920">
        <v>1</v>
      </c>
      <c r="CS160" s="920">
        <v>2</v>
      </c>
      <c r="CT160" s="920"/>
      <c r="CU160" s="23"/>
      <c r="CV160" s="920">
        <v>1</v>
      </c>
      <c r="CW160" s="920">
        <v>2</v>
      </c>
      <c r="CX160" s="920"/>
      <c r="CY160" s="23"/>
      <c r="CZ160" s="920">
        <v>1</v>
      </c>
      <c r="DA160" s="920">
        <v>2</v>
      </c>
      <c r="DB160" s="920"/>
      <c r="DC160" s="23"/>
      <c r="DD160" s="920">
        <v>1</v>
      </c>
      <c r="DE160" s="920">
        <v>2</v>
      </c>
      <c r="DF160" s="920"/>
      <c r="DG160" s="23"/>
      <c r="DH160" s="920">
        <v>1</v>
      </c>
      <c r="DI160" s="920">
        <v>2</v>
      </c>
      <c r="DJ160" s="920"/>
    </row>
    <row r="161" spans="1:114" s="6" customFormat="1" ht="24.75" customHeight="1" x14ac:dyDescent="0.2">
      <c r="A161" s="1172"/>
      <c r="B161" s="1152"/>
      <c r="C161" s="1152"/>
      <c r="D161" s="1218"/>
      <c r="E161" s="26">
        <v>1</v>
      </c>
      <c r="F161" s="26">
        <v>2</v>
      </c>
      <c r="G161" s="26">
        <v>3</v>
      </c>
      <c r="H161" s="26">
        <v>4</v>
      </c>
      <c r="I161" s="26">
        <v>5</v>
      </c>
      <c r="J161" s="26">
        <v>6</v>
      </c>
      <c r="K161" s="26">
        <v>7</v>
      </c>
      <c r="L161" s="26">
        <v>8</v>
      </c>
      <c r="M161" s="26">
        <v>9</v>
      </c>
      <c r="N161" s="26">
        <v>10</v>
      </c>
      <c r="O161" s="26">
        <v>11</v>
      </c>
      <c r="P161" s="26">
        <v>12</v>
      </c>
      <c r="Q161" s="26" t="s">
        <v>20</v>
      </c>
      <c r="R161" s="1152"/>
      <c r="S161" s="1157"/>
      <c r="T161" s="26">
        <v>1</v>
      </c>
      <c r="U161" s="26">
        <v>2</v>
      </c>
      <c r="V161" s="26">
        <v>3</v>
      </c>
      <c r="W161" s="26">
        <v>4</v>
      </c>
      <c r="X161" s="26">
        <v>5</v>
      </c>
      <c r="Y161" s="26">
        <v>6</v>
      </c>
      <c r="Z161" s="26">
        <v>7</v>
      </c>
      <c r="AA161" s="26">
        <v>8</v>
      </c>
      <c r="AB161" s="26">
        <v>9</v>
      </c>
      <c r="AC161" s="26">
        <v>10</v>
      </c>
      <c r="AD161" s="26">
        <v>11</v>
      </c>
      <c r="AE161" s="26">
        <v>12</v>
      </c>
      <c r="AF161" s="1157"/>
      <c r="AG161" s="26">
        <v>1</v>
      </c>
      <c r="AH161" s="26">
        <v>2</v>
      </c>
      <c r="AI161" s="26">
        <v>3</v>
      </c>
      <c r="AJ161" s="26">
        <v>4</v>
      </c>
      <c r="AK161" s="26">
        <v>5</v>
      </c>
      <c r="AL161" s="26">
        <v>6</v>
      </c>
      <c r="AM161" s="26">
        <v>7</v>
      </c>
      <c r="AN161" s="26">
        <v>8</v>
      </c>
      <c r="AO161" s="26">
        <v>9</v>
      </c>
      <c r="AP161" s="26">
        <v>10</v>
      </c>
      <c r="AQ161" s="26">
        <v>11</v>
      </c>
      <c r="AR161" s="26">
        <v>12</v>
      </c>
      <c r="AS161" s="26" t="s">
        <v>12</v>
      </c>
      <c r="AT161" s="164">
        <v>1</v>
      </c>
      <c r="AU161" s="164">
        <v>2</v>
      </c>
      <c r="AV161" s="164">
        <v>3</v>
      </c>
      <c r="AW161" s="164">
        <v>4</v>
      </c>
      <c r="AX161" s="164">
        <v>5</v>
      </c>
      <c r="AY161" s="164">
        <v>6</v>
      </c>
      <c r="AZ161" s="164">
        <v>7</v>
      </c>
      <c r="BA161" s="164">
        <v>8</v>
      </c>
      <c r="BB161" s="164">
        <v>9</v>
      </c>
      <c r="BC161" s="164">
        <v>10</v>
      </c>
      <c r="BD161" s="164">
        <v>11</v>
      </c>
      <c r="BE161" s="164">
        <v>12</v>
      </c>
      <c r="BF161" s="26" t="s">
        <v>12</v>
      </c>
      <c r="BG161" s="1152"/>
      <c r="BH161" s="1152"/>
      <c r="BI161" s="1155"/>
      <c r="BJ161" s="7"/>
      <c r="BK161" s="7"/>
      <c r="BL161" s="164" t="s">
        <v>581</v>
      </c>
      <c r="BM161" s="164" t="s">
        <v>582</v>
      </c>
      <c r="BN161" s="919" t="s">
        <v>583</v>
      </c>
      <c r="BO161" s="27"/>
      <c r="BP161" s="164" t="s">
        <v>581</v>
      </c>
      <c r="BQ161" s="164" t="s">
        <v>582</v>
      </c>
      <c r="BR161" s="919" t="s">
        <v>583</v>
      </c>
      <c r="BS161" s="27"/>
      <c r="BT161" s="164" t="s">
        <v>581</v>
      </c>
      <c r="BU161" s="164" t="s">
        <v>582</v>
      </c>
      <c r="BV161" s="919" t="s">
        <v>583</v>
      </c>
      <c r="BW161" s="27"/>
      <c r="BX161" s="164" t="s">
        <v>581</v>
      </c>
      <c r="BY161" s="164" t="s">
        <v>582</v>
      </c>
      <c r="BZ161" s="919" t="s">
        <v>583</v>
      </c>
      <c r="CA161" s="27"/>
      <c r="CB161" s="164" t="s">
        <v>581</v>
      </c>
      <c r="CC161" s="164" t="s">
        <v>582</v>
      </c>
      <c r="CD161" s="919" t="s">
        <v>583</v>
      </c>
      <c r="CE161" s="27"/>
      <c r="CF161" s="164" t="s">
        <v>581</v>
      </c>
      <c r="CG161" s="164" t="s">
        <v>582</v>
      </c>
      <c r="CH161" s="919" t="s">
        <v>583</v>
      </c>
      <c r="CI161" s="27"/>
      <c r="CJ161" s="164" t="s">
        <v>581</v>
      </c>
      <c r="CK161" s="164" t="s">
        <v>582</v>
      </c>
      <c r="CL161" s="919" t="s">
        <v>583</v>
      </c>
      <c r="CM161" s="27"/>
      <c r="CN161" s="164" t="s">
        <v>581</v>
      </c>
      <c r="CO161" s="164" t="s">
        <v>582</v>
      </c>
      <c r="CP161" s="919" t="s">
        <v>583</v>
      </c>
      <c r="CQ161" s="27"/>
      <c r="CR161" s="164" t="s">
        <v>581</v>
      </c>
      <c r="CS161" s="164" t="s">
        <v>582</v>
      </c>
      <c r="CT161" s="919" t="s">
        <v>583</v>
      </c>
      <c r="CU161" s="27"/>
      <c r="CV161" s="164" t="s">
        <v>581</v>
      </c>
      <c r="CW161" s="164" t="s">
        <v>582</v>
      </c>
      <c r="CX161" s="919" t="s">
        <v>583</v>
      </c>
      <c r="CY161" s="27"/>
      <c r="CZ161" s="164" t="s">
        <v>581</v>
      </c>
      <c r="DA161" s="164" t="s">
        <v>582</v>
      </c>
      <c r="DB161" s="919" t="s">
        <v>583</v>
      </c>
      <c r="DC161" s="27"/>
      <c r="DD161" s="164" t="s">
        <v>581</v>
      </c>
      <c r="DE161" s="164" t="s">
        <v>582</v>
      </c>
      <c r="DF161" s="919" t="s">
        <v>583</v>
      </c>
      <c r="DG161" s="27"/>
      <c r="DH161" s="164" t="s">
        <v>581</v>
      </c>
      <c r="DI161" s="164" t="s">
        <v>582</v>
      </c>
      <c r="DJ161" s="919" t="s">
        <v>583</v>
      </c>
    </row>
    <row r="162" spans="1:114" s="92" customFormat="1" ht="24.75" customHeight="1" x14ac:dyDescent="0.2">
      <c r="A162" s="85">
        <v>1</v>
      </c>
      <c r="B162" s="431" t="s">
        <v>432</v>
      </c>
      <c r="C162" s="86"/>
      <c r="D162" s="143"/>
      <c r="E162" s="976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9"/>
      <c r="R162" s="172"/>
      <c r="S162" s="176"/>
      <c r="T162" s="173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69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1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2"/>
      <c r="BG162" s="99"/>
      <c r="BH162" s="100"/>
      <c r="BI162" s="101"/>
      <c r="BJ162" s="152"/>
      <c r="BK162" s="461"/>
      <c r="BL162" s="461"/>
      <c r="BM162" s="461"/>
      <c r="BN162" s="461"/>
      <c r="BO162" s="37"/>
      <c r="BP162" s="461"/>
      <c r="BQ162" s="461"/>
      <c r="BR162" s="461"/>
      <c r="BS162" s="37"/>
      <c r="BT162" s="461"/>
      <c r="BU162" s="461"/>
      <c r="BV162" s="461"/>
      <c r="BW162" s="37"/>
      <c r="BX162" s="461"/>
      <c r="BY162" s="461"/>
      <c r="BZ162" s="461"/>
      <c r="CA162" s="37"/>
      <c r="CB162" s="461"/>
      <c r="CC162" s="461"/>
      <c r="CD162" s="461"/>
      <c r="CE162" s="37"/>
      <c r="CF162" s="461"/>
      <c r="CG162" s="461"/>
      <c r="CH162" s="461"/>
      <c r="CI162" s="37"/>
      <c r="CJ162" s="461"/>
      <c r="CK162" s="461"/>
      <c r="CL162" s="461"/>
      <c r="CM162" s="37"/>
      <c r="CN162" s="461"/>
      <c r="CO162" s="461"/>
      <c r="CP162" s="461"/>
      <c r="CQ162" s="37"/>
      <c r="CR162" s="461"/>
      <c r="CS162" s="461"/>
      <c r="CT162" s="461"/>
      <c r="CU162" s="37"/>
      <c r="CV162" s="461"/>
      <c r="CW162" s="461"/>
      <c r="CX162" s="461"/>
      <c r="CY162" s="37"/>
      <c r="CZ162" s="461"/>
      <c r="DA162" s="461"/>
      <c r="DB162" s="461"/>
      <c r="DC162" s="37"/>
      <c r="DD162" s="461"/>
      <c r="DE162" s="461"/>
      <c r="DF162" s="461"/>
      <c r="DG162" s="37"/>
      <c r="DH162" s="461"/>
      <c r="DI162" s="461"/>
      <c r="DJ162" s="461"/>
    </row>
    <row r="163" spans="1:114" s="38" customFormat="1" ht="24.75" customHeight="1" x14ac:dyDescent="0.2">
      <c r="A163" s="28"/>
      <c r="B163" s="641" t="s">
        <v>438</v>
      </c>
      <c r="C163" s="29" t="s">
        <v>49</v>
      </c>
      <c r="D163" s="474">
        <v>35</v>
      </c>
      <c r="E163" s="97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1">
        <f t="shared" ref="Q163:Q177" si="1735">SUM(E163:P163)</f>
        <v>0</v>
      </c>
      <c r="R163" s="595" t="s">
        <v>28</v>
      </c>
      <c r="S163" s="546">
        <v>28500</v>
      </c>
      <c r="T163" s="32"/>
      <c r="U163" s="471"/>
      <c r="V163" s="471"/>
      <c r="W163" s="471"/>
      <c r="X163" s="471"/>
      <c r="Y163" s="471"/>
      <c r="Z163" s="471"/>
      <c r="AA163" s="471"/>
      <c r="AB163" s="471"/>
      <c r="AC163" s="471"/>
      <c r="AD163" s="471"/>
      <c r="AE163" s="471"/>
      <c r="AF163" s="386">
        <f>SUM(Q163*S163)</f>
        <v>0</v>
      </c>
      <c r="AG163" s="461">
        <f t="shared" ref="AG163:AG177" si="1736">T163*E163</f>
        <v>0</v>
      </c>
      <c r="AH163" s="461">
        <f t="shared" ref="AH163:AH177" si="1737">U163*F163</f>
        <v>0</v>
      </c>
      <c r="AI163" s="461">
        <f t="shared" ref="AI163:AI177" si="1738">V163*G163</f>
        <v>0</v>
      </c>
      <c r="AJ163" s="461">
        <f t="shared" ref="AJ163:AR177" si="1739">W163*H163</f>
        <v>0</v>
      </c>
      <c r="AK163" s="461">
        <f t="shared" si="1739"/>
        <v>0</v>
      </c>
      <c r="AL163" s="461">
        <f t="shared" si="1739"/>
        <v>0</v>
      </c>
      <c r="AM163" s="461">
        <f t="shared" si="1739"/>
        <v>0</v>
      </c>
      <c r="AN163" s="461">
        <f t="shared" si="1739"/>
        <v>0</v>
      </c>
      <c r="AO163" s="461">
        <f t="shared" si="1739"/>
        <v>0</v>
      </c>
      <c r="AP163" s="461">
        <f t="shared" si="1739"/>
        <v>0</v>
      </c>
      <c r="AQ163" s="461">
        <f t="shared" si="1739"/>
        <v>0</v>
      </c>
      <c r="AR163" s="461">
        <f t="shared" si="1739"/>
        <v>0</v>
      </c>
      <c r="AS163" s="462">
        <f t="shared" ref="AS163:AS177" si="1740">SUM(AG163:AR163)</f>
        <v>0</v>
      </c>
      <c r="AT163" s="461"/>
      <c r="AU163" s="461">
        <f t="shared" ref="AU163" si="1741">SUM(AH163*14%)</f>
        <v>0</v>
      </c>
      <c r="AV163" s="461">
        <f t="shared" ref="AV163:AV177" si="1742">SUM(AI163*14%)</f>
        <v>0</v>
      </c>
      <c r="AW163" s="461"/>
      <c r="AX163" s="461">
        <f t="shared" ref="AX163:AX177" si="1743">SUM(AK163*14%)</f>
        <v>0</v>
      </c>
      <c r="AY163" s="461">
        <f t="shared" ref="AY163:AY177" si="1744">SUM(AL163*14%)</f>
        <v>0</v>
      </c>
      <c r="AZ163" s="461">
        <f t="shared" ref="AZ163:AZ177" si="1745">SUM(AM163*14%)</f>
        <v>0</v>
      </c>
      <c r="BA163" s="461">
        <f t="shared" ref="BA163:BA177" si="1746">SUM(AN163*14%)</f>
        <v>0</v>
      </c>
      <c r="BB163" s="461">
        <f t="shared" ref="BB163:BB177" si="1747">SUM(AO163*14%)</f>
        <v>0</v>
      </c>
      <c r="BC163" s="461">
        <f t="shared" ref="BC163:BC177" si="1748">SUM(AP163*14%)</f>
        <v>0</v>
      </c>
      <c r="BD163" s="461">
        <f t="shared" ref="BD163:BD177" si="1749">SUM(AQ163*14%)</f>
        <v>0</v>
      </c>
      <c r="BE163" s="461">
        <f t="shared" ref="BE163:BE177" si="1750">SUM(AR163*14%)</f>
        <v>0</v>
      </c>
      <c r="BF163" s="73">
        <f t="shared" ref="BF163:BF177" si="1751">SUM(AT163:BE163)</f>
        <v>0</v>
      </c>
      <c r="BG163" s="411">
        <f t="shared" ref="BG163:BG177" si="1752">AF163-AS163</f>
        <v>0</v>
      </c>
      <c r="BH163" s="412">
        <f t="shared" ref="BH163:BH177" si="1753">S163*D163</f>
        <v>997500</v>
      </c>
      <c r="BI163" s="413">
        <f t="shared" ref="BI163:BI177" si="1754">BH163-AS163</f>
        <v>997500</v>
      </c>
      <c r="BJ163" s="387">
        <f t="shared" ref="BJ163:BJ177" si="1755">SUM(Q163/D163)</f>
        <v>0</v>
      </c>
      <c r="BK163" s="546">
        <v>28500</v>
      </c>
      <c r="BL163" s="461">
        <f t="shared" ref="BL163:BL169" si="1756">AG163-AT163</f>
        <v>0</v>
      </c>
      <c r="BM163" s="461">
        <f t="shared" ref="BM163:BM169" si="1757">E163*BK163</f>
        <v>0</v>
      </c>
      <c r="BN163" s="461">
        <f t="shared" ref="BN163:BN169" si="1758">BL163-BM163</f>
        <v>0</v>
      </c>
      <c r="BO163" s="37"/>
      <c r="BP163" s="461">
        <f t="shared" ref="BP163:BP169" si="1759">AH163-AU163</f>
        <v>0</v>
      </c>
      <c r="BQ163" s="461">
        <f t="shared" ref="BQ163:BQ169" si="1760">F163*BK163</f>
        <v>0</v>
      </c>
      <c r="BR163" s="461">
        <f t="shared" ref="BR163:BR169" si="1761">BP163-BQ163</f>
        <v>0</v>
      </c>
      <c r="BS163" s="37"/>
      <c r="BT163" s="461">
        <f t="shared" ref="BT163:BT169" si="1762">AI163-AV163</f>
        <v>0</v>
      </c>
      <c r="BU163" s="461">
        <f t="shared" ref="BU163:BU169" si="1763">G163*BK163</f>
        <v>0</v>
      </c>
      <c r="BV163" s="461">
        <f t="shared" ref="BV163:BV169" si="1764">BT163-BU163</f>
        <v>0</v>
      </c>
      <c r="BW163" s="37"/>
      <c r="BX163" s="461">
        <f t="shared" ref="BX163:BX169" si="1765">AJ163-AW163</f>
        <v>0</v>
      </c>
      <c r="BY163" s="461">
        <f t="shared" ref="BY163:BY169" si="1766">H163*BK163</f>
        <v>0</v>
      </c>
      <c r="BZ163" s="461">
        <f t="shared" ref="BZ163:BZ169" si="1767">BX163-BY163</f>
        <v>0</v>
      </c>
      <c r="CA163" s="37"/>
      <c r="CB163" s="461">
        <f t="shared" ref="CB163:CB169" si="1768">SUM(AK163-AX163)</f>
        <v>0</v>
      </c>
      <c r="CC163" s="461">
        <f t="shared" ref="CC163:CC169" si="1769">I163*BK163</f>
        <v>0</v>
      </c>
      <c r="CD163" s="461">
        <f t="shared" ref="CD163:CD169" si="1770">CB163-CC163</f>
        <v>0</v>
      </c>
      <c r="CE163" s="37"/>
      <c r="CF163" s="461">
        <f t="shared" ref="CF163:CF169" si="1771">AL163-AY163</f>
        <v>0</v>
      </c>
      <c r="CG163" s="461">
        <f t="shared" ref="CG163:CG169" si="1772">J163*BK163</f>
        <v>0</v>
      </c>
      <c r="CH163" s="461">
        <f t="shared" ref="CH163:CH169" si="1773">CF163-CG163</f>
        <v>0</v>
      </c>
      <c r="CI163" s="37"/>
      <c r="CJ163" s="461">
        <f t="shared" ref="CJ163:CJ169" si="1774">AM163-AZ163</f>
        <v>0</v>
      </c>
      <c r="CK163" s="461">
        <f t="shared" ref="CK163:CK169" si="1775">K163*BK163</f>
        <v>0</v>
      </c>
      <c r="CL163" s="461">
        <f t="shared" ref="CL163:CL169" si="1776">CJ163-CK163</f>
        <v>0</v>
      </c>
      <c r="CM163" s="37"/>
      <c r="CN163" s="461">
        <f t="shared" ref="CN163:CN169" si="1777">AN163-BA163</f>
        <v>0</v>
      </c>
      <c r="CO163" s="461">
        <f t="shared" ref="CO163:CO169" si="1778">L163*BK163</f>
        <v>0</v>
      </c>
      <c r="CP163" s="461">
        <f t="shared" ref="CP163:CP169" si="1779">CN163-CO163</f>
        <v>0</v>
      </c>
      <c r="CQ163" s="37"/>
      <c r="CR163" s="461">
        <f t="shared" ref="CR163:CR169" si="1780">AO163-BB163</f>
        <v>0</v>
      </c>
      <c r="CS163" s="461">
        <f t="shared" ref="CS163:CS169" si="1781">M163*BK163</f>
        <v>0</v>
      </c>
      <c r="CT163" s="461">
        <f t="shared" ref="CT163:CT169" si="1782">CR163-CS163</f>
        <v>0</v>
      </c>
      <c r="CU163" s="37"/>
      <c r="CV163" s="461">
        <f t="shared" ref="CV163:CV169" si="1783">AP163-BC163</f>
        <v>0</v>
      </c>
      <c r="CW163" s="461">
        <f t="shared" ref="CW163:CW169" si="1784">N163*BK163</f>
        <v>0</v>
      </c>
      <c r="CX163" s="461">
        <f t="shared" ref="CX163:CX169" si="1785">CV163-CW163</f>
        <v>0</v>
      </c>
      <c r="CY163" s="37"/>
      <c r="CZ163" s="461">
        <f t="shared" ref="CZ163:CZ169" si="1786">AQ163-BD163</f>
        <v>0</v>
      </c>
      <c r="DA163" s="461">
        <f t="shared" ref="DA163:DA169" si="1787">O163*BK163</f>
        <v>0</v>
      </c>
      <c r="DB163" s="461">
        <f t="shared" ref="DB163:DB169" si="1788">CZ163-DA163</f>
        <v>0</v>
      </c>
      <c r="DC163" s="37"/>
      <c r="DD163" s="461">
        <f t="shared" ref="DD163:DD169" si="1789">AR163-BE163</f>
        <v>0</v>
      </c>
      <c r="DE163" s="461">
        <f t="shared" ref="DE163:DE169" si="1790">P163*BK163</f>
        <v>0</v>
      </c>
      <c r="DF163" s="461">
        <f t="shared" ref="DF163:DF169" si="1791">DD163-DE163</f>
        <v>0</v>
      </c>
      <c r="DG163" s="37"/>
      <c r="DH163" s="461">
        <f t="shared" ref="DH163:DH169" si="1792">SUM(BL163+BP163+BT163+BX163+CB163+CF163+CJ163+CN163+CR163+CV163+CZ163+DD163)</f>
        <v>0</v>
      </c>
      <c r="DI163" s="461">
        <f t="shared" ref="DI163:DI169" si="1793">SUM(BM163+BQ163+BU163+BY163+CC163+CG163+CK163+CO163+CS163+CW163+DA163+DE163)</f>
        <v>0</v>
      </c>
      <c r="DJ163" s="461">
        <f t="shared" ref="DJ163:DJ169" si="1794">DH163-DI163</f>
        <v>0</v>
      </c>
    </row>
    <row r="164" spans="1:114" s="38" customFormat="1" ht="24.75" customHeight="1" x14ac:dyDescent="0.2">
      <c r="A164" s="28"/>
      <c r="B164" s="630" t="s">
        <v>433</v>
      </c>
      <c r="C164" s="29" t="s">
        <v>49</v>
      </c>
      <c r="D164" s="474">
        <v>3</v>
      </c>
      <c r="E164" s="97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1">
        <f t="shared" si="1735"/>
        <v>0</v>
      </c>
      <c r="R164" s="595" t="s">
        <v>434</v>
      </c>
      <c r="S164" s="176">
        <v>49900</v>
      </c>
      <c r="T164" s="32"/>
      <c r="U164" s="471"/>
      <c r="V164" s="471"/>
      <c r="W164" s="471"/>
      <c r="X164" s="471"/>
      <c r="Y164" s="471"/>
      <c r="Z164" s="471"/>
      <c r="AA164" s="471"/>
      <c r="AB164" s="471"/>
      <c r="AC164" s="471"/>
      <c r="AD164" s="471"/>
      <c r="AE164" s="471"/>
      <c r="AF164" s="386">
        <f t="shared" ref="AF164:AF177" si="1795">SUM(Q164*S164)</f>
        <v>0</v>
      </c>
      <c r="AG164" s="461">
        <f t="shared" si="1736"/>
        <v>0</v>
      </c>
      <c r="AH164" s="461">
        <f t="shared" si="1737"/>
        <v>0</v>
      </c>
      <c r="AI164" s="461">
        <f t="shared" si="1738"/>
        <v>0</v>
      </c>
      <c r="AJ164" s="461">
        <f t="shared" si="1739"/>
        <v>0</v>
      </c>
      <c r="AK164" s="461">
        <f t="shared" si="1739"/>
        <v>0</v>
      </c>
      <c r="AL164" s="461">
        <f t="shared" si="1739"/>
        <v>0</v>
      </c>
      <c r="AM164" s="461">
        <f t="shared" si="1739"/>
        <v>0</v>
      </c>
      <c r="AN164" s="461">
        <f t="shared" si="1739"/>
        <v>0</v>
      </c>
      <c r="AO164" s="461">
        <f t="shared" si="1739"/>
        <v>0</v>
      </c>
      <c r="AP164" s="461">
        <f t="shared" si="1739"/>
        <v>0</v>
      </c>
      <c r="AQ164" s="461">
        <f t="shared" si="1739"/>
        <v>0</v>
      </c>
      <c r="AR164" s="461">
        <f t="shared" si="1739"/>
        <v>0</v>
      </c>
      <c r="AS164" s="462">
        <f t="shared" si="1740"/>
        <v>0</v>
      </c>
      <c r="AT164" s="461">
        <f t="shared" ref="AT164:AT166" si="1796">SUM(AG164*14%)</f>
        <v>0</v>
      </c>
      <c r="AU164" s="461"/>
      <c r="AV164" s="461">
        <f t="shared" si="1742"/>
        <v>0</v>
      </c>
      <c r="AW164" s="461">
        <f t="shared" ref="AW164:AW177" si="1797">SUM(AJ164*14%)</f>
        <v>0</v>
      </c>
      <c r="AX164" s="461">
        <f t="shared" si="1743"/>
        <v>0</v>
      </c>
      <c r="AY164" s="461">
        <f t="shared" si="1744"/>
        <v>0</v>
      </c>
      <c r="AZ164" s="461">
        <f t="shared" si="1745"/>
        <v>0</v>
      </c>
      <c r="BA164" s="461">
        <f t="shared" si="1746"/>
        <v>0</v>
      </c>
      <c r="BB164" s="461">
        <f t="shared" si="1747"/>
        <v>0</v>
      </c>
      <c r="BC164" s="461">
        <f t="shared" si="1748"/>
        <v>0</v>
      </c>
      <c r="BD164" s="461">
        <f t="shared" si="1749"/>
        <v>0</v>
      </c>
      <c r="BE164" s="461">
        <f t="shared" si="1750"/>
        <v>0</v>
      </c>
      <c r="BF164" s="73">
        <f t="shared" si="1751"/>
        <v>0</v>
      </c>
      <c r="BG164" s="411">
        <f t="shared" si="1752"/>
        <v>0</v>
      </c>
      <c r="BH164" s="412">
        <f t="shared" si="1753"/>
        <v>149700</v>
      </c>
      <c r="BI164" s="413">
        <f t="shared" si="1754"/>
        <v>149700</v>
      </c>
      <c r="BJ164" s="387">
        <f t="shared" si="1755"/>
        <v>0</v>
      </c>
      <c r="BK164" s="176">
        <v>49900</v>
      </c>
      <c r="BL164" s="461">
        <f t="shared" si="1756"/>
        <v>0</v>
      </c>
      <c r="BM164" s="461">
        <f t="shared" si="1757"/>
        <v>0</v>
      </c>
      <c r="BN164" s="461">
        <f t="shared" si="1758"/>
        <v>0</v>
      </c>
      <c r="BO164" s="37"/>
      <c r="BP164" s="461">
        <f t="shared" si="1759"/>
        <v>0</v>
      </c>
      <c r="BQ164" s="461">
        <f t="shared" si="1760"/>
        <v>0</v>
      </c>
      <c r="BR164" s="461">
        <f t="shared" si="1761"/>
        <v>0</v>
      </c>
      <c r="BS164" s="37"/>
      <c r="BT164" s="461">
        <f t="shared" si="1762"/>
        <v>0</v>
      </c>
      <c r="BU164" s="461">
        <f t="shared" si="1763"/>
        <v>0</v>
      </c>
      <c r="BV164" s="461">
        <f t="shared" si="1764"/>
        <v>0</v>
      </c>
      <c r="BW164" s="37"/>
      <c r="BX164" s="461">
        <f t="shared" si="1765"/>
        <v>0</v>
      </c>
      <c r="BY164" s="461">
        <f t="shared" si="1766"/>
        <v>0</v>
      </c>
      <c r="BZ164" s="461">
        <f t="shared" si="1767"/>
        <v>0</v>
      </c>
      <c r="CA164" s="37"/>
      <c r="CB164" s="461">
        <f t="shared" si="1768"/>
        <v>0</v>
      </c>
      <c r="CC164" s="461">
        <f t="shared" si="1769"/>
        <v>0</v>
      </c>
      <c r="CD164" s="461">
        <f t="shared" si="1770"/>
        <v>0</v>
      </c>
      <c r="CE164" s="37"/>
      <c r="CF164" s="461">
        <f t="shared" si="1771"/>
        <v>0</v>
      </c>
      <c r="CG164" s="461">
        <f t="shared" si="1772"/>
        <v>0</v>
      </c>
      <c r="CH164" s="461">
        <f t="shared" si="1773"/>
        <v>0</v>
      </c>
      <c r="CI164" s="37"/>
      <c r="CJ164" s="461">
        <f t="shared" si="1774"/>
        <v>0</v>
      </c>
      <c r="CK164" s="461">
        <f t="shared" si="1775"/>
        <v>0</v>
      </c>
      <c r="CL164" s="461">
        <f t="shared" si="1776"/>
        <v>0</v>
      </c>
      <c r="CM164" s="37"/>
      <c r="CN164" s="461">
        <f t="shared" si="1777"/>
        <v>0</v>
      </c>
      <c r="CO164" s="461">
        <f t="shared" si="1778"/>
        <v>0</v>
      </c>
      <c r="CP164" s="461">
        <f t="shared" si="1779"/>
        <v>0</v>
      </c>
      <c r="CQ164" s="37"/>
      <c r="CR164" s="461">
        <f t="shared" si="1780"/>
        <v>0</v>
      </c>
      <c r="CS164" s="461">
        <f t="shared" si="1781"/>
        <v>0</v>
      </c>
      <c r="CT164" s="461">
        <f t="shared" si="1782"/>
        <v>0</v>
      </c>
      <c r="CU164" s="37"/>
      <c r="CV164" s="461">
        <f t="shared" si="1783"/>
        <v>0</v>
      </c>
      <c r="CW164" s="461">
        <f t="shared" si="1784"/>
        <v>0</v>
      </c>
      <c r="CX164" s="461">
        <f t="shared" si="1785"/>
        <v>0</v>
      </c>
      <c r="CY164" s="37"/>
      <c r="CZ164" s="461">
        <f t="shared" si="1786"/>
        <v>0</v>
      </c>
      <c r="DA164" s="461">
        <f t="shared" si="1787"/>
        <v>0</v>
      </c>
      <c r="DB164" s="461">
        <f t="shared" si="1788"/>
        <v>0</v>
      </c>
      <c r="DC164" s="37"/>
      <c r="DD164" s="461">
        <f t="shared" si="1789"/>
        <v>0</v>
      </c>
      <c r="DE164" s="461">
        <f t="shared" si="1790"/>
        <v>0</v>
      </c>
      <c r="DF164" s="461">
        <f t="shared" si="1791"/>
        <v>0</v>
      </c>
      <c r="DG164" s="37"/>
      <c r="DH164" s="461">
        <f t="shared" si="1792"/>
        <v>0</v>
      </c>
      <c r="DI164" s="461">
        <f t="shared" si="1793"/>
        <v>0</v>
      </c>
      <c r="DJ164" s="461">
        <f t="shared" si="1794"/>
        <v>0</v>
      </c>
    </row>
    <row r="165" spans="1:114" s="38" customFormat="1" ht="24.75" customHeight="1" x14ac:dyDescent="0.2">
      <c r="A165" s="28"/>
      <c r="B165" s="427" t="s">
        <v>100</v>
      </c>
      <c r="C165" s="191" t="s">
        <v>49</v>
      </c>
      <c r="D165" s="414">
        <v>2</v>
      </c>
      <c r="E165" s="97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1">
        <f t="shared" ref="Q165" si="1798">SUM(E165:P165)</f>
        <v>0</v>
      </c>
      <c r="R165" s="178" t="s">
        <v>244</v>
      </c>
      <c r="S165" s="409">
        <v>35000</v>
      </c>
      <c r="T165" s="415"/>
      <c r="U165" s="410"/>
      <c r="V165" s="410"/>
      <c r="W165" s="410"/>
      <c r="X165" s="410"/>
      <c r="Y165" s="410"/>
      <c r="Z165" s="410"/>
      <c r="AA165" s="410"/>
      <c r="AB165" s="410"/>
      <c r="AC165" s="410"/>
      <c r="AD165" s="410"/>
      <c r="AE165" s="410"/>
      <c r="AF165" s="386">
        <f t="shared" ref="AF165" si="1799">SUM(Q165*S165)</f>
        <v>0</v>
      </c>
      <c r="AG165" s="70">
        <f t="shared" ref="AG165" si="1800">T165*E165</f>
        <v>0</v>
      </c>
      <c r="AH165" s="70">
        <f t="shared" ref="AH165" si="1801">U165*F165</f>
        <v>0</v>
      </c>
      <c r="AI165" s="70">
        <f t="shared" ref="AI165" si="1802">V165*G165</f>
        <v>0</v>
      </c>
      <c r="AJ165" s="70">
        <f t="shared" ref="AJ165" si="1803">W165*H165</f>
        <v>0</v>
      </c>
      <c r="AK165" s="70">
        <f t="shared" ref="AK165" si="1804">X165*I165</f>
        <v>0</v>
      </c>
      <c r="AL165" s="70">
        <f t="shared" ref="AL165" si="1805">Y165*J165</f>
        <v>0</v>
      </c>
      <c r="AM165" s="70">
        <f t="shared" ref="AM165" si="1806">Z165*K165</f>
        <v>0</v>
      </c>
      <c r="AN165" s="70">
        <f t="shared" ref="AN165" si="1807">AA165*L165</f>
        <v>0</v>
      </c>
      <c r="AO165" s="70">
        <f t="shared" ref="AO165" si="1808">AB165*M165</f>
        <v>0</v>
      </c>
      <c r="AP165" s="70">
        <f t="shared" ref="AP165" si="1809">AC165*N165</f>
        <v>0</v>
      </c>
      <c r="AQ165" s="70">
        <f t="shared" ref="AQ165" si="1810">AD165*O165</f>
        <v>0</v>
      </c>
      <c r="AR165" s="70">
        <f t="shared" ref="AR165" si="1811">AE165*P165</f>
        <v>0</v>
      </c>
      <c r="AS165" s="71">
        <f t="shared" ref="AS165" si="1812">SUM(AG165:AR165)</f>
        <v>0</v>
      </c>
      <c r="AT165" s="70">
        <f t="shared" ref="AT165" si="1813">SUM(AG165*14%)</f>
        <v>0</v>
      </c>
      <c r="AU165" s="70"/>
      <c r="AV165" s="70">
        <f t="shared" ref="AV165" si="1814">SUM(AI165*14%)</f>
        <v>0</v>
      </c>
      <c r="AW165" s="70">
        <f t="shared" ref="AW165" si="1815">SUM(AJ165*14%)</f>
        <v>0</v>
      </c>
      <c r="AX165" s="70">
        <f t="shared" ref="AX165" si="1816">SUM(AK165*14%)</f>
        <v>0</v>
      </c>
      <c r="AY165" s="70">
        <f t="shared" ref="AY165" si="1817">SUM(AL165*14%)</f>
        <v>0</v>
      </c>
      <c r="AZ165" s="70">
        <f t="shared" ref="AZ165" si="1818">SUM(AM165*14%)</f>
        <v>0</v>
      </c>
      <c r="BA165" s="70">
        <f t="shared" ref="BA165" si="1819">SUM(AN165*14%)</f>
        <v>0</v>
      </c>
      <c r="BB165" s="70">
        <f t="shared" ref="BB165" si="1820">SUM(AO165*14%)</f>
        <v>0</v>
      </c>
      <c r="BC165" s="70">
        <f t="shared" ref="BC165" si="1821">SUM(AP165*14%)</f>
        <v>0</v>
      </c>
      <c r="BD165" s="70">
        <f t="shared" ref="BD165" si="1822">SUM(AQ165*14%)</f>
        <v>0</v>
      </c>
      <c r="BE165" s="70">
        <f t="shared" ref="BE165" si="1823">SUM(AR165*14%)</f>
        <v>0</v>
      </c>
      <c r="BF165" s="72">
        <f t="shared" ref="BF165" si="1824">SUM(AT165:BE165)</f>
        <v>0</v>
      </c>
      <c r="BG165" s="411">
        <f t="shared" ref="BG165" si="1825">AF165-AS165</f>
        <v>0</v>
      </c>
      <c r="BH165" s="412">
        <f t="shared" ref="BH165" si="1826">S165*D165</f>
        <v>70000</v>
      </c>
      <c r="BI165" s="413">
        <f t="shared" ref="BI165" si="1827">BH165-AS165</f>
        <v>70000</v>
      </c>
      <c r="BJ165" s="387">
        <f t="shared" ref="BJ165" si="1828">SUM(Q165/D165)</f>
        <v>0</v>
      </c>
      <c r="BK165" s="409">
        <v>35000</v>
      </c>
      <c r="BL165" s="461">
        <f t="shared" si="1756"/>
        <v>0</v>
      </c>
      <c r="BM165" s="461">
        <f t="shared" si="1757"/>
        <v>0</v>
      </c>
      <c r="BN165" s="461">
        <f t="shared" si="1758"/>
        <v>0</v>
      </c>
      <c r="BO165" s="37"/>
      <c r="BP165" s="461">
        <f t="shared" si="1759"/>
        <v>0</v>
      </c>
      <c r="BQ165" s="461">
        <f t="shared" si="1760"/>
        <v>0</v>
      </c>
      <c r="BR165" s="461">
        <f t="shared" si="1761"/>
        <v>0</v>
      </c>
      <c r="BS165" s="37"/>
      <c r="BT165" s="461">
        <f t="shared" si="1762"/>
        <v>0</v>
      </c>
      <c r="BU165" s="461">
        <f t="shared" si="1763"/>
        <v>0</v>
      </c>
      <c r="BV165" s="461">
        <f t="shared" si="1764"/>
        <v>0</v>
      </c>
      <c r="BW165" s="37"/>
      <c r="BX165" s="461">
        <f t="shared" si="1765"/>
        <v>0</v>
      </c>
      <c r="BY165" s="461">
        <f t="shared" si="1766"/>
        <v>0</v>
      </c>
      <c r="BZ165" s="461">
        <f t="shared" si="1767"/>
        <v>0</v>
      </c>
      <c r="CA165" s="37"/>
      <c r="CB165" s="461">
        <f t="shared" si="1768"/>
        <v>0</v>
      </c>
      <c r="CC165" s="461">
        <f t="shared" si="1769"/>
        <v>0</v>
      </c>
      <c r="CD165" s="461">
        <f t="shared" si="1770"/>
        <v>0</v>
      </c>
      <c r="CE165" s="37"/>
      <c r="CF165" s="461">
        <f t="shared" si="1771"/>
        <v>0</v>
      </c>
      <c r="CG165" s="461">
        <f t="shared" si="1772"/>
        <v>0</v>
      </c>
      <c r="CH165" s="461">
        <f t="shared" si="1773"/>
        <v>0</v>
      </c>
      <c r="CI165" s="37"/>
      <c r="CJ165" s="461">
        <f t="shared" si="1774"/>
        <v>0</v>
      </c>
      <c r="CK165" s="461">
        <f t="shared" si="1775"/>
        <v>0</v>
      </c>
      <c r="CL165" s="461">
        <f t="shared" si="1776"/>
        <v>0</v>
      </c>
      <c r="CM165" s="37"/>
      <c r="CN165" s="461">
        <f t="shared" si="1777"/>
        <v>0</v>
      </c>
      <c r="CO165" s="461">
        <f t="shared" si="1778"/>
        <v>0</v>
      </c>
      <c r="CP165" s="461">
        <f t="shared" si="1779"/>
        <v>0</v>
      </c>
      <c r="CQ165" s="37"/>
      <c r="CR165" s="461">
        <f t="shared" si="1780"/>
        <v>0</v>
      </c>
      <c r="CS165" s="461">
        <f t="shared" si="1781"/>
        <v>0</v>
      </c>
      <c r="CT165" s="461">
        <f t="shared" si="1782"/>
        <v>0</v>
      </c>
      <c r="CU165" s="37"/>
      <c r="CV165" s="461">
        <f t="shared" si="1783"/>
        <v>0</v>
      </c>
      <c r="CW165" s="461">
        <f t="shared" si="1784"/>
        <v>0</v>
      </c>
      <c r="CX165" s="461">
        <f t="shared" si="1785"/>
        <v>0</v>
      </c>
      <c r="CY165" s="37"/>
      <c r="CZ165" s="461">
        <f t="shared" si="1786"/>
        <v>0</v>
      </c>
      <c r="DA165" s="461">
        <f t="shared" si="1787"/>
        <v>0</v>
      </c>
      <c r="DB165" s="461">
        <f t="shared" si="1788"/>
        <v>0</v>
      </c>
      <c r="DC165" s="37"/>
      <c r="DD165" s="461">
        <f t="shared" si="1789"/>
        <v>0</v>
      </c>
      <c r="DE165" s="461">
        <f t="shared" si="1790"/>
        <v>0</v>
      </c>
      <c r="DF165" s="461">
        <f t="shared" si="1791"/>
        <v>0</v>
      </c>
      <c r="DG165" s="37"/>
      <c r="DH165" s="461">
        <f t="shared" si="1792"/>
        <v>0</v>
      </c>
      <c r="DI165" s="461">
        <f t="shared" si="1793"/>
        <v>0</v>
      </c>
      <c r="DJ165" s="461">
        <f t="shared" si="1794"/>
        <v>0</v>
      </c>
    </row>
    <row r="166" spans="1:114" s="38" customFormat="1" ht="24.75" customHeight="1" x14ac:dyDescent="0.2">
      <c r="A166" s="28"/>
      <c r="B166" s="427" t="s">
        <v>474</v>
      </c>
      <c r="C166" s="191" t="s">
        <v>49</v>
      </c>
      <c r="D166" s="414">
        <v>1</v>
      </c>
      <c r="E166" s="97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1">
        <f t="shared" si="1735"/>
        <v>0</v>
      </c>
      <c r="R166" s="178" t="s">
        <v>27</v>
      </c>
      <c r="S166" s="409">
        <v>30300</v>
      </c>
      <c r="T166" s="415"/>
      <c r="U166" s="410"/>
      <c r="V166" s="410"/>
      <c r="W166" s="410"/>
      <c r="X166" s="410"/>
      <c r="Y166" s="410"/>
      <c r="Z166" s="410"/>
      <c r="AA166" s="410"/>
      <c r="AB166" s="410"/>
      <c r="AC166" s="410"/>
      <c r="AD166" s="410"/>
      <c r="AE166" s="410"/>
      <c r="AF166" s="386">
        <f t="shared" si="1795"/>
        <v>0</v>
      </c>
      <c r="AG166" s="70">
        <f t="shared" si="1736"/>
        <v>0</v>
      </c>
      <c r="AH166" s="70">
        <f t="shared" si="1737"/>
        <v>0</v>
      </c>
      <c r="AI166" s="70">
        <f t="shared" si="1738"/>
        <v>0</v>
      </c>
      <c r="AJ166" s="70">
        <f t="shared" si="1739"/>
        <v>0</v>
      </c>
      <c r="AK166" s="70">
        <f t="shared" si="1739"/>
        <v>0</v>
      </c>
      <c r="AL166" s="70">
        <f t="shared" si="1739"/>
        <v>0</v>
      </c>
      <c r="AM166" s="70">
        <f t="shared" si="1739"/>
        <v>0</v>
      </c>
      <c r="AN166" s="70">
        <f t="shared" si="1739"/>
        <v>0</v>
      </c>
      <c r="AO166" s="70">
        <f t="shared" si="1739"/>
        <v>0</v>
      </c>
      <c r="AP166" s="70">
        <f t="shared" si="1739"/>
        <v>0</v>
      </c>
      <c r="AQ166" s="70">
        <f t="shared" si="1739"/>
        <v>0</v>
      </c>
      <c r="AR166" s="70">
        <f t="shared" si="1739"/>
        <v>0</v>
      </c>
      <c r="AS166" s="71">
        <f t="shared" si="1740"/>
        <v>0</v>
      </c>
      <c r="AT166" s="70">
        <f t="shared" si="1796"/>
        <v>0</v>
      </c>
      <c r="AU166" s="70"/>
      <c r="AV166" s="70">
        <f t="shared" si="1742"/>
        <v>0</v>
      </c>
      <c r="AW166" s="70">
        <f t="shared" si="1797"/>
        <v>0</v>
      </c>
      <c r="AX166" s="70">
        <f t="shared" si="1743"/>
        <v>0</v>
      </c>
      <c r="AY166" s="70">
        <f t="shared" si="1744"/>
        <v>0</v>
      </c>
      <c r="AZ166" s="70">
        <f t="shared" si="1745"/>
        <v>0</v>
      </c>
      <c r="BA166" s="70">
        <f t="shared" si="1746"/>
        <v>0</v>
      </c>
      <c r="BB166" s="70">
        <f t="shared" si="1747"/>
        <v>0</v>
      </c>
      <c r="BC166" s="70">
        <f t="shared" si="1748"/>
        <v>0</v>
      </c>
      <c r="BD166" s="70">
        <f t="shared" si="1749"/>
        <v>0</v>
      </c>
      <c r="BE166" s="70">
        <f t="shared" si="1750"/>
        <v>0</v>
      </c>
      <c r="BF166" s="72">
        <f t="shared" si="1751"/>
        <v>0</v>
      </c>
      <c r="BG166" s="411">
        <f t="shared" si="1752"/>
        <v>0</v>
      </c>
      <c r="BH166" s="412">
        <f t="shared" si="1753"/>
        <v>30300</v>
      </c>
      <c r="BI166" s="413">
        <f t="shared" si="1754"/>
        <v>30300</v>
      </c>
      <c r="BJ166" s="387">
        <f t="shared" si="1755"/>
        <v>0</v>
      </c>
      <c r="BK166" s="409">
        <v>30300</v>
      </c>
      <c r="BL166" s="461">
        <f t="shared" si="1756"/>
        <v>0</v>
      </c>
      <c r="BM166" s="461">
        <f t="shared" si="1757"/>
        <v>0</v>
      </c>
      <c r="BN166" s="461">
        <f t="shared" si="1758"/>
        <v>0</v>
      </c>
      <c r="BO166" s="37"/>
      <c r="BP166" s="461">
        <f t="shared" si="1759"/>
        <v>0</v>
      </c>
      <c r="BQ166" s="461">
        <f t="shared" si="1760"/>
        <v>0</v>
      </c>
      <c r="BR166" s="461">
        <f t="shared" si="1761"/>
        <v>0</v>
      </c>
      <c r="BS166" s="37"/>
      <c r="BT166" s="461">
        <f t="shared" si="1762"/>
        <v>0</v>
      </c>
      <c r="BU166" s="461">
        <f t="shared" si="1763"/>
        <v>0</v>
      </c>
      <c r="BV166" s="461">
        <f t="shared" si="1764"/>
        <v>0</v>
      </c>
      <c r="BW166" s="37"/>
      <c r="BX166" s="461">
        <f t="shared" si="1765"/>
        <v>0</v>
      </c>
      <c r="BY166" s="461">
        <f t="shared" si="1766"/>
        <v>0</v>
      </c>
      <c r="BZ166" s="461">
        <f t="shared" si="1767"/>
        <v>0</v>
      </c>
      <c r="CA166" s="37"/>
      <c r="CB166" s="461">
        <f t="shared" si="1768"/>
        <v>0</v>
      </c>
      <c r="CC166" s="461">
        <f t="shared" si="1769"/>
        <v>0</v>
      </c>
      <c r="CD166" s="461">
        <f t="shared" si="1770"/>
        <v>0</v>
      </c>
      <c r="CE166" s="37"/>
      <c r="CF166" s="461">
        <f t="shared" si="1771"/>
        <v>0</v>
      </c>
      <c r="CG166" s="461">
        <f t="shared" si="1772"/>
        <v>0</v>
      </c>
      <c r="CH166" s="461">
        <f t="shared" si="1773"/>
        <v>0</v>
      </c>
      <c r="CI166" s="37"/>
      <c r="CJ166" s="461">
        <f t="shared" si="1774"/>
        <v>0</v>
      </c>
      <c r="CK166" s="461">
        <f t="shared" si="1775"/>
        <v>0</v>
      </c>
      <c r="CL166" s="461">
        <f t="shared" si="1776"/>
        <v>0</v>
      </c>
      <c r="CM166" s="37"/>
      <c r="CN166" s="461">
        <f t="shared" si="1777"/>
        <v>0</v>
      </c>
      <c r="CO166" s="461">
        <f t="shared" si="1778"/>
        <v>0</v>
      </c>
      <c r="CP166" s="461">
        <f t="shared" si="1779"/>
        <v>0</v>
      </c>
      <c r="CQ166" s="37"/>
      <c r="CR166" s="461">
        <f t="shared" si="1780"/>
        <v>0</v>
      </c>
      <c r="CS166" s="461">
        <f t="shared" si="1781"/>
        <v>0</v>
      </c>
      <c r="CT166" s="461">
        <f t="shared" si="1782"/>
        <v>0</v>
      </c>
      <c r="CU166" s="37"/>
      <c r="CV166" s="461">
        <f t="shared" si="1783"/>
        <v>0</v>
      </c>
      <c r="CW166" s="461">
        <f t="shared" si="1784"/>
        <v>0</v>
      </c>
      <c r="CX166" s="461">
        <f t="shared" si="1785"/>
        <v>0</v>
      </c>
      <c r="CY166" s="37"/>
      <c r="CZ166" s="461">
        <f t="shared" si="1786"/>
        <v>0</v>
      </c>
      <c r="DA166" s="461">
        <f t="shared" si="1787"/>
        <v>0</v>
      </c>
      <c r="DB166" s="461">
        <f t="shared" si="1788"/>
        <v>0</v>
      </c>
      <c r="DC166" s="37"/>
      <c r="DD166" s="461">
        <f t="shared" si="1789"/>
        <v>0</v>
      </c>
      <c r="DE166" s="461">
        <f t="shared" si="1790"/>
        <v>0</v>
      </c>
      <c r="DF166" s="461">
        <f t="shared" si="1791"/>
        <v>0</v>
      </c>
      <c r="DG166" s="37"/>
      <c r="DH166" s="461">
        <f t="shared" si="1792"/>
        <v>0</v>
      </c>
      <c r="DI166" s="461">
        <f t="shared" si="1793"/>
        <v>0</v>
      </c>
      <c r="DJ166" s="461">
        <f t="shared" si="1794"/>
        <v>0</v>
      </c>
    </row>
    <row r="167" spans="1:114" s="38" customFormat="1" ht="24.75" customHeight="1" x14ac:dyDescent="0.2">
      <c r="A167" s="28"/>
      <c r="B167" s="630" t="s">
        <v>435</v>
      </c>
      <c r="C167" s="191" t="s">
        <v>49</v>
      </c>
      <c r="D167" s="82">
        <v>1</v>
      </c>
      <c r="E167" s="97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1">
        <f t="shared" ref="Q167:Q168" si="1829">SUM(E167:P167)</f>
        <v>0</v>
      </c>
      <c r="R167" s="172" t="s">
        <v>32</v>
      </c>
      <c r="S167" s="176">
        <v>350000</v>
      </c>
      <c r="T167" s="415"/>
      <c r="U167" s="410"/>
      <c r="V167" s="410"/>
      <c r="W167" s="410"/>
      <c r="X167" s="410"/>
      <c r="Y167" s="410"/>
      <c r="Z167" s="410"/>
      <c r="AA167" s="410"/>
      <c r="AB167" s="410"/>
      <c r="AC167" s="410"/>
      <c r="AD167" s="410"/>
      <c r="AE167" s="410"/>
      <c r="AF167" s="386">
        <f t="shared" ref="AF167:AF168" si="1830">SUM(Q167*S167)</f>
        <v>0</v>
      </c>
      <c r="AG167" s="70">
        <f t="shared" ref="AG167:AG168" si="1831">T167*E167</f>
        <v>0</v>
      </c>
      <c r="AH167" s="70">
        <f t="shared" ref="AH167:AH168" si="1832">U167*F167</f>
        <v>0</v>
      </c>
      <c r="AI167" s="70">
        <f t="shared" ref="AI167:AI168" si="1833">V167*G167</f>
        <v>0</v>
      </c>
      <c r="AJ167" s="70">
        <f t="shared" ref="AJ167:AJ168" si="1834">W167*H167</f>
        <v>0</v>
      </c>
      <c r="AK167" s="70">
        <f t="shared" ref="AK167:AK168" si="1835">X167*I167</f>
        <v>0</v>
      </c>
      <c r="AL167" s="70">
        <f t="shared" ref="AL167:AL168" si="1836">Y167*J167</f>
        <v>0</v>
      </c>
      <c r="AM167" s="70">
        <f t="shared" ref="AM167:AM168" si="1837">Z167*K167</f>
        <v>0</v>
      </c>
      <c r="AN167" s="70">
        <f t="shared" ref="AN167:AN168" si="1838">AA167*L167</f>
        <v>0</v>
      </c>
      <c r="AO167" s="70">
        <f t="shared" ref="AO167:AO168" si="1839">AB167*M167</f>
        <v>0</v>
      </c>
      <c r="AP167" s="70">
        <f t="shared" ref="AP167:AP168" si="1840">AC167*N167</f>
        <v>0</v>
      </c>
      <c r="AQ167" s="70">
        <f t="shared" ref="AQ167:AQ168" si="1841">AD167*O167</f>
        <v>0</v>
      </c>
      <c r="AR167" s="70">
        <f t="shared" ref="AR167:AR168" si="1842">AE167*P167</f>
        <v>0</v>
      </c>
      <c r="AS167" s="71">
        <f t="shared" ref="AS167:AS168" si="1843">SUM(AG167:AR167)</f>
        <v>0</v>
      </c>
      <c r="AT167" s="70">
        <f t="shared" ref="AT167:AT168" si="1844">SUM(AG167*14%)</f>
        <v>0</v>
      </c>
      <c r="AU167" s="70"/>
      <c r="AV167" s="70">
        <f t="shared" ref="AV167:AV168" si="1845">SUM(AI167*14%)</f>
        <v>0</v>
      </c>
      <c r="AW167" s="70">
        <f t="shared" ref="AW167:AW168" si="1846">SUM(AJ167*14%)</f>
        <v>0</v>
      </c>
      <c r="AX167" s="70">
        <f t="shared" ref="AX167:AX168" si="1847">SUM(AK167*14%)</f>
        <v>0</v>
      </c>
      <c r="AY167" s="70">
        <f t="shared" ref="AY167:AY168" si="1848">SUM(AL167*14%)</f>
        <v>0</v>
      </c>
      <c r="AZ167" s="70">
        <f t="shared" ref="AZ167:AZ168" si="1849">SUM(AM167*14%)</f>
        <v>0</v>
      </c>
      <c r="BA167" s="70">
        <f t="shared" ref="BA167:BA168" si="1850">SUM(AN167*14%)</f>
        <v>0</v>
      </c>
      <c r="BB167" s="70">
        <f t="shared" ref="BB167:BB168" si="1851">SUM(AO167*14%)</f>
        <v>0</v>
      </c>
      <c r="BC167" s="70">
        <f t="shared" ref="BC167:BC168" si="1852">SUM(AP167*14%)</f>
        <v>0</v>
      </c>
      <c r="BD167" s="70">
        <f t="shared" ref="BD167:BD168" si="1853">SUM(AQ167*14%)</f>
        <v>0</v>
      </c>
      <c r="BE167" s="70">
        <f t="shared" ref="BE167:BE168" si="1854">SUM(AR167*14%)</f>
        <v>0</v>
      </c>
      <c r="BF167" s="72">
        <f t="shared" ref="BF167:BF168" si="1855">SUM(AT167:BE167)</f>
        <v>0</v>
      </c>
      <c r="BG167" s="411">
        <f t="shared" ref="BG167:BG168" si="1856">AF167-AS167</f>
        <v>0</v>
      </c>
      <c r="BH167" s="412">
        <f t="shared" ref="BH167:BH168" si="1857">S167*D167</f>
        <v>350000</v>
      </c>
      <c r="BI167" s="413">
        <f t="shared" ref="BI167:BI168" si="1858">BH167-AS167</f>
        <v>350000</v>
      </c>
      <c r="BJ167" s="387">
        <f t="shared" ref="BJ167:BJ168" si="1859">SUM(Q167/D167)</f>
        <v>0</v>
      </c>
      <c r="BK167" s="176">
        <v>350000</v>
      </c>
      <c r="BL167" s="461">
        <f t="shared" si="1756"/>
        <v>0</v>
      </c>
      <c r="BM167" s="461">
        <f t="shared" si="1757"/>
        <v>0</v>
      </c>
      <c r="BN167" s="461">
        <f t="shared" si="1758"/>
        <v>0</v>
      </c>
      <c r="BO167" s="37"/>
      <c r="BP167" s="461">
        <f t="shared" si="1759"/>
        <v>0</v>
      </c>
      <c r="BQ167" s="461">
        <f t="shared" si="1760"/>
        <v>0</v>
      </c>
      <c r="BR167" s="461">
        <f t="shared" si="1761"/>
        <v>0</v>
      </c>
      <c r="BS167" s="37"/>
      <c r="BT167" s="461">
        <f t="shared" si="1762"/>
        <v>0</v>
      </c>
      <c r="BU167" s="461">
        <f t="shared" si="1763"/>
        <v>0</v>
      </c>
      <c r="BV167" s="461">
        <f t="shared" si="1764"/>
        <v>0</v>
      </c>
      <c r="BW167" s="37"/>
      <c r="BX167" s="461">
        <f t="shared" si="1765"/>
        <v>0</v>
      </c>
      <c r="BY167" s="461">
        <f t="shared" si="1766"/>
        <v>0</v>
      </c>
      <c r="BZ167" s="461">
        <f t="shared" si="1767"/>
        <v>0</v>
      </c>
      <c r="CA167" s="37"/>
      <c r="CB167" s="461">
        <f t="shared" si="1768"/>
        <v>0</v>
      </c>
      <c r="CC167" s="461">
        <f t="shared" si="1769"/>
        <v>0</v>
      </c>
      <c r="CD167" s="461">
        <f t="shared" si="1770"/>
        <v>0</v>
      </c>
      <c r="CE167" s="37"/>
      <c r="CF167" s="461">
        <f t="shared" si="1771"/>
        <v>0</v>
      </c>
      <c r="CG167" s="461">
        <f t="shared" si="1772"/>
        <v>0</v>
      </c>
      <c r="CH167" s="461">
        <f t="shared" si="1773"/>
        <v>0</v>
      </c>
      <c r="CI167" s="37"/>
      <c r="CJ167" s="461">
        <f t="shared" si="1774"/>
        <v>0</v>
      </c>
      <c r="CK167" s="461">
        <f t="shared" si="1775"/>
        <v>0</v>
      </c>
      <c r="CL167" s="461">
        <f t="shared" si="1776"/>
        <v>0</v>
      </c>
      <c r="CM167" s="37"/>
      <c r="CN167" s="461">
        <f t="shared" si="1777"/>
        <v>0</v>
      </c>
      <c r="CO167" s="461">
        <f t="shared" si="1778"/>
        <v>0</v>
      </c>
      <c r="CP167" s="461">
        <f t="shared" si="1779"/>
        <v>0</v>
      </c>
      <c r="CQ167" s="37"/>
      <c r="CR167" s="461">
        <f t="shared" si="1780"/>
        <v>0</v>
      </c>
      <c r="CS167" s="461">
        <f t="shared" si="1781"/>
        <v>0</v>
      </c>
      <c r="CT167" s="461">
        <f t="shared" si="1782"/>
        <v>0</v>
      </c>
      <c r="CU167" s="37"/>
      <c r="CV167" s="461">
        <f t="shared" si="1783"/>
        <v>0</v>
      </c>
      <c r="CW167" s="461">
        <f t="shared" si="1784"/>
        <v>0</v>
      </c>
      <c r="CX167" s="461">
        <f t="shared" si="1785"/>
        <v>0</v>
      </c>
      <c r="CY167" s="37"/>
      <c r="CZ167" s="461">
        <f t="shared" si="1786"/>
        <v>0</v>
      </c>
      <c r="DA167" s="461">
        <f t="shared" si="1787"/>
        <v>0</v>
      </c>
      <c r="DB167" s="461">
        <f t="shared" si="1788"/>
        <v>0</v>
      </c>
      <c r="DC167" s="37"/>
      <c r="DD167" s="461">
        <f t="shared" si="1789"/>
        <v>0</v>
      </c>
      <c r="DE167" s="461">
        <f t="shared" si="1790"/>
        <v>0</v>
      </c>
      <c r="DF167" s="461">
        <f t="shared" si="1791"/>
        <v>0</v>
      </c>
      <c r="DG167" s="37"/>
      <c r="DH167" s="461">
        <f t="shared" si="1792"/>
        <v>0</v>
      </c>
      <c r="DI167" s="461">
        <f t="shared" si="1793"/>
        <v>0</v>
      </c>
      <c r="DJ167" s="461">
        <f t="shared" si="1794"/>
        <v>0</v>
      </c>
    </row>
    <row r="168" spans="1:114" s="38" customFormat="1" ht="24.75" customHeight="1" x14ac:dyDescent="0.2">
      <c r="A168" s="28"/>
      <c r="B168" s="630" t="s">
        <v>436</v>
      </c>
      <c r="C168" s="191" t="s">
        <v>49</v>
      </c>
      <c r="D168" s="82">
        <v>2</v>
      </c>
      <c r="E168" s="97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1">
        <f t="shared" si="1829"/>
        <v>0</v>
      </c>
      <c r="R168" s="172" t="s">
        <v>32</v>
      </c>
      <c r="S168" s="176">
        <v>250000</v>
      </c>
      <c r="T168" s="415"/>
      <c r="U168" s="410"/>
      <c r="V168" s="410"/>
      <c r="W168" s="410"/>
      <c r="X168" s="410"/>
      <c r="Y168" s="410"/>
      <c r="Z168" s="410"/>
      <c r="AA168" s="410"/>
      <c r="AB168" s="410"/>
      <c r="AC168" s="410"/>
      <c r="AD168" s="410"/>
      <c r="AE168" s="410"/>
      <c r="AF168" s="386">
        <f t="shared" si="1830"/>
        <v>0</v>
      </c>
      <c r="AG168" s="70">
        <f t="shared" si="1831"/>
        <v>0</v>
      </c>
      <c r="AH168" s="70">
        <f t="shared" si="1832"/>
        <v>0</v>
      </c>
      <c r="AI168" s="70">
        <f t="shared" si="1833"/>
        <v>0</v>
      </c>
      <c r="AJ168" s="70">
        <f t="shared" si="1834"/>
        <v>0</v>
      </c>
      <c r="AK168" s="70">
        <f t="shared" si="1835"/>
        <v>0</v>
      </c>
      <c r="AL168" s="70">
        <f t="shared" si="1836"/>
        <v>0</v>
      </c>
      <c r="AM168" s="70">
        <f t="shared" si="1837"/>
        <v>0</v>
      </c>
      <c r="AN168" s="70">
        <f t="shared" si="1838"/>
        <v>0</v>
      </c>
      <c r="AO168" s="70">
        <f t="shared" si="1839"/>
        <v>0</v>
      </c>
      <c r="AP168" s="70">
        <f t="shared" si="1840"/>
        <v>0</v>
      </c>
      <c r="AQ168" s="70">
        <f t="shared" si="1841"/>
        <v>0</v>
      </c>
      <c r="AR168" s="70">
        <f t="shared" si="1842"/>
        <v>0</v>
      </c>
      <c r="AS168" s="71">
        <f t="shared" si="1843"/>
        <v>0</v>
      </c>
      <c r="AT168" s="70">
        <f t="shared" si="1844"/>
        <v>0</v>
      </c>
      <c r="AU168" s="70"/>
      <c r="AV168" s="70">
        <f t="shared" si="1845"/>
        <v>0</v>
      </c>
      <c r="AW168" s="70">
        <f t="shared" si="1846"/>
        <v>0</v>
      </c>
      <c r="AX168" s="70">
        <f t="shared" si="1847"/>
        <v>0</v>
      </c>
      <c r="AY168" s="70">
        <f t="shared" si="1848"/>
        <v>0</v>
      </c>
      <c r="AZ168" s="70">
        <f t="shared" si="1849"/>
        <v>0</v>
      </c>
      <c r="BA168" s="70">
        <f t="shared" si="1850"/>
        <v>0</v>
      </c>
      <c r="BB168" s="70">
        <f t="shared" si="1851"/>
        <v>0</v>
      </c>
      <c r="BC168" s="70">
        <f t="shared" si="1852"/>
        <v>0</v>
      </c>
      <c r="BD168" s="70">
        <f t="shared" si="1853"/>
        <v>0</v>
      </c>
      <c r="BE168" s="70">
        <f t="shared" si="1854"/>
        <v>0</v>
      </c>
      <c r="BF168" s="72">
        <f t="shared" si="1855"/>
        <v>0</v>
      </c>
      <c r="BG168" s="411">
        <f t="shared" si="1856"/>
        <v>0</v>
      </c>
      <c r="BH168" s="412">
        <f t="shared" si="1857"/>
        <v>500000</v>
      </c>
      <c r="BI168" s="413">
        <f t="shared" si="1858"/>
        <v>500000</v>
      </c>
      <c r="BJ168" s="387">
        <f t="shared" si="1859"/>
        <v>0</v>
      </c>
      <c r="BK168" s="176">
        <v>250000</v>
      </c>
      <c r="BL168" s="461">
        <f t="shared" si="1756"/>
        <v>0</v>
      </c>
      <c r="BM168" s="461">
        <f t="shared" si="1757"/>
        <v>0</v>
      </c>
      <c r="BN168" s="461">
        <f t="shared" si="1758"/>
        <v>0</v>
      </c>
      <c r="BO168" s="37"/>
      <c r="BP168" s="461">
        <f t="shared" si="1759"/>
        <v>0</v>
      </c>
      <c r="BQ168" s="461">
        <f t="shared" si="1760"/>
        <v>0</v>
      </c>
      <c r="BR168" s="461">
        <f t="shared" si="1761"/>
        <v>0</v>
      </c>
      <c r="BS168" s="37"/>
      <c r="BT168" s="461">
        <f t="shared" si="1762"/>
        <v>0</v>
      </c>
      <c r="BU168" s="461">
        <f t="shared" si="1763"/>
        <v>0</v>
      </c>
      <c r="BV168" s="461">
        <f t="shared" si="1764"/>
        <v>0</v>
      </c>
      <c r="BW168" s="37"/>
      <c r="BX168" s="461">
        <f t="shared" si="1765"/>
        <v>0</v>
      </c>
      <c r="BY168" s="461">
        <f t="shared" si="1766"/>
        <v>0</v>
      </c>
      <c r="BZ168" s="461">
        <f t="shared" si="1767"/>
        <v>0</v>
      </c>
      <c r="CA168" s="37"/>
      <c r="CB168" s="461">
        <f t="shared" si="1768"/>
        <v>0</v>
      </c>
      <c r="CC168" s="461">
        <f t="shared" si="1769"/>
        <v>0</v>
      </c>
      <c r="CD168" s="461">
        <f t="shared" si="1770"/>
        <v>0</v>
      </c>
      <c r="CE168" s="37"/>
      <c r="CF168" s="461">
        <f t="shared" si="1771"/>
        <v>0</v>
      </c>
      <c r="CG168" s="461">
        <f t="shared" si="1772"/>
        <v>0</v>
      </c>
      <c r="CH168" s="461">
        <f t="shared" si="1773"/>
        <v>0</v>
      </c>
      <c r="CI168" s="37"/>
      <c r="CJ168" s="461">
        <f t="shared" si="1774"/>
        <v>0</v>
      </c>
      <c r="CK168" s="461">
        <f t="shared" si="1775"/>
        <v>0</v>
      </c>
      <c r="CL168" s="461">
        <f t="shared" si="1776"/>
        <v>0</v>
      </c>
      <c r="CM168" s="37"/>
      <c r="CN168" s="461">
        <f t="shared" si="1777"/>
        <v>0</v>
      </c>
      <c r="CO168" s="461">
        <f t="shared" si="1778"/>
        <v>0</v>
      </c>
      <c r="CP168" s="461">
        <f t="shared" si="1779"/>
        <v>0</v>
      </c>
      <c r="CQ168" s="37"/>
      <c r="CR168" s="461">
        <f t="shared" si="1780"/>
        <v>0</v>
      </c>
      <c r="CS168" s="461">
        <f t="shared" si="1781"/>
        <v>0</v>
      </c>
      <c r="CT168" s="461">
        <f t="shared" si="1782"/>
        <v>0</v>
      </c>
      <c r="CU168" s="37"/>
      <c r="CV168" s="461">
        <f t="shared" si="1783"/>
        <v>0</v>
      </c>
      <c r="CW168" s="461">
        <f t="shared" si="1784"/>
        <v>0</v>
      </c>
      <c r="CX168" s="461">
        <f t="shared" si="1785"/>
        <v>0</v>
      </c>
      <c r="CY168" s="37"/>
      <c r="CZ168" s="461">
        <f t="shared" si="1786"/>
        <v>0</v>
      </c>
      <c r="DA168" s="461">
        <f t="shared" si="1787"/>
        <v>0</v>
      </c>
      <c r="DB168" s="461">
        <f t="shared" si="1788"/>
        <v>0</v>
      </c>
      <c r="DC168" s="37"/>
      <c r="DD168" s="461">
        <f t="shared" si="1789"/>
        <v>0</v>
      </c>
      <c r="DE168" s="461">
        <f t="shared" si="1790"/>
        <v>0</v>
      </c>
      <c r="DF168" s="461">
        <f t="shared" si="1791"/>
        <v>0</v>
      </c>
      <c r="DG168" s="37"/>
      <c r="DH168" s="461">
        <f t="shared" si="1792"/>
        <v>0</v>
      </c>
      <c r="DI168" s="461">
        <f t="shared" si="1793"/>
        <v>0</v>
      </c>
      <c r="DJ168" s="461">
        <f t="shared" si="1794"/>
        <v>0</v>
      </c>
    </row>
    <row r="169" spans="1:114" s="92" customFormat="1" ht="24.75" customHeight="1" x14ac:dyDescent="0.2">
      <c r="A169" s="85">
        <v>2</v>
      </c>
      <c r="B169" s="431" t="s">
        <v>437</v>
      </c>
      <c r="C169" s="86"/>
      <c r="D169" s="143"/>
      <c r="E169" s="976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9"/>
      <c r="R169" s="172"/>
      <c r="S169" s="176"/>
      <c r="T169" s="173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69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1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2"/>
      <c r="BG169" s="99"/>
      <c r="BH169" s="100"/>
      <c r="BI169" s="101"/>
      <c r="BJ169" s="152"/>
      <c r="BK169" s="176"/>
      <c r="BL169" s="461">
        <f t="shared" si="1756"/>
        <v>0</v>
      </c>
      <c r="BM169" s="461">
        <f t="shared" si="1757"/>
        <v>0</v>
      </c>
      <c r="BN169" s="461">
        <f t="shared" si="1758"/>
        <v>0</v>
      </c>
      <c r="BO169" s="37"/>
      <c r="BP169" s="461">
        <f t="shared" si="1759"/>
        <v>0</v>
      </c>
      <c r="BQ169" s="461">
        <f t="shared" si="1760"/>
        <v>0</v>
      </c>
      <c r="BR169" s="461">
        <f t="shared" si="1761"/>
        <v>0</v>
      </c>
      <c r="BS169" s="37"/>
      <c r="BT169" s="461">
        <f t="shared" si="1762"/>
        <v>0</v>
      </c>
      <c r="BU169" s="461">
        <f t="shared" si="1763"/>
        <v>0</v>
      </c>
      <c r="BV169" s="461">
        <f t="shared" si="1764"/>
        <v>0</v>
      </c>
      <c r="BW169" s="37"/>
      <c r="BX169" s="461">
        <f t="shared" si="1765"/>
        <v>0</v>
      </c>
      <c r="BY169" s="461">
        <f t="shared" si="1766"/>
        <v>0</v>
      </c>
      <c r="BZ169" s="461">
        <f t="shared" si="1767"/>
        <v>0</v>
      </c>
      <c r="CA169" s="37"/>
      <c r="CB169" s="461">
        <f t="shared" si="1768"/>
        <v>0</v>
      </c>
      <c r="CC169" s="461">
        <f t="shared" si="1769"/>
        <v>0</v>
      </c>
      <c r="CD169" s="461">
        <f t="shared" si="1770"/>
        <v>0</v>
      </c>
      <c r="CE169" s="37"/>
      <c r="CF169" s="461">
        <f t="shared" si="1771"/>
        <v>0</v>
      </c>
      <c r="CG169" s="461">
        <f t="shared" si="1772"/>
        <v>0</v>
      </c>
      <c r="CH169" s="461">
        <f t="shared" si="1773"/>
        <v>0</v>
      </c>
      <c r="CI169" s="37"/>
      <c r="CJ169" s="461">
        <f t="shared" si="1774"/>
        <v>0</v>
      </c>
      <c r="CK169" s="461">
        <f t="shared" si="1775"/>
        <v>0</v>
      </c>
      <c r="CL169" s="461">
        <f t="shared" si="1776"/>
        <v>0</v>
      </c>
      <c r="CM169" s="37"/>
      <c r="CN169" s="461">
        <f t="shared" si="1777"/>
        <v>0</v>
      </c>
      <c r="CO169" s="461">
        <f t="shared" si="1778"/>
        <v>0</v>
      </c>
      <c r="CP169" s="461">
        <f t="shared" si="1779"/>
        <v>0</v>
      </c>
      <c r="CQ169" s="37"/>
      <c r="CR169" s="461">
        <f t="shared" si="1780"/>
        <v>0</v>
      </c>
      <c r="CS169" s="461">
        <f t="shared" si="1781"/>
        <v>0</v>
      </c>
      <c r="CT169" s="461">
        <f t="shared" si="1782"/>
        <v>0</v>
      </c>
      <c r="CU169" s="37"/>
      <c r="CV169" s="461">
        <f t="shared" si="1783"/>
        <v>0</v>
      </c>
      <c r="CW169" s="461">
        <f t="shared" si="1784"/>
        <v>0</v>
      </c>
      <c r="CX169" s="461">
        <f t="shared" si="1785"/>
        <v>0</v>
      </c>
      <c r="CY169" s="37"/>
      <c r="CZ169" s="461">
        <f t="shared" si="1786"/>
        <v>0</v>
      </c>
      <c r="DA169" s="461">
        <f t="shared" si="1787"/>
        <v>0</v>
      </c>
      <c r="DB169" s="461">
        <f t="shared" si="1788"/>
        <v>0</v>
      </c>
      <c r="DC169" s="37"/>
      <c r="DD169" s="461">
        <f t="shared" si="1789"/>
        <v>0</v>
      </c>
      <c r="DE169" s="461">
        <f t="shared" si="1790"/>
        <v>0</v>
      </c>
      <c r="DF169" s="461">
        <f t="shared" si="1791"/>
        <v>0</v>
      </c>
      <c r="DG169" s="37"/>
      <c r="DH169" s="461">
        <f t="shared" si="1792"/>
        <v>0</v>
      </c>
      <c r="DI169" s="461">
        <f t="shared" si="1793"/>
        <v>0</v>
      </c>
      <c r="DJ169" s="461">
        <f t="shared" si="1794"/>
        <v>0</v>
      </c>
    </row>
    <row r="170" spans="1:114" s="38" customFormat="1" ht="24.75" customHeight="1" x14ac:dyDescent="0.2">
      <c r="A170" s="28"/>
      <c r="B170" s="641" t="s">
        <v>438</v>
      </c>
      <c r="C170" s="29" t="s">
        <v>49</v>
      </c>
      <c r="D170" s="474">
        <v>35</v>
      </c>
      <c r="E170" s="97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1">
        <f t="shared" ref="Q170:Q174" si="1860">SUM(E170:P170)</f>
        <v>0</v>
      </c>
      <c r="R170" s="595" t="s">
        <v>28</v>
      </c>
      <c r="S170" s="546">
        <v>28500</v>
      </c>
      <c r="T170" s="32"/>
      <c r="U170" s="471"/>
      <c r="V170" s="471"/>
      <c r="W170" s="471"/>
      <c r="X170" s="471"/>
      <c r="Y170" s="471"/>
      <c r="Z170" s="471"/>
      <c r="AA170" s="471"/>
      <c r="AB170" s="471"/>
      <c r="AC170" s="471"/>
      <c r="AD170" s="471"/>
      <c r="AE170" s="471"/>
      <c r="AF170" s="386">
        <f>SUM(Q170*S170)</f>
        <v>0</v>
      </c>
      <c r="AG170" s="461">
        <f t="shared" ref="AG170:AG174" si="1861">T170*E170</f>
        <v>0</v>
      </c>
      <c r="AH170" s="461">
        <f t="shared" ref="AH170:AH174" si="1862">U170*F170</f>
        <v>0</v>
      </c>
      <c r="AI170" s="461">
        <f t="shared" ref="AI170:AI174" si="1863">V170*G170</f>
        <v>0</v>
      </c>
      <c r="AJ170" s="461">
        <f t="shared" ref="AJ170:AJ174" si="1864">W170*H170</f>
        <v>0</v>
      </c>
      <c r="AK170" s="461">
        <f t="shared" ref="AK170:AK174" si="1865">X170*I170</f>
        <v>0</v>
      </c>
      <c r="AL170" s="461">
        <f t="shared" ref="AL170:AL174" si="1866">Y170*J170</f>
        <v>0</v>
      </c>
      <c r="AM170" s="461">
        <f t="shared" ref="AM170:AM174" si="1867">Z170*K170</f>
        <v>0</v>
      </c>
      <c r="AN170" s="461">
        <f t="shared" ref="AN170:AN174" si="1868">AA170*L170</f>
        <v>0</v>
      </c>
      <c r="AO170" s="461">
        <f t="shared" ref="AO170:AO174" si="1869">AB170*M170</f>
        <v>0</v>
      </c>
      <c r="AP170" s="461">
        <f t="shared" ref="AP170:AP174" si="1870">AC170*N170</f>
        <v>0</v>
      </c>
      <c r="AQ170" s="461">
        <f t="shared" ref="AQ170:AQ174" si="1871">AD170*O170</f>
        <v>0</v>
      </c>
      <c r="AR170" s="461">
        <f t="shared" ref="AR170:AR174" si="1872">AE170*P170</f>
        <v>0</v>
      </c>
      <c r="AS170" s="462">
        <f t="shared" ref="AS170:AS174" si="1873">SUM(AG170:AR170)</f>
        <v>0</v>
      </c>
      <c r="AT170" s="461"/>
      <c r="AU170" s="461">
        <f t="shared" ref="AU170" si="1874">SUM(AH170*14%)</f>
        <v>0</v>
      </c>
      <c r="AV170" s="461">
        <f t="shared" ref="AV170:AV174" si="1875">SUM(AI170*14%)</f>
        <v>0</v>
      </c>
      <c r="AW170" s="461"/>
      <c r="AX170" s="461">
        <f t="shared" ref="AX170:AX174" si="1876">SUM(AK170*14%)</f>
        <v>0</v>
      </c>
      <c r="AY170" s="461">
        <f t="shared" ref="AY170:AY174" si="1877">SUM(AL170*14%)</f>
        <v>0</v>
      </c>
      <c r="AZ170" s="461">
        <f t="shared" ref="AZ170:AZ174" si="1878">SUM(AM170*14%)</f>
        <v>0</v>
      </c>
      <c r="BA170" s="461">
        <f t="shared" ref="BA170:BA174" si="1879">SUM(AN170*14%)</f>
        <v>0</v>
      </c>
      <c r="BB170" s="461">
        <f t="shared" ref="BB170:BB174" si="1880">SUM(AO170*14%)</f>
        <v>0</v>
      </c>
      <c r="BC170" s="461">
        <f t="shared" ref="BC170:BC174" si="1881">SUM(AP170*14%)</f>
        <v>0</v>
      </c>
      <c r="BD170" s="461">
        <f t="shared" ref="BD170:BD174" si="1882">SUM(AQ170*14%)</f>
        <v>0</v>
      </c>
      <c r="BE170" s="461">
        <f t="shared" ref="BE170:BE174" si="1883">SUM(AR170*14%)</f>
        <v>0</v>
      </c>
      <c r="BF170" s="73">
        <f t="shared" ref="BF170:BF174" si="1884">SUM(AT170:BE170)</f>
        <v>0</v>
      </c>
      <c r="BG170" s="411">
        <f t="shared" ref="BG170:BG174" si="1885">AF170-AS170</f>
        <v>0</v>
      </c>
      <c r="BH170" s="412">
        <f t="shared" ref="BH170:BH174" si="1886">S170*D170</f>
        <v>997500</v>
      </c>
      <c r="BI170" s="413">
        <f t="shared" ref="BI170:BI174" si="1887">BH170-AS170</f>
        <v>997500</v>
      </c>
      <c r="BJ170" s="387">
        <f t="shared" ref="BJ170:BJ174" si="1888">SUM(Q170/D170)</f>
        <v>0</v>
      </c>
      <c r="BK170" s="546">
        <v>28500</v>
      </c>
      <c r="BL170" s="461">
        <f t="shared" ref="BL170:BL176" si="1889">AG170-AT170</f>
        <v>0</v>
      </c>
      <c r="BM170" s="461">
        <f t="shared" ref="BM170:BM176" si="1890">E170*BK170</f>
        <v>0</v>
      </c>
      <c r="BN170" s="461">
        <f t="shared" ref="BN170:BN176" si="1891">BL170-BM170</f>
        <v>0</v>
      </c>
      <c r="BO170" s="37"/>
      <c r="BP170" s="461">
        <f t="shared" ref="BP170:BP176" si="1892">AH170-AU170</f>
        <v>0</v>
      </c>
      <c r="BQ170" s="461">
        <f t="shared" ref="BQ170:BQ176" si="1893">F170*BK170</f>
        <v>0</v>
      </c>
      <c r="BR170" s="461">
        <f t="shared" ref="BR170:BR176" si="1894">BP170-BQ170</f>
        <v>0</v>
      </c>
      <c r="BS170" s="37"/>
      <c r="BT170" s="461">
        <f t="shared" ref="BT170:BT176" si="1895">AI170-AV170</f>
        <v>0</v>
      </c>
      <c r="BU170" s="461">
        <f t="shared" ref="BU170:BU176" si="1896">G170*BK170</f>
        <v>0</v>
      </c>
      <c r="BV170" s="461">
        <f t="shared" ref="BV170:BV176" si="1897">BT170-BU170</f>
        <v>0</v>
      </c>
      <c r="BW170" s="37"/>
      <c r="BX170" s="461">
        <f t="shared" ref="BX170:BX176" si="1898">AJ170-AW170</f>
        <v>0</v>
      </c>
      <c r="BY170" s="461">
        <f t="shared" ref="BY170:BY176" si="1899">H170*BK170</f>
        <v>0</v>
      </c>
      <c r="BZ170" s="461">
        <f t="shared" ref="BZ170:BZ176" si="1900">BX170-BY170</f>
        <v>0</v>
      </c>
      <c r="CA170" s="37"/>
      <c r="CB170" s="461">
        <f t="shared" ref="CB170:CB176" si="1901">SUM(AK170-AX170)</f>
        <v>0</v>
      </c>
      <c r="CC170" s="461">
        <f t="shared" ref="CC170:CC176" si="1902">I170*BK170</f>
        <v>0</v>
      </c>
      <c r="CD170" s="461">
        <f t="shared" ref="CD170:CD176" si="1903">CB170-CC170</f>
        <v>0</v>
      </c>
      <c r="CE170" s="37"/>
      <c r="CF170" s="461">
        <f t="shared" ref="CF170:CF176" si="1904">AL170-AY170</f>
        <v>0</v>
      </c>
      <c r="CG170" s="461">
        <f t="shared" ref="CG170:CG176" si="1905">J170*BK170</f>
        <v>0</v>
      </c>
      <c r="CH170" s="461">
        <f t="shared" ref="CH170:CH176" si="1906">CF170-CG170</f>
        <v>0</v>
      </c>
      <c r="CI170" s="37"/>
      <c r="CJ170" s="461">
        <f t="shared" ref="CJ170:CJ176" si="1907">AM170-AZ170</f>
        <v>0</v>
      </c>
      <c r="CK170" s="461">
        <f t="shared" ref="CK170:CK176" si="1908">K170*BK170</f>
        <v>0</v>
      </c>
      <c r="CL170" s="461">
        <f t="shared" ref="CL170:CL176" si="1909">CJ170-CK170</f>
        <v>0</v>
      </c>
      <c r="CM170" s="37"/>
      <c r="CN170" s="461">
        <f t="shared" ref="CN170:CN176" si="1910">AN170-BA170</f>
        <v>0</v>
      </c>
      <c r="CO170" s="461">
        <f t="shared" ref="CO170:CO176" si="1911">L170*BK170</f>
        <v>0</v>
      </c>
      <c r="CP170" s="461">
        <f t="shared" ref="CP170:CP176" si="1912">CN170-CO170</f>
        <v>0</v>
      </c>
      <c r="CQ170" s="37"/>
      <c r="CR170" s="461">
        <f t="shared" ref="CR170:CR176" si="1913">AO170-BB170</f>
        <v>0</v>
      </c>
      <c r="CS170" s="461">
        <f t="shared" ref="CS170:CS176" si="1914">M170*BK170</f>
        <v>0</v>
      </c>
      <c r="CT170" s="461">
        <f t="shared" ref="CT170:CT176" si="1915">CR170-CS170</f>
        <v>0</v>
      </c>
      <c r="CU170" s="37"/>
      <c r="CV170" s="461">
        <f t="shared" ref="CV170:CV176" si="1916">AP170-BC170</f>
        <v>0</v>
      </c>
      <c r="CW170" s="461">
        <f t="shared" ref="CW170:CW176" si="1917">N170*BK170</f>
        <v>0</v>
      </c>
      <c r="CX170" s="461">
        <f t="shared" ref="CX170:CX176" si="1918">CV170-CW170</f>
        <v>0</v>
      </c>
      <c r="CY170" s="37"/>
      <c r="CZ170" s="461">
        <f t="shared" ref="CZ170:CZ176" si="1919">AQ170-BD170</f>
        <v>0</v>
      </c>
      <c r="DA170" s="461">
        <f t="shared" ref="DA170:DA176" si="1920">O170*BK170</f>
        <v>0</v>
      </c>
      <c r="DB170" s="461">
        <f t="shared" ref="DB170:DB176" si="1921">CZ170-DA170</f>
        <v>0</v>
      </c>
      <c r="DC170" s="37"/>
      <c r="DD170" s="461">
        <f t="shared" ref="DD170:DD176" si="1922">AR170-BE170</f>
        <v>0</v>
      </c>
      <c r="DE170" s="461">
        <f t="shared" ref="DE170:DE176" si="1923">P170*BK170</f>
        <v>0</v>
      </c>
      <c r="DF170" s="461">
        <f t="shared" ref="DF170:DF176" si="1924">DD170-DE170</f>
        <v>0</v>
      </c>
      <c r="DG170" s="37"/>
      <c r="DH170" s="461">
        <f t="shared" ref="DH170:DH176" si="1925">SUM(BL170+BP170+BT170+BX170+CB170+CF170+CJ170+CN170+CR170+CV170+CZ170+DD170)</f>
        <v>0</v>
      </c>
      <c r="DI170" s="461">
        <f t="shared" ref="DI170:DI176" si="1926">SUM(BM170+BQ170+BU170+BY170+CC170+CG170+CK170+CO170+CS170+CW170+DA170+DE170)</f>
        <v>0</v>
      </c>
      <c r="DJ170" s="461">
        <f t="shared" ref="DJ170:DJ176" si="1927">DH170-DI170</f>
        <v>0</v>
      </c>
    </row>
    <row r="171" spans="1:114" s="38" customFormat="1" ht="24.75" customHeight="1" x14ac:dyDescent="0.2">
      <c r="A171" s="28"/>
      <c r="B171" s="630" t="s">
        <v>433</v>
      </c>
      <c r="C171" s="29" t="s">
        <v>49</v>
      </c>
      <c r="D171" s="474">
        <v>3</v>
      </c>
      <c r="E171" s="97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1">
        <f t="shared" si="1860"/>
        <v>0</v>
      </c>
      <c r="R171" s="595" t="s">
        <v>434</v>
      </c>
      <c r="S171" s="176">
        <v>49900</v>
      </c>
      <c r="T171" s="32"/>
      <c r="U171" s="471"/>
      <c r="V171" s="471"/>
      <c r="W171" s="471"/>
      <c r="X171" s="471"/>
      <c r="Y171" s="471"/>
      <c r="Z171" s="471"/>
      <c r="AA171" s="471"/>
      <c r="AB171" s="471"/>
      <c r="AC171" s="471"/>
      <c r="AD171" s="471"/>
      <c r="AE171" s="471"/>
      <c r="AF171" s="386">
        <f t="shared" ref="AF171:AF174" si="1928">SUM(Q171*S171)</f>
        <v>0</v>
      </c>
      <c r="AG171" s="461">
        <f t="shared" si="1861"/>
        <v>0</v>
      </c>
      <c r="AH171" s="461">
        <f t="shared" si="1862"/>
        <v>0</v>
      </c>
      <c r="AI171" s="461">
        <f t="shared" si="1863"/>
        <v>0</v>
      </c>
      <c r="AJ171" s="461">
        <f t="shared" si="1864"/>
        <v>0</v>
      </c>
      <c r="AK171" s="461">
        <f t="shared" si="1865"/>
        <v>0</v>
      </c>
      <c r="AL171" s="461">
        <f t="shared" si="1866"/>
        <v>0</v>
      </c>
      <c r="AM171" s="461">
        <f t="shared" si="1867"/>
        <v>0</v>
      </c>
      <c r="AN171" s="461">
        <f t="shared" si="1868"/>
        <v>0</v>
      </c>
      <c r="AO171" s="461">
        <f t="shared" si="1869"/>
        <v>0</v>
      </c>
      <c r="AP171" s="461">
        <f t="shared" si="1870"/>
        <v>0</v>
      </c>
      <c r="AQ171" s="461">
        <f t="shared" si="1871"/>
        <v>0</v>
      </c>
      <c r="AR171" s="461">
        <f t="shared" si="1872"/>
        <v>0</v>
      </c>
      <c r="AS171" s="462">
        <f t="shared" si="1873"/>
        <v>0</v>
      </c>
      <c r="AT171" s="461">
        <f t="shared" ref="AT171:AT174" si="1929">SUM(AG171*14%)</f>
        <v>0</v>
      </c>
      <c r="AU171" s="461"/>
      <c r="AV171" s="461">
        <f t="shared" si="1875"/>
        <v>0</v>
      </c>
      <c r="AW171" s="461">
        <f t="shared" ref="AW171:AW174" si="1930">SUM(AJ171*14%)</f>
        <v>0</v>
      </c>
      <c r="AX171" s="461">
        <f t="shared" si="1876"/>
        <v>0</v>
      </c>
      <c r="AY171" s="461">
        <f t="shared" si="1877"/>
        <v>0</v>
      </c>
      <c r="AZ171" s="461">
        <f t="shared" si="1878"/>
        <v>0</v>
      </c>
      <c r="BA171" s="461">
        <f t="shared" si="1879"/>
        <v>0</v>
      </c>
      <c r="BB171" s="461">
        <f t="shared" si="1880"/>
        <v>0</v>
      </c>
      <c r="BC171" s="461">
        <f t="shared" si="1881"/>
        <v>0</v>
      </c>
      <c r="BD171" s="461">
        <f t="shared" si="1882"/>
        <v>0</v>
      </c>
      <c r="BE171" s="461">
        <f t="shared" si="1883"/>
        <v>0</v>
      </c>
      <c r="BF171" s="73">
        <f t="shared" si="1884"/>
        <v>0</v>
      </c>
      <c r="BG171" s="411">
        <f t="shared" si="1885"/>
        <v>0</v>
      </c>
      <c r="BH171" s="412">
        <f t="shared" si="1886"/>
        <v>149700</v>
      </c>
      <c r="BI171" s="413">
        <f t="shared" si="1887"/>
        <v>149700</v>
      </c>
      <c r="BJ171" s="387">
        <f t="shared" si="1888"/>
        <v>0</v>
      </c>
      <c r="BK171" s="176">
        <v>49900</v>
      </c>
      <c r="BL171" s="461">
        <f t="shared" si="1889"/>
        <v>0</v>
      </c>
      <c r="BM171" s="461">
        <f t="shared" si="1890"/>
        <v>0</v>
      </c>
      <c r="BN171" s="461">
        <f t="shared" si="1891"/>
        <v>0</v>
      </c>
      <c r="BO171" s="37"/>
      <c r="BP171" s="461">
        <f t="shared" si="1892"/>
        <v>0</v>
      </c>
      <c r="BQ171" s="461">
        <f t="shared" si="1893"/>
        <v>0</v>
      </c>
      <c r="BR171" s="461">
        <f t="shared" si="1894"/>
        <v>0</v>
      </c>
      <c r="BS171" s="37"/>
      <c r="BT171" s="461">
        <f t="shared" si="1895"/>
        <v>0</v>
      </c>
      <c r="BU171" s="461">
        <f t="shared" si="1896"/>
        <v>0</v>
      </c>
      <c r="BV171" s="461">
        <f t="shared" si="1897"/>
        <v>0</v>
      </c>
      <c r="BW171" s="37"/>
      <c r="BX171" s="461">
        <f t="shared" si="1898"/>
        <v>0</v>
      </c>
      <c r="BY171" s="461">
        <f t="shared" si="1899"/>
        <v>0</v>
      </c>
      <c r="BZ171" s="461">
        <f t="shared" si="1900"/>
        <v>0</v>
      </c>
      <c r="CA171" s="37"/>
      <c r="CB171" s="461">
        <f t="shared" si="1901"/>
        <v>0</v>
      </c>
      <c r="CC171" s="461">
        <f t="shared" si="1902"/>
        <v>0</v>
      </c>
      <c r="CD171" s="461">
        <f t="shared" si="1903"/>
        <v>0</v>
      </c>
      <c r="CE171" s="37"/>
      <c r="CF171" s="461">
        <f t="shared" si="1904"/>
        <v>0</v>
      </c>
      <c r="CG171" s="461">
        <f t="shared" si="1905"/>
        <v>0</v>
      </c>
      <c r="CH171" s="461">
        <f t="shared" si="1906"/>
        <v>0</v>
      </c>
      <c r="CI171" s="37"/>
      <c r="CJ171" s="461">
        <f t="shared" si="1907"/>
        <v>0</v>
      </c>
      <c r="CK171" s="461">
        <f t="shared" si="1908"/>
        <v>0</v>
      </c>
      <c r="CL171" s="461">
        <f t="shared" si="1909"/>
        <v>0</v>
      </c>
      <c r="CM171" s="37"/>
      <c r="CN171" s="461">
        <f t="shared" si="1910"/>
        <v>0</v>
      </c>
      <c r="CO171" s="461">
        <f t="shared" si="1911"/>
        <v>0</v>
      </c>
      <c r="CP171" s="461">
        <f t="shared" si="1912"/>
        <v>0</v>
      </c>
      <c r="CQ171" s="37"/>
      <c r="CR171" s="461">
        <f t="shared" si="1913"/>
        <v>0</v>
      </c>
      <c r="CS171" s="461">
        <f t="shared" si="1914"/>
        <v>0</v>
      </c>
      <c r="CT171" s="461">
        <f t="shared" si="1915"/>
        <v>0</v>
      </c>
      <c r="CU171" s="37"/>
      <c r="CV171" s="461">
        <f t="shared" si="1916"/>
        <v>0</v>
      </c>
      <c r="CW171" s="461">
        <f t="shared" si="1917"/>
        <v>0</v>
      </c>
      <c r="CX171" s="461">
        <f t="shared" si="1918"/>
        <v>0</v>
      </c>
      <c r="CY171" s="37"/>
      <c r="CZ171" s="461">
        <f t="shared" si="1919"/>
        <v>0</v>
      </c>
      <c r="DA171" s="461">
        <f t="shared" si="1920"/>
        <v>0</v>
      </c>
      <c r="DB171" s="461">
        <f t="shared" si="1921"/>
        <v>0</v>
      </c>
      <c r="DC171" s="37"/>
      <c r="DD171" s="461">
        <f t="shared" si="1922"/>
        <v>0</v>
      </c>
      <c r="DE171" s="461">
        <f t="shared" si="1923"/>
        <v>0</v>
      </c>
      <c r="DF171" s="461">
        <f t="shared" si="1924"/>
        <v>0</v>
      </c>
      <c r="DG171" s="37"/>
      <c r="DH171" s="461">
        <f t="shared" si="1925"/>
        <v>0</v>
      </c>
      <c r="DI171" s="461">
        <f t="shared" si="1926"/>
        <v>0</v>
      </c>
      <c r="DJ171" s="461">
        <f t="shared" si="1927"/>
        <v>0</v>
      </c>
    </row>
    <row r="172" spans="1:114" s="38" customFormat="1" ht="24.75" customHeight="1" x14ac:dyDescent="0.2">
      <c r="A172" s="28"/>
      <c r="B172" s="427" t="s">
        <v>100</v>
      </c>
      <c r="C172" s="191" t="s">
        <v>49</v>
      </c>
      <c r="D172" s="414">
        <v>2</v>
      </c>
      <c r="E172" s="97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1">
        <f t="shared" si="1860"/>
        <v>0</v>
      </c>
      <c r="R172" s="178" t="s">
        <v>244</v>
      </c>
      <c r="S172" s="409">
        <v>35000</v>
      </c>
      <c r="T172" s="415"/>
      <c r="U172" s="410"/>
      <c r="V172" s="410"/>
      <c r="W172" s="410"/>
      <c r="X172" s="410"/>
      <c r="Y172" s="410"/>
      <c r="Z172" s="410"/>
      <c r="AA172" s="410"/>
      <c r="AB172" s="410"/>
      <c r="AC172" s="410"/>
      <c r="AD172" s="410"/>
      <c r="AE172" s="410"/>
      <c r="AF172" s="386">
        <f t="shared" si="1928"/>
        <v>0</v>
      </c>
      <c r="AG172" s="70">
        <f t="shared" si="1861"/>
        <v>0</v>
      </c>
      <c r="AH172" s="70">
        <f t="shared" si="1862"/>
        <v>0</v>
      </c>
      <c r="AI172" s="70">
        <f t="shared" si="1863"/>
        <v>0</v>
      </c>
      <c r="AJ172" s="70">
        <f t="shared" si="1864"/>
        <v>0</v>
      </c>
      <c r="AK172" s="70">
        <f t="shared" si="1865"/>
        <v>0</v>
      </c>
      <c r="AL172" s="70">
        <f t="shared" si="1866"/>
        <v>0</v>
      </c>
      <c r="AM172" s="70">
        <f t="shared" si="1867"/>
        <v>0</v>
      </c>
      <c r="AN172" s="70">
        <f t="shared" si="1868"/>
        <v>0</v>
      </c>
      <c r="AO172" s="70">
        <f t="shared" si="1869"/>
        <v>0</v>
      </c>
      <c r="AP172" s="70">
        <f t="shared" si="1870"/>
        <v>0</v>
      </c>
      <c r="AQ172" s="70">
        <f t="shared" si="1871"/>
        <v>0</v>
      </c>
      <c r="AR172" s="70">
        <f t="shared" si="1872"/>
        <v>0</v>
      </c>
      <c r="AS172" s="71">
        <f t="shared" si="1873"/>
        <v>0</v>
      </c>
      <c r="AT172" s="70">
        <f t="shared" si="1929"/>
        <v>0</v>
      </c>
      <c r="AU172" s="70"/>
      <c r="AV172" s="70">
        <f t="shared" si="1875"/>
        <v>0</v>
      </c>
      <c r="AW172" s="70">
        <f t="shared" si="1930"/>
        <v>0</v>
      </c>
      <c r="AX172" s="70">
        <f t="shared" si="1876"/>
        <v>0</v>
      </c>
      <c r="AY172" s="70">
        <f t="shared" si="1877"/>
        <v>0</v>
      </c>
      <c r="AZ172" s="70">
        <f t="shared" si="1878"/>
        <v>0</v>
      </c>
      <c r="BA172" s="70">
        <f t="shared" si="1879"/>
        <v>0</v>
      </c>
      <c r="BB172" s="70">
        <f t="shared" si="1880"/>
        <v>0</v>
      </c>
      <c r="BC172" s="70">
        <f t="shared" si="1881"/>
        <v>0</v>
      </c>
      <c r="BD172" s="70">
        <f t="shared" si="1882"/>
        <v>0</v>
      </c>
      <c r="BE172" s="70">
        <f t="shared" si="1883"/>
        <v>0</v>
      </c>
      <c r="BF172" s="72">
        <f t="shared" si="1884"/>
        <v>0</v>
      </c>
      <c r="BG172" s="411">
        <f t="shared" si="1885"/>
        <v>0</v>
      </c>
      <c r="BH172" s="412">
        <f t="shared" si="1886"/>
        <v>70000</v>
      </c>
      <c r="BI172" s="413">
        <f t="shared" si="1887"/>
        <v>70000</v>
      </c>
      <c r="BJ172" s="387">
        <f t="shared" si="1888"/>
        <v>0</v>
      </c>
      <c r="BK172" s="409">
        <v>35000</v>
      </c>
      <c r="BL172" s="461">
        <f t="shared" si="1889"/>
        <v>0</v>
      </c>
      <c r="BM172" s="461">
        <f t="shared" si="1890"/>
        <v>0</v>
      </c>
      <c r="BN172" s="461">
        <f t="shared" si="1891"/>
        <v>0</v>
      </c>
      <c r="BO172" s="37"/>
      <c r="BP172" s="461">
        <f t="shared" si="1892"/>
        <v>0</v>
      </c>
      <c r="BQ172" s="461">
        <f t="shared" si="1893"/>
        <v>0</v>
      </c>
      <c r="BR172" s="461">
        <f t="shared" si="1894"/>
        <v>0</v>
      </c>
      <c r="BS172" s="37"/>
      <c r="BT172" s="461">
        <f t="shared" si="1895"/>
        <v>0</v>
      </c>
      <c r="BU172" s="461">
        <f t="shared" si="1896"/>
        <v>0</v>
      </c>
      <c r="BV172" s="461">
        <f t="shared" si="1897"/>
        <v>0</v>
      </c>
      <c r="BW172" s="37"/>
      <c r="BX172" s="461">
        <f t="shared" si="1898"/>
        <v>0</v>
      </c>
      <c r="BY172" s="461">
        <f t="shared" si="1899"/>
        <v>0</v>
      </c>
      <c r="BZ172" s="461">
        <f t="shared" si="1900"/>
        <v>0</v>
      </c>
      <c r="CA172" s="37"/>
      <c r="CB172" s="461">
        <f t="shared" si="1901"/>
        <v>0</v>
      </c>
      <c r="CC172" s="461">
        <f t="shared" si="1902"/>
        <v>0</v>
      </c>
      <c r="CD172" s="461">
        <f t="shared" si="1903"/>
        <v>0</v>
      </c>
      <c r="CE172" s="37"/>
      <c r="CF172" s="461">
        <f t="shared" si="1904"/>
        <v>0</v>
      </c>
      <c r="CG172" s="461">
        <f t="shared" si="1905"/>
        <v>0</v>
      </c>
      <c r="CH172" s="461">
        <f t="shared" si="1906"/>
        <v>0</v>
      </c>
      <c r="CI172" s="37"/>
      <c r="CJ172" s="461">
        <f t="shared" si="1907"/>
        <v>0</v>
      </c>
      <c r="CK172" s="461">
        <f t="shared" si="1908"/>
        <v>0</v>
      </c>
      <c r="CL172" s="461">
        <f t="shared" si="1909"/>
        <v>0</v>
      </c>
      <c r="CM172" s="37"/>
      <c r="CN172" s="461">
        <f t="shared" si="1910"/>
        <v>0</v>
      </c>
      <c r="CO172" s="461">
        <f t="shared" si="1911"/>
        <v>0</v>
      </c>
      <c r="CP172" s="461">
        <f t="shared" si="1912"/>
        <v>0</v>
      </c>
      <c r="CQ172" s="37"/>
      <c r="CR172" s="461">
        <f t="shared" si="1913"/>
        <v>0</v>
      </c>
      <c r="CS172" s="461">
        <f t="shared" si="1914"/>
        <v>0</v>
      </c>
      <c r="CT172" s="461">
        <f t="shared" si="1915"/>
        <v>0</v>
      </c>
      <c r="CU172" s="37"/>
      <c r="CV172" s="461">
        <f t="shared" si="1916"/>
        <v>0</v>
      </c>
      <c r="CW172" s="461">
        <f t="shared" si="1917"/>
        <v>0</v>
      </c>
      <c r="CX172" s="461">
        <f t="shared" si="1918"/>
        <v>0</v>
      </c>
      <c r="CY172" s="37"/>
      <c r="CZ172" s="461">
        <f t="shared" si="1919"/>
        <v>0</v>
      </c>
      <c r="DA172" s="461">
        <f t="shared" si="1920"/>
        <v>0</v>
      </c>
      <c r="DB172" s="461">
        <f t="shared" si="1921"/>
        <v>0</v>
      </c>
      <c r="DC172" s="37"/>
      <c r="DD172" s="461">
        <f t="shared" si="1922"/>
        <v>0</v>
      </c>
      <c r="DE172" s="461">
        <f t="shared" si="1923"/>
        <v>0</v>
      </c>
      <c r="DF172" s="461">
        <f t="shared" si="1924"/>
        <v>0</v>
      </c>
      <c r="DG172" s="37"/>
      <c r="DH172" s="461">
        <f t="shared" si="1925"/>
        <v>0</v>
      </c>
      <c r="DI172" s="461">
        <f t="shared" si="1926"/>
        <v>0</v>
      </c>
      <c r="DJ172" s="461">
        <f t="shared" si="1927"/>
        <v>0</v>
      </c>
    </row>
    <row r="173" spans="1:114" s="38" customFormat="1" ht="24.75" customHeight="1" x14ac:dyDescent="0.2">
      <c r="A173" s="28"/>
      <c r="B173" s="630" t="s">
        <v>435</v>
      </c>
      <c r="C173" s="191" t="s">
        <v>49</v>
      </c>
      <c r="D173" s="82">
        <v>1</v>
      </c>
      <c r="E173" s="97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1">
        <f t="shared" si="1860"/>
        <v>0</v>
      </c>
      <c r="R173" s="172" t="s">
        <v>32</v>
      </c>
      <c r="S173" s="176">
        <v>350000</v>
      </c>
      <c r="T173" s="415"/>
      <c r="U173" s="410"/>
      <c r="V173" s="410"/>
      <c r="W173" s="410"/>
      <c r="X173" s="410"/>
      <c r="Y173" s="410"/>
      <c r="Z173" s="410"/>
      <c r="AA173" s="410"/>
      <c r="AB173" s="410"/>
      <c r="AC173" s="410"/>
      <c r="AD173" s="410"/>
      <c r="AE173" s="410"/>
      <c r="AF173" s="386">
        <f t="shared" si="1928"/>
        <v>0</v>
      </c>
      <c r="AG173" s="70">
        <f t="shared" si="1861"/>
        <v>0</v>
      </c>
      <c r="AH173" s="70">
        <f t="shared" si="1862"/>
        <v>0</v>
      </c>
      <c r="AI173" s="70">
        <f t="shared" si="1863"/>
        <v>0</v>
      </c>
      <c r="AJ173" s="70">
        <f t="shared" si="1864"/>
        <v>0</v>
      </c>
      <c r="AK173" s="70">
        <f t="shared" si="1865"/>
        <v>0</v>
      </c>
      <c r="AL173" s="70">
        <f t="shared" si="1866"/>
        <v>0</v>
      </c>
      <c r="AM173" s="70">
        <f t="shared" si="1867"/>
        <v>0</v>
      </c>
      <c r="AN173" s="70">
        <f t="shared" si="1868"/>
        <v>0</v>
      </c>
      <c r="AO173" s="70">
        <f t="shared" si="1869"/>
        <v>0</v>
      </c>
      <c r="AP173" s="70">
        <f t="shared" si="1870"/>
        <v>0</v>
      </c>
      <c r="AQ173" s="70">
        <f t="shared" si="1871"/>
        <v>0</v>
      </c>
      <c r="AR173" s="70">
        <f t="shared" si="1872"/>
        <v>0</v>
      </c>
      <c r="AS173" s="71">
        <f t="shared" si="1873"/>
        <v>0</v>
      </c>
      <c r="AT173" s="70">
        <f t="shared" si="1929"/>
        <v>0</v>
      </c>
      <c r="AU173" s="70"/>
      <c r="AV173" s="70">
        <f t="shared" si="1875"/>
        <v>0</v>
      </c>
      <c r="AW173" s="70">
        <f t="shared" si="1930"/>
        <v>0</v>
      </c>
      <c r="AX173" s="70">
        <f t="shared" si="1876"/>
        <v>0</v>
      </c>
      <c r="AY173" s="70">
        <f t="shared" si="1877"/>
        <v>0</v>
      </c>
      <c r="AZ173" s="70">
        <f t="shared" si="1878"/>
        <v>0</v>
      </c>
      <c r="BA173" s="70">
        <f t="shared" si="1879"/>
        <v>0</v>
      </c>
      <c r="BB173" s="70">
        <f t="shared" si="1880"/>
        <v>0</v>
      </c>
      <c r="BC173" s="70">
        <f t="shared" si="1881"/>
        <v>0</v>
      </c>
      <c r="BD173" s="70">
        <f t="shared" si="1882"/>
        <v>0</v>
      </c>
      <c r="BE173" s="70">
        <f t="shared" si="1883"/>
        <v>0</v>
      </c>
      <c r="BF173" s="72">
        <f t="shared" si="1884"/>
        <v>0</v>
      </c>
      <c r="BG173" s="411">
        <f t="shared" si="1885"/>
        <v>0</v>
      </c>
      <c r="BH173" s="412">
        <f t="shared" si="1886"/>
        <v>350000</v>
      </c>
      <c r="BI173" s="413">
        <f t="shared" si="1887"/>
        <v>350000</v>
      </c>
      <c r="BJ173" s="387">
        <f t="shared" si="1888"/>
        <v>0</v>
      </c>
      <c r="BK173" s="176">
        <v>350000</v>
      </c>
      <c r="BL173" s="461">
        <f t="shared" si="1889"/>
        <v>0</v>
      </c>
      <c r="BM173" s="461">
        <f t="shared" si="1890"/>
        <v>0</v>
      </c>
      <c r="BN173" s="461">
        <f t="shared" si="1891"/>
        <v>0</v>
      </c>
      <c r="BO173" s="37"/>
      <c r="BP173" s="461">
        <f t="shared" si="1892"/>
        <v>0</v>
      </c>
      <c r="BQ173" s="461">
        <f t="shared" si="1893"/>
        <v>0</v>
      </c>
      <c r="BR173" s="461">
        <f t="shared" si="1894"/>
        <v>0</v>
      </c>
      <c r="BS173" s="37"/>
      <c r="BT173" s="461">
        <f t="shared" si="1895"/>
        <v>0</v>
      </c>
      <c r="BU173" s="461">
        <f t="shared" si="1896"/>
        <v>0</v>
      </c>
      <c r="BV173" s="461">
        <f t="shared" si="1897"/>
        <v>0</v>
      </c>
      <c r="BW173" s="37"/>
      <c r="BX173" s="461">
        <f t="shared" si="1898"/>
        <v>0</v>
      </c>
      <c r="BY173" s="461">
        <f t="shared" si="1899"/>
        <v>0</v>
      </c>
      <c r="BZ173" s="461">
        <f t="shared" si="1900"/>
        <v>0</v>
      </c>
      <c r="CA173" s="37"/>
      <c r="CB173" s="461">
        <f t="shared" si="1901"/>
        <v>0</v>
      </c>
      <c r="CC173" s="461">
        <f t="shared" si="1902"/>
        <v>0</v>
      </c>
      <c r="CD173" s="461">
        <f t="shared" si="1903"/>
        <v>0</v>
      </c>
      <c r="CE173" s="37"/>
      <c r="CF173" s="461">
        <f t="shared" si="1904"/>
        <v>0</v>
      </c>
      <c r="CG173" s="461">
        <f t="shared" si="1905"/>
        <v>0</v>
      </c>
      <c r="CH173" s="461">
        <f t="shared" si="1906"/>
        <v>0</v>
      </c>
      <c r="CI173" s="37"/>
      <c r="CJ173" s="461">
        <f t="shared" si="1907"/>
        <v>0</v>
      </c>
      <c r="CK173" s="461">
        <f t="shared" si="1908"/>
        <v>0</v>
      </c>
      <c r="CL173" s="461">
        <f t="shared" si="1909"/>
        <v>0</v>
      </c>
      <c r="CM173" s="37"/>
      <c r="CN173" s="461">
        <f t="shared" si="1910"/>
        <v>0</v>
      </c>
      <c r="CO173" s="461">
        <f t="shared" si="1911"/>
        <v>0</v>
      </c>
      <c r="CP173" s="461">
        <f t="shared" si="1912"/>
        <v>0</v>
      </c>
      <c r="CQ173" s="37"/>
      <c r="CR173" s="461">
        <f t="shared" si="1913"/>
        <v>0</v>
      </c>
      <c r="CS173" s="461">
        <f t="shared" si="1914"/>
        <v>0</v>
      </c>
      <c r="CT173" s="461">
        <f t="shared" si="1915"/>
        <v>0</v>
      </c>
      <c r="CU173" s="37"/>
      <c r="CV173" s="461">
        <f t="shared" si="1916"/>
        <v>0</v>
      </c>
      <c r="CW173" s="461">
        <f t="shared" si="1917"/>
        <v>0</v>
      </c>
      <c r="CX173" s="461">
        <f t="shared" si="1918"/>
        <v>0</v>
      </c>
      <c r="CY173" s="37"/>
      <c r="CZ173" s="461">
        <f t="shared" si="1919"/>
        <v>0</v>
      </c>
      <c r="DA173" s="461">
        <f t="shared" si="1920"/>
        <v>0</v>
      </c>
      <c r="DB173" s="461">
        <f t="shared" si="1921"/>
        <v>0</v>
      </c>
      <c r="DC173" s="37"/>
      <c r="DD173" s="461">
        <f t="shared" si="1922"/>
        <v>0</v>
      </c>
      <c r="DE173" s="461">
        <f t="shared" si="1923"/>
        <v>0</v>
      </c>
      <c r="DF173" s="461">
        <f t="shared" si="1924"/>
        <v>0</v>
      </c>
      <c r="DG173" s="37"/>
      <c r="DH173" s="461">
        <f t="shared" si="1925"/>
        <v>0</v>
      </c>
      <c r="DI173" s="461">
        <f t="shared" si="1926"/>
        <v>0</v>
      </c>
      <c r="DJ173" s="461">
        <f t="shared" si="1927"/>
        <v>0</v>
      </c>
    </row>
    <row r="174" spans="1:114" s="38" customFormat="1" ht="24.75" customHeight="1" x14ac:dyDescent="0.2">
      <c r="A174" s="28"/>
      <c r="B174" s="630" t="s">
        <v>436</v>
      </c>
      <c r="C174" s="191" t="s">
        <v>49</v>
      </c>
      <c r="D174" s="82">
        <v>2</v>
      </c>
      <c r="E174" s="97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1">
        <f t="shared" si="1860"/>
        <v>0</v>
      </c>
      <c r="R174" s="172" t="s">
        <v>32</v>
      </c>
      <c r="S174" s="176">
        <v>250000</v>
      </c>
      <c r="T174" s="415"/>
      <c r="U174" s="410"/>
      <c r="V174" s="410"/>
      <c r="W174" s="410"/>
      <c r="X174" s="410"/>
      <c r="Y174" s="410"/>
      <c r="Z174" s="410"/>
      <c r="AA174" s="410"/>
      <c r="AB174" s="410"/>
      <c r="AC174" s="410"/>
      <c r="AD174" s="410"/>
      <c r="AE174" s="410"/>
      <c r="AF174" s="386">
        <f t="shared" si="1928"/>
        <v>0</v>
      </c>
      <c r="AG174" s="70">
        <f t="shared" si="1861"/>
        <v>0</v>
      </c>
      <c r="AH174" s="70">
        <f t="shared" si="1862"/>
        <v>0</v>
      </c>
      <c r="AI174" s="70">
        <f t="shared" si="1863"/>
        <v>0</v>
      </c>
      <c r="AJ174" s="70">
        <f t="shared" si="1864"/>
        <v>0</v>
      </c>
      <c r="AK174" s="70">
        <f t="shared" si="1865"/>
        <v>0</v>
      </c>
      <c r="AL174" s="70">
        <f t="shared" si="1866"/>
        <v>0</v>
      </c>
      <c r="AM174" s="70">
        <f t="shared" si="1867"/>
        <v>0</v>
      </c>
      <c r="AN174" s="70">
        <f t="shared" si="1868"/>
        <v>0</v>
      </c>
      <c r="AO174" s="70">
        <f t="shared" si="1869"/>
        <v>0</v>
      </c>
      <c r="AP174" s="70">
        <f t="shared" si="1870"/>
        <v>0</v>
      </c>
      <c r="AQ174" s="70">
        <f t="shared" si="1871"/>
        <v>0</v>
      </c>
      <c r="AR174" s="70">
        <f t="shared" si="1872"/>
        <v>0</v>
      </c>
      <c r="AS174" s="71">
        <f t="shared" si="1873"/>
        <v>0</v>
      </c>
      <c r="AT174" s="70">
        <f t="shared" si="1929"/>
        <v>0</v>
      </c>
      <c r="AU174" s="70"/>
      <c r="AV174" s="70">
        <f t="shared" si="1875"/>
        <v>0</v>
      </c>
      <c r="AW174" s="70">
        <f t="shared" si="1930"/>
        <v>0</v>
      </c>
      <c r="AX174" s="70">
        <f t="shared" si="1876"/>
        <v>0</v>
      </c>
      <c r="AY174" s="70">
        <f t="shared" si="1877"/>
        <v>0</v>
      </c>
      <c r="AZ174" s="70">
        <f t="shared" si="1878"/>
        <v>0</v>
      </c>
      <c r="BA174" s="70">
        <f t="shared" si="1879"/>
        <v>0</v>
      </c>
      <c r="BB174" s="70">
        <f t="shared" si="1880"/>
        <v>0</v>
      </c>
      <c r="BC174" s="70">
        <f t="shared" si="1881"/>
        <v>0</v>
      </c>
      <c r="BD174" s="70">
        <f t="shared" si="1882"/>
        <v>0</v>
      </c>
      <c r="BE174" s="70">
        <f t="shared" si="1883"/>
        <v>0</v>
      </c>
      <c r="BF174" s="72">
        <f t="shared" si="1884"/>
        <v>0</v>
      </c>
      <c r="BG174" s="411">
        <f t="shared" si="1885"/>
        <v>0</v>
      </c>
      <c r="BH174" s="412">
        <f t="shared" si="1886"/>
        <v>500000</v>
      </c>
      <c r="BI174" s="413">
        <f t="shared" si="1887"/>
        <v>500000</v>
      </c>
      <c r="BJ174" s="387">
        <f t="shared" si="1888"/>
        <v>0</v>
      </c>
      <c r="BK174" s="176">
        <v>250000</v>
      </c>
      <c r="BL174" s="461">
        <f t="shared" si="1889"/>
        <v>0</v>
      </c>
      <c r="BM174" s="461">
        <f t="shared" si="1890"/>
        <v>0</v>
      </c>
      <c r="BN174" s="461">
        <f t="shared" si="1891"/>
        <v>0</v>
      </c>
      <c r="BO174" s="37"/>
      <c r="BP174" s="461">
        <f t="shared" si="1892"/>
        <v>0</v>
      </c>
      <c r="BQ174" s="461">
        <f t="shared" si="1893"/>
        <v>0</v>
      </c>
      <c r="BR174" s="461">
        <f t="shared" si="1894"/>
        <v>0</v>
      </c>
      <c r="BS174" s="37"/>
      <c r="BT174" s="461">
        <f t="shared" si="1895"/>
        <v>0</v>
      </c>
      <c r="BU174" s="461">
        <f t="shared" si="1896"/>
        <v>0</v>
      </c>
      <c r="BV174" s="461">
        <f t="shared" si="1897"/>
        <v>0</v>
      </c>
      <c r="BW174" s="37"/>
      <c r="BX174" s="461">
        <f t="shared" si="1898"/>
        <v>0</v>
      </c>
      <c r="BY174" s="461">
        <f t="shared" si="1899"/>
        <v>0</v>
      </c>
      <c r="BZ174" s="461">
        <f t="shared" si="1900"/>
        <v>0</v>
      </c>
      <c r="CA174" s="37"/>
      <c r="CB174" s="461">
        <f t="shared" si="1901"/>
        <v>0</v>
      </c>
      <c r="CC174" s="461">
        <f t="shared" si="1902"/>
        <v>0</v>
      </c>
      <c r="CD174" s="461">
        <f t="shared" si="1903"/>
        <v>0</v>
      </c>
      <c r="CE174" s="37"/>
      <c r="CF174" s="461">
        <f t="shared" si="1904"/>
        <v>0</v>
      </c>
      <c r="CG174" s="461">
        <f t="shared" si="1905"/>
        <v>0</v>
      </c>
      <c r="CH174" s="461">
        <f t="shared" si="1906"/>
        <v>0</v>
      </c>
      <c r="CI174" s="37"/>
      <c r="CJ174" s="461">
        <f t="shared" si="1907"/>
        <v>0</v>
      </c>
      <c r="CK174" s="461">
        <f t="shared" si="1908"/>
        <v>0</v>
      </c>
      <c r="CL174" s="461">
        <f t="shared" si="1909"/>
        <v>0</v>
      </c>
      <c r="CM174" s="37"/>
      <c r="CN174" s="461">
        <f t="shared" si="1910"/>
        <v>0</v>
      </c>
      <c r="CO174" s="461">
        <f t="shared" si="1911"/>
        <v>0</v>
      </c>
      <c r="CP174" s="461">
        <f t="shared" si="1912"/>
        <v>0</v>
      </c>
      <c r="CQ174" s="37"/>
      <c r="CR174" s="461">
        <f t="shared" si="1913"/>
        <v>0</v>
      </c>
      <c r="CS174" s="461">
        <f t="shared" si="1914"/>
        <v>0</v>
      </c>
      <c r="CT174" s="461">
        <f t="shared" si="1915"/>
        <v>0</v>
      </c>
      <c r="CU174" s="37"/>
      <c r="CV174" s="461">
        <f t="shared" si="1916"/>
        <v>0</v>
      </c>
      <c r="CW174" s="461">
        <f t="shared" si="1917"/>
        <v>0</v>
      </c>
      <c r="CX174" s="461">
        <f t="shared" si="1918"/>
        <v>0</v>
      </c>
      <c r="CY174" s="37"/>
      <c r="CZ174" s="461">
        <f t="shared" si="1919"/>
        <v>0</v>
      </c>
      <c r="DA174" s="461">
        <f t="shared" si="1920"/>
        <v>0</v>
      </c>
      <c r="DB174" s="461">
        <f t="shared" si="1921"/>
        <v>0</v>
      </c>
      <c r="DC174" s="37"/>
      <c r="DD174" s="461">
        <f t="shared" si="1922"/>
        <v>0</v>
      </c>
      <c r="DE174" s="461">
        <f t="shared" si="1923"/>
        <v>0</v>
      </c>
      <c r="DF174" s="461">
        <f t="shared" si="1924"/>
        <v>0</v>
      </c>
      <c r="DG174" s="37"/>
      <c r="DH174" s="461">
        <f t="shared" si="1925"/>
        <v>0</v>
      </c>
      <c r="DI174" s="461">
        <f t="shared" si="1926"/>
        <v>0</v>
      </c>
      <c r="DJ174" s="461">
        <f t="shared" si="1927"/>
        <v>0</v>
      </c>
    </row>
    <row r="175" spans="1:114" s="38" customFormat="1" ht="24.75" customHeight="1" x14ac:dyDescent="0.2">
      <c r="A175" s="28">
        <v>2</v>
      </c>
      <c r="B175" s="680" t="s">
        <v>348</v>
      </c>
      <c r="C175" s="29"/>
      <c r="D175" s="402"/>
      <c r="E175" s="97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1"/>
      <c r="R175" s="414"/>
      <c r="S175" s="432"/>
      <c r="T175" s="415"/>
      <c r="U175" s="410"/>
      <c r="V175" s="410"/>
      <c r="W175" s="410"/>
      <c r="X175" s="410"/>
      <c r="Y175" s="410"/>
      <c r="Z175" s="410"/>
      <c r="AA175" s="410"/>
      <c r="AB175" s="410"/>
      <c r="AC175" s="410"/>
      <c r="AD175" s="410"/>
      <c r="AE175" s="410"/>
      <c r="AF175" s="386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1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2"/>
      <c r="BG175" s="411">
        <f t="shared" si="1752"/>
        <v>0</v>
      </c>
      <c r="BH175" s="412"/>
      <c r="BI175" s="413">
        <f t="shared" si="1754"/>
        <v>0</v>
      </c>
      <c r="BJ175" s="387"/>
      <c r="BK175" s="432"/>
      <c r="BL175" s="461">
        <f t="shared" si="1889"/>
        <v>0</v>
      </c>
      <c r="BM175" s="461">
        <f t="shared" si="1890"/>
        <v>0</v>
      </c>
      <c r="BN175" s="461">
        <f t="shared" si="1891"/>
        <v>0</v>
      </c>
      <c r="BO175" s="37"/>
      <c r="BP175" s="461">
        <f t="shared" si="1892"/>
        <v>0</v>
      </c>
      <c r="BQ175" s="461">
        <f t="shared" si="1893"/>
        <v>0</v>
      </c>
      <c r="BR175" s="461">
        <f t="shared" si="1894"/>
        <v>0</v>
      </c>
      <c r="BS175" s="37"/>
      <c r="BT175" s="461">
        <f t="shared" si="1895"/>
        <v>0</v>
      </c>
      <c r="BU175" s="461">
        <f t="shared" si="1896"/>
        <v>0</v>
      </c>
      <c r="BV175" s="461">
        <f t="shared" si="1897"/>
        <v>0</v>
      </c>
      <c r="BW175" s="37"/>
      <c r="BX175" s="461">
        <f t="shared" si="1898"/>
        <v>0</v>
      </c>
      <c r="BY175" s="461">
        <f t="shared" si="1899"/>
        <v>0</v>
      </c>
      <c r="BZ175" s="461">
        <f t="shared" si="1900"/>
        <v>0</v>
      </c>
      <c r="CA175" s="37"/>
      <c r="CB175" s="461">
        <f t="shared" si="1901"/>
        <v>0</v>
      </c>
      <c r="CC175" s="461">
        <f t="shared" si="1902"/>
        <v>0</v>
      </c>
      <c r="CD175" s="461">
        <f t="shared" si="1903"/>
        <v>0</v>
      </c>
      <c r="CE175" s="37"/>
      <c r="CF175" s="461">
        <f t="shared" si="1904"/>
        <v>0</v>
      </c>
      <c r="CG175" s="461">
        <f t="shared" si="1905"/>
        <v>0</v>
      </c>
      <c r="CH175" s="461">
        <f t="shared" si="1906"/>
        <v>0</v>
      </c>
      <c r="CI175" s="37"/>
      <c r="CJ175" s="461">
        <f t="shared" si="1907"/>
        <v>0</v>
      </c>
      <c r="CK175" s="461">
        <f t="shared" si="1908"/>
        <v>0</v>
      </c>
      <c r="CL175" s="461">
        <f t="shared" si="1909"/>
        <v>0</v>
      </c>
      <c r="CM175" s="37"/>
      <c r="CN175" s="461">
        <f t="shared" si="1910"/>
        <v>0</v>
      </c>
      <c r="CO175" s="461">
        <f t="shared" si="1911"/>
        <v>0</v>
      </c>
      <c r="CP175" s="461">
        <f t="shared" si="1912"/>
        <v>0</v>
      </c>
      <c r="CQ175" s="37"/>
      <c r="CR175" s="461">
        <f t="shared" si="1913"/>
        <v>0</v>
      </c>
      <c r="CS175" s="461">
        <f t="shared" si="1914"/>
        <v>0</v>
      </c>
      <c r="CT175" s="461">
        <f t="shared" si="1915"/>
        <v>0</v>
      </c>
      <c r="CU175" s="37"/>
      <c r="CV175" s="461">
        <f t="shared" si="1916"/>
        <v>0</v>
      </c>
      <c r="CW175" s="461">
        <f t="shared" si="1917"/>
        <v>0</v>
      </c>
      <c r="CX175" s="461">
        <f t="shared" si="1918"/>
        <v>0</v>
      </c>
      <c r="CY175" s="37"/>
      <c r="CZ175" s="461">
        <f t="shared" si="1919"/>
        <v>0</v>
      </c>
      <c r="DA175" s="461">
        <f t="shared" si="1920"/>
        <v>0</v>
      </c>
      <c r="DB175" s="461">
        <f t="shared" si="1921"/>
        <v>0</v>
      </c>
      <c r="DC175" s="37"/>
      <c r="DD175" s="461">
        <f t="shared" si="1922"/>
        <v>0</v>
      </c>
      <c r="DE175" s="461">
        <f t="shared" si="1923"/>
        <v>0</v>
      </c>
      <c r="DF175" s="461">
        <f t="shared" si="1924"/>
        <v>0</v>
      </c>
      <c r="DG175" s="37"/>
      <c r="DH175" s="461">
        <f t="shared" si="1925"/>
        <v>0</v>
      </c>
      <c r="DI175" s="461">
        <f t="shared" si="1926"/>
        <v>0</v>
      </c>
      <c r="DJ175" s="461">
        <f t="shared" si="1927"/>
        <v>0</v>
      </c>
    </row>
    <row r="176" spans="1:114" s="38" customFormat="1" ht="24.75" customHeight="1" x14ac:dyDescent="0.2">
      <c r="A176" s="28"/>
      <c r="B176" s="426" t="s">
        <v>44</v>
      </c>
      <c r="C176" s="29" t="s">
        <v>49</v>
      </c>
      <c r="D176" s="474">
        <v>22</v>
      </c>
      <c r="E176" s="97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1">
        <f t="shared" ref="Q176" si="1931">SUM(E176:P176)</f>
        <v>0</v>
      </c>
      <c r="R176" s="595" t="s">
        <v>328</v>
      </c>
      <c r="S176" s="548">
        <v>100000</v>
      </c>
      <c r="T176" s="415"/>
      <c r="U176" s="415"/>
      <c r="V176" s="410"/>
      <c r="W176" s="410"/>
      <c r="X176" s="410"/>
      <c r="Y176" s="410"/>
      <c r="Z176" s="410"/>
      <c r="AA176" s="410"/>
      <c r="AB176" s="410"/>
      <c r="AC176" s="410"/>
      <c r="AD176" s="410"/>
      <c r="AE176" s="410"/>
      <c r="AF176" s="386">
        <f t="shared" ref="AF176" si="1932">SUM(Q176*S176)</f>
        <v>0</v>
      </c>
      <c r="AG176" s="70">
        <f t="shared" ref="AG176" si="1933">T176*E176</f>
        <v>0</v>
      </c>
      <c r="AH176" s="70">
        <f t="shared" ref="AH176" si="1934">U176*F176</f>
        <v>0</v>
      </c>
      <c r="AI176" s="70">
        <f t="shared" ref="AI176" si="1935">V176*G176</f>
        <v>0</v>
      </c>
      <c r="AJ176" s="70">
        <f t="shared" ref="AJ176" si="1936">W176*H176</f>
        <v>0</v>
      </c>
      <c r="AK176" s="70">
        <f t="shared" ref="AK176" si="1937">X176*I176</f>
        <v>0</v>
      </c>
      <c r="AL176" s="70">
        <f t="shared" ref="AL176" si="1938">Y176*J176</f>
        <v>0</v>
      </c>
      <c r="AM176" s="70">
        <f t="shared" ref="AM176" si="1939">Z176*K176</f>
        <v>0</v>
      </c>
      <c r="AN176" s="70">
        <f t="shared" ref="AN176" si="1940">AA176*L176</f>
        <v>0</v>
      </c>
      <c r="AO176" s="70">
        <f t="shared" ref="AO176" si="1941">AB176*M176</f>
        <v>0</v>
      </c>
      <c r="AP176" s="70">
        <f t="shared" ref="AP176" si="1942">AC176*N176</f>
        <v>0</v>
      </c>
      <c r="AQ176" s="70">
        <f t="shared" ref="AQ176" si="1943">AD176*O176</f>
        <v>0</v>
      </c>
      <c r="AR176" s="70">
        <f t="shared" ref="AR176" si="1944">AE176*P176</f>
        <v>0</v>
      </c>
      <c r="AS176" s="71">
        <f t="shared" ref="AS176" si="1945">SUM(AG176:AR176)</f>
        <v>0</v>
      </c>
      <c r="AT176" s="70"/>
      <c r="AU176" s="70"/>
      <c r="AV176" s="70">
        <f t="shared" ref="AV176" si="1946">SUM(AI176*14%)</f>
        <v>0</v>
      </c>
      <c r="AW176" s="70">
        <f t="shared" ref="AW176" si="1947">SUM(AJ176*14%)</f>
        <v>0</v>
      </c>
      <c r="AX176" s="70">
        <f t="shared" ref="AX176" si="1948">SUM(AK176*14%)</f>
        <v>0</v>
      </c>
      <c r="AY176" s="70">
        <f t="shared" ref="AY176" si="1949">SUM(AL176*14%)</f>
        <v>0</v>
      </c>
      <c r="AZ176" s="70">
        <f t="shared" ref="AZ176" si="1950">SUM(AM176*14%)</f>
        <v>0</v>
      </c>
      <c r="BA176" s="70">
        <f t="shared" ref="BA176" si="1951">SUM(AN176*14%)</f>
        <v>0</v>
      </c>
      <c r="BB176" s="70">
        <f t="shared" ref="BB176" si="1952">SUM(AO176*14%)</f>
        <v>0</v>
      </c>
      <c r="BC176" s="70">
        <f t="shared" ref="BC176" si="1953">SUM(AP176*14%)</f>
        <v>0</v>
      </c>
      <c r="BD176" s="70">
        <f t="shared" ref="BD176" si="1954">SUM(AQ176*14%)</f>
        <v>0</v>
      </c>
      <c r="BE176" s="70">
        <f t="shared" ref="BE176" si="1955">SUM(AR176*14%)</f>
        <v>0</v>
      </c>
      <c r="BF176" s="72">
        <f t="shared" ref="BF176" si="1956">SUM(AT176:BE176)</f>
        <v>0</v>
      </c>
      <c r="BG176" s="411">
        <f t="shared" ref="BG176" si="1957">AF176-AS176</f>
        <v>0</v>
      </c>
      <c r="BH176" s="412">
        <f t="shared" ref="BH176" si="1958">S176*D176</f>
        <v>2200000</v>
      </c>
      <c r="BI176" s="413">
        <f>BH176-AS176-BH177</f>
        <v>2150000</v>
      </c>
      <c r="BJ176" s="387">
        <f t="shared" ref="BJ176" si="1959">SUM(Q176/D176)</f>
        <v>0</v>
      </c>
      <c r="BK176" s="939">
        <v>50000</v>
      </c>
      <c r="BL176" s="461">
        <f t="shared" si="1889"/>
        <v>0</v>
      </c>
      <c r="BM176" s="461">
        <f t="shared" si="1890"/>
        <v>0</v>
      </c>
      <c r="BN176" s="461">
        <f t="shared" si="1891"/>
        <v>0</v>
      </c>
      <c r="BO176" s="37"/>
      <c r="BP176" s="461">
        <f t="shared" si="1892"/>
        <v>0</v>
      </c>
      <c r="BQ176" s="461">
        <f t="shared" si="1893"/>
        <v>0</v>
      </c>
      <c r="BR176" s="461">
        <f t="shared" si="1894"/>
        <v>0</v>
      </c>
      <c r="BS176" s="37"/>
      <c r="BT176" s="461">
        <f t="shared" si="1895"/>
        <v>0</v>
      </c>
      <c r="BU176" s="461">
        <f t="shared" si="1896"/>
        <v>0</v>
      </c>
      <c r="BV176" s="461">
        <f t="shared" si="1897"/>
        <v>0</v>
      </c>
      <c r="BW176" s="37"/>
      <c r="BX176" s="461">
        <f t="shared" si="1898"/>
        <v>0</v>
      </c>
      <c r="BY176" s="461">
        <f t="shared" si="1899"/>
        <v>0</v>
      </c>
      <c r="BZ176" s="461">
        <f t="shared" si="1900"/>
        <v>0</v>
      </c>
      <c r="CA176" s="37"/>
      <c r="CB176" s="461">
        <f t="shared" si="1901"/>
        <v>0</v>
      </c>
      <c r="CC176" s="461">
        <f t="shared" si="1902"/>
        <v>0</v>
      </c>
      <c r="CD176" s="461">
        <f t="shared" si="1903"/>
        <v>0</v>
      </c>
      <c r="CE176" s="37"/>
      <c r="CF176" s="461">
        <f t="shared" si="1904"/>
        <v>0</v>
      </c>
      <c r="CG176" s="461">
        <f t="shared" si="1905"/>
        <v>0</v>
      </c>
      <c r="CH176" s="461">
        <f t="shared" si="1906"/>
        <v>0</v>
      </c>
      <c r="CI176" s="37"/>
      <c r="CJ176" s="461">
        <f t="shared" si="1907"/>
        <v>0</v>
      </c>
      <c r="CK176" s="461">
        <f t="shared" si="1908"/>
        <v>0</v>
      </c>
      <c r="CL176" s="461">
        <f t="shared" si="1909"/>
        <v>0</v>
      </c>
      <c r="CM176" s="37"/>
      <c r="CN176" s="461">
        <f t="shared" si="1910"/>
        <v>0</v>
      </c>
      <c r="CO176" s="461">
        <f t="shared" si="1911"/>
        <v>0</v>
      </c>
      <c r="CP176" s="461">
        <f t="shared" si="1912"/>
        <v>0</v>
      </c>
      <c r="CQ176" s="37"/>
      <c r="CR176" s="461">
        <f t="shared" si="1913"/>
        <v>0</v>
      </c>
      <c r="CS176" s="461">
        <f t="shared" si="1914"/>
        <v>0</v>
      </c>
      <c r="CT176" s="461">
        <f t="shared" si="1915"/>
        <v>0</v>
      </c>
      <c r="CU176" s="37"/>
      <c r="CV176" s="461">
        <f t="shared" si="1916"/>
        <v>0</v>
      </c>
      <c r="CW176" s="461">
        <f t="shared" si="1917"/>
        <v>0</v>
      </c>
      <c r="CX176" s="461">
        <f t="shared" si="1918"/>
        <v>0</v>
      </c>
      <c r="CY176" s="37"/>
      <c r="CZ176" s="461">
        <f t="shared" si="1919"/>
        <v>0</v>
      </c>
      <c r="DA176" s="461">
        <f t="shared" si="1920"/>
        <v>0</v>
      </c>
      <c r="DB176" s="461">
        <f t="shared" si="1921"/>
        <v>0</v>
      </c>
      <c r="DC176" s="37"/>
      <c r="DD176" s="461">
        <f t="shared" si="1922"/>
        <v>0</v>
      </c>
      <c r="DE176" s="461">
        <f t="shared" si="1923"/>
        <v>0</v>
      </c>
      <c r="DF176" s="461">
        <f t="shared" si="1924"/>
        <v>0</v>
      </c>
      <c r="DG176" s="37"/>
      <c r="DH176" s="461">
        <f t="shared" si="1925"/>
        <v>0</v>
      </c>
      <c r="DI176" s="461">
        <f t="shared" si="1926"/>
        <v>0</v>
      </c>
      <c r="DJ176" s="461">
        <f t="shared" si="1927"/>
        <v>0</v>
      </c>
    </row>
    <row r="177" spans="1:126" s="38" customFormat="1" ht="24.75" customHeight="1" thickBot="1" x14ac:dyDescent="0.25">
      <c r="A177" s="28"/>
      <c r="B177" s="426" t="s">
        <v>592</v>
      </c>
      <c r="C177" s="29" t="s">
        <v>49</v>
      </c>
      <c r="D177" s="474">
        <v>1</v>
      </c>
      <c r="E177" s="970">
        <v>1</v>
      </c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1">
        <f t="shared" si="1735"/>
        <v>1</v>
      </c>
      <c r="R177" s="595" t="s">
        <v>328</v>
      </c>
      <c r="S177" s="415">
        <v>50000</v>
      </c>
      <c r="T177" s="415">
        <v>50000</v>
      </c>
      <c r="U177" s="415"/>
      <c r="V177" s="410"/>
      <c r="W177" s="410"/>
      <c r="X177" s="410"/>
      <c r="Y177" s="410"/>
      <c r="Z177" s="410"/>
      <c r="AA177" s="410"/>
      <c r="AB177" s="410"/>
      <c r="AC177" s="410"/>
      <c r="AD177" s="410"/>
      <c r="AE177" s="410"/>
      <c r="AF177" s="386">
        <f t="shared" si="1795"/>
        <v>50000</v>
      </c>
      <c r="AG177" s="70">
        <f t="shared" si="1736"/>
        <v>50000</v>
      </c>
      <c r="AH177" s="70">
        <f t="shared" si="1737"/>
        <v>0</v>
      </c>
      <c r="AI177" s="70">
        <f t="shared" si="1738"/>
        <v>0</v>
      </c>
      <c r="AJ177" s="70">
        <f t="shared" si="1739"/>
        <v>0</v>
      </c>
      <c r="AK177" s="70">
        <f t="shared" si="1739"/>
        <v>0</v>
      </c>
      <c r="AL177" s="70">
        <f t="shared" si="1739"/>
        <v>0</v>
      </c>
      <c r="AM177" s="70">
        <f t="shared" si="1739"/>
        <v>0</v>
      </c>
      <c r="AN177" s="70">
        <f t="shared" si="1739"/>
        <v>0</v>
      </c>
      <c r="AO177" s="70">
        <f t="shared" si="1739"/>
        <v>0</v>
      </c>
      <c r="AP177" s="70">
        <f t="shared" si="1739"/>
        <v>0</v>
      </c>
      <c r="AQ177" s="70">
        <f t="shared" si="1739"/>
        <v>0</v>
      </c>
      <c r="AR177" s="70">
        <f t="shared" si="1739"/>
        <v>0</v>
      </c>
      <c r="AS177" s="71">
        <f t="shared" si="1740"/>
        <v>50000</v>
      </c>
      <c r="AT177" s="70"/>
      <c r="AU177" s="70"/>
      <c r="AV177" s="70">
        <f t="shared" si="1742"/>
        <v>0</v>
      </c>
      <c r="AW177" s="70">
        <f t="shared" si="1797"/>
        <v>0</v>
      </c>
      <c r="AX177" s="70">
        <f t="shared" si="1743"/>
        <v>0</v>
      </c>
      <c r="AY177" s="70">
        <f t="shared" si="1744"/>
        <v>0</v>
      </c>
      <c r="AZ177" s="70">
        <f t="shared" si="1745"/>
        <v>0</v>
      </c>
      <c r="BA177" s="70">
        <f t="shared" si="1746"/>
        <v>0</v>
      </c>
      <c r="BB177" s="70">
        <f t="shared" si="1747"/>
        <v>0</v>
      </c>
      <c r="BC177" s="70">
        <f t="shared" si="1748"/>
        <v>0</v>
      </c>
      <c r="BD177" s="70">
        <f t="shared" si="1749"/>
        <v>0</v>
      </c>
      <c r="BE177" s="70">
        <f t="shared" si="1750"/>
        <v>0</v>
      </c>
      <c r="BF177" s="72">
        <f t="shared" si="1751"/>
        <v>0</v>
      </c>
      <c r="BG177" s="411">
        <f t="shared" si="1752"/>
        <v>0</v>
      </c>
      <c r="BH177" s="412">
        <f t="shared" si="1753"/>
        <v>50000</v>
      </c>
      <c r="BI177" s="413">
        <f t="shared" si="1754"/>
        <v>0</v>
      </c>
      <c r="BJ177" s="387">
        <f t="shared" si="1755"/>
        <v>1</v>
      </c>
      <c r="BK177" s="939">
        <v>50000</v>
      </c>
      <c r="BL177" s="461">
        <f t="shared" ref="BL177" si="1960">AG177-AT177</f>
        <v>50000</v>
      </c>
      <c r="BM177" s="461">
        <f t="shared" ref="BM177" si="1961">E177*BK177</f>
        <v>50000</v>
      </c>
      <c r="BN177" s="461">
        <f t="shared" ref="BN177" si="1962">BL177-BM177</f>
        <v>0</v>
      </c>
      <c r="BO177" s="37"/>
      <c r="BP177" s="461">
        <f t="shared" ref="BP177" si="1963">AH177-AU177</f>
        <v>0</v>
      </c>
      <c r="BQ177" s="461">
        <f t="shared" ref="BQ177" si="1964">F177*BK177</f>
        <v>0</v>
      </c>
      <c r="BR177" s="461">
        <f t="shared" ref="BR177" si="1965">BP177-BQ177</f>
        <v>0</v>
      </c>
      <c r="BS177" s="37"/>
      <c r="BT177" s="461">
        <f t="shared" ref="BT177" si="1966">AI177-AV177</f>
        <v>0</v>
      </c>
      <c r="BU177" s="461">
        <f t="shared" ref="BU177" si="1967">G177*BK177</f>
        <v>0</v>
      </c>
      <c r="BV177" s="461">
        <f t="shared" ref="BV177" si="1968">BT177-BU177</f>
        <v>0</v>
      </c>
      <c r="BW177" s="37"/>
      <c r="BX177" s="461">
        <f t="shared" ref="BX177" si="1969">AJ177-AW177</f>
        <v>0</v>
      </c>
      <c r="BY177" s="461">
        <f t="shared" ref="BY177" si="1970">H177*BK177</f>
        <v>0</v>
      </c>
      <c r="BZ177" s="461">
        <f t="shared" ref="BZ177" si="1971">BX177-BY177</f>
        <v>0</v>
      </c>
      <c r="CA177" s="37"/>
      <c r="CB177" s="461">
        <f t="shared" ref="CB177" si="1972">SUM(AK177-AX177)</f>
        <v>0</v>
      </c>
      <c r="CC177" s="461">
        <f t="shared" ref="CC177" si="1973">I177*BK177</f>
        <v>0</v>
      </c>
      <c r="CD177" s="461">
        <f t="shared" ref="CD177" si="1974">CB177-CC177</f>
        <v>0</v>
      </c>
      <c r="CE177" s="37"/>
      <c r="CF177" s="461">
        <f t="shared" ref="CF177" si="1975">AL177-AY177</f>
        <v>0</v>
      </c>
      <c r="CG177" s="461">
        <f t="shared" ref="CG177" si="1976">J177*BK177</f>
        <v>0</v>
      </c>
      <c r="CH177" s="461">
        <f t="shared" ref="CH177" si="1977">CF177-CG177</f>
        <v>0</v>
      </c>
      <c r="CI177" s="37"/>
      <c r="CJ177" s="461">
        <f t="shared" ref="CJ177" si="1978">AM177-AZ177</f>
        <v>0</v>
      </c>
      <c r="CK177" s="461">
        <f t="shared" ref="CK177" si="1979">K177*BK177</f>
        <v>0</v>
      </c>
      <c r="CL177" s="461">
        <f t="shared" ref="CL177" si="1980">CJ177-CK177</f>
        <v>0</v>
      </c>
      <c r="CM177" s="37"/>
      <c r="CN177" s="461">
        <f t="shared" ref="CN177" si="1981">AN177-BA177</f>
        <v>0</v>
      </c>
      <c r="CO177" s="461">
        <f t="shared" ref="CO177" si="1982">L177*BK177</f>
        <v>0</v>
      </c>
      <c r="CP177" s="461">
        <f t="shared" ref="CP177" si="1983">CN177-CO177</f>
        <v>0</v>
      </c>
      <c r="CQ177" s="37"/>
      <c r="CR177" s="461">
        <f t="shared" ref="CR177" si="1984">AO177-BB177</f>
        <v>0</v>
      </c>
      <c r="CS177" s="461">
        <f t="shared" ref="CS177" si="1985">M177*BK177</f>
        <v>0</v>
      </c>
      <c r="CT177" s="461">
        <f t="shared" ref="CT177" si="1986">CR177-CS177</f>
        <v>0</v>
      </c>
      <c r="CU177" s="37"/>
      <c r="CV177" s="461">
        <f t="shared" ref="CV177" si="1987">AP177-BC177</f>
        <v>0</v>
      </c>
      <c r="CW177" s="461">
        <f t="shared" ref="CW177" si="1988">N177*BK177</f>
        <v>0</v>
      </c>
      <c r="CX177" s="461">
        <f t="shared" ref="CX177" si="1989">CV177-CW177</f>
        <v>0</v>
      </c>
      <c r="CY177" s="37"/>
      <c r="CZ177" s="461">
        <f t="shared" ref="CZ177" si="1990">AQ177-BD177</f>
        <v>0</v>
      </c>
      <c r="DA177" s="461">
        <f t="shared" ref="DA177" si="1991">O177*BK177</f>
        <v>0</v>
      </c>
      <c r="DB177" s="461">
        <f t="shared" ref="DB177" si="1992">CZ177-DA177</f>
        <v>0</v>
      </c>
      <c r="DC177" s="37"/>
      <c r="DD177" s="461">
        <f t="shared" ref="DD177" si="1993">AR177-BE177</f>
        <v>0</v>
      </c>
      <c r="DE177" s="461">
        <f t="shared" ref="DE177" si="1994">P177*BK177</f>
        <v>0</v>
      </c>
      <c r="DF177" s="461">
        <f t="shared" ref="DF177" si="1995">DD177-DE177</f>
        <v>0</v>
      </c>
      <c r="DG177" s="37"/>
      <c r="DH177" s="461">
        <f t="shared" ref="DH177" si="1996">SUM(BL177+BP177+BT177+BX177+CB177+CF177+CJ177+CN177+CR177+CV177+CZ177+DD177)</f>
        <v>50000</v>
      </c>
      <c r="DI177" s="461">
        <f t="shared" ref="DI177" si="1997">SUM(BM177+BQ177+BU177+BY177+CC177+CG177+CK177+CO177+CS177+CW177+DA177+DE177)</f>
        <v>50000</v>
      </c>
      <c r="DJ177" s="461">
        <f t="shared" ref="DJ177" si="1998">DH177-DI177</f>
        <v>0</v>
      </c>
    </row>
    <row r="178" spans="1:126" s="39" customFormat="1" ht="24.75" customHeight="1" thickBot="1" x14ac:dyDescent="0.25">
      <c r="A178" s="45">
        <v>11</v>
      </c>
      <c r="B178" s="45" t="s">
        <v>4</v>
      </c>
      <c r="C178" s="45"/>
      <c r="D178" s="196"/>
      <c r="E178" s="972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8"/>
      <c r="R178" s="77"/>
      <c r="S178" s="102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4">
        <f t="shared" ref="AF178:BF178" si="1999">SUM(AF162:AF177)</f>
        <v>50000</v>
      </c>
      <c r="AG178" s="917">
        <f t="shared" si="1999"/>
        <v>50000</v>
      </c>
      <c r="AH178" s="104">
        <f t="shared" si="1999"/>
        <v>0</v>
      </c>
      <c r="AI178" s="104">
        <f t="shared" si="1999"/>
        <v>0</v>
      </c>
      <c r="AJ178" s="104">
        <f t="shared" si="1999"/>
        <v>0</v>
      </c>
      <c r="AK178" s="104">
        <f t="shared" si="1999"/>
        <v>0</v>
      </c>
      <c r="AL178" s="104">
        <f t="shared" si="1999"/>
        <v>0</v>
      </c>
      <c r="AM178" s="104">
        <f t="shared" si="1999"/>
        <v>0</v>
      </c>
      <c r="AN178" s="104">
        <f t="shared" si="1999"/>
        <v>0</v>
      </c>
      <c r="AO178" s="104">
        <f t="shared" si="1999"/>
        <v>0</v>
      </c>
      <c r="AP178" s="104">
        <f t="shared" si="1999"/>
        <v>0</v>
      </c>
      <c r="AQ178" s="104">
        <f t="shared" si="1999"/>
        <v>0</v>
      </c>
      <c r="AR178" s="104">
        <f t="shared" si="1999"/>
        <v>0</v>
      </c>
      <c r="AS178" s="104">
        <f t="shared" si="1999"/>
        <v>50000</v>
      </c>
      <c r="AT178" s="104">
        <f t="shared" si="1999"/>
        <v>0</v>
      </c>
      <c r="AU178" s="104">
        <f t="shared" si="1999"/>
        <v>0</v>
      </c>
      <c r="AV178" s="104">
        <f t="shared" si="1999"/>
        <v>0</v>
      </c>
      <c r="AW178" s="104">
        <f t="shared" si="1999"/>
        <v>0</v>
      </c>
      <c r="AX178" s="104">
        <f t="shared" si="1999"/>
        <v>0</v>
      </c>
      <c r="AY178" s="104">
        <f t="shared" si="1999"/>
        <v>0</v>
      </c>
      <c r="AZ178" s="104">
        <f t="shared" si="1999"/>
        <v>0</v>
      </c>
      <c r="BA178" s="104">
        <f t="shared" si="1999"/>
        <v>0</v>
      </c>
      <c r="BB178" s="104">
        <f t="shared" si="1999"/>
        <v>0</v>
      </c>
      <c r="BC178" s="104">
        <f t="shared" si="1999"/>
        <v>0</v>
      </c>
      <c r="BD178" s="104">
        <f t="shared" si="1999"/>
        <v>0</v>
      </c>
      <c r="BE178" s="104">
        <f t="shared" si="1999"/>
        <v>0</v>
      </c>
      <c r="BF178" s="104">
        <f t="shared" si="1999"/>
        <v>0</v>
      </c>
      <c r="BG178" s="105">
        <f>SUM(BG163:BG177)</f>
        <v>0</v>
      </c>
      <c r="BH178" s="105">
        <f>SUM(BH163:BH177)-BH177</f>
        <v>6364700</v>
      </c>
      <c r="BI178" s="105">
        <f>SUM(BI163:BI177)</f>
        <v>6314700</v>
      </c>
      <c r="BJ178" s="153">
        <f>SUM(BJ163:BJ177)/22</f>
        <v>4.5454545454545456E-2</v>
      </c>
      <c r="BK178" s="159"/>
      <c r="BL178" s="918">
        <f>SUM(BL162:BL177)</f>
        <v>50000</v>
      </c>
      <c r="BM178" s="918">
        <f t="shared" ref="BM178:BN178" si="2000">SUM(BM162:BM177)</f>
        <v>50000</v>
      </c>
      <c r="BN178" s="918">
        <f t="shared" si="2000"/>
        <v>0</v>
      </c>
      <c r="BO178" s="50"/>
      <c r="BP178" s="918">
        <f>SUM(BP162:BP177)</f>
        <v>0</v>
      </c>
      <c r="BQ178" s="918">
        <f t="shared" ref="BQ178" si="2001">SUM(BQ162:BQ177)</f>
        <v>0</v>
      </c>
      <c r="BR178" s="918">
        <f t="shared" ref="BR178" si="2002">SUM(BR162:BR177)</f>
        <v>0</v>
      </c>
      <c r="BS178" s="50"/>
      <c r="BT178" s="918">
        <f>SUM(BT162:BT177)</f>
        <v>0</v>
      </c>
      <c r="BU178" s="918">
        <f t="shared" ref="BU178" si="2003">SUM(BU162:BU177)</f>
        <v>0</v>
      </c>
      <c r="BV178" s="918">
        <f t="shared" ref="BV178" si="2004">SUM(BV162:BV177)</f>
        <v>0</v>
      </c>
      <c r="BW178" s="50"/>
      <c r="BX178" s="918">
        <f>SUM(BX162:BX177)</f>
        <v>0</v>
      </c>
      <c r="BY178" s="918">
        <f t="shared" ref="BY178" si="2005">SUM(BY162:BY177)</f>
        <v>0</v>
      </c>
      <c r="BZ178" s="918">
        <f t="shared" ref="BZ178" si="2006">SUM(BZ162:BZ177)</f>
        <v>0</v>
      </c>
      <c r="CA178" s="50"/>
      <c r="CB178" s="918">
        <f>SUM(CB162:CB177)</f>
        <v>0</v>
      </c>
      <c r="CC178" s="918">
        <f t="shared" ref="CC178" si="2007">SUM(CC162:CC177)</f>
        <v>0</v>
      </c>
      <c r="CD178" s="918">
        <f t="shared" ref="CD178" si="2008">SUM(CD162:CD177)</f>
        <v>0</v>
      </c>
      <c r="CE178" s="50"/>
      <c r="CF178" s="918">
        <f>SUM(CF162:CF177)</f>
        <v>0</v>
      </c>
      <c r="CG178" s="918">
        <f t="shared" ref="CG178" si="2009">SUM(CG162:CG177)</f>
        <v>0</v>
      </c>
      <c r="CH178" s="918">
        <f t="shared" ref="CH178" si="2010">SUM(CH162:CH177)</f>
        <v>0</v>
      </c>
      <c r="CI178" s="50"/>
      <c r="CJ178" s="918">
        <f>SUM(CJ162:CJ177)</f>
        <v>0</v>
      </c>
      <c r="CK178" s="918">
        <f t="shared" ref="CK178" si="2011">SUM(CK162:CK177)</f>
        <v>0</v>
      </c>
      <c r="CL178" s="918">
        <f t="shared" ref="CL178" si="2012">SUM(CL162:CL177)</f>
        <v>0</v>
      </c>
      <c r="CM178" s="50"/>
      <c r="CN178" s="918">
        <f>SUM(CN162:CN177)</f>
        <v>0</v>
      </c>
      <c r="CO178" s="918">
        <f t="shared" ref="CO178" si="2013">SUM(CO162:CO177)</f>
        <v>0</v>
      </c>
      <c r="CP178" s="918">
        <f t="shared" ref="CP178" si="2014">SUM(CP162:CP177)</f>
        <v>0</v>
      </c>
      <c r="CQ178" s="50"/>
      <c r="CR178" s="918">
        <f>SUM(CR162:CR177)</f>
        <v>0</v>
      </c>
      <c r="CS178" s="918">
        <f t="shared" ref="CS178" si="2015">SUM(CS162:CS177)</f>
        <v>0</v>
      </c>
      <c r="CT178" s="918">
        <f t="shared" ref="CT178" si="2016">SUM(CT162:CT177)</f>
        <v>0</v>
      </c>
      <c r="CU178" s="50"/>
      <c r="CV178" s="918">
        <f>SUM(CV162:CV177)</f>
        <v>0</v>
      </c>
      <c r="CW178" s="918">
        <f t="shared" ref="CW178" si="2017">SUM(CW162:CW177)</f>
        <v>0</v>
      </c>
      <c r="CX178" s="918">
        <f t="shared" ref="CX178" si="2018">SUM(CX162:CX177)</f>
        <v>0</v>
      </c>
      <c r="CY178" s="50"/>
      <c r="CZ178" s="918">
        <f>SUM(CZ162:CZ177)</f>
        <v>0</v>
      </c>
      <c r="DA178" s="918">
        <f t="shared" ref="DA178" si="2019">SUM(DA162:DA177)</f>
        <v>0</v>
      </c>
      <c r="DB178" s="918">
        <f t="shared" ref="DB178" si="2020">SUM(DB162:DB177)</f>
        <v>0</v>
      </c>
      <c r="DC178" s="50"/>
      <c r="DD178" s="918">
        <f>SUM(DD162:DD177)</f>
        <v>0</v>
      </c>
      <c r="DE178" s="918">
        <f t="shared" ref="DE178" si="2021">SUM(DE162:DE177)</f>
        <v>0</v>
      </c>
      <c r="DF178" s="918">
        <f t="shared" ref="DF178" si="2022">SUM(DF162:DF177)</f>
        <v>0</v>
      </c>
      <c r="DG178" s="50"/>
      <c r="DH178" s="918">
        <f>SUM(DH162:DH177)</f>
        <v>50000</v>
      </c>
      <c r="DI178" s="918">
        <f t="shared" ref="DI178" si="2023">SUM(DI162:DI177)</f>
        <v>50000</v>
      </c>
      <c r="DJ178" s="918">
        <f t="shared" ref="DJ178" si="2024">SUM(DJ162:DJ177)</f>
        <v>0</v>
      </c>
    </row>
    <row r="179" spans="1:126" s="20" customFormat="1" ht="24.75" customHeight="1" x14ac:dyDescent="0.2">
      <c r="A179" s="51"/>
      <c r="D179" s="197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AE179" s="41"/>
      <c r="AS179" s="52"/>
      <c r="BF179" s="53"/>
      <c r="BG179" s="54">
        <f>AF178-AS178</f>
        <v>0</v>
      </c>
      <c r="BH179" s="55">
        <f>SUM(BI178+AS178+BF178)</f>
        <v>6364700</v>
      </c>
      <c r="BI179" s="56">
        <f>SUM(BG178)</f>
        <v>0</v>
      </c>
      <c r="BJ179" s="41" t="s">
        <v>35</v>
      </c>
      <c r="BK179" s="160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E179" s="24"/>
      <c r="CI179" s="24"/>
      <c r="CM179" s="24"/>
      <c r="CQ179" s="24"/>
      <c r="CU179" s="24"/>
      <c r="CY179" s="24"/>
      <c r="DC179" s="24"/>
      <c r="DG179" s="24"/>
    </row>
    <row r="180" spans="1:126" s="119" customFormat="1" ht="29.25" customHeight="1" x14ac:dyDescent="0.2">
      <c r="A180" s="261"/>
      <c r="D180" s="490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  <c r="R180" s="261"/>
      <c r="AG180" s="1148" t="s">
        <v>596</v>
      </c>
      <c r="AH180" s="1148"/>
      <c r="AI180" s="1148"/>
      <c r="AJ180" s="1148"/>
      <c r="AK180" s="1148"/>
      <c r="AL180" s="1148"/>
      <c r="AM180" s="1148"/>
      <c r="AN180" s="1148"/>
      <c r="AO180" s="1148"/>
      <c r="AP180" s="1148"/>
      <c r="AQ180" s="1148"/>
      <c r="AR180" s="1148"/>
      <c r="AS180" s="165">
        <f>SUM(AG181:AR181)</f>
        <v>585040</v>
      </c>
      <c r="AT180" s="1220"/>
      <c r="AU180" s="1220"/>
      <c r="AV180" s="1220"/>
      <c r="AW180" s="1220"/>
      <c r="AX180" s="1220"/>
      <c r="AY180" s="1220"/>
      <c r="AZ180" s="1220"/>
      <c r="BA180" s="1220"/>
      <c r="BB180" s="1220"/>
      <c r="BC180" s="1220"/>
      <c r="BD180" s="1220"/>
      <c r="BE180" s="1220"/>
      <c r="BF180" s="1112"/>
      <c r="BH180" s="57"/>
      <c r="BI180" s="491">
        <f>SUM(BI178-BI179)</f>
        <v>6314700</v>
      </c>
      <c r="BJ180" s="119" t="s">
        <v>34</v>
      </c>
      <c r="BK180" s="495"/>
      <c r="BL180" s="260"/>
      <c r="BM180" s="260"/>
      <c r="BN180" s="260">
        <f>BN178+BN155+BN123+BN113+BN97+BN89+BN75+BN59+BN42+BN31+BN20</f>
        <v>98577</v>
      </c>
      <c r="BO180" s="260"/>
      <c r="BP180" s="260"/>
      <c r="BQ180" s="260"/>
      <c r="BR180" s="260">
        <f t="shared" ref="BR180" si="2025">BR178+BR155+BR123+BR113+BR97+BR89+BR75+BR59+BR42+BR31+BR20</f>
        <v>0</v>
      </c>
      <c r="BS180" s="260"/>
      <c r="BT180" s="260"/>
      <c r="BU180" s="260"/>
      <c r="BV180" s="260">
        <f t="shared" ref="BV180" si="2026">BV178+BV155+BV123+BV113+BV97+BV89+BV75+BV59+BV42+BV31+BV20</f>
        <v>0</v>
      </c>
      <c r="BW180" s="260"/>
      <c r="BX180" s="260"/>
      <c r="BY180" s="260"/>
      <c r="BZ180" s="260">
        <f t="shared" ref="BZ180" si="2027">BZ178+BZ155+BZ123+BZ113+BZ97+BZ89+BZ75+BZ59+BZ42+BZ31+BZ20</f>
        <v>0</v>
      </c>
      <c r="CA180" s="260"/>
      <c r="CB180" s="260"/>
      <c r="CC180" s="260"/>
      <c r="CD180" s="260">
        <f t="shared" ref="CD180" si="2028">CD178+CD155+CD123+CD113+CD97+CD89+CD75+CD59+CD42+CD31+CD20</f>
        <v>0</v>
      </c>
      <c r="CE180" s="260"/>
      <c r="CF180" s="260"/>
      <c r="CG180" s="260"/>
      <c r="CH180" s="260">
        <f t="shared" ref="CH180" si="2029">CH178+CH155+CH123+CH113+CH97+CH89+CH75+CH59+CH42+CH31+CH20</f>
        <v>0</v>
      </c>
      <c r="CI180" s="260"/>
      <c r="CJ180" s="260"/>
      <c r="CK180" s="260"/>
      <c r="CL180" s="260">
        <f t="shared" ref="CL180" si="2030">CL178+CL155+CL123+CL113+CL97+CL89+CL75+CL59+CL42+CL31+CL20</f>
        <v>0</v>
      </c>
      <c r="CM180" s="260"/>
      <c r="CN180" s="260"/>
      <c r="CO180" s="260"/>
      <c r="CP180" s="260">
        <f t="shared" ref="CP180" si="2031">CP178+CP155+CP123+CP113+CP97+CP89+CP75+CP59+CP42+CP31+CP20</f>
        <v>0</v>
      </c>
      <c r="CQ180" s="260"/>
      <c r="CR180" s="260"/>
      <c r="CS180" s="260"/>
      <c r="CT180" s="260">
        <f t="shared" ref="CT180" si="2032">CT178+CT155+CT123+CT113+CT97+CT89+CT75+CT59+CT42+CT31+CT20</f>
        <v>0</v>
      </c>
      <c r="CU180" s="260"/>
      <c r="CV180" s="260"/>
      <c r="CW180" s="260"/>
      <c r="CX180" s="260">
        <f t="shared" ref="CX180" si="2033">CX178+CX155+CX123+CX113+CX97+CX89+CX75+CX59+CX42+CX31+CX20</f>
        <v>0</v>
      </c>
      <c r="CY180" s="260"/>
      <c r="CZ180" s="260"/>
      <c r="DA180" s="260"/>
      <c r="DB180" s="260">
        <f t="shared" ref="DB180" si="2034">DB178+DB155+DB123+DB113+DB97+DB89+DB75+DB59+DB42+DB31+DB20</f>
        <v>0</v>
      </c>
      <c r="DC180" s="260"/>
      <c r="DD180" s="260"/>
      <c r="DE180" s="260"/>
      <c r="DF180" s="260">
        <f t="shared" ref="DF180" si="2035">DF178+DF155+DF123+DF113+DF97+DF89+DF75+DF59+DF42+DF31+DF20</f>
        <v>0</v>
      </c>
      <c r="DG180" s="260"/>
      <c r="DH180" s="260"/>
      <c r="DI180" s="260"/>
      <c r="DJ180" s="260">
        <f t="shared" ref="DJ180" si="2036">DJ178+DJ155+DJ123+DJ113+DJ97+DJ89+DJ75+DJ59+DJ42+DJ31+DJ20</f>
        <v>98577</v>
      </c>
    </row>
    <row r="181" spans="1:126" s="41" customFormat="1" ht="24.75" customHeight="1" x14ac:dyDescent="0.2">
      <c r="A181" s="154"/>
      <c r="D181" s="1133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AG181" s="1106">
        <f>SUM(AG171+AG170+AG164+AG163+AG149+AG143+AG138+AG131+AG121+AG106+AG105+AG96+AG30+AG12)*10%</f>
        <v>585040</v>
      </c>
      <c r="AH181" s="1106">
        <f t="shared" ref="AH181:AS181" si="2037">SUM(AH171+AH170+AH164+AH163+AH149+AH143+AH138+AH131+AH121+AH106+AH105+AH96+AH30+AH12)*10%</f>
        <v>0</v>
      </c>
      <c r="AI181" s="1106">
        <f t="shared" si="2037"/>
        <v>0</v>
      </c>
      <c r="AJ181" s="1106">
        <f t="shared" si="2037"/>
        <v>0</v>
      </c>
      <c r="AK181" s="1106">
        <f t="shared" si="2037"/>
        <v>0</v>
      </c>
      <c r="AL181" s="1106">
        <f t="shared" si="2037"/>
        <v>0</v>
      </c>
      <c r="AM181" s="1106">
        <f t="shared" si="2037"/>
        <v>0</v>
      </c>
      <c r="AN181" s="1106">
        <f t="shared" si="2037"/>
        <v>0</v>
      </c>
      <c r="AO181" s="1106">
        <f t="shared" si="2037"/>
        <v>0</v>
      </c>
      <c r="AP181" s="1106">
        <f t="shared" si="2037"/>
        <v>0</v>
      </c>
      <c r="AQ181" s="1134">
        <f t="shared" si="2037"/>
        <v>0</v>
      </c>
      <c r="AR181" s="1134">
        <f t="shared" si="2037"/>
        <v>0</v>
      </c>
      <c r="AS181" s="1134">
        <f t="shared" si="2037"/>
        <v>585040</v>
      </c>
      <c r="AT181" s="118"/>
      <c r="AU181" s="118"/>
      <c r="AV181" s="118"/>
      <c r="AW181" s="118"/>
      <c r="AX181" s="118"/>
      <c r="AY181" s="118"/>
      <c r="AZ181" s="118"/>
      <c r="BA181" s="118"/>
      <c r="BB181" s="118"/>
      <c r="BC181" s="118"/>
      <c r="BD181" s="118"/>
      <c r="BE181" s="118"/>
      <c r="BF181" s="118"/>
      <c r="BH181" s="195"/>
      <c r="BI181" s="58"/>
      <c r="BK181" s="160"/>
      <c r="BL181" s="1088"/>
      <c r="BM181" s="1088"/>
      <c r="BN181" s="1088"/>
      <c r="BO181" s="1088"/>
      <c r="BP181" s="1088"/>
      <c r="BQ181" s="1088"/>
      <c r="BR181" s="1088"/>
      <c r="BS181" s="1088"/>
      <c r="BT181" s="1088"/>
      <c r="BU181" s="1088"/>
      <c r="BV181" s="1088"/>
      <c r="BW181" s="1088"/>
      <c r="BX181" s="1088"/>
      <c r="BY181" s="1088"/>
      <c r="BZ181" s="1088"/>
      <c r="CA181" s="1088"/>
      <c r="CE181" s="1088"/>
      <c r="CI181" s="1088"/>
      <c r="CM181" s="1088"/>
      <c r="CQ181" s="1088"/>
      <c r="CU181" s="1088"/>
      <c r="CY181" s="1088"/>
      <c r="DC181" s="1088"/>
      <c r="DG181" s="1088"/>
    </row>
    <row r="182" spans="1:126" s="67" customFormat="1" ht="26.25" customHeight="1" x14ac:dyDescent="0.2">
      <c r="A182" s="1057"/>
      <c r="C182" s="1058"/>
      <c r="D182" s="1059"/>
      <c r="E182" s="1058"/>
      <c r="F182" s="1058"/>
      <c r="G182" s="1058"/>
      <c r="H182" s="1058"/>
      <c r="I182" s="1058"/>
      <c r="J182" s="1058"/>
      <c r="K182" s="1058"/>
      <c r="L182" s="1058"/>
      <c r="M182" s="1058"/>
      <c r="N182" s="1058"/>
      <c r="O182" s="1058"/>
      <c r="P182" s="1058"/>
      <c r="Q182" s="154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1221"/>
      <c r="AS182" s="1221"/>
      <c r="AT182" s="819"/>
      <c r="AU182" s="819"/>
      <c r="AV182" s="819"/>
      <c r="AW182" s="819"/>
      <c r="AX182" s="819"/>
      <c r="AY182" s="819"/>
      <c r="AZ182" s="819"/>
      <c r="BA182" s="819"/>
      <c r="BB182" s="819"/>
      <c r="BC182" s="819"/>
      <c r="BD182" s="819"/>
      <c r="BE182" s="819"/>
      <c r="BF182" s="58"/>
      <c r="BG182" s="1056"/>
      <c r="BH182" s="1056"/>
      <c r="BI182" s="68"/>
      <c r="BJ182" s="39"/>
      <c r="BK182" s="39"/>
      <c r="BL182" s="39"/>
      <c r="BM182" s="1060"/>
      <c r="BN182" s="1060"/>
      <c r="BO182" s="1060"/>
      <c r="BP182" s="1060"/>
      <c r="BQ182" s="1060"/>
      <c r="BR182" s="1060"/>
      <c r="BS182" s="1060"/>
      <c r="BT182" s="1060"/>
      <c r="BU182" s="1060"/>
      <c r="BV182" s="1060"/>
      <c r="BW182" s="1060"/>
      <c r="BX182" s="1060"/>
      <c r="BY182" s="1060"/>
      <c r="BZ182" s="1060"/>
      <c r="CA182" s="1060"/>
      <c r="CB182" s="1060"/>
      <c r="CC182" s="1060"/>
      <c r="CD182" s="1060"/>
      <c r="CE182" s="1060"/>
      <c r="CF182" s="1060"/>
      <c r="CG182" s="1060"/>
      <c r="CH182" s="1060"/>
      <c r="CI182" s="1060"/>
      <c r="CJ182" s="1060"/>
      <c r="CK182" s="1060"/>
      <c r="CL182" s="1060"/>
      <c r="CM182" s="1060"/>
      <c r="CN182" s="1060"/>
      <c r="CO182" s="1060"/>
      <c r="CP182" s="1060"/>
      <c r="CQ182" s="1060"/>
      <c r="CR182" s="1060"/>
      <c r="CS182" s="1060"/>
      <c r="CT182" s="1060"/>
      <c r="CU182" s="1060"/>
      <c r="CV182" s="1060"/>
      <c r="CW182" s="1060"/>
      <c r="CX182" s="1060"/>
      <c r="CY182" s="1060"/>
      <c r="CZ182" s="1060"/>
      <c r="DA182" s="1060"/>
      <c r="DB182" s="1060"/>
      <c r="DC182" s="1060"/>
      <c r="DD182" s="1060"/>
      <c r="DE182" s="1060"/>
      <c r="DF182" s="1060"/>
      <c r="DG182" s="1060"/>
      <c r="DH182" s="1060"/>
      <c r="DI182" s="1060"/>
      <c r="DJ182" s="1060"/>
      <c r="DK182" s="1060"/>
      <c r="DL182" s="1060"/>
      <c r="DM182" s="1060"/>
      <c r="DN182" s="1060"/>
      <c r="DO182" s="1060"/>
      <c r="DP182" s="1060"/>
      <c r="DQ182" s="1060"/>
      <c r="DR182" s="1060"/>
      <c r="DS182" s="1060"/>
      <c r="DT182" s="1060"/>
      <c r="DU182" s="1060"/>
      <c r="DV182" s="1060"/>
    </row>
    <row r="183" spans="1:126" s="67" customFormat="1" ht="26.25" customHeight="1" x14ac:dyDescent="0.2">
      <c r="A183" s="1057"/>
      <c r="C183" s="1058"/>
      <c r="D183" s="1059"/>
      <c r="E183" s="1058"/>
      <c r="F183" s="1058"/>
      <c r="G183" s="1058"/>
      <c r="H183" s="1058"/>
      <c r="I183" s="1058"/>
      <c r="J183" s="1058"/>
      <c r="K183" s="1058"/>
      <c r="L183" s="1058"/>
      <c r="M183" s="1058"/>
      <c r="N183" s="1058"/>
      <c r="O183" s="1058"/>
      <c r="P183" s="1058"/>
      <c r="Q183" s="154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1221"/>
      <c r="AS183" s="1221"/>
      <c r="AT183" s="819"/>
      <c r="AU183" s="819"/>
      <c r="AV183" s="819"/>
      <c r="AW183" s="819"/>
      <c r="AX183" s="819"/>
      <c r="AY183" s="819"/>
      <c r="AZ183" s="819"/>
      <c r="BA183" s="819"/>
      <c r="BB183" s="819"/>
      <c r="BC183" s="819"/>
      <c r="BD183" s="819"/>
      <c r="BE183" s="819"/>
      <c r="BF183" s="58"/>
      <c r="BG183" s="1056"/>
      <c r="BH183" s="1056"/>
      <c r="BI183" s="68"/>
      <c r="BJ183" s="39"/>
      <c r="BK183" s="39"/>
      <c r="BL183" s="39"/>
      <c r="BM183" s="1060"/>
      <c r="BN183" s="1060"/>
      <c r="BO183" s="1060"/>
      <c r="BP183" s="1060"/>
      <c r="BQ183" s="1060"/>
      <c r="BR183" s="1060"/>
      <c r="BS183" s="1060"/>
      <c r="BT183" s="1060"/>
      <c r="BU183" s="1060"/>
      <c r="BV183" s="1060"/>
      <c r="BW183" s="1060"/>
      <c r="BX183" s="1060"/>
      <c r="BY183" s="1060"/>
      <c r="BZ183" s="1060"/>
      <c r="CA183" s="1060"/>
      <c r="CB183" s="1060"/>
      <c r="CC183" s="1060"/>
      <c r="CD183" s="1060"/>
      <c r="CE183" s="1060"/>
      <c r="CF183" s="1060"/>
      <c r="CG183" s="1060"/>
      <c r="CH183" s="1060"/>
      <c r="CI183" s="1060"/>
      <c r="CJ183" s="1060"/>
      <c r="CK183" s="1060"/>
      <c r="CL183" s="1060"/>
      <c r="CM183" s="1060"/>
      <c r="CN183" s="1060"/>
      <c r="CO183" s="1060"/>
      <c r="CP183" s="1060"/>
      <c r="CQ183" s="1060"/>
      <c r="CR183" s="1060"/>
      <c r="CS183" s="1060"/>
      <c r="CT183" s="1060"/>
      <c r="CU183" s="1060"/>
      <c r="CV183" s="1060"/>
      <c r="CW183" s="1060"/>
      <c r="CX183" s="1060"/>
      <c r="CY183" s="1060"/>
      <c r="CZ183" s="1060"/>
      <c r="DA183" s="1060"/>
      <c r="DB183" s="1060"/>
      <c r="DC183" s="1060"/>
      <c r="DD183" s="1060"/>
      <c r="DE183" s="1060"/>
      <c r="DF183" s="1060"/>
      <c r="DG183" s="1060"/>
      <c r="DH183" s="1060"/>
      <c r="DI183" s="1060"/>
      <c r="DJ183" s="1060"/>
      <c r="DK183" s="1060"/>
      <c r="DL183" s="1060"/>
      <c r="DM183" s="1060"/>
      <c r="DN183" s="1060"/>
      <c r="DO183" s="1060"/>
      <c r="DP183" s="1060"/>
      <c r="DQ183" s="1060"/>
      <c r="DR183" s="1060"/>
      <c r="DS183" s="1060"/>
      <c r="DT183" s="1060"/>
      <c r="DU183" s="1060"/>
      <c r="DV183" s="1060"/>
    </row>
    <row r="184" spans="1:126" s="6" customFormat="1" ht="26.25" customHeight="1" x14ac:dyDescent="0.2">
      <c r="A184" s="59"/>
      <c r="C184" s="8"/>
      <c r="D184" s="543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51"/>
      <c r="AE184" s="67"/>
      <c r="AF184" s="63"/>
      <c r="AS184" s="68"/>
      <c r="BG184" s="68"/>
      <c r="BH184" s="175"/>
      <c r="BI184" s="175"/>
      <c r="BJ184" s="7"/>
      <c r="BK184" s="7"/>
      <c r="BL184" s="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</row>
    <row r="185" spans="1:126" s="6" customFormat="1" ht="26.25" customHeight="1" x14ac:dyDescent="0.2">
      <c r="A185" s="59"/>
      <c r="C185" s="8"/>
      <c r="D185" s="543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51"/>
      <c r="AE185" s="67"/>
      <c r="AF185" s="63"/>
      <c r="AS185" s="68"/>
      <c r="BF185" s="68"/>
      <c r="BG185" s="68"/>
      <c r="BH185" s="175"/>
      <c r="BI185" s="175"/>
      <c r="BJ185" s="7"/>
      <c r="BK185" s="7"/>
      <c r="BL185" s="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</row>
    <row r="186" spans="1:126" s="20" customFormat="1" ht="26.25" customHeight="1" x14ac:dyDescent="0.2">
      <c r="A186" s="51"/>
      <c r="C186" s="51"/>
      <c r="D186" s="20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AE186" s="41"/>
      <c r="AF186" s="1014"/>
      <c r="AG186" s="266"/>
      <c r="AH186" s="266"/>
      <c r="AI186" s="266"/>
      <c r="AJ186" s="266"/>
      <c r="AK186" s="266"/>
      <c r="AL186" s="266"/>
      <c r="AM186" s="266"/>
      <c r="AN186" s="266"/>
      <c r="AO186" s="266"/>
      <c r="AP186" s="266"/>
      <c r="AQ186" s="266"/>
      <c r="AR186" s="266"/>
      <c r="AS186" s="1111"/>
      <c r="AT186" s="1111"/>
      <c r="AU186" s="1111"/>
      <c r="AV186" s="1111"/>
      <c r="AW186" s="1111"/>
      <c r="AX186" s="1111"/>
      <c r="AY186" s="1111"/>
      <c r="AZ186" s="1111"/>
      <c r="BA186" s="1111"/>
      <c r="BB186" s="1111"/>
      <c r="BC186" s="1111"/>
      <c r="BD186" s="1111"/>
      <c r="BE186" s="1111"/>
      <c r="BF186" s="1111"/>
      <c r="BG186" s="41"/>
      <c r="BH186" s="119"/>
      <c r="BI186" s="119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</row>
    <row r="187" spans="1:126" s="20" customFormat="1" ht="24.75" customHeight="1" x14ac:dyDescent="0.2">
      <c r="A187" s="51"/>
      <c r="D187" s="197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AE187" s="41"/>
      <c r="AS187" s="41"/>
      <c r="AT187" s="118"/>
      <c r="AU187" s="118"/>
      <c r="AV187" s="118"/>
      <c r="AW187" s="118"/>
      <c r="AX187" s="118"/>
      <c r="AY187" s="118"/>
      <c r="AZ187" s="118"/>
      <c r="BA187" s="118"/>
      <c r="BB187" s="118"/>
      <c r="BC187" s="118"/>
      <c r="BD187" s="118"/>
      <c r="BE187" s="118"/>
      <c r="BF187" s="118"/>
      <c r="BG187" s="41"/>
      <c r="BH187" s="57"/>
      <c r="BI187" s="58"/>
      <c r="BJ187" s="41"/>
      <c r="BK187" s="160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E187" s="24"/>
      <c r="CI187" s="24"/>
      <c r="CM187" s="24"/>
      <c r="CQ187" s="24"/>
      <c r="CU187" s="24"/>
      <c r="CY187" s="24"/>
      <c r="DC187" s="24"/>
      <c r="DG187" s="24"/>
    </row>
    <row r="188" spans="1:126" s="20" customFormat="1" ht="24.75" customHeight="1" x14ac:dyDescent="0.2">
      <c r="A188" s="51"/>
      <c r="D188" s="197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AE188" s="41"/>
      <c r="AS188" s="41"/>
      <c r="AT188" s="118"/>
      <c r="AU188" s="118"/>
      <c r="AV188" s="118"/>
      <c r="AW188" s="118"/>
      <c r="AX188" s="118"/>
      <c r="AY188" s="118"/>
      <c r="AZ188" s="118"/>
      <c r="BA188" s="118"/>
      <c r="BB188" s="118"/>
      <c r="BC188" s="118"/>
      <c r="BD188" s="118"/>
      <c r="BE188" s="118"/>
      <c r="BF188" s="118"/>
      <c r="BG188" s="41"/>
      <c r="BH188" s="57"/>
      <c r="BI188" s="58"/>
      <c r="BJ188" s="41"/>
      <c r="BK188" s="160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E188" s="24"/>
      <c r="CI188" s="24"/>
      <c r="CM188" s="24"/>
      <c r="CQ188" s="24"/>
      <c r="CU188" s="24"/>
      <c r="CY188" s="24"/>
      <c r="DC188" s="24"/>
      <c r="DG188" s="24"/>
    </row>
    <row r="189" spans="1:126" s="20" customFormat="1" ht="24.75" customHeight="1" x14ac:dyDescent="0.2">
      <c r="A189" s="51"/>
      <c r="D189" s="197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AE189" s="41"/>
      <c r="AS189" s="41"/>
      <c r="AT189" s="118"/>
      <c r="AU189" s="118"/>
      <c r="AV189" s="118"/>
      <c r="AW189" s="118"/>
      <c r="AX189" s="118"/>
      <c r="AY189" s="118"/>
      <c r="AZ189" s="118"/>
      <c r="BA189" s="118"/>
      <c r="BB189" s="118"/>
      <c r="BC189" s="118"/>
      <c r="BD189" s="118"/>
      <c r="BE189" s="118"/>
      <c r="BF189" s="118"/>
      <c r="BG189" s="41"/>
      <c r="BH189" s="57"/>
      <c r="BI189" s="58"/>
      <c r="BJ189" s="41"/>
      <c r="BK189" s="160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E189" s="24"/>
      <c r="CI189" s="24"/>
      <c r="CM189" s="24"/>
      <c r="CQ189" s="24"/>
      <c r="CU189" s="24"/>
      <c r="CY189" s="24"/>
      <c r="DC189" s="24"/>
      <c r="DG189" s="24"/>
    </row>
    <row r="190" spans="1:126" s="20" customFormat="1" ht="24.75" customHeight="1" x14ac:dyDescent="0.2">
      <c r="A190" s="51"/>
      <c r="D190" s="197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AE190" s="41"/>
      <c r="AS190" s="41"/>
      <c r="AT190" s="118"/>
      <c r="AU190" s="118"/>
      <c r="AV190" s="118"/>
      <c r="AW190" s="118"/>
      <c r="AX190" s="118"/>
      <c r="AY190" s="118"/>
      <c r="AZ190" s="118"/>
      <c r="BA190" s="118"/>
      <c r="BB190" s="118"/>
      <c r="BC190" s="118"/>
      <c r="BD190" s="118"/>
      <c r="BE190" s="118"/>
      <c r="BF190" s="118"/>
      <c r="BG190" s="41"/>
      <c r="BH190" s="57"/>
      <c r="BI190" s="58"/>
      <c r="BJ190" s="41"/>
      <c r="BK190" s="160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E190" s="24"/>
      <c r="CI190" s="24"/>
      <c r="CM190" s="24"/>
      <c r="CQ190" s="24"/>
      <c r="CU190" s="24"/>
      <c r="CY190" s="24"/>
      <c r="DC190" s="24"/>
      <c r="DG190" s="24"/>
    </row>
    <row r="191" spans="1:126" s="20" customFormat="1" ht="24.75" customHeight="1" x14ac:dyDescent="0.2">
      <c r="A191" s="51"/>
      <c r="D191" s="197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AE191" s="41"/>
      <c r="AS191" s="41"/>
      <c r="AT191" s="118"/>
      <c r="AU191" s="118"/>
      <c r="AV191" s="118"/>
      <c r="AW191" s="118"/>
      <c r="AX191" s="118"/>
      <c r="AY191" s="118"/>
      <c r="AZ191" s="118"/>
      <c r="BA191" s="118"/>
      <c r="BB191" s="118"/>
      <c r="BC191" s="118"/>
      <c r="BD191" s="118"/>
      <c r="BE191" s="118"/>
      <c r="BF191" s="118"/>
      <c r="BG191" s="41"/>
      <c r="BH191" s="57"/>
      <c r="BI191" s="58"/>
      <c r="BJ191" s="41"/>
      <c r="BK191" s="160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E191" s="24"/>
      <c r="CI191" s="24"/>
      <c r="CM191" s="24"/>
      <c r="CQ191" s="24"/>
      <c r="CU191" s="24"/>
      <c r="CY191" s="24"/>
      <c r="DC191" s="24"/>
      <c r="DG191" s="24"/>
    </row>
    <row r="192" spans="1:126" s="20" customFormat="1" ht="24.75" customHeight="1" x14ac:dyDescent="0.2">
      <c r="A192" s="51"/>
      <c r="D192" s="197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AE192" s="41"/>
      <c r="AS192" s="41"/>
      <c r="AT192" s="118"/>
      <c r="AU192" s="118"/>
      <c r="AV192" s="118"/>
      <c r="AW192" s="118"/>
      <c r="AX192" s="118"/>
      <c r="AY192" s="118"/>
      <c r="AZ192" s="118"/>
      <c r="BA192" s="118"/>
      <c r="BB192" s="118"/>
      <c r="BC192" s="118"/>
      <c r="BD192" s="118"/>
      <c r="BE192" s="118"/>
      <c r="BF192" s="118"/>
      <c r="BG192" s="41"/>
      <c r="BH192" s="57"/>
      <c r="BI192" s="58"/>
      <c r="BJ192" s="41"/>
      <c r="BK192" s="160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E192" s="24"/>
      <c r="CI192" s="24"/>
      <c r="CM192" s="24"/>
      <c r="CQ192" s="24"/>
      <c r="CU192" s="24"/>
      <c r="CY192" s="24"/>
      <c r="DC192" s="24"/>
      <c r="DG192" s="24"/>
    </row>
    <row r="193" spans="1:111" s="20" customFormat="1" ht="24.75" customHeight="1" x14ac:dyDescent="0.2">
      <c r="A193" s="51"/>
      <c r="D193" s="197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AE193" s="41"/>
      <c r="AS193" s="41"/>
      <c r="AT193" s="118"/>
      <c r="AU193" s="118"/>
      <c r="AV193" s="118"/>
      <c r="AW193" s="118"/>
      <c r="AX193" s="118"/>
      <c r="AY193" s="118"/>
      <c r="AZ193" s="118"/>
      <c r="BA193" s="118"/>
      <c r="BB193" s="118"/>
      <c r="BC193" s="118"/>
      <c r="BD193" s="118"/>
      <c r="BE193" s="118"/>
      <c r="BF193" s="118"/>
      <c r="BG193" s="41"/>
      <c r="BH193" s="57"/>
      <c r="BI193" s="58"/>
      <c r="BJ193" s="41"/>
      <c r="BK193" s="160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E193" s="24"/>
      <c r="CI193" s="24"/>
      <c r="CM193" s="24"/>
      <c r="CQ193" s="24"/>
      <c r="CU193" s="24"/>
      <c r="CY193" s="24"/>
      <c r="DC193" s="24"/>
      <c r="DG193" s="24"/>
    </row>
    <row r="194" spans="1:111" s="20" customFormat="1" ht="24.75" customHeight="1" x14ac:dyDescent="0.2">
      <c r="A194" s="51"/>
      <c r="D194" s="197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AE194" s="41"/>
      <c r="AS194" s="41"/>
      <c r="AT194" s="118"/>
      <c r="AU194" s="118"/>
      <c r="AV194" s="118"/>
      <c r="AW194" s="118"/>
      <c r="AX194" s="118"/>
      <c r="AY194" s="118"/>
      <c r="AZ194" s="118"/>
      <c r="BA194" s="118"/>
      <c r="BB194" s="118"/>
      <c r="BC194" s="118"/>
      <c r="BD194" s="118"/>
      <c r="BE194" s="118"/>
      <c r="BF194" s="118"/>
      <c r="BG194" s="41"/>
      <c r="BH194" s="57"/>
      <c r="BI194" s="58"/>
      <c r="BJ194" s="41"/>
      <c r="BK194" s="160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E194" s="24"/>
      <c r="CI194" s="24"/>
      <c r="CM194" s="24"/>
      <c r="CQ194" s="24"/>
      <c r="CU194" s="24"/>
      <c r="CY194" s="24"/>
      <c r="DC194" s="24"/>
      <c r="DG194" s="24"/>
    </row>
    <row r="195" spans="1:111" s="6" customFormat="1" ht="15.75" x14ac:dyDescent="0.2">
      <c r="A195" s="59"/>
      <c r="C195" s="59"/>
      <c r="D195" s="212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51"/>
      <c r="R195" s="8"/>
      <c r="AE195" s="67"/>
      <c r="AF195" s="63"/>
      <c r="AS195" s="68"/>
      <c r="BF195" s="68"/>
      <c r="BG195" s="68"/>
      <c r="BH195" s="175"/>
      <c r="BI195" s="175"/>
      <c r="BK195" s="158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CA195" s="27"/>
      <c r="CE195" s="27"/>
      <c r="CI195" s="27"/>
      <c r="CM195" s="27"/>
      <c r="CQ195" s="27"/>
      <c r="CU195" s="27"/>
      <c r="CY195" s="27"/>
      <c r="DC195" s="27"/>
      <c r="DG195" s="27"/>
    </row>
    <row r="196" spans="1:111" s="6" customFormat="1" ht="15.75" x14ac:dyDescent="0.2">
      <c r="A196" s="59"/>
      <c r="C196" s="59"/>
      <c r="D196" s="212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51"/>
      <c r="R196" s="8"/>
      <c r="AE196" s="67"/>
      <c r="AF196" s="63"/>
      <c r="AS196" s="68"/>
      <c r="BF196" s="68"/>
      <c r="BG196" s="68"/>
      <c r="BH196" s="175"/>
      <c r="BI196" s="175"/>
      <c r="BK196" s="158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CA196" s="27"/>
      <c r="CE196" s="27"/>
      <c r="CI196" s="27"/>
      <c r="CM196" s="27"/>
      <c r="CQ196" s="27"/>
      <c r="CU196" s="27"/>
      <c r="CY196" s="27"/>
      <c r="DC196" s="27"/>
      <c r="DG196" s="27"/>
    </row>
    <row r="197" spans="1:111" s="6" customFormat="1" ht="15.75" x14ac:dyDescent="0.2">
      <c r="A197" s="59"/>
      <c r="C197" s="59"/>
      <c r="D197" s="212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51"/>
      <c r="R197" s="8"/>
      <c r="AE197" s="67"/>
      <c r="AF197" s="63"/>
      <c r="AS197" s="68"/>
      <c r="BF197" s="68"/>
      <c r="BG197" s="68"/>
      <c r="BH197" s="175"/>
      <c r="BI197" s="175"/>
      <c r="BK197" s="158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CA197" s="27"/>
      <c r="CE197" s="27"/>
      <c r="CI197" s="27"/>
      <c r="CM197" s="27"/>
      <c r="CQ197" s="27"/>
      <c r="CU197" s="27"/>
      <c r="CY197" s="27"/>
      <c r="DC197" s="27"/>
      <c r="DG197" s="27"/>
    </row>
    <row r="198" spans="1:111" s="6" customFormat="1" ht="15.75" x14ac:dyDescent="0.2">
      <c r="A198" s="59"/>
      <c r="C198" s="59"/>
      <c r="D198" s="212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51"/>
      <c r="R198" s="8"/>
      <c r="AE198" s="67"/>
      <c r="AF198" s="63"/>
      <c r="AS198" s="68"/>
      <c r="BF198" s="68"/>
      <c r="BG198" s="68"/>
      <c r="BH198" s="175"/>
      <c r="BI198" s="175"/>
      <c r="BK198" s="158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CA198" s="27"/>
      <c r="CE198" s="27"/>
      <c r="CI198" s="27"/>
      <c r="CM198" s="27"/>
      <c r="CQ198" s="27"/>
      <c r="CU198" s="27"/>
      <c r="CY198" s="27"/>
      <c r="DC198" s="27"/>
      <c r="DG198" s="27"/>
    </row>
    <row r="199" spans="1:111" s="6" customFormat="1" ht="15.75" x14ac:dyDescent="0.2">
      <c r="A199" s="59"/>
      <c r="C199" s="59"/>
      <c r="D199" s="212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51"/>
      <c r="R199" s="8"/>
      <c r="AE199" s="67"/>
      <c r="AF199" s="63"/>
      <c r="AS199" s="68"/>
      <c r="BF199" s="68"/>
      <c r="BG199" s="68"/>
      <c r="BH199" s="175"/>
      <c r="BI199" s="175"/>
      <c r="BK199" s="158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CA199" s="27"/>
      <c r="CE199" s="27"/>
      <c r="CI199" s="27"/>
      <c r="CM199" s="27"/>
      <c r="CQ199" s="27"/>
      <c r="CU199" s="27"/>
      <c r="CY199" s="27"/>
      <c r="DC199" s="27"/>
      <c r="DG199" s="27"/>
    </row>
    <row r="200" spans="1:111" s="6" customFormat="1" ht="15.75" x14ac:dyDescent="0.2">
      <c r="A200" s="59"/>
      <c r="C200" s="59"/>
      <c r="D200" s="212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51"/>
      <c r="R200" s="8"/>
      <c r="AE200" s="67"/>
      <c r="AF200" s="63"/>
      <c r="AS200" s="68"/>
      <c r="BF200" s="68"/>
      <c r="BG200" s="68"/>
      <c r="BH200" s="175"/>
      <c r="BI200" s="175"/>
      <c r="BK200" s="158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CA200" s="27"/>
      <c r="CE200" s="27"/>
      <c r="CI200" s="27"/>
      <c r="CM200" s="27"/>
      <c r="CQ200" s="27"/>
      <c r="CU200" s="27"/>
      <c r="CY200" s="27"/>
      <c r="DC200" s="27"/>
      <c r="DG200" s="27"/>
    </row>
    <row r="201" spans="1:111" s="6" customFormat="1" ht="15.75" x14ac:dyDescent="0.2">
      <c r="A201" s="59"/>
      <c r="C201" s="59"/>
      <c r="D201" s="212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51"/>
      <c r="R201" s="8"/>
      <c r="AE201" s="67"/>
      <c r="AF201" s="63"/>
      <c r="AS201" s="68"/>
      <c r="BF201" s="68"/>
      <c r="BG201" s="68"/>
      <c r="BH201" s="175"/>
      <c r="BI201" s="175"/>
      <c r="BK201" s="158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CA201" s="27"/>
      <c r="CE201" s="27"/>
      <c r="CI201" s="27"/>
      <c r="CM201" s="27"/>
      <c r="CQ201" s="27"/>
      <c r="CU201" s="27"/>
      <c r="CY201" s="27"/>
      <c r="DC201" s="27"/>
      <c r="DG201" s="27"/>
    </row>
    <row r="202" spans="1:111" s="6" customFormat="1" ht="15.75" x14ac:dyDescent="0.2">
      <c r="A202" s="59"/>
      <c r="C202" s="59"/>
      <c r="D202" s="212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51"/>
      <c r="R202" s="8"/>
      <c r="AE202" s="67"/>
      <c r="AF202" s="63"/>
      <c r="AS202" s="68"/>
      <c r="BF202" s="68"/>
      <c r="BG202" s="68"/>
      <c r="BH202" s="175"/>
      <c r="BI202" s="175"/>
      <c r="BK202" s="158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CA202" s="27"/>
      <c r="CE202" s="27"/>
      <c r="CI202" s="27"/>
      <c r="CM202" s="27"/>
      <c r="CQ202" s="27"/>
      <c r="CU202" s="27"/>
      <c r="CY202" s="27"/>
      <c r="DC202" s="27"/>
      <c r="DG202" s="27"/>
    </row>
    <row r="203" spans="1:111" s="6" customFormat="1" ht="15.75" x14ac:dyDescent="0.2">
      <c r="A203" s="59"/>
      <c r="C203" s="59"/>
      <c r="D203" s="212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51"/>
      <c r="R203" s="8"/>
      <c r="AE203" s="67"/>
      <c r="AF203" s="63"/>
      <c r="AS203" s="68"/>
      <c r="BF203" s="68"/>
      <c r="BG203" s="68"/>
      <c r="BH203" s="175"/>
      <c r="BI203" s="175"/>
      <c r="BK203" s="158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CA203" s="27"/>
      <c r="CE203" s="27"/>
      <c r="CI203" s="27"/>
      <c r="CM203" s="27"/>
      <c r="CQ203" s="27"/>
      <c r="CU203" s="27"/>
      <c r="CY203" s="27"/>
      <c r="DC203" s="27"/>
      <c r="DG203" s="27"/>
    </row>
    <row r="204" spans="1:111" s="6" customFormat="1" ht="15.75" x14ac:dyDescent="0.2">
      <c r="A204" s="59"/>
      <c r="C204" s="59"/>
      <c r="D204" s="212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51"/>
      <c r="R204" s="8"/>
      <c r="AE204" s="67"/>
      <c r="AF204" s="63"/>
      <c r="AS204" s="68"/>
      <c r="BF204" s="68"/>
      <c r="BG204" s="68"/>
      <c r="BH204" s="175"/>
      <c r="BI204" s="175"/>
      <c r="BK204" s="158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CA204" s="27"/>
      <c r="CE204" s="27"/>
      <c r="CI204" s="27"/>
      <c r="CM204" s="27"/>
      <c r="CQ204" s="27"/>
      <c r="CU204" s="27"/>
      <c r="CY204" s="27"/>
      <c r="DC204" s="27"/>
      <c r="DG204" s="27"/>
    </row>
    <row r="205" spans="1:111" s="6" customFormat="1" ht="15.75" x14ac:dyDescent="0.2">
      <c r="A205" s="59"/>
      <c r="C205" s="59"/>
      <c r="D205" s="212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51"/>
      <c r="R205" s="8"/>
      <c r="AE205" s="67"/>
      <c r="AF205" s="63"/>
      <c r="AS205" s="68"/>
      <c r="BF205" s="68"/>
      <c r="BG205" s="68"/>
      <c r="BH205" s="175"/>
      <c r="BI205" s="175"/>
      <c r="BK205" s="158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CA205" s="27"/>
      <c r="CE205" s="27"/>
      <c r="CI205" s="27"/>
      <c r="CM205" s="27"/>
      <c r="CQ205" s="27"/>
      <c r="CU205" s="27"/>
      <c r="CY205" s="27"/>
      <c r="DC205" s="27"/>
      <c r="DG205" s="27"/>
    </row>
    <row r="206" spans="1:111" s="6" customFormat="1" ht="15.75" x14ac:dyDescent="0.2">
      <c r="A206" s="59"/>
      <c r="C206" s="59"/>
      <c r="D206" s="212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51"/>
      <c r="R206" s="8"/>
      <c r="AE206" s="67"/>
      <c r="AF206" s="63"/>
      <c r="AS206" s="68"/>
      <c r="BF206" s="68"/>
      <c r="BG206" s="68"/>
      <c r="BH206" s="175"/>
      <c r="BI206" s="175"/>
      <c r="BK206" s="158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CA206" s="27"/>
      <c r="CE206" s="27"/>
      <c r="CI206" s="27"/>
      <c r="CM206" s="27"/>
      <c r="CQ206" s="27"/>
      <c r="CU206" s="27"/>
      <c r="CY206" s="27"/>
      <c r="DC206" s="27"/>
      <c r="DG206" s="27"/>
    </row>
    <row r="207" spans="1:111" s="6" customFormat="1" ht="15.75" x14ac:dyDescent="0.2">
      <c r="A207" s="59"/>
      <c r="C207" s="59"/>
      <c r="D207" s="212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51"/>
      <c r="R207" s="8"/>
      <c r="AE207" s="67"/>
      <c r="AF207" s="63"/>
      <c r="AS207" s="68"/>
      <c r="BF207" s="68"/>
      <c r="BG207" s="68"/>
      <c r="BH207" s="175"/>
      <c r="BI207" s="175"/>
      <c r="BK207" s="158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CA207" s="27"/>
      <c r="CE207" s="27"/>
      <c r="CI207" s="27"/>
      <c r="CM207" s="27"/>
      <c r="CQ207" s="27"/>
      <c r="CU207" s="27"/>
      <c r="CY207" s="27"/>
      <c r="DC207" s="27"/>
      <c r="DG207" s="27"/>
    </row>
    <row r="208" spans="1:111" s="6" customFormat="1" ht="15.75" x14ac:dyDescent="0.2">
      <c r="A208" s="59"/>
      <c r="C208" s="59"/>
      <c r="D208" s="212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51"/>
      <c r="R208" s="8"/>
      <c r="AE208" s="67"/>
      <c r="AF208" s="63"/>
      <c r="AS208" s="68"/>
      <c r="BF208" s="68"/>
      <c r="BG208" s="68"/>
      <c r="BH208" s="175"/>
      <c r="BI208" s="175"/>
      <c r="BK208" s="158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CA208" s="27"/>
      <c r="CE208" s="27"/>
      <c r="CI208" s="27"/>
      <c r="CM208" s="27"/>
      <c r="CQ208" s="27"/>
      <c r="CU208" s="27"/>
      <c r="CY208" s="27"/>
      <c r="DC208" s="27"/>
      <c r="DG208" s="27"/>
    </row>
    <row r="209" spans="1:111" s="6" customFormat="1" ht="15.75" x14ac:dyDescent="0.2">
      <c r="A209" s="59"/>
      <c r="C209" s="59"/>
      <c r="D209" s="212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51"/>
      <c r="R209" s="8"/>
      <c r="AE209" s="67"/>
      <c r="AF209" s="63"/>
      <c r="AS209" s="68"/>
      <c r="BF209" s="68"/>
      <c r="BG209" s="68"/>
      <c r="BH209" s="175"/>
      <c r="BI209" s="175"/>
      <c r="BK209" s="158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CA209" s="27"/>
      <c r="CE209" s="27"/>
      <c r="CI209" s="27"/>
      <c r="CM209" s="27"/>
      <c r="CQ209" s="27"/>
      <c r="CU209" s="27"/>
      <c r="CY209" s="27"/>
      <c r="DC209" s="27"/>
      <c r="DG209" s="27"/>
    </row>
    <row r="210" spans="1:111" s="6" customFormat="1" ht="15.75" x14ac:dyDescent="0.2">
      <c r="A210" s="59"/>
      <c r="C210" s="59"/>
      <c r="D210" s="212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51"/>
      <c r="R210" s="8"/>
      <c r="AE210" s="67"/>
      <c r="AF210" s="63"/>
      <c r="AS210" s="68"/>
      <c r="BF210" s="68"/>
      <c r="BG210" s="68"/>
      <c r="BH210" s="175"/>
      <c r="BI210" s="175"/>
      <c r="BK210" s="158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CA210" s="27"/>
      <c r="CE210" s="27"/>
      <c r="CI210" s="27"/>
      <c r="CM210" s="27"/>
      <c r="CQ210" s="27"/>
      <c r="CU210" s="27"/>
      <c r="CY210" s="27"/>
      <c r="DC210" s="27"/>
      <c r="DG210" s="27"/>
    </row>
    <row r="211" spans="1:111" s="6" customFormat="1" ht="15.75" x14ac:dyDescent="0.2">
      <c r="A211" s="59"/>
      <c r="C211" s="59"/>
      <c r="D211" s="212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51"/>
      <c r="R211" s="8"/>
      <c r="AE211" s="67"/>
      <c r="AF211" s="63"/>
      <c r="AS211" s="68"/>
      <c r="BF211" s="68"/>
      <c r="BG211" s="68"/>
      <c r="BH211" s="175"/>
      <c r="BI211" s="175"/>
      <c r="BK211" s="158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CA211" s="27"/>
      <c r="CE211" s="27"/>
      <c r="CI211" s="27"/>
      <c r="CM211" s="27"/>
      <c r="CQ211" s="27"/>
      <c r="CU211" s="27"/>
      <c r="CY211" s="27"/>
      <c r="DC211" s="27"/>
      <c r="DG211" s="27"/>
    </row>
    <row r="212" spans="1:111" s="6" customFormat="1" ht="15.75" x14ac:dyDescent="0.2">
      <c r="A212" s="59"/>
      <c r="C212" s="59"/>
      <c r="D212" s="212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51"/>
      <c r="R212" s="8"/>
      <c r="AE212" s="67"/>
      <c r="AF212" s="63"/>
      <c r="AS212" s="68"/>
      <c r="BF212" s="68"/>
      <c r="BG212" s="68"/>
      <c r="BH212" s="175"/>
      <c r="BI212" s="175"/>
      <c r="BK212" s="158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CA212" s="27"/>
      <c r="CE212" s="27"/>
      <c r="CI212" s="27"/>
      <c r="CM212" s="27"/>
      <c r="CQ212" s="27"/>
      <c r="CU212" s="27"/>
      <c r="CY212" s="27"/>
      <c r="DC212" s="27"/>
      <c r="DG212" s="27"/>
    </row>
    <row r="213" spans="1:111" s="6" customFormat="1" ht="15.75" x14ac:dyDescent="0.2">
      <c r="A213" s="59"/>
      <c r="C213" s="59"/>
      <c r="D213" s="212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51"/>
      <c r="R213" s="8"/>
      <c r="AE213" s="67"/>
      <c r="AF213" s="63"/>
      <c r="AS213" s="68"/>
      <c r="BF213" s="68"/>
      <c r="BG213" s="68"/>
      <c r="BH213" s="175"/>
      <c r="BI213" s="175"/>
      <c r="BK213" s="158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CA213" s="27"/>
      <c r="CE213" s="27"/>
      <c r="CI213" s="27"/>
      <c r="CM213" s="27"/>
      <c r="CQ213" s="27"/>
      <c r="CU213" s="27"/>
      <c r="CY213" s="27"/>
      <c r="DC213" s="27"/>
      <c r="DG213" s="27"/>
    </row>
    <row r="214" spans="1:111" s="6" customFormat="1" ht="15.75" x14ac:dyDescent="0.2">
      <c r="A214" s="59"/>
      <c r="C214" s="59"/>
      <c r="D214" s="212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51"/>
      <c r="R214" s="8"/>
      <c r="AE214" s="67"/>
      <c r="AF214" s="63"/>
      <c r="AS214" s="68"/>
      <c r="BF214" s="68"/>
      <c r="BG214" s="68"/>
      <c r="BH214" s="175"/>
      <c r="BI214" s="175"/>
      <c r="BK214" s="158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CA214" s="27"/>
      <c r="CE214" s="27"/>
      <c r="CI214" s="27"/>
      <c r="CM214" s="27"/>
      <c r="CQ214" s="27"/>
      <c r="CU214" s="27"/>
      <c r="CY214" s="27"/>
      <c r="DC214" s="27"/>
      <c r="DG214" s="27"/>
    </row>
    <row r="215" spans="1:111" s="6" customFormat="1" ht="15.75" x14ac:dyDescent="0.2">
      <c r="A215" s="59"/>
      <c r="C215" s="59"/>
      <c r="D215" s="212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51"/>
      <c r="R215" s="8"/>
      <c r="AE215" s="67"/>
      <c r="AF215" s="63"/>
      <c r="AS215" s="68"/>
      <c r="BF215" s="68"/>
      <c r="BG215" s="68"/>
      <c r="BH215" s="175"/>
      <c r="BI215" s="175"/>
      <c r="BK215" s="158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CA215" s="27"/>
      <c r="CE215" s="27"/>
      <c r="CI215" s="27"/>
      <c r="CM215" s="27"/>
      <c r="CQ215" s="27"/>
      <c r="CU215" s="27"/>
      <c r="CY215" s="27"/>
      <c r="DC215" s="27"/>
      <c r="DG215" s="27"/>
    </row>
    <row r="216" spans="1:111" s="6" customFormat="1" ht="15.75" x14ac:dyDescent="0.2">
      <c r="A216" s="59"/>
      <c r="C216" s="59"/>
      <c r="D216" s="212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51"/>
      <c r="R216" s="8"/>
      <c r="AE216" s="67"/>
      <c r="AF216" s="63"/>
      <c r="AS216" s="68"/>
      <c r="BF216" s="68"/>
      <c r="BG216" s="68"/>
      <c r="BH216" s="175"/>
      <c r="BI216" s="175"/>
      <c r="BK216" s="158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CA216" s="27"/>
      <c r="CE216" s="27"/>
      <c r="CI216" s="27"/>
      <c r="CM216" s="27"/>
      <c r="CQ216" s="27"/>
      <c r="CU216" s="27"/>
      <c r="CY216" s="27"/>
      <c r="DC216" s="27"/>
      <c r="DG216" s="27"/>
    </row>
    <row r="217" spans="1:111" s="6" customFormat="1" ht="15.75" x14ac:dyDescent="0.2">
      <c r="A217" s="59"/>
      <c r="C217" s="59"/>
      <c r="D217" s="212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51"/>
      <c r="R217" s="8"/>
      <c r="AE217" s="67"/>
      <c r="AF217" s="63"/>
      <c r="AS217" s="68"/>
      <c r="BF217" s="68"/>
      <c r="BG217" s="68"/>
      <c r="BH217" s="175"/>
      <c r="BI217" s="175"/>
      <c r="BK217" s="158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CA217" s="27"/>
      <c r="CE217" s="27"/>
      <c r="CI217" s="27"/>
      <c r="CM217" s="27"/>
      <c r="CQ217" s="27"/>
      <c r="CU217" s="27"/>
      <c r="CY217" s="27"/>
      <c r="DC217" s="27"/>
      <c r="DG217" s="27"/>
    </row>
    <row r="218" spans="1:111" s="6" customFormat="1" ht="15.75" x14ac:dyDescent="0.2">
      <c r="A218" s="59"/>
      <c r="C218" s="59"/>
      <c r="D218" s="212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51"/>
      <c r="R218" s="8"/>
      <c r="AE218" s="67"/>
      <c r="AF218" s="63"/>
      <c r="AS218" s="68"/>
      <c r="BF218" s="68"/>
      <c r="BG218" s="68"/>
      <c r="BH218" s="175"/>
      <c r="BI218" s="175"/>
      <c r="BK218" s="158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CA218" s="27"/>
      <c r="CE218" s="27"/>
      <c r="CI218" s="27"/>
      <c r="CM218" s="27"/>
      <c r="CQ218" s="27"/>
      <c r="CU218" s="27"/>
      <c r="CY218" s="27"/>
      <c r="DC218" s="27"/>
      <c r="DG218" s="27"/>
    </row>
    <row r="219" spans="1:111" s="6" customFormat="1" ht="15.75" x14ac:dyDescent="0.2">
      <c r="A219" s="59"/>
      <c r="C219" s="59"/>
      <c r="D219" s="212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51"/>
      <c r="R219" s="8"/>
      <c r="AE219" s="67"/>
      <c r="AF219" s="63"/>
      <c r="AS219" s="68"/>
      <c r="BF219" s="68"/>
      <c r="BG219" s="68"/>
      <c r="BH219" s="175"/>
      <c r="BI219" s="175"/>
      <c r="BK219" s="158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CA219" s="27"/>
      <c r="CE219" s="27"/>
      <c r="CI219" s="27"/>
      <c r="CM219" s="27"/>
      <c r="CQ219" s="27"/>
      <c r="CU219" s="27"/>
      <c r="CY219" s="27"/>
      <c r="DC219" s="27"/>
      <c r="DG219" s="27"/>
    </row>
    <row r="220" spans="1:111" s="6" customFormat="1" ht="15.75" x14ac:dyDescent="0.2">
      <c r="A220" s="59"/>
      <c r="C220" s="59"/>
      <c r="D220" s="212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51"/>
      <c r="R220" s="8"/>
      <c r="AE220" s="67"/>
      <c r="AF220" s="63"/>
      <c r="AS220" s="68"/>
      <c r="BF220" s="68"/>
      <c r="BG220" s="68"/>
      <c r="BH220" s="175"/>
      <c r="BI220" s="175"/>
      <c r="BK220" s="158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CA220" s="27"/>
      <c r="CE220" s="27"/>
      <c r="CI220" s="27"/>
      <c r="CM220" s="27"/>
      <c r="CQ220" s="27"/>
      <c r="CU220" s="27"/>
      <c r="CY220" s="27"/>
      <c r="DC220" s="27"/>
      <c r="DG220" s="27"/>
    </row>
    <row r="221" spans="1:111" s="6" customFormat="1" ht="15.75" x14ac:dyDescent="0.2">
      <c r="A221" s="59"/>
      <c r="C221" s="59"/>
      <c r="D221" s="212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51"/>
      <c r="R221" s="8"/>
      <c r="AE221" s="67"/>
      <c r="AF221" s="63"/>
      <c r="AS221" s="68"/>
      <c r="BF221" s="68"/>
      <c r="BG221" s="68"/>
      <c r="BH221" s="175"/>
      <c r="BI221" s="175"/>
      <c r="BK221" s="158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CA221" s="27"/>
      <c r="CE221" s="27"/>
      <c r="CI221" s="27"/>
      <c r="CM221" s="27"/>
      <c r="CQ221" s="27"/>
      <c r="CU221" s="27"/>
      <c r="CY221" s="27"/>
      <c r="DC221" s="27"/>
      <c r="DG221" s="27"/>
    </row>
    <row r="222" spans="1:111" s="6" customFormat="1" ht="15.75" x14ac:dyDescent="0.2">
      <c r="A222" s="59"/>
      <c r="C222" s="59"/>
      <c r="D222" s="212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51"/>
      <c r="R222" s="8"/>
      <c r="AE222" s="67"/>
      <c r="AF222" s="63"/>
      <c r="AS222" s="68"/>
      <c r="BF222" s="68"/>
      <c r="BG222" s="68"/>
      <c r="BH222" s="175"/>
      <c r="BI222" s="175"/>
      <c r="BK222" s="158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CA222" s="27"/>
      <c r="CE222" s="27"/>
      <c r="CI222" s="27"/>
      <c r="CM222" s="27"/>
      <c r="CQ222" s="27"/>
      <c r="CU222" s="27"/>
      <c r="CY222" s="27"/>
      <c r="DC222" s="27"/>
      <c r="DG222" s="27"/>
    </row>
    <row r="223" spans="1:111" s="6" customFormat="1" ht="15.75" x14ac:dyDescent="0.2">
      <c r="A223" s="59"/>
      <c r="C223" s="59"/>
      <c r="D223" s="212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51"/>
      <c r="R223" s="8"/>
      <c r="AE223" s="67"/>
      <c r="AF223" s="63"/>
      <c r="AS223" s="68"/>
      <c r="BF223" s="68"/>
      <c r="BG223" s="68"/>
      <c r="BH223" s="175"/>
      <c r="BI223" s="175"/>
      <c r="BK223" s="158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CA223" s="27"/>
      <c r="CE223" s="27"/>
      <c r="CI223" s="27"/>
      <c r="CM223" s="27"/>
      <c r="CQ223" s="27"/>
      <c r="CU223" s="27"/>
      <c r="CY223" s="27"/>
      <c r="DC223" s="27"/>
      <c r="DG223" s="27"/>
    </row>
    <row r="224" spans="1:111" s="6" customFormat="1" ht="15.75" x14ac:dyDescent="0.2">
      <c r="A224" s="59"/>
      <c r="C224" s="59"/>
      <c r="D224" s="212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51"/>
      <c r="R224" s="8"/>
      <c r="AE224" s="67"/>
      <c r="AF224" s="63"/>
      <c r="AS224" s="68"/>
      <c r="BF224" s="68"/>
      <c r="BG224" s="68"/>
      <c r="BH224" s="175"/>
      <c r="BI224" s="175"/>
      <c r="BK224" s="158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CA224" s="27"/>
      <c r="CE224" s="27"/>
      <c r="CI224" s="27"/>
      <c r="CM224" s="27"/>
      <c r="CQ224" s="27"/>
      <c r="CU224" s="27"/>
      <c r="CY224" s="27"/>
      <c r="DC224" s="27"/>
      <c r="DG224" s="27"/>
    </row>
    <row r="225" spans="1:111" s="6" customFormat="1" ht="15.75" x14ac:dyDescent="0.2">
      <c r="A225" s="59"/>
      <c r="C225" s="59"/>
      <c r="D225" s="212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51"/>
      <c r="R225" s="8"/>
      <c r="AE225" s="67"/>
      <c r="AF225" s="63"/>
      <c r="AS225" s="68"/>
      <c r="BF225" s="68"/>
      <c r="BG225" s="68"/>
      <c r="BH225" s="175"/>
      <c r="BI225" s="175"/>
      <c r="BK225" s="158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CA225" s="27"/>
      <c r="CE225" s="27"/>
      <c r="CI225" s="27"/>
      <c r="CM225" s="27"/>
      <c r="CQ225" s="27"/>
      <c r="CU225" s="27"/>
      <c r="CY225" s="27"/>
      <c r="DC225" s="27"/>
      <c r="DG225" s="27"/>
    </row>
    <row r="226" spans="1:111" s="6" customFormat="1" ht="15.75" x14ac:dyDescent="0.2">
      <c r="A226" s="59"/>
      <c r="C226" s="59"/>
      <c r="D226" s="212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51"/>
      <c r="R226" s="8"/>
      <c r="AE226" s="67"/>
      <c r="AF226" s="63"/>
      <c r="AS226" s="68"/>
      <c r="BF226" s="68"/>
      <c r="BG226" s="68"/>
      <c r="BH226" s="175"/>
      <c r="BI226" s="175"/>
      <c r="BK226" s="158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CA226" s="27"/>
      <c r="CE226" s="27"/>
      <c r="CI226" s="27"/>
      <c r="CM226" s="27"/>
      <c r="CQ226" s="27"/>
      <c r="CU226" s="27"/>
      <c r="CY226" s="27"/>
      <c r="DC226" s="27"/>
      <c r="DG226" s="27"/>
    </row>
    <row r="227" spans="1:111" s="6" customFormat="1" ht="15.75" x14ac:dyDescent="0.2">
      <c r="A227" s="59"/>
      <c r="C227" s="59"/>
      <c r="D227" s="212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51"/>
      <c r="R227" s="8"/>
      <c r="AE227" s="67"/>
      <c r="AF227" s="63"/>
      <c r="AS227" s="68"/>
      <c r="BF227" s="68"/>
      <c r="BG227" s="68"/>
      <c r="BH227" s="175"/>
      <c r="BI227" s="175"/>
      <c r="BK227" s="158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CA227" s="27"/>
      <c r="CE227" s="27"/>
      <c r="CI227" s="27"/>
      <c r="CM227" s="27"/>
      <c r="CQ227" s="27"/>
      <c r="CU227" s="27"/>
      <c r="CY227" s="27"/>
      <c r="DC227" s="27"/>
      <c r="DG227" s="27"/>
    </row>
    <row r="228" spans="1:111" s="6" customFormat="1" ht="15.75" x14ac:dyDescent="0.2">
      <c r="A228" s="59"/>
      <c r="C228" s="59"/>
      <c r="D228" s="212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51"/>
      <c r="R228" s="8"/>
      <c r="AE228" s="67"/>
      <c r="AF228" s="63"/>
      <c r="AS228" s="68"/>
      <c r="BF228" s="68"/>
      <c r="BG228" s="68"/>
      <c r="BH228" s="175"/>
      <c r="BI228" s="175"/>
      <c r="BK228" s="158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CA228" s="27"/>
      <c r="CE228" s="27"/>
      <c r="CI228" s="27"/>
      <c r="CM228" s="27"/>
      <c r="CQ228" s="27"/>
      <c r="CU228" s="27"/>
      <c r="CY228" s="27"/>
      <c r="DC228" s="27"/>
      <c r="DG228" s="27"/>
    </row>
    <row r="229" spans="1:111" s="6" customFormat="1" ht="15.75" x14ac:dyDescent="0.2">
      <c r="A229" s="59"/>
      <c r="C229" s="59"/>
      <c r="D229" s="212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51"/>
      <c r="R229" s="8"/>
      <c r="AE229" s="67"/>
      <c r="AF229" s="63"/>
      <c r="AS229" s="68"/>
      <c r="BF229" s="68"/>
      <c r="BG229" s="68"/>
      <c r="BH229" s="175"/>
      <c r="BI229" s="175"/>
      <c r="BK229" s="158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CA229" s="27"/>
      <c r="CE229" s="27"/>
      <c r="CI229" s="27"/>
      <c r="CM229" s="27"/>
      <c r="CQ229" s="27"/>
      <c r="CU229" s="27"/>
      <c r="CY229" s="27"/>
      <c r="DC229" s="27"/>
      <c r="DG229" s="27"/>
    </row>
    <row r="230" spans="1:111" s="6" customFormat="1" ht="15.75" x14ac:dyDescent="0.2">
      <c r="A230" s="59"/>
      <c r="C230" s="59"/>
      <c r="D230" s="212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51"/>
      <c r="R230" s="8"/>
      <c r="AE230" s="67"/>
      <c r="AF230" s="63"/>
      <c r="AS230" s="68"/>
      <c r="BF230" s="68"/>
      <c r="BG230" s="68"/>
      <c r="BH230" s="175"/>
      <c r="BI230" s="175"/>
      <c r="BK230" s="158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CA230" s="27"/>
      <c r="CE230" s="27"/>
      <c r="CI230" s="27"/>
      <c r="CM230" s="27"/>
      <c r="CQ230" s="27"/>
      <c r="CU230" s="27"/>
      <c r="CY230" s="27"/>
      <c r="DC230" s="27"/>
      <c r="DG230" s="27"/>
    </row>
    <row r="231" spans="1:111" s="6" customFormat="1" ht="15.75" x14ac:dyDescent="0.2">
      <c r="A231" s="59"/>
      <c r="C231" s="59"/>
      <c r="D231" s="212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51"/>
      <c r="R231" s="8"/>
      <c r="AE231" s="67"/>
      <c r="AF231" s="63"/>
      <c r="AS231" s="68"/>
      <c r="BF231" s="68"/>
      <c r="BG231" s="68"/>
      <c r="BH231" s="175"/>
      <c r="BI231" s="175"/>
      <c r="BK231" s="158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CA231" s="27"/>
      <c r="CE231" s="27"/>
      <c r="CI231" s="27"/>
      <c r="CM231" s="27"/>
      <c r="CQ231" s="27"/>
      <c r="CU231" s="27"/>
      <c r="CY231" s="27"/>
      <c r="DC231" s="27"/>
      <c r="DG231" s="27"/>
    </row>
    <row r="232" spans="1:111" s="6" customFormat="1" ht="15.75" x14ac:dyDescent="0.2">
      <c r="A232" s="59"/>
      <c r="C232" s="59"/>
      <c r="D232" s="212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51"/>
      <c r="R232" s="8"/>
      <c r="AE232" s="67"/>
      <c r="AF232" s="63"/>
      <c r="AS232" s="68"/>
      <c r="BF232" s="68"/>
      <c r="BG232" s="68"/>
      <c r="BH232" s="175"/>
      <c r="BI232" s="175"/>
      <c r="BK232" s="158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CA232" s="27"/>
      <c r="CE232" s="27"/>
      <c r="CI232" s="27"/>
      <c r="CM232" s="27"/>
      <c r="CQ232" s="27"/>
      <c r="CU232" s="27"/>
      <c r="CY232" s="27"/>
      <c r="DC232" s="27"/>
      <c r="DG232" s="27"/>
    </row>
    <row r="233" spans="1:111" s="6" customFormat="1" ht="15.75" x14ac:dyDescent="0.2">
      <c r="A233" s="59"/>
      <c r="C233" s="59"/>
      <c r="D233" s="212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51"/>
      <c r="R233" s="8"/>
      <c r="AE233" s="67"/>
      <c r="AF233" s="63"/>
      <c r="AS233" s="68"/>
      <c r="BF233" s="68"/>
      <c r="BG233" s="68"/>
      <c r="BH233" s="175"/>
      <c r="BI233" s="175"/>
      <c r="BK233" s="158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CA233" s="27"/>
      <c r="CE233" s="27"/>
      <c r="CI233" s="27"/>
      <c r="CM233" s="27"/>
      <c r="CQ233" s="27"/>
      <c r="CU233" s="27"/>
      <c r="CY233" s="27"/>
      <c r="DC233" s="27"/>
      <c r="DG233" s="27"/>
    </row>
    <row r="234" spans="1:111" s="6" customFormat="1" ht="15.75" x14ac:dyDescent="0.2">
      <c r="A234" s="59"/>
      <c r="C234" s="59"/>
      <c r="D234" s="212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51"/>
      <c r="R234" s="8"/>
      <c r="AE234" s="67"/>
      <c r="AF234" s="63"/>
      <c r="AS234" s="68"/>
      <c r="BF234" s="68"/>
      <c r="BG234" s="68"/>
      <c r="BH234" s="175"/>
      <c r="BI234" s="175"/>
      <c r="BK234" s="158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CA234" s="27"/>
      <c r="CE234" s="27"/>
      <c r="CI234" s="27"/>
      <c r="CM234" s="27"/>
      <c r="CQ234" s="27"/>
      <c r="CU234" s="27"/>
      <c r="CY234" s="27"/>
      <c r="DC234" s="27"/>
      <c r="DG234" s="27"/>
    </row>
    <row r="235" spans="1:111" s="6" customFormat="1" ht="15.75" x14ac:dyDescent="0.2">
      <c r="A235" s="59"/>
      <c r="C235" s="59"/>
      <c r="D235" s="212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51"/>
      <c r="R235" s="8"/>
      <c r="AE235" s="67"/>
      <c r="AF235" s="63"/>
      <c r="AS235" s="68"/>
      <c r="BF235" s="68"/>
      <c r="BG235" s="68"/>
      <c r="BH235" s="175"/>
      <c r="BI235" s="175"/>
      <c r="BK235" s="158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CA235" s="27"/>
      <c r="CE235" s="27"/>
      <c r="CI235" s="27"/>
      <c r="CM235" s="27"/>
      <c r="CQ235" s="27"/>
      <c r="CU235" s="27"/>
      <c r="CY235" s="27"/>
      <c r="DC235" s="27"/>
      <c r="DG235" s="27"/>
    </row>
    <row r="236" spans="1:111" s="6" customFormat="1" ht="15.75" x14ac:dyDescent="0.2">
      <c r="A236" s="59"/>
      <c r="C236" s="59"/>
      <c r="D236" s="212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51"/>
      <c r="R236" s="8"/>
      <c r="AE236" s="67"/>
      <c r="AF236" s="63"/>
      <c r="AS236" s="68"/>
      <c r="BF236" s="68"/>
      <c r="BG236" s="68"/>
      <c r="BH236" s="175"/>
      <c r="BI236" s="175"/>
      <c r="BK236" s="158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CA236" s="27"/>
      <c r="CE236" s="27"/>
      <c r="CI236" s="27"/>
      <c r="CM236" s="27"/>
      <c r="CQ236" s="27"/>
      <c r="CU236" s="27"/>
      <c r="CY236" s="27"/>
      <c r="DC236" s="27"/>
      <c r="DG236" s="27"/>
    </row>
    <row r="237" spans="1:111" s="6" customFormat="1" ht="15.75" x14ac:dyDescent="0.2">
      <c r="A237" s="59"/>
      <c r="C237" s="59"/>
      <c r="D237" s="212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51"/>
      <c r="R237" s="8"/>
      <c r="AE237" s="67"/>
      <c r="AF237" s="63"/>
      <c r="AS237" s="68"/>
      <c r="BF237" s="68"/>
      <c r="BG237" s="68"/>
      <c r="BH237" s="175"/>
      <c r="BI237" s="175"/>
      <c r="BK237" s="158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CA237" s="27"/>
      <c r="CE237" s="27"/>
      <c r="CI237" s="27"/>
      <c r="CM237" s="27"/>
      <c r="CQ237" s="27"/>
      <c r="CU237" s="27"/>
      <c r="CY237" s="27"/>
      <c r="DC237" s="27"/>
      <c r="DG237" s="27"/>
    </row>
    <row r="238" spans="1:111" s="6" customFormat="1" ht="15.75" x14ac:dyDescent="0.2">
      <c r="A238" s="59"/>
      <c r="C238" s="59"/>
      <c r="D238" s="212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51"/>
      <c r="R238" s="8"/>
      <c r="AE238" s="67"/>
      <c r="AF238" s="63"/>
      <c r="AS238" s="68"/>
      <c r="BF238" s="68"/>
      <c r="BG238" s="68"/>
      <c r="BH238" s="175"/>
      <c r="BI238" s="175"/>
      <c r="BK238" s="158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CA238" s="27"/>
      <c r="CE238" s="27"/>
      <c r="CI238" s="27"/>
      <c r="CM238" s="27"/>
      <c r="CQ238" s="27"/>
      <c r="CU238" s="27"/>
      <c r="CY238" s="27"/>
      <c r="DC238" s="27"/>
      <c r="DG238" s="27"/>
    </row>
    <row r="239" spans="1:111" s="6" customFormat="1" ht="15.75" x14ac:dyDescent="0.2">
      <c r="A239" s="59"/>
      <c r="C239" s="59"/>
      <c r="D239" s="212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51"/>
      <c r="R239" s="8"/>
      <c r="AE239" s="67"/>
      <c r="AF239" s="63"/>
      <c r="AS239" s="68"/>
      <c r="BF239" s="68"/>
      <c r="BG239" s="68"/>
      <c r="BH239" s="175"/>
      <c r="BI239" s="175"/>
      <c r="BK239" s="158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CA239" s="27"/>
      <c r="CE239" s="27"/>
      <c r="CI239" s="27"/>
      <c r="CM239" s="27"/>
      <c r="CQ239" s="27"/>
      <c r="CU239" s="27"/>
      <c r="CY239" s="27"/>
      <c r="DC239" s="27"/>
      <c r="DG239" s="27"/>
    </row>
    <row r="240" spans="1:111" s="6" customFormat="1" ht="15.75" x14ac:dyDescent="0.2">
      <c r="A240" s="59"/>
      <c r="C240" s="59"/>
      <c r="D240" s="212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51"/>
      <c r="R240" s="8"/>
      <c r="AE240" s="67"/>
      <c r="AF240" s="63"/>
      <c r="AS240" s="68"/>
      <c r="BF240" s="68"/>
      <c r="BG240" s="68"/>
      <c r="BH240" s="175"/>
      <c r="BI240" s="175"/>
      <c r="BK240" s="158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CA240" s="27"/>
      <c r="CE240" s="27"/>
      <c r="CI240" s="27"/>
      <c r="CM240" s="27"/>
      <c r="CQ240" s="27"/>
      <c r="CU240" s="27"/>
      <c r="CY240" s="27"/>
      <c r="DC240" s="27"/>
      <c r="DG240" s="27"/>
    </row>
    <row r="241" spans="1:111" s="6" customFormat="1" ht="15.75" x14ac:dyDescent="0.2">
      <c r="A241" s="59"/>
      <c r="C241" s="59"/>
      <c r="D241" s="212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51"/>
      <c r="R241" s="8"/>
      <c r="AE241" s="67"/>
      <c r="AF241" s="63"/>
      <c r="AS241" s="68"/>
      <c r="BF241" s="68"/>
      <c r="BG241" s="68"/>
      <c r="BH241" s="175"/>
      <c r="BI241" s="175"/>
      <c r="BK241" s="158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CA241" s="27"/>
      <c r="CE241" s="27"/>
      <c r="CI241" s="27"/>
      <c r="CM241" s="27"/>
      <c r="CQ241" s="27"/>
      <c r="CU241" s="27"/>
      <c r="CY241" s="27"/>
      <c r="DC241" s="27"/>
      <c r="DG241" s="27"/>
    </row>
    <row r="242" spans="1:111" s="6" customFormat="1" ht="15.75" x14ac:dyDescent="0.2">
      <c r="A242" s="59"/>
      <c r="C242" s="59"/>
      <c r="D242" s="212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51"/>
      <c r="R242" s="8"/>
      <c r="AE242" s="67"/>
      <c r="AF242" s="63"/>
      <c r="AS242" s="68"/>
      <c r="BF242" s="68"/>
      <c r="BG242" s="68"/>
      <c r="BH242" s="175"/>
      <c r="BI242" s="175"/>
      <c r="BK242" s="158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CA242" s="27"/>
      <c r="CE242" s="27"/>
      <c r="CI242" s="27"/>
      <c r="CM242" s="27"/>
      <c r="CQ242" s="27"/>
      <c r="CU242" s="27"/>
      <c r="CY242" s="27"/>
      <c r="DC242" s="27"/>
      <c r="DG242" s="27"/>
    </row>
    <row r="243" spans="1:111" s="6" customFormat="1" ht="15.75" x14ac:dyDescent="0.2">
      <c r="A243" s="59"/>
      <c r="C243" s="59"/>
      <c r="D243" s="212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51"/>
      <c r="R243" s="8"/>
      <c r="AE243" s="67"/>
      <c r="AF243" s="63"/>
      <c r="AS243" s="68"/>
      <c r="BF243" s="68"/>
      <c r="BG243" s="68"/>
      <c r="BH243" s="175"/>
      <c r="BI243" s="175"/>
      <c r="BK243" s="158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CA243" s="27"/>
      <c r="CE243" s="27"/>
      <c r="CI243" s="27"/>
      <c r="CM243" s="27"/>
      <c r="CQ243" s="27"/>
      <c r="CU243" s="27"/>
      <c r="CY243" s="27"/>
      <c r="DC243" s="27"/>
      <c r="DG243" s="27"/>
    </row>
    <row r="244" spans="1:111" s="6" customFormat="1" ht="15.75" x14ac:dyDescent="0.2">
      <c r="A244" s="59"/>
      <c r="C244" s="59"/>
      <c r="D244" s="212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51"/>
      <c r="R244" s="8"/>
      <c r="AE244" s="67"/>
      <c r="AF244" s="63"/>
      <c r="AS244" s="68"/>
      <c r="BF244" s="68"/>
      <c r="BG244" s="68"/>
      <c r="BH244" s="175"/>
      <c r="BI244" s="175"/>
      <c r="BK244" s="158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CA244" s="27"/>
      <c r="CE244" s="27"/>
      <c r="CI244" s="27"/>
      <c r="CM244" s="27"/>
      <c r="CQ244" s="27"/>
      <c r="CU244" s="27"/>
      <c r="CY244" s="27"/>
      <c r="DC244" s="27"/>
      <c r="DG244" s="27"/>
    </row>
    <row r="245" spans="1:111" s="6" customFormat="1" ht="15.75" x14ac:dyDescent="0.2">
      <c r="A245" s="59"/>
      <c r="C245" s="59"/>
      <c r="D245" s="212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51"/>
      <c r="R245" s="8"/>
      <c r="AE245" s="67"/>
      <c r="AF245" s="63"/>
      <c r="AS245" s="68"/>
      <c r="BF245" s="68"/>
      <c r="BG245" s="68"/>
      <c r="BH245" s="175"/>
      <c r="BI245" s="175"/>
      <c r="BK245" s="158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CA245" s="27"/>
      <c r="CE245" s="27"/>
      <c r="CI245" s="27"/>
      <c r="CM245" s="27"/>
      <c r="CQ245" s="27"/>
      <c r="CU245" s="27"/>
      <c r="CY245" s="27"/>
      <c r="DC245" s="27"/>
      <c r="DG245" s="27"/>
    </row>
    <row r="246" spans="1:111" s="6" customFormat="1" ht="15.75" x14ac:dyDescent="0.2">
      <c r="A246" s="59"/>
      <c r="C246" s="59"/>
      <c r="D246" s="212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51"/>
      <c r="R246" s="8"/>
      <c r="AE246" s="67"/>
      <c r="AF246" s="63"/>
      <c r="AS246" s="68"/>
      <c r="BF246" s="68"/>
      <c r="BG246" s="68"/>
      <c r="BH246" s="175"/>
      <c r="BI246" s="175"/>
      <c r="BK246" s="158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CA246" s="27"/>
      <c r="CE246" s="27"/>
      <c r="CI246" s="27"/>
      <c r="CM246" s="27"/>
      <c r="CQ246" s="27"/>
      <c r="CU246" s="27"/>
      <c r="CY246" s="27"/>
      <c r="DC246" s="27"/>
      <c r="DG246" s="27"/>
    </row>
    <row r="247" spans="1:111" s="6" customFormat="1" ht="15.75" x14ac:dyDescent="0.2">
      <c r="A247" s="59"/>
      <c r="C247" s="59"/>
      <c r="D247" s="212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51"/>
      <c r="R247" s="8"/>
      <c r="AE247" s="67"/>
      <c r="AF247" s="63"/>
      <c r="AS247" s="68"/>
      <c r="BF247" s="68"/>
      <c r="BG247" s="68"/>
      <c r="BH247" s="175"/>
      <c r="BI247" s="175"/>
      <c r="BK247" s="158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CA247" s="27"/>
      <c r="CE247" s="27"/>
      <c r="CI247" s="27"/>
      <c r="CM247" s="27"/>
      <c r="CQ247" s="27"/>
      <c r="CU247" s="27"/>
      <c r="CY247" s="27"/>
      <c r="DC247" s="27"/>
      <c r="DG247" s="27"/>
    </row>
    <row r="248" spans="1:111" s="6" customFormat="1" ht="15.75" x14ac:dyDescent="0.2">
      <c r="A248" s="59"/>
      <c r="C248" s="59"/>
      <c r="D248" s="212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51"/>
      <c r="R248" s="8"/>
      <c r="AE248" s="67"/>
      <c r="AF248" s="63"/>
      <c r="AS248" s="68"/>
      <c r="BF248" s="68"/>
      <c r="BG248" s="68"/>
      <c r="BH248" s="175"/>
      <c r="BI248" s="175"/>
      <c r="BK248" s="158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CA248" s="27"/>
      <c r="CE248" s="27"/>
      <c r="CI248" s="27"/>
      <c r="CM248" s="27"/>
      <c r="CQ248" s="27"/>
      <c r="CU248" s="27"/>
      <c r="CY248" s="27"/>
      <c r="DC248" s="27"/>
      <c r="DG248" s="27"/>
    </row>
    <row r="249" spans="1:111" s="6" customFormat="1" ht="15.75" x14ac:dyDescent="0.2">
      <c r="A249" s="59"/>
      <c r="C249" s="59"/>
      <c r="D249" s="212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51"/>
      <c r="R249" s="8"/>
      <c r="AE249" s="67"/>
      <c r="AF249" s="63"/>
      <c r="AS249" s="68"/>
      <c r="BF249" s="68"/>
      <c r="BG249" s="68"/>
      <c r="BH249" s="175"/>
      <c r="BI249" s="175"/>
      <c r="BK249" s="158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CA249" s="27"/>
      <c r="CE249" s="27"/>
      <c r="CI249" s="27"/>
      <c r="CM249" s="27"/>
      <c r="CQ249" s="27"/>
      <c r="CU249" s="27"/>
      <c r="CY249" s="27"/>
      <c r="DC249" s="27"/>
      <c r="DG249" s="27"/>
    </row>
    <row r="250" spans="1:111" s="6" customFormat="1" ht="15.75" x14ac:dyDescent="0.2">
      <c r="A250" s="59"/>
      <c r="C250" s="59"/>
      <c r="D250" s="212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51"/>
      <c r="R250" s="8"/>
      <c r="AE250" s="67"/>
      <c r="AF250" s="63"/>
      <c r="AS250" s="68"/>
      <c r="BF250" s="68"/>
      <c r="BG250" s="68"/>
      <c r="BH250" s="175"/>
      <c r="BI250" s="175"/>
      <c r="BK250" s="158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CA250" s="27"/>
      <c r="CE250" s="27"/>
      <c r="CI250" s="27"/>
      <c r="CM250" s="27"/>
      <c r="CQ250" s="27"/>
      <c r="CU250" s="27"/>
      <c r="CY250" s="27"/>
      <c r="DC250" s="27"/>
      <c r="DG250" s="27"/>
    </row>
    <row r="251" spans="1:111" s="6" customFormat="1" ht="15.75" x14ac:dyDescent="0.2">
      <c r="A251" s="59"/>
      <c r="C251" s="59"/>
      <c r="D251" s="212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51"/>
      <c r="R251" s="8"/>
      <c r="AE251" s="67"/>
      <c r="AF251" s="63"/>
      <c r="AS251" s="68"/>
      <c r="BF251" s="68"/>
      <c r="BG251" s="68"/>
      <c r="BH251" s="175"/>
      <c r="BI251" s="175"/>
      <c r="BK251" s="158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CA251" s="27"/>
      <c r="CE251" s="27"/>
      <c r="CI251" s="27"/>
      <c r="CM251" s="27"/>
      <c r="CQ251" s="27"/>
      <c r="CU251" s="27"/>
      <c r="CY251" s="27"/>
      <c r="DC251" s="27"/>
      <c r="DG251" s="27"/>
    </row>
    <row r="252" spans="1:111" s="6" customFormat="1" ht="15.75" x14ac:dyDescent="0.2">
      <c r="A252" s="59"/>
      <c r="C252" s="59"/>
      <c r="D252" s="212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51"/>
      <c r="R252" s="8"/>
      <c r="AE252" s="67"/>
      <c r="AF252" s="63"/>
      <c r="AS252" s="68"/>
      <c r="BF252" s="68"/>
      <c r="BG252" s="68"/>
      <c r="BH252" s="175"/>
      <c r="BI252" s="175"/>
      <c r="BK252" s="158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CA252" s="27"/>
      <c r="CE252" s="27"/>
      <c r="CI252" s="27"/>
      <c r="CM252" s="27"/>
      <c r="CQ252" s="27"/>
      <c r="CU252" s="27"/>
      <c r="CY252" s="27"/>
      <c r="DC252" s="27"/>
      <c r="DG252" s="27"/>
    </row>
    <row r="253" spans="1:111" s="6" customFormat="1" ht="15.75" x14ac:dyDescent="0.2">
      <c r="A253" s="59"/>
      <c r="C253" s="59"/>
      <c r="D253" s="212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51"/>
      <c r="R253" s="8"/>
      <c r="AE253" s="67"/>
      <c r="AF253" s="63"/>
      <c r="AS253" s="68"/>
      <c r="BF253" s="68"/>
      <c r="BG253" s="68"/>
      <c r="BH253" s="175"/>
      <c r="BI253" s="175"/>
      <c r="BK253" s="158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CA253" s="27"/>
      <c r="CE253" s="27"/>
      <c r="CI253" s="27"/>
      <c r="CM253" s="27"/>
      <c r="CQ253" s="27"/>
      <c r="CU253" s="27"/>
      <c r="CY253" s="27"/>
      <c r="DC253" s="27"/>
      <c r="DG253" s="27"/>
    </row>
    <row r="254" spans="1:111" s="6" customFormat="1" ht="15.75" x14ac:dyDescent="0.2">
      <c r="A254" s="59"/>
      <c r="C254" s="59"/>
      <c r="D254" s="212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51"/>
      <c r="R254" s="8"/>
      <c r="AE254" s="67"/>
      <c r="AF254" s="63"/>
      <c r="AS254" s="68"/>
      <c r="BF254" s="68"/>
      <c r="BG254" s="68"/>
      <c r="BH254" s="175"/>
      <c r="BI254" s="175"/>
      <c r="BK254" s="158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CA254" s="27"/>
      <c r="CE254" s="27"/>
      <c r="CI254" s="27"/>
      <c r="CM254" s="27"/>
      <c r="CQ254" s="27"/>
      <c r="CU254" s="27"/>
      <c r="CY254" s="27"/>
      <c r="DC254" s="27"/>
      <c r="DG254" s="27"/>
    </row>
    <row r="255" spans="1:111" s="6" customFormat="1" ht="15.75" x14ac:dyDescent="0.2">
      <c r="A255" s="59"/>
      <c r="C255" s="59"/>
      <c r="D255" s="212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51"/>
      <c r="R255" s="8"/>
      <c r="AE255" s="67"/>
      <c r="AF255" s="63"/>
      <c r="AS255" s="68"/>
      <c r="BF255" s="68"/>
      <c r="BG255" s="68"/>
      <c r="BH255" s="175"/>
      <c r="BI255" s="175"/>
      <c r="BK255" s="158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CA255" s="27"/>
      <c r="CE255" s="27"/>
      <c r="CI255" s="27"/>
      <c r="CM255" s="27"/>
      <c r="CQ255" s="27"/>
      <c r="CU255" s="27"/>
      <c r="CY255" s="27"/>
      <c r="DC255" s="27"/>
      <c r="DG255" s="27"/>
    </row>
    <row r="256" spans="1:111" s="6" customFormat="1" ht="15.75" x14ac:dyDescent="0.2">
      <c r="A256" s="59"/>
      <c r="C256" s="59"/>
      <c r="D256" s="212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51"/>
      <c r="R256" s="8"/>
      <c r="AE256" s="67"/>
      <c r="AF256" s="63"/>
      <c r="AS256" s="68"/>
      <c r="BF256" s="68"/>
      <c r="BG256" s="68"/>
      <c r="BH256" s="175"/>
      <c r="BI256" s="175"/>
      <c r="BK256" s="158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CA256" s="27"/>
      <c r="CE256" s="27"/>
      <c r="CI256" s="27"/>
      <c r="CM256" s="27"/>
      <c r="CQ256" s="27"/>
      <c r="CU256" s="27"/>
      <c r="CY256" s="27"/>
      <c r="DC256" s="27"/>
      <c r="DG256" s="27"/>
    </row>
    <row r="257" spans="1:111" s="6" customFormat="1" ht="15.75" x14ac:dyDescent="0.2">
      <c r="A257" s="59"/>
      <c r="C257" s="59"/>
      <c r="D257" s="212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51"/>
      <c r="R257" s="8"/>
      <c r="AE257" s="67"/>
      <c r="AF257" s="63"/>
      <c r="AS257" s="68"/>
      <c r="BF257" s="68"/>
      <c r="BG257" s="68"/>
      <c r="BH257" s="175"/>
      <c r="BI257" s="175"/>
      <c r="BK257" s="158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CA257" s="27"/>
      <c r="CE257" s="27"/>
      <c r="CI257" s="27"/>
      <c r="CM257" s="27"/>
      <c r="CQ257" s="27"/>
      <c r="CU257" s="27"/>
      <c r="CY257" s="27"/>
      <c r="DC257" s="27"/>
      <c r="DG257" s="27"/>
    </row>
    <row r="258" spans="1:111" s="6" customFormat="1" ht="15.75" x14ac:dyDescent="0.2">
      <c r="A258" s="59"/>
      <c r="C258" s="59"/>
      <c r="D258" s="212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51"/>
      <c r="R258" s="8"/>
      <c r="AE258" s="67"/>
      <c r="AF258" s="63"/>
      <c r="AS258" s="68"/>
      <c r="BF258" s="68"/>
      <c r="BG258" s="68"/>
      <c r="BH258" s="175"/>
      <c r="BI258" s="175"/>
      <c r="BK258" s="158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CA258" s="27"/>
      <c r="CE258" s="27"/>
      <c r="CI258" s="27"/>
      <c r="CM258" s="27"/>
      <c r="CQ258" s="27"/>
      <c r="CU258" s="27"/>
      <c r="CY258" s="27"/>
      <c r="DC258" s="27"/>
      <c r="DG258" s="27"/>
    </row>
    <row r="259" spans="1:111" s="6" customFormat="1" ht="15.75" x14ac:dyDescent="0.2">
      <c r="A259" s="59"/>
      <c r="C259" s="59"/>
      <c r="D259" s="212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51"/>
      <c r="R259" s="8"/>
      <c r="AE259" s="67"/>
      <c r="AF259" s="63"/>
      <c r="AS259" s="68"/>
      <c r="BF259" s="68"/>
      <c r="BG259" s="68"/>
      <c r="BH259" s="175"/>
      <c r="BI259" s="175"/>
      <c r="BK259" s="158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CA259" s="27"/>
      <c r="CE259" s="27"/>
      <c r="CI259" s="27"/>
      <c r="CM259" s="27"/>
      <c r="CQ259" s="27"/>
      <c r="CU259" s="27"/>
      <c r="CY259" s="27"/>
      <c r="DC259" s="27"/>
      <c r="DG259" s="27"/>
    </row>
    <row r="260" spans="1:111" s="6" customFormat="1" ht="15.75" x14ac:dyDescent="0.2">
      <c r="A260" s="59"/>
      <c r="C260" s="59"/>
      <c r="D260" s="212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51"/>
      <c r="R260" s="8"/>
      <c r="AE260" s="67"/>
      <c r="AF260" s="63"/>
      <c r="AS260" s="68"/>
      <c r="BF260" s="68"/>
      <c r="BG260" s="68"/>
      <c r="BH260" s="175"/>
      <c r="BI260" s="175"/>
      <c r="BK260" s="158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CA260" s="27"/>
      <c r="CE260" s="27"/>
      <c r="CI260" s="27"/>
      <c r="CM260" s="27"/>
      <c r="CQ260" s="27"/>
      <c r="CU260" s="27"/>
      <c r="CY260" s="27"/>
      <c r="DC260" s="27"/>
      <c r="DG260" s="27"/>
    </row>
    <row r="261" spans="1:111" s="6" customFormat="1" ht="15.75" x14ac:dyDescent="0.2">
      <c r="A261" s="59"/>
      <c r="C261" s="59"/>
      <c r="D261" s="212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51"/>
      <c r="R261" s="8"/>
      <c r="AE261" s="67"/>
      <c r="AF261" s="63"/>
      <c r="AS261" s="68"/>
      <c r="BF261" s="68"/>
      <c r="BG261" s="68"/>
      <c r="BH261" s="175"/>
      <c r="BI261" s="175"/>
      <c r="BK261" s="158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CA261" s="27"/>
      <c r="CE261" s="27"/>
      <c r="CI261" s="27"/>
      <c r="CM261" s="27"/>
      <c r="CQ261" s="27"/>
      <c r="CU261" s="27"/>
      <c r="CY261" s="27"/>
      <c r="DC261" s="27"/>
      <c r="DG261" s="27"/>
    </row>
    <row r="262" spans="1:111" s="6" customFormat="1" ht="15.75" x14ac:dyDescent="0.2">
      <c r="A262" s="59"/>
      <c r="C262" s="59"/>
      <c r="D262" s="212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51"/>
      <c r="R262" s="8"/>
      <c r="AE262" s="67"/>
      <c r="AF262" s="63"/>
      <c r="AS262" s="68"/>
      <c r="BF262" s="68"/>
      <c r="BG262" s="68"/>
      <c r="BH262" s="175"/>
      <c r="BI262" s="175"/>
      <c r="BK262" s="158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CA262" s="27"/>
      <c r="CE262" s="27"/>
      <c r="CI262" s="27"/>
      <c r="CM262" s="27"/>
      <c r="CQ262" s="27"/>
      <c r="CU262" s="27"/>
      <c r="CY262" s="27"/>
      <c r="DC262" s="27"/>
      <c r="DG262" s="27"/>
    </row>
    <row r="263" spans="1:111" s="6" customFormat="1" ht="15.75" x14ac:dyDescent="0.2">
      <c r="A263" s="59"/>
      <c r="C263" s="59"/>
      <c r="D263" s="212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51"/>
      <c r="R263" s="8"/>
      <c r="AE263" s="67"/>
      <c r="AF263" s="63"/>
      <c r="AS263" s="68"/>
      <c r="BF263" s="68"/>
      <c r="BG263" s="68"/>
      <c r="BH263" s="175"/>
      <c r="BI263" s="175"/>
      <c r="BK263" s="158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CA263" s="27"/>
      <c r="CE263" s="27"/>
      <c r="CI263" s="27"/>
      <c r="CM263" s="27"/>
      <c r="CQ263" s="27"/>
      <c r="CU263" s="27"/>
      <c r="CY263" s="27"/>
      <c r="DC263" s="27"/>
      <c r="DG263" s="27"/>
    </row>
    <row r="264" spans="1:111" s="6" customFormat="1" ht="15.75" x14ac:dyDescent="0.2">
      <c r="A264" s="59"/>
      <c r="C264" s="59"/>
      <c r="D264" s="212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51"/>
      <c r="R264" s="8"/>
      <c r="AE264" s="67"/>
      <c r="AF264" s="63"/>
      <c r="AS264" s="68"/>
      <c r="BF264" s="68"/>
      <c r="BG264" s="68"/>
      <c r="BH264" s="175"/>
      <c r="BI264" s="175"/>
      <c r="BK264" s="158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CA264" s="27"/>
      <c r="CE264" s="27"/>
      <c r="CI264" s="27"/>
      <c r="CM264" s="27"/>
      <c r="CQ264" s="27"/>
      <c r="CU264" s="27"/>
      <c r="CY264" s="27"/>
      <c r="DC264" s="27"/>
      <c r="DG264" s="27"/>
    </row>
    <row r="265" spans="1:111" s="6" customFormat="1" ht="15.75" x14ac:dyDescent="0.2">
      <c r="A265" s="59"/>
      <c r="C265" s="59"/>
      <c r="D265" s="212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51"/>
      <c r="R265" s="8"/>
      <c r="AE265" s="67"/>
      <c r="AF265" s="63"/>
      <c r="AS265" s="68"/>
      <c r="BF265" s="68"/>
      <c r="BG265" s="68"/>
      <c r="BH265" s="175"/>
      <c r="BI265" s="175"/>
      <c r="BK265" s="158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CA265" s="27"/>
      <c r="CE265" s="27"/>
      <c r="CI265" s="27"/>
      <c r="CM265" s="27"/>
      <c r="CQ265" s="27"/>
      <c r="CU265" s="27"/>
      <c r="CY265" s="27"/>
      <c r="DC265" s="27"/>
      <c r="DG265" s="27"/>
    </row>
    <row r="266" spans="1:111" s="6" customFormat="1" ht="15.75" x14ac:dyDescent="0.2">
      <c r="A266" s="59"/>
      <c r="C266" s="59"/>
      <c r="D266" s="212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51"/>
      <c r="R266" s="8"/>
      <c r="AE266" s="67"/>
      <c r="AF266" s="63"/>
      <c r="AS266" s="68"/>
      <c r="BF266" s="68"/>
      <c r="BG266" s="68"/>
      <c r="BH266" s="175"/>
      <c r="BI266" s="175"/>
      <c r="BK266" s="158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CA266" s="27"/>
      <c r="CE266" s="27"/>
      <c r="CI266" s="27"/>
      <c r="CM266" s="27"/>
      <c r="CQ266" s="27"/>
      <c r="CU266" s="27"/>
      <c r="CY266" s="27"/>
      <c r="DC266" s="27"/>
      <c r="DG266" s="27"/>
    </row>
    <row r="267" spans="1:111" s="6" customFormat="1" ht="15.75" x14ac:dyDescent="0.2">
      <c r="A267" s="59"/>
      <c r="C267" s="59"/>
      <c r="D267" s="212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51"/>
      <c r="R267" s="8"/>
      <c r="AE267" s="67"/>
      <c r="AF267" s="63"/>
      <c r="AS267" s="68"/>
      <c r="BF267" s="68"/>
      <c r="BG267" s="68"/>
      <c r="BH267" s="175"/>
      <c r="BI267" s="175"/>
      <c r="BK267" s="158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CA267" s="27"/>
      <c r="CE267" s="27"/>
      <c r="CI267" s="27"/>
      <c r="CM267" s="27"/>
      <c r="CQ267" s="27"/>
      <c r="CU267" s="27"/>
      <c r="CY267" s="27"/>
      <c r="DC267" s="27"/>
      <c r="DG267" s="27"/>
    </row>
    <row r="268" spans="1:111" s="6" customFormat="1" ht="15.75" x14ac:dyDescent="0.2">
      <c r="A268" s="59"/>
      <c r="C268" s="59"/>
      <c r="D268" s="212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51"/>
      <c r="R268" s="8"/>
      <c r="AE268" s="67"/>
      <c r="AF268" s="63"/>
      <c r="AS268" s="68"/>
      <c r="BF268" s="68"/>
      <c r="BG268" s="68"/>
      <c r="BH268" s="175"/>
      <c r="BI268" s="175"/>
      <c r="BK268" s="158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CA268" s="27"/>
      <c r="CE268" s="27"/>
      <c r="CI268" s="27"/>
      <c r="CM268" s="27"/>
      <c r="CQ268" s="27"/>
      <c r="CU268" s="27"/>
      <c r="CY268" s="27"/>
      <c r="DC268" s="27"/>
      <c r="DG268" s="27"/>
    </row>
    <row r="269" spans="1:111" s="6" customFormat="1" ht="15.75" x14ac:dyDescent="0.2">
      <c r="A269" s="59"/>
      <c r="C269" s="59"/>
      <c r="D269" s="212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51"/>
      <c r="R269" s="8"/>
      <c r="AE269" s="67"/>
      <c r="AF269" s="63"/>
      <c r="AS269" s="68"/>
      <c r="BF269" s="68"/>
      <c r="BG269" s="68"/>
      <c r="BH269" s="175"/>
      <c r="BI269" s="175"/>
      <c r="BK269" s="158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CA269" s="27"/>
      <c r="CE269" s="27"/>
      <c r="CI269" s="27"/>
      <c r="CM269" s="27"/>
      <c r="CQ269" s="27"/>
      <c r="CU269" s="27"/>
      <c r="CY269" s="27"/>
      <c r="DC269" s="27"/>
      <c r="DG269" s="27"/>
    </row>
    <row r="270" spans="1:111" s="6" customFormat="1" ht="15.75" x14ac:dyDescent="0.2">
      <c r="A270" s="59"/>
      <c r="C270" s="59"/>
      <c r="D270" s="212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51"/>
      <c r="R270" s="8"/>
      <c r="AE270" s="67"/>
      <c r="AF270" s="63"/>
      <c r="AS270" s="68"/>
      <c r="BF270" s="68"/>
      <c r="BG270" s="68"/>
      <c r="BH270" s="175"/>
      <c r="BI270" s="175"/>
      <c r="BK270" s="158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CA270" s="27"/>
      <c r="CE270" s="27"/>
      <c r="CI270" s="27"/>
      <c r="CM270" s="27"/>
      <c r="CQ270" s="27"/>
      <c r="CU270" s="27"/>
      <c r="CY270" s="27"/>
      <c r="DC270" s="27"/>
      <c r="DG270" s="27"/>
    </row>
    <row r="271" spans="1:111" s="6" customFormat="1" ht="15.75" x14ac:dyDescent="0.2">
      <c r="A271" s="59"/>
      <c r="C271" s="59"/>
      <c r="D271" s="212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51"/>
      <c r="R271" s="8"/>
      <c r="AE271" s="67"/>
      <c r="AF271" s="63"/>
      <c r="AS271" s="68"/>
      <c r="BF271" s="68"/>
      <c r="BG271" s="68"/>
      <c r="BH271" s="175"/>
      <c r="BI271" s="175"/>
      <c r="BK271" s="158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CA271" s="27"/>
      <c r="CE271" s="27"/>
      <c r="CI271" s="27"/>
      <c r="CM271" s="27"/>
      <c r="CQ271" s="27"/>
      <c r="CU271" s="27"/>
      <c r="CY271" s="27"/>
      <c r="DC271" s="27"/>
      <c r="DG271" s="27"/>
    </row>
    <row r="272" spans="1:111" s="6" customFormat="1" ht="15.75" x14ac:dyDescent="0.2">
      <c r="A272" s="59"/>
      <c r="C272" s="59"/>
      <c r="D272" s="212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51"/>
      <c r="R272" s="8"/>
      <c r="AE272" s="67"/>
      <c r="AF272" s="63"/>
      <c r="AS272" s="68"/>
      <c r="BF272" s="68"/>
      <c r="BG272" s="68"/>
      <c r="BH272" s="175"/>
      <c r="BI272" s="175"/>
      <c r="BK272" s="158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CA272" s="27"/>
      <c r="CE272" s="27"/>
      <c r="CI272" s="27"/>
      <c r="CM272" s="27"/>
      <c r="CQ272" s="27"/>
      <c r="CU272" s="27"/>
      <c r="CY272" s="27"/>
      <c r="DC272" s="27"/>
      <c r="DG272" s="27"/>
    </row>
    <row r="273" spans="1:111" s="6" customFormat="1" ht="15.75" x14ac:dyDescent="0.2">
      <c r="A273" s="59"/>
      <c r="C273" s="59"/>
      <c r="D273" s="212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51"/>
      <c r="R273" s="8"/>
      <c r="AE273" s="67"/>
      <c r="AF273" s="63"/>
      <c r="AS273" s="68"/>
      <c r="BF273" s="68"/>
      <c r="BG273" s="68"/>
      <c r="BH273" s="175"/>
      <c r="BI273" s="175"/>
      <c r="BK273" s="158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CA273" s="27"/>
      <c r="CE273" s="27"/>
      <c r="CI273" s="27"/>
      <c r="CM273" s="27"/>
      <c r="CQ273" s="27"/>
      <c r="CU273" s="27"/>
      <c r="CY273" s="27"/>
      <c r="DC273" s="27"/>
      <c r="DG273" s="27"/>
    </row>
    <row r="274" spans="1:111" s="6" customFormat="1" ht="15.75" x14ac:dyDescent="0.2">
      <c r="A274" s="59"/>
      <c r="C274" s="59"/>
      <c r="D274" s="212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51"/>
      <c r="R274" s="8"/>
      <c r="AE274" s="67"/>
      <c r="AF274" s="63"/>
      <c r="AS274" s="68"/>
      <c r="BF274" s="68"/>
      <c r="BG274" s="68"/>
      <c r="BH274" s="175"/>
      <c r="BI274" s="175"/>
      <c r="BK274" s="158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CA274" s="27"/>
      <c r="CE274" s="27"/>
      <c r="CI274" s="27"/>
      <c r="CM274" s="27"/>
      <c r="CQ274" s="27"/>
      <c r="CU274" s="27"/>
      <c r="CY274" s="27"/>
      <c r="DC274" s="27"/>
      <c r="DG274" s="27"/>
    </row>
    <row r="275" spans="1:111" s="6" customFormat="1" ht="15.75" x14ac:dyDescent="0.2">
      <c r="A275" s="59"/>
      <c r="C275" s="59"/>
      <c r="D275" s="212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51"/>
      <c r="R275" s="8"/>
      <c r="AE275" s="67"/>
      <c r="AF275" s="63"/>
      <c r="AS275" s="68"/>
      <c r="BF275" s="68"/>
      <c r="BG275" s="68"/>
      <c r="BH275" s="175"/>
      <c r="BI275" s="175"/>
      <c r="BK275" s="158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CA275" s="27"/>
      <c r="CE275" s="27"/>
      <c r="CI275" s="27"/>
      <c r="CM275" s="27"/>
      <c r="CQ275" s="27"/>
      <c r="CU275" s="27"/>
      <c r="CY275" s="27"/>
      <c r="DC275" s="27"/>
      <c r="DG275" s="27"/>
    </row>
    <row r="276" spans="1:111" s="6" customFormat="1" ht="15.75" x14ac:dyDescent="0.2">
      <c r="A276" s="59"/>
      <c r="C276" s="59"/>
      <c r="D276" s="212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51"/>
      <c r="R276" s="8"/>
      <c r="AE276" s="67"/>
      <c r="AF276" s="63"/>
      <c r="AS276" s="68"/>
      <c r="BF276" s="68"/>
      <c r="BG276" s="68"/>
      <c r="BH276" s="175"/>
      <c r="BI276" s="175"/>
      <c r="BK276" s="158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CA276" s="27"/>
      <c r="CE276" s="27"/>
      <c r="CI276" s="27"/>
      <c r="CM276" s="27"/>
      <c r="CQ276" s="27"/>
      <c r="CU276" s="27"/>
      <c r="CY276" s="27"/>
      <c r="DC276" s="27"/>
      <c r="DG276" s="27"/>
    </row>
    <row r="277" spans="1:111" s="6" customFormat="1" ht="15.75" x14ac:dyDescent="0.2">
      <c r="A277" s="59"/>
      <c r="C277" s="59"/>
      <c r="D277" s="212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51"/>
      <c r="R277" s="8"/>
      <c r="AE277" s="67"/>
      <c r="AF277" s="63"/>
      <c r="AS277" s="68"/>
      <c r="BF277" s="68"/>
      <c r="BG277" s="68"/>
      <c r="BH277" s="175"/>
      <c r="BI277" s="175"/>
      <c r="BK277" s="158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CA277" s="27"/>
      <c r="CE277" s="27"/>
      <c r="CI277" s="27"/>
      <c r="CM277" s="27"/>
      <c r="CQ277" s="27"/>
      <c r="CU277" s="27"/>
      <c r="CY277" s="27"/>
      <c r="DC277" s="27"/>
      <c r="DG277" s="27"/>
    </row>
    <row r="278" spans="1:111" s="6" customFormat="1" ht="15.75" x14ac:dyDescent="0.2">
      <c r="A278" s="59"/>
      <c r="C278" s="59"/>
      <c r="D278" s="212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51"/>
      <c r="R278" s="8"/>
      <c r="AE278" s="67"/>
      <c r="AF278" s="63"/>
      <c r="AS278" s="68"/>
      <c r="BF278" s="68"/>
      <c r="BG278" s="68"/>
      <c r="BH278" s="175"/>
      <c r="BI278" s="175"/>
      <c r="BK278" s="158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CA278" s="27"/>
      <c r="CE278" s="27"/>
      <c r="CI278" s="27"/>
      <c r="CM278" s="27"/>
      <c r="CQ278" s="27"/>
      <c r="CU278" s="27"/>
      <c r="CY278" s="27"/>
      <c r="DC278" s="27"/>
      <c r="DG278" s="27"/>
    </row>
    <row r="279" spans="1:111" s="6" customFormat="1" ht="15.75" x14ac:dyDescent="0.2">
      <c r="A279" s="59"/>
      <c r="C279" s="59"/>
      <c r="D279" s="212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51"/>
      <c r="R279" s="8"/>
      <c r="AE279" s="67"/>
      <c r="AF279" s="63"/>
      <c r="AS279" s="68"/>
      <c r="BF279" s="68"/>
      <c r="BG279" s="68"/>
      <c r="BH279" s="175"/>
      <c r="BI279" s="175"/>
      <c r="BK279" s="158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CA279" s="27"/>
      <c r="CE279" s="27"/>
      <c r="CI279" s="27"/>
      <c r="CM279" s="27"/>
      <c r="CQ279" s="27"/>
      <c r="CU279" s="27"/>
      <c r="CY279" s="27"/>
      <c r="DC279" s="27"/>
      <c r="DG279" s="27"/>
    </row>
    <row r="280" spans="1:111" s="6" customFormat="1" ht="15.75" x14ac:dyDescent="0.2">
      <c r="A280" s="59"/>
      <c r="C280" s="59"/>
      <c r="D280" s="212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51"/>
      <c r="R280" s="8"/>
      <c r="AE280" s="67"/>
      <c r="AF280" s="63"/>
      <c r="AS280" s="68"/>
      <c r="BF280" s="68"/>
      <c r="BG280" s="68"/>
      <c r="BH280" s="175"/>
      <c r="BI280" s="175"/>
      <c r="BK280" s="158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CA280" s="27"/>
      <c r="CE280" s="27"/>
      <c r="CI280" s="27"/>
      <c r="CM280" s="27"/>
      <c r="CQ280" s="27"/>
      <c r="CU280" s="27"/>
      <c r="CY280" s="27"/>
      <c r="DC280" s="27"/>
      <c r="DG280" s="27"/>
    </row>
    <row r="281" spans="1:111" s="6" customFormat="1" ht="15.75" x14ac:dyDescent="0.2">
      <c r="A281" s="59"/>
      <c r="C281" s="59"/>
      <c r="D281" s="212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51"/>
      <c r="R281" s="8"/>
      <c r="AE281" s="67"/>
      <c r="AF281" s="63"/>
      <c r="AS281" s="68"/>
      <c r="BF281" s="68"/>
      <c r="BG281" s="68"/>
      <c r="BH281" s="175"/>
      <c r="BI281" s="175"/>
      <c r="BK281" s="158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CA281" s="27"/>
      <c r="CE281" s="27"/>
      <c r="CI281" s="27"/>
      <c r="CM281" s="27"/>
      <c r="CQ281" s="27"/>
      <c r="CU281" s="27"/>
      <c r="CY281" s="27"/>
      <c r="DC281" s="27"/>
      <c r="DG281" s="27"/>
    </row>
    <row r="282" spans="1:111" s="6" customFormat="1" ht="15.75" x14ac:dyDescent="0.2">
      <c r="A282" s="59"/>
      <c r="C282" s="59"/>
      <c r="D282" s="212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51"/>
      <c r="R282" s="8"/>
      <c r="AE282" s="67"/>
      <c r="AF282" s="63"/>
      <c r="AS282" s="68"/>
      <c r="BF282" s="68"/>
      <c r="BG282" s="68"/>
      <c r="BH282" s="175"/>
      <c r="BI282" s="175"/>
      <c r="BK282" s="158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CA282" s="27"/>
      <c r="CE282" s="27"/>
      <c r="CI282" s="27"/>
      <c r="CM282" s="27"/>
      <c r="CQ282" s="27"/>
      <c r="CU282" s="27"/>
      <c r="CY282" s="27"/>
      <c r="DC282" s="27"/>
      <c r="DG282" s="27"/>
    </row>
    <row r="283" spans="1:111" s="6" customFormat="1" ht="15.75" x14ac:dyDescent="0.2">
      <c r="A283" s="59"/>
      <c r="C283" s="59"/>
      <c r="D283" s="212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51"/>
      <c r="R283" s="8"/>
      <c r="AE283" s="67"/>
      <c r="AF283" s="63"/>
      <c r="AS283" s="68"/>
      <c r="BF283" s="68"/>
      <c r="BG283" s="68"/>
      <c r="BH283" s="175"/>
      <c r="BI283" s="175"/>
      <c r="BK283" s="158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CA283" s="27"/>
      <c r="CE283" s="27"/>
      <c r="CI283" s="27"/>
      <c r="CM283" s="27"/>
      <c r="CQ283" s="27"/>
      <c r="CU283" s="27"/>
      <c r="CY283" s="27"/>
      <c r="DC283" s="27"/>
      <c r="DG283" s="27"/>
    </row>
    <row r="284" spans="1:111" s="6" customFormat="1" ht="15.75" x14ac:dyDescent="0.2">
      <c r="A284" s="59"/>
      <c r="C284" s="59"/>
      <c r="D284" s="212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51"/>
      <c r="R284" s="8"/>
      <c r="AE284" s="67"/>
      <c r="AF284" s="63"/>
      <c r="AS284" s="68"/>
      <c r="BF284" s="68"/>
      <c r="BG284" s="68"/>
      <c r="BH284" s="175"/>
      <c r="BI284" s="175"/>
      <c r="BK284" s="158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CA284" s="27"/>
      <c r="CE284" s="27"/>
      <c r="CI284" s="27"/>
      <c r="CM284" s="27"/>
      <c r="CQ284" s="27"/>
      <c r="CU284" s="27"/>
      <c r="CY284" s="27"/>
      <c r="DC284" s="27"/>
      <c r="DG284" s="27"/>
    </row>
    <row r="285" spans="1:111" s="6" customFormat="1" ht="15.75" x14ac:dyDescent="0.2">
      <c r="A285" s="59"/>
      <c r="C285" s="59"/>
      <c r="D285" s="212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51"/>
      <c r="R285" s="8"/>
      <c r="AE285" s="67"/>
      <c r="AF285" s="63"/>
      <c r="AS285" s="68"/>
      <c r="BF285" s="68"/>
      <c r="BG285" s="68"/>
      <c r="BH285" s="175"/>
      <c r="BI285" s="175"/>
      <c r="BK285" s="158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CA285" s="27"/>
      <c r="CE285" s="27"/>
      <c r="CI285" s="27"/>
      <c r="CM285" s="27"/>
      <c r="CQ285" s="27"/>
      <c r="CU285" s="27"/>
      <c r="CY285" s="27"/>
      <c r="DC285" s="27"/>
      <c r="DG285" s="27"/>
    </row>
    <row r="286" spans="1:111" s="6" customFormat="1" ht="15.75" x14ac:dyDescent="0.2">
      <c r="A286" s="59"/>
      <c r="C286" s="59"/>
      <c r="D286" s="212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51"/>
      <c r="R286" s="8"/>
      <c r="AE286" s="67"/>
      <c r="AF286" s="63"/>
      <c r="AS286" s="68"/>
      <c r="BF286" s="68"/>
      <c r="BG286" s="68"/>
      <c r="BH286" s="175"/>
      <c r="BI286" s="175"/>
      <c r="BK286" s="158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CA286" s="27"/>
      <c r="CE286" s="27"/>
      <c r="CI286" s="27"/>
      <c r="CM286" s="27"/>
      <c r="CQ286" s="27"/>
      <c r="CU286" s="27"/>
      <c r="CY286" s="27"/>
      <c r="DC286" s="27"/>
      <c r="DG286" s="27"/>
    </row>
    <row r="287" spans="1:111" s="6" customFormat="1" ht="15.75" x14ac:dyDescent="0.2">
      <c r="A287" s="59"/>
      <c r="C287" s="59"/>
      <c r="D287" s="212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51"/>
      <c r="R287" s="8"/>
      <c r="AE287" s="67"/>
      <c r="AF287" s="63"/>
      <c r="AS287" s="68"/>
      <c r="BF287" s="68"/>
      <c r="BG287" s="68"/>
      <c r="BH287" s="175"/>
      <c r="BI287" s="175"/>
      <c r="BK287" s="158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CA287" s="27"/>
      <c r="CE287" s="27"/>
      <c r="CI287" s="27"/>
      <c r="CM287" s="27"/>
      <c r="CQ287" s="27"/>
      <c r="CU287" s="27"/>
      <c r="CY287" s="27"/>
      <c r="DC287" s="27"/>
      <c r="DG287" s="27"/>
    </row>
    <row r="288" spans="1:111" s="6" customFormat="1" ht="15.75" x14ac:dyDescent="0.2">
      <c r="A288" s="59"/>
      <c r="C288" s="59"/>
      <c r="D288" s="212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51"/>
      <c r="R288" s="8"/>
      <c r="AE288" s="67"/>
      <c r="AF288" s="63"/>
      <c r="AS288" s="68"/>
      <c r="BF288" s="68"/>
      <c r="BG288" s="68"/>
      <c r="BH288" s="175"/>
      <c r="BI288" s="175"/>
      <c r="BK288" s="158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CA288" s="27"/>
      <c r="CE288" s="27"/>
      <c r="CI288" s="27"/>
      <c r="CM288" s="27"/>
      <c r="CQ288" s="27"/>
      <c r="CU288" s="27"/>
      <c r="CY288" s="27"/>
      <c r="DC288" s="27"/>
      <c r="DG288" s="27"/>
    </row>
    <row r="289" spans="1:111" s="6" customFormat="1" ht="15.75" x14ac:dyDescent="0.2">
      <c r="A289" s="59"/>
      <c r="C289" s="59"/>
      <c r="D289" s="212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51"/>
      <c r="R289" s="8"/>
      <c r="AE289" s="67"/>
      <c r="AF289" s="63"/>
      <c r="AS289" s="68"/>
      <c r="BF289" s="68"/>
      <c r="BG289" s="68"/>
      <c r="BH289" s="175"/>
      <c r="BI289" s="175"/>
      <c r="BK289" s="158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CA289" s="27"/>
      <c r="CE289" s="27"/>
      <c r="CI289" s="27"/>
      <c r="CM289" s="27"/>
      <c r="CQ289" s="27"/>
      <c r="CU289" s="27"/>
      <c r="CY289" s="27"/>
      <c r="DC289" s="27"/>
      <c r="DG289" s="27"/>
    </row>
    <row r="290" spans="1:111" s="6" customFormat="1" ht="15.75" x14ac:dyDescent="0.2">
      <c r="A290" s="59"/>
      <c r="C290" s="59"/>
      <c r="D290" s="212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51"/>
      <c r="R290" s="8"/>
      <c r="AE290" s="67"/>
      <c r="AF290" s="63"/>
      <c r="AS290" s="68"/>
      <c r="BF290" s="68"/>
      <c r="BG290" s="68"/>
      <c r="BH290" s="175"/>
      <c r="BI290" s="175"/>
      <c r="BK290" s="158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CA290" s="27"/>
      <c r="CE290" s="27"/>
      <c r="CI290" s="27"/>
      <c r="CM290" s="27"/>
      <c r="CQ290" s="27"/>
      <c r="CU290" s="27"/>
      <c r="CY290" s="27"/>
      <c r="DC290" s="27"/>
      <c r="DG290" s="27"/>
    </row>
    <row r="291" spans="1:111" s="6" customFormat="1" ht="15.75" x14ac:dyDescent="0.2">
      <c r="A291" s="59"/>
      <c r="C291" s="59"/>
      <c r="D291" s="212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51"/>
      <c r="R291" s="8"/>
      <c r="AE291" s="67"/>
      <c r="AF291" s="63"/>
      <c r="AS291" s="68"/>
      <c r="BF291" s="68"/>
      <c r="BG291" s="68"/>
      <c r="BH291" s="175"/>
      <c r="BI291" s="175"/>
      <c r="BK291" s="158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CA291" s="27"/>
      <c r="CE291" s="27"/>
      <c r="CI291" s="27"/>
      <c r="CM291" s="27"/>
      <c r="CQ291" s="27"/>
      <c r="CU291" s="27"/>
      <c r="CY291" s="27"/>
      <c r="DC291" s="27"/>
      <c r="DG291" s="27"/>
    </row>
    <row r="292" spans="1:111" s="6" customFormat="1" ht="15.75" x14ac:dyDescent="0.2">
      <c r="A292" s="59"/>
      <c r="C292" s="59"/>
      <c r="D292" s="212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51"/>
      <c r="R292" s="8"/>
      <c r="AE292" s="67"/>
      <c r="AF292" s="63"/>
      <c r="AS292" s="68"/>
      <c r="BF292" s="68"/>
      <c r="BG292" s="68"/>
      <c r="BH292" s="175"/>
      <c r="BI292" s="175"/>
      <c r="BK292" s="158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CA292" s="27"/>
      <c r="CE292" s="27"/>
      <c r="CI292" s="27"/>
      <c r="CM292" s="27"/>
      <c r="CQ292" s="27"/>
      <c r="CU292" s="27"/>
      <c r="CY292" s="27"/>
      <c r="DC292" s="27"/>
      <c r="DG292" s="27"/>
    </row>
    <row r="293" spans="1:111" s="6" customFormat="1" ht="15.75" x14ac:dyDescent="0.2">
      <c r="A293" s="59"/>
      <c r="C293" s="59"/>
      <c r="D293" s="212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51"/>
      <c r="R293" s="8"/>
      <c r="AE293" s="67"/>
      <c r="AF293" s="63"/>
      <c r="AS293" s="68"/>
      <c r="BF293" s="68"/>
      <c r="BG293" s="68"/>
      <c r="BH293" s="175"/>
      <c r="BI293" s="175"/>
      <c r="BK293" s="158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CA293" s="27"/>
      <c r="CE293" s="27"/>
      <c r="CI293" s="27"/>
      <c r="CM293" s="27"/>
      <c r="CQ293" s="27"/>
      <c r="CU293" s="27"/>
      <c r="CY293" s="27"/>
      <c r="DC293" s="27"/>
      <c r="DG293" s="27"/>
    </row>
    <row r="294" spans="1:111" s="6" customFormat="1" ht="15.75" x14ac:dyDescent="0.2">
      <c r="A294" s="59"/>
      <c r="C294" s="59"/>
      <c r="D294" s="212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51"/>
      <c r="R294" s="8"/>
      <c r="AE294" s="67"/>
      <c r="AF294" s="63"/>
      <c r="AS294" s="68"/>
      <c r="BF294" s="68"/>
      <c r="BG294" s="68"/>
      <c r="BH294" s="175"/>
      <c r="BI294" s="175"/>
      <c r="BK294" s="158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CA294" s="27"/>
      <c r="CE294" s="27"/>
      <c r="CI294" s="27"/>
      <c r="CM294" s="27"/>
      <c r="CQ294" s="27"/>
      <c r="CU294" s="27"/>
      <c r="CY294" s="27"/>
      <c r="DC294" s="27"/>
      <c r="DG294" s="27"/>
    </row>
    <row r="295" spans="1:111" s="6" customFormat="1" ht="15.75" x14ac:dyDescent="0.2">
      <c r="A295" s="59"/>
      <c r="C295" s="59"/>
      <c r="D295" s="212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51"/>
      <c r="R295" s="8"/>
      <c r="AE295" s="67"/>
      <c r="AF295" s="63"/>
      <c r="AS295" s="68"/>
      <c r="BF295" s="68"/>
      <c r="BG295" s="68"/>
      <c r="BH295" s="175"/>
      <c r="BI295" s="175"/>
      <c r="BK295" s="158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CA295" s="27"/>
      <c r="CE295" s="27"/>
      <c r="CI295" s="27"/>
      <c r="CM295" s="27"/>
      <c r="CQ295" s="27"/>
      <c r="CU295" s="27"/>
      <c r="CY295" s="27"/>
      <c r="DC295" s="27"/>
      <c r="DG295" s="27"/>
    </row>
    <row r="296" spans="1:111" s="6" customFormat="1" ht="15.75" x14ac:dyDescent="0.2">
      <c r="A296" s="59"/>
      <c r="C296" s="59"/>
      <c r="D296" s="212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51"/>
      <c r="R296" s="8"/>
      <c r="AE296" s="67"/>
      <c r="AF296" s="63"/>
      <c r="AS296" s="68"/>
      <c r="BF296" s="68"/>
      <c r="BG296" s="68"/>
      <c r="BH296" s="175"/>
      <c r="BI296" s="175"/>
      <c r="BK296" s="158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CA296" s="27"/>
      <c r="CE296" s="27"/>
      <c r="CI296" s="27"/>
      <c r="CM296" s="27"/>
      <c r="CQ296" s="27"/>
      <c r="CU296" s="27"/>
      <c r="CY296" s="27"/>
      <c r="DC296" s="27"/>
      <c r="DG296" s="27"/>
    </row>
    <row r="297" spans="1:111" s="6" customFormat="1" ht="15.75" x14ac:dyDescent="0.2">
      <c r="A297" s="59"/>
      <c r="C297" s="59"/>
      <c r="D297" s="212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51"/>
      <c r="R297" s="8"/>
      <c r="AE297" s="67"/>
      <c r="AF297" s="63"/>
      <c r="AS297" s="68"/>
      <c r="BF297" s="68"/>
      <c r="BG297" s="68"/>
      <c r="BH297" s="175"/>
      <c r="BI297" s="175"/>
      <c r="BK297" s="158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CA297" s="27"/>
      <c r="CE297" s="27"/>
      <c r="CI297" s="27"/>
      <c r="CM297" s="27"/>
      <c r="CQ297" s="27"/>
      <c r="CU297" s="27"/>
      <c r="CY297" s="27"/>
      <c r="DC297" s="27"/>
      <c r="DG297" s="27"/>
    </row>
    <row r="298" spans="1:111" s="6" customFormat="1" ht="15.75" x14ac:dyDescent="0.2">
      <c r="A298" s="59"/>
      <c r="C298" s="59"/>
      <c r="D298" s="212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51"/>
      <c r="R298" s="8"/>
      <c r="AE298" s="67"/>
      <c r="AF298" s="63"/>
      <c r="AS298" s="68"/>
      <c r="BF298" s="68"/>
      <c r="BG298" s="68"/>
      <c r="BH298" s="175"/>
      <c r="BI298" s="175"/>
      <c r="BK298" s="158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CA298" s="27"/>
      <c r="CE298" s="27"/>
      <c r="CI298" s="27"/>
      <c r="CM298" s="27"/>
      <c r="CQ298" s="27"/>
      <c r="CU298" s="27"/>
      <c r="CY298" s="27"/>
      <c r="DC298" s="27"/>
      <c r="DG298" s="27"/>
    </row>
    <row r="299" spans="1:111" s="6" customFormat="1" ht="15.75" x14ac:dyDescent="0.2">
      <c r="A299" s="59"/>
      <c r="C299" s="59"/>
      <c r="D299" s="212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51"/>
      <c r="R299" s="8"/>
      <c r="AE299" s="67"/>
      <c r="AF299" s="63"/>
      <c r="AS299" s="68"/>
      <c r="BF299" s="68"/>
      <c r="BG299" s="68"/>
      <c r="BH299" s="175"/>
      <c r="BI299" s="175"/>
      <c r="BK299" s="158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CA299" s="27"/>
      <c r="CE299" s="27"/>
      <c r="CI299" s="27"/>
      <c r="CM299" s="27"/>
      <c r="CQ299" s="27"/>
      <c r="CU299" s="27"/>
      <c r="CY299" s="27"/>
      <c r="DC299" s="27"/>
      <c r="DG299" s="27"/>
    </row>
    <row r="300" spans="1:111" s="6" customFormat="1" ht="15.75" x14ac:dyDescent="0.2">
      <c r="A300" s="59"/>
      <c r="C300" s="59"/>
      <c r="D300" s="212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51"/>
      <c r="R300" s="8"/>
      <c r="AE300" s="67"/>
      <c r="AF300" s="63"/>
      <c r="AS300" s="68"/>
      <c r="BF300" s="68"/>
      <c r="BG300" s="68"/>
      <c r="BH300" s="175"/>
      <c r="BI300" s="175"/>
      <c r="BK300" s="158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CA300" s="27"/>
      <c r="CE300" s="27"/>
      <c r="CI300" s="27"/>
      <c r="CM300" s="27"/>
      <c r="CQ300" s="27"/>
      <c r="CU300" s="27"/>
      <c r="CY300" s="27"/>
      <c r="DC300" s="27"/>
      <c r="DG300" s="27"/>
    </row>
    <row r="301" spans="1:111" s="6" customFormat="1" ht="15.75" x14ac:dyDescent="0.2">
      <c r="A301" s="59"/>
      <c r="C301" s="59"/>
      <c r="D301" s="212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51"/>
      <c r="R301" s="8"/>
      <c r="AE301" s="67"/>
      <c r="AF301" s="63"/>
      <c r="AS301" s="68"/>
      <c r="BF301" s="68"/>
      <c r="BG301" s="68"/>
      <c r="BH301" s="175"/>
      <c r="BI301" s="175"/>
      <c r="BK301" s="158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CA301" s="27"/>
      <c r="CE301" s="27"/>
      <c r="CI301" s="27"/>
      <c r="CM301" s="27"/>
      <c r="CQ301" s="27"/>
      <c r="CU301" s="27"/>
      <c r="CY301" s="27"/>
      <c r="DC301" s="27"/>
      <c r="DG301" s="27"/>
    </row>
    <row r="302" spans="1:111" s="6" customFormat="1" ht="15.75" x14ac:dyDescent="0.2">
      <c r="A302" s="59"/>
      <c r="C302" s="59"/>
      <c r="D302" s="212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51"/>
      <c r="R302" s="8"/>
      <c r="AE302" s="67"/>
      <c r="AF302" s="63"/>
      <c r="AS302" s="68"/>
      <c r="BF302" s="68"/>
      <c r="BG302" s="68"/>
      <c r="BH302" s="175"/>
      <c r="BI302" s="175"/>
      <c r="BK302" s="158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CA302" s="27"/>
      <c r="CE302" s="27"/>
      <c r="CI302" s="27"/>
      <c r="CM302" s="27"/>
      <c r="CQ302" s="27"/>
      <c r="CU302" s="27"/>
      <c r="CY302" s="27"/>
      <c r="DC302" s="27"/>
      <c r="DG302" s="27"/>
    </row>
    <row r="303" spans="1:111" s="6" customFormat="1" ht="15.75" x14ac:dyDescent="0.2">
      <c r="A303" s="59"/>
      <c r="C303" s="59"/>
      <c r="D303" s="212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51"/>
      <c r="R303" s="8"/>
      <c r="AE303" s="67"/>
      <c r="AF303" s="63"/>
      <c r="AS303" s="68"/>
      <c r="BF303" s="68"/>
      <c r="BG303" s="68"/>
      <c r="BH303" s="175"/>
      <c r="BI303" s="175"/>
      <c r="BK303" s="158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CA303" s="27"/>
      <c r="CE303" s="27"/>
      <c r="CI303" s="27"/>
      <c r="CM303" s="27"/>
      <c r="CQ303" s="27"/>
      <c r="CU303" s="27"/>
      <c r="CY303" s="27"/>
      <c r="DC303" s="27"/>
      <c r="DG303" s="27"/>
    </row>
    <row r="304" spans="1:111" s="6" customFormat="1" ht="15.75" x14ac:dyDescent="0.2">
      <c r="A304" s="59"/>
      <c r="C304" s="59"/>
      <c r="D304" s="212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51"/>
      <c r="R304" s="8"/>
      <c r="AE304" s="67"/>
      <c r="AF304" s="63"/>
      <c r="AS304" s="68"/>
      <c r="BF304" s="68"/>
      <c r="BG304" s="68"/>
      <c r="BH304" s="175"/>
      <c r="BI304" s="175"/>
      <c r="BK304" s="158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CA304" s="27"/>
      <c r="CE304" s="27"/>
      <c r="CI304" s="27"/>
      <c r="CM304" s="27"/>
      <c r="CQ304" s="27"/>
      <c r="CU304" s="27"/>
      <c r="CY304" s="27"/>
      <c r="DC304" s="27"/>
      <c r="DG304" s="27"/>
    </row>
    <row r="305" spans="1:111" s="6" customFormat="1" ht="15.75" x14ac:dyDescent="0.2">
      <c r="A305" s="59"/>
      <c r="C305" s="59"/>
      <c r="D305" s="212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51"/>
      <c r="R305" s="8"/>
      <c r="AE305" s="67"/>
      <c r="AF305" s="63"/>
      <c r="AS305" s="68"/>
      <c r="BF305" s="68"/>
      <c r="BG305" s="68"/>
      <c r="BH305" s="175"/>
      <c r="BI305" s="175"/>
      <c r="BK305" s="158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CA305" s="27"/>
      <c r="CE305" s="27"/>
      <c r="CI305" s="27"/>
      <c r="CM305" s="27"/>
      <c r="CQ305" s="27"/>
      <c r="CU305" s="27"/>
      <c r="CY305" s="27"/>
      <c r="DC305" s="27"/>
      <c r="DG305" s="27"/>
    </row>
    <row r="306" spans="1:111" s="6" customFormat="1" ht="15.75" x14ac:dyDescent="0.2">
      <c r="A306" s="59"/>
      <c r="C306" s="59"/>
      <c r="D306" s="212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51"/>
      <c r="R306" s="8"/>
      <c r="AE306" s="67"/>
      <c r="AF306" s="63"/>
      <c r="AS306" s="68"/>
      <c r="BF306" s="68"/>
      <c r="BG306" s="68"/>
      <c r="BH306" s="175"/>
      <c r="BI306" s="175"/>
      <c r="BK306" s="158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CA306" s="27"/>
      <c r="CE306" s="27"/>
      <c r="CI306" s="27"/>
      <c r="CM306" s="27"/>
      <c r="CQ306" s="27"/>
      <c r="CU306" s="27"/>
      <c r="CY306" s="27"/>
      <c r="DC306" s="27"/>
      <c r="DG306" s="27"/>
    </row>
    <row r="307" spans="1:111" s="6" customFormat="1" ht="15.75" x14ac:dyDescent="0.2">
      <c r="A307" s="59"/>
      <c r="C307" s="59"/>
      <c r="D307" s="212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51"/>
      <c r="R307" s="8"/>
      <c r="AE307" s="67"/>
      <c r="AF307" s="63"/>
      <c r="AS307" s="68"/>
      <c r="BF307" s="68"/>
      <c r="BG307" s="68"/>
      <c r="BH307" s="175"/>
      <c r="BI307" s="175"/>
      <c r="BK307" s="158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CA307" s="27"/>
      <c r="CE307" s="27"/>
      <c r="CI307" s="27"/>
      <c r="CM307" s="27"/>
      <c r="CQ307" s="27"/>
      <c r="CU307" s="27"/>
      <c r="CY307" s="27"/>
      <c r="DC307" s="27"/>
      <c r="DG307" s="27"/>
    </row>
    <row r="308" spans="1:111" s="6" customFormat="1" ht="15.75" x14ac:dyDescent="0.2">
      <c r="A308" s="59"/>
      <c r="C308" s="59"/>
      <c r="D308" s="212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51"/>
      <c r="R308" s="8"/>
      <c r="AE308" s="67"/>
      <c r="AF308" s="63"/>
      <c r="AS308" s="68"/>
      <c r="BF308" s="68"/>
      <c r="BG308" s="68"/>
      <c r="BH308" s="175"/>
      <c r="BI308" s="175"/>
      <c r="BK308" s="158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CA308" s="27"/>
      <c r="CE308" s="27"/>
      <c r="CI308" s="27"/>
      <c r="CM308" s="27"/>
      <c r="CQ308" s="27"/>
      <c r="CU308" s="27"/>
      <c r="CY308" s="27"/>
      <c r="DC308" s="27"/>
      <c r="DG308" s="27"/>
    </row>
    <row r="309" spans="1:111" s="6" customFormat="1" ht="15.75" x14ac:dyDescent="0.2">
      <c r="A309" s="59"/>
      <c r="C309" s="59"/>
      <c r="D309" s="212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51"/>
      <c r="R309" s="8"/>
      <c r="AE309" s="67"/>
      <c r="AF309" s="63"/>
      <c r="AS309" s="68"/>
      <c r="BF309" s="68"/>
      <c r="BG309" s="68"/>
      <c r="BH309" s="175"/>
      <c r="BI309" s="175"/>
      <c r="BK309" s="158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CA309" s="27"/>
      <c r="CE309" s="27"/>
      <c r="CI309" s="27"/>
      <c r="CM309" s="27"/>
      <c r="CQ309" s="27"/>
      <c r="CU309" s="27"/>
      <c r="CY309" s="27"/>
      <c r="DC309" s="27"/>
      <c r="DG309" s="27"/>
    </row>
    <row r="310" spans="1:111" s="6" customFormat="1" ht="15.75" x14ac:dyDescent="0.2">
      <c r="A310" s="59"/>
      <c r="C310" s="59"/>
      <c r="D310" s="212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51"/>
      <c r="R310" s="8"/>
      <c r="AE310" s="67"/>
      <c r="AF310" s="63"/>
      <c r="AS310" s="68"/>
      <c r="BF310" s="68"/>
      <c r="BG310" s="68"/>
      <c r="BH310" s="175"/>
      <c r="BI310" s="175"/>
      <c r="BK310" s="158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CA310" s="27"/>
      <c r="CE310" s="27"/>
      <c r="CI310" s="27"/>
      <c r="CM310" s="27"/>
      <c r="CQ310" s="27"/>
      <c r="CU310" s="27"/>
      <c r="CY310" s="27"/>
      <c r="DC310" s="27"/>
      <c r="DG310" s="27"/>
    </row>
    <row r="311" spans="1:111" s="6" customFormat="1" ht="15.75" x14ac:dyDescent="0.2">
      <c r="A311" s="59"/>
      <c r="C311" s="59"/>
      <c r="D311" s="212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51"/>
      <c r="R311" s="8"/>
      <c r="AE311" s="67"/>
      <c r="AF311" s="63"/>
      <c r="AS311" s="68"/>
      <c r="BF311" s="68"/>
      <c r="BG311" s="68"/>
      <c r="BH311" s="175"/>
      <c r="BI311" s="175"/>
      <c r="BK311" s="158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CA311" s="27"/>
      <c r="CE311" s="27"/>
      <c r="CI311" s="27"/>
      <c r="CM311" s="27"/>
      <c r="CQ311" s="27"/>
      <c r="CU311" s="27"/>
      <c r="CY311" s="27"/>
      <c r="DC311" s="27"/>
      <c r="DG311" s="27"/>
    </row>
    <row r="312" spans="1:111" s="6" customFormat="1" ht="15.75" x14ac:dyDescent="0.2">
      <c r="A312" s="59"/>
      <c r="C312" s="59"/>
      <c r="D312" s="212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51"/>
      <c r="R312" s="8"/>
      <c r="AE312" s="67"/>
      <c r="AF312" s="63"/>
      <c r="AS312" s="68"/>
      <c r="BF312" s="68"/>
      <c r="BG312" s="68"/>
      <c r="BH312" s="175"/>
      <c r="BI312" s="175"/>
      <c r="BK312" s="158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CA312" s="27"/>
      <c r="CE312" s="27"/>
      <c r="CI312" s="27"/>
      <c r="CM312" s="27"/>
      <c r="CQ312" s="27"/>
      <c r="CU312" s="27"/>
      <c r="CY312" s="27"/>
      <c r="DC312" s="27"/>
      <c r="DG312" s="27"/>
    </row>
    <row r="313" spans="1:111" s="6" customFormat="1" ht="15.75" x14ac:dyDescent="0.2">
      <c r="A313" s="59"/>
      <c r="C313" s="59"/>
      <c r="D313" s="212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51"/>
      <c r="R313" s="8"/>
      <c r="AE313" s="67"/>
      <c r="AF313" s="63"/>
      <c r="AS313" s="68"/>
      <c r="BF313" s="68"/>
      <c r="BG313" s="68"/>
      <c r="BH313" s="175"/>
      <c r="BI313" s="175"/>
      <c r="BK313" s="158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CA313" s="27"/>
      <c r="CE313" s="27"/>
      <c r="CI313" s="27"/>
      <c r="CM313" s="27"/>
      <c r="CQ313" s="27"/>
      <c r="CU313" s="27"/>
      <c r="CY313" s="27"/>
      <c r="DC313" s="27"/>
      <c r="DG313" s="27"/>
    </row>
    <row r="314" spans="1:111" s="6" customFormat="1" ht="15.75" x14ac:dyDescent="0.2">
      <c r="A314" s="59"/>
      <c r="C314" s="59"/>
      <c r="D314" s="212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51"/>
      <c r="R314" s="8"/>
      <c r="AE314" s="67"/>
      <c r="AF314" s="63"/>
      <c r="AS314" s="68"/>
      <c r="BF314" s="68"/>
      <c r="BG314" s="68"/>
      <c r="BH314" s="175"/>
      <c r="BI314" s="175"/>
      <c r="BK314" s="158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CA314" s="27"/>
      <c r="CE314" s="27"/>
      <c r="CI314" s="27"/>
      <c r="CM314" s="27"/>
      <c r="CQ314" s="27"/>
      <c r="CU314" s="27"/>
      <c r="CY314" s="27"/>
      <c r="DC314" s="27"/>
      <c r="DG314" s="27"/>
    </row>
    <row r="315" spans="1:111" s="6" customFormat="1" ht="15.75" x14ac:dyDescent="0.2">
      <c r="A315" s="59"/>
      <c r="C315" s="59"/>
      <c r="D315" s="212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51"/>
      <c r="R315" s="8"/>
      <c r="AE315" s="67"/>
      <c r="AF315" s="63"/>
      <c r="AS315" s="68"/>
      <c r="BF315" s="68"/>
      <c r="BG315" s="68"/>
      <c r="BH315" s="175"/>
      <c r="BI315" s="175"/>
      <c r="BK315" s="158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CA315" s="27"/>
      <c r="CE315" s="27"/>
      <c r="CI315" s="27"/>
      <c r="CM315" s="27"/>
      <c r="CQ315" s="27"/>
      <c r="CU315" s="27"/>
      <c r="CY315" s="27"/>
      <c r="DC315" s="27"/>
      <c r="DG315" s="27"/>
    </row>
    <row r="316" spans="1:111" s="6" customFormat="1" ht="15.75" x14ac:dyDescent="0.2">
      <c r="A316" s="59"/>
      <c r="C316" s="59"/>
      <c r="D316" s="212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51"/>
      <c r="R316" s="8"/>
      <c r="AE316" s="67"/>
      <c r="AF316" s="63"/>
      <c r="AS316" s="68"/>
      <c r="BF316" s="68"/>
      <c r="BG316" s="68"/>
      <c r="BH316" s="175"/>
      <c r="BI316" s="175"/>
      <c r="BK316" s="158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CA316" s="27"/>
      <c r="CE316" s="27"/>
      <c r="CI316" s="27"/>
      <c r="CM316" s="27"/>
      <c r="CQ316" s="27"/>
      <c r="CU316" s="27"/>
      <c r="CY316" s="27"/>
      <c r="DC316" s="27"/>
      <c r="DG316" s="27"/>
    </row>
    <row r="317" spans="1:111" s="6" customFormat="1" ht="15.75" x14ac:dyDescent="0.2">
      <c r="A317" s="59"/>
      <c r="C317" s="59"/>
      <c r="D317" s="212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51"/>
      <c r="R317" s="8"/>
      <c r="AE317" s="67"/>
      <c r="AF317" s="63"/>
      <c r="AS317" s="68"/>
      <c r="BF317" s="68"/>
      <c r="BG317" s="68"/>
      <c r="BH317" s="175"/>
      <c r="BI317" s="175"/>
      <c r="BK317" s="158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CA317" s="27"/>
      <c r="CE317" s="27"/>
      <c r="CI317" s="27"/>
      <c r="CM317" s="27"/>
      <c r="CQ317" s="27"/>
      <c r="CU317" s="27"/>
      <c r="CY317" s="27"/>
      <c r="DC317" s="27"/>
      <c r="DG317" s="27"/>
    </row>
    <row r="318" spans="1:111" s="6" customFormat="1" ht="15.75" x14ac:dyDescent="0.2">
      <c r="A318" s="59"/>
      <c r="C318" s="59"/>
      <c r="D318" s="212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51"/>
      <c r="R318" s="8"/>
      <c r="AE318" s="67"/>
      <c r="AF318" s="63"/>
      <c r="AS318" s="68"/>
      <c r="BF318" s="68"/>
      <c r="BG318" s="68"/>
      <c r="BH318" s="175"/>
      <c r="BI318" s="175"/>
      <c r="BK318" s="158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CA318" s="27"/>
      <c r="CE318" s="27"/>
      <c r="CI318" s="27"/>
      <c r="CM318" s="27"/>
      <c r="CQ318" s="27"/>
      <c r="CU318" s="27"/>
      <c r="CY318" s="27"/>
      <c r="DC318" s="27"/>
      <c r="DG318" s="27"/>
    </row>
    <row r="319" spans="1:111" s="6" customFormat="1" ht="15.75" x14ac:dyDescent="0.2">
      <c r="A319" s="59"/>
      <c r="C319" s="59"/>
      <c r="D319" s="212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51"/>
      <c r="R319" s="8"/>
      <c r="AE319" s="67"/>
      <c r="AF319" s="63"/>
      <c r="AS319" s="68"/>
      <c r="BF319" s="68"/>
      <c r="BG319" s="68"/>
      <c r="BH319" s="175"/>
      <c r="BI319" s="175"/>
      <c r="BK319" s="158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CA319" s="27"/>
      <c r="CE319" s="27"/>
      <c r="CI319" s="27"/>
      <c r="CM319" s="27"/>
      <c r="CQ319" s="27"/>
      <c r="CU319" s="27"/>
      <c r="CY319" s="27"/>
      <c r="DC319" s="27"/>
      <c r="DG319" s="27"/>
    </row>
    <row r="320" spans="1:111" s="6" customFormat="1" ht="15.75" x14ac:dyDescent="0.2">
      <c r="A320" s="59"/>
      <c r="C320" s="59"/>
      <c r="D320" s="212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51"/>
      <c r="R320" s="8"/>
      <c r="AE320" s="67"/>
      <c r="AF320" s="63"/>
      <c r="AS320" s="68"/>
      <c r="BF320" s="68"/>
      <c r="BG320" s="68"/>
      <c r="BH320" s="175"/>
      <c r="BI320" s="175"/>
      <c r="BK320" s="158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CA320" s="27"/>
      <c r="CE320" s="27"/>
      <c r="CI320" s="27"/>
      <c r="CM320" s="27"/>
      <c r="CQ320" s="27"/>
      <c r="CU320" s="27"/>
      <c r="CY320" s="27"/>
      <c r="DC320" s="27"/>
      <c r="DG320" s="27"/>
    </row>
    <row r="321" spans="1:111" s="6" customFormat="1" ht="15.75" x14ac:dyDescent="0.2">
      <c r="A321" s="59"/>
      <c r="C321" s="59"/>
      <c r="D321" s="212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51"/>
      <c r="R321" s="8"/>
      <c r="AE321" s="67"/>
      <c r="AF321" s="63"/>
      <c r="AS321" s="68"/>
      <c r="BF321" s="68"/>
      <c r="BG321" s="68"/>
      <c r="BH321" s="175"/>
      <c r="BI321" s="175"/>
      <c r="BK321" s="158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CA321" s="27"/>
      <c r="CE321" s="27"/>
      <c r="CI321" s="27"/>
      <c r="CM321" s="27"/>
      <c r="CQ321" s="27"/>
      <c r="CU321" s="27"/>
      <c r="CY321" s="27"/>
      <c r="DC321" s="27"/>
      <c r="DG321" s="27"/>
    </row>
    <row r="322" spans="1:111" s="6" customFormat="1" ht="15.75" x14ac:dyDescent="0.2">
      <c r="A322" s="59"/>
      <c r="C322" s="59"/>
      <c r="D322" s="212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51"/>
      <c r="R322" s="8"/>
      <c r="AE322" s="67"/>
      <c r="AF322" s="63"/>
      <c r="AS322" s="68"/>
      <c r="BF322" s="68"/>
      <c r="BG322" s="68"/>
      <c r="BH322" s="175"/>
      <c r="BI322" s="175"/>
      <c r="BK322" s="158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CA322" s="27"/>
      <c r="CE322" s="27"/>
      <c r="CI322" s="27"/>
      <c r="CM322" s="27"/>
      <c r="CQ322" s="27"/>
      <c r="CU322" s="27"/>
      <c r="CY322" s="27"/>
      <c r="DC322" s="27"/>
      <c r="DG322" s="27"/>
    </row>
    <row r="323" spans="1:111" s="6" customFormat="1" ht="15.75" x14ac:dyDescent="0.2">
      <c r="A323" s="59"/>
      <c r="C323" s="59"/>
      <c r="D323" s="212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51"/>
      <c r="R323" s="8"/>
      <c r="AE323" s="67"/>
      <c r="AF323" s="63"/>
      <c r="AS323" s="68"/>
      <c r="BF323" s="68"/>
      <c r="BG323" s="68"/>
      <c r="BH323" s="175"/>
      <c r="BI323" s="175"/>
      <c r="BK323" s="158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CA323" s="27"/>
      <c r="CE323" s="27"/>
      <c r="CI323" s="27"/>
      <c r="CM323" s="27"/>
      <c r="CQ323" s="27"/>
      <c r="CU323" s="27"/>
      <c r="CY323" s="27"/>
      <c r="DC323" s="27"/>
      <c r="DG323" s="27"/>
    </row>
    <row r="324" spans="1:111" s="6" customFormat="1" ht="15.75" x14ac:dyDescent="0.2">
      <c r="A324" s="59"/>
      <c r="C324" s="59"/>
      <c r="D324" s="212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51"/>
      <c r="R324" s="8"/>
      <c r="AE324" s="67"/>
      <c r="AF324" s="63"/>
      <c r="AS324" s="68"/>
      <c r="BF324" s="68"/>
      <c r="BG324" s="68"/>
      <c r="BH324" s="175"/>
      <c r="BI324" s="175"/>
      <c r="BK324" s="158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CA324" s="27"/>
      <c r="CE324" s="27"/>
      <c r="CI324" s="27"/>
      <c r="CM324" s="27"/>
      <c r="CQ324" s="27"/>
      <c r="CU324" s="27"/>
      <c r="CY324" s="27"/>
      <c r="DC324" s="27"/>
      <c r="DG324" s="27"/>
    </row>
    <row r="325" spans="1:111" s="6" customFormat="1" ht="15.75" x14ac:dyDescent="0.2">
      <c r="A325" s="59"/>
      <c r="C325" s="59"/>
      <c r="D325" s="212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51"/>
      <c r="R325" s="8"/>
      <c r="AE325" s="67"/>
      <c r="AF325" s="63"/>
      <c r="AS325" s="68"/>
      <c r="BF325" s="68"/>
      <c r="BG325" s="68"/>
      <c r="BH325" s="175"/>
      <c r="BI325" s="175"/>
      <c r="BK325" s="158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CA325" s="27"/>
      <c r="CE325" s="27"/>
      <c r="CI325" s="27"/>
      <c r="CM325" s="27"/>
      <c r="CQ325" s="27"/>
      <c r="CU325" s="27"/>
      <c r="CY325" s="27"/>
      <c r="DC325" s="27"/>
      <c r="DG325" s="27"/>
    </row>
    <row r="326" spans="1:111" s="6" customFormat="1" ht="15.75" x14ac:dyDescent="0.2">
      <c r="A326" s="59"/>
      <c r="C326" s="59"/>
      <c r="D326" s="212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51"/>
      <c r="R326" s="8"/>
      <c r="AE326" s="67"/>
      <c r="AF326" s="63"/>
      <c r="AS326" s="68"/>
      <c r="BF326" s="68"/>
      <c r="BG326" s="68"/>
      <c r="BH326" s="175"/>
      <c r="BI326" s="175"/>
      <c r="BK326" s="158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CA326" s="27"/>
      <c r="CE326" s="27"/>
      <c r="CI326" s="27"/>
      <c r="CM326" s="27"/>
      <c r="CQ326" s="27"/>
      <c r="CU326" s="27"/>
      <c r="CY326" s="27"/>
      <c r="DC326" s="27"/>
      <c r="DG326" s="27"/>
    </row>
    <row r="327" spans="1:111" s="6" customFormat="1" ht="15.75" x14ac:dyDescent="0.2">
      <c r="A327" s="59"/>
      <c r="C327" s="59"/>
      <c r="D327" s="212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51"/>
      <c r="R327" s="8"/>
      <c r="AE327" s="67"/>
      <c r="AF327" s="63"/>
      <c r="AS327" s="68"/>
      <c r="BF327" s="68"/>
      <c r="BG327" s="68"/>
      <c r="BH327" s="175"/>
      <c r="BI327" s="175"/>
      <c r="BK327" s="158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CA327" s="27"/>
      <c r="CE327" s="27"/>
      <c r="CI327" s="27"/>
      <c r="CM327" s="27"/>
      <c r="CQ327" s="27"/>
      <c r="CU327" s="27"/>
      <c r="CY327" s="27"/>
      <c r="DC327" s="27"/>
      <c r="DG327" s="27"/>
    </row>
    <row r="328" spans="1:111" s="6" customFormat="1" ht="15.75" x14ac:dyDescent="0.2">
      <c r="A328" s="59"/>
      <c r="C328" s="59"/>
      <c r="D328" s="212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51"/>
      <c r="R328" s="8"/>
      <c r="AE328" s="67"/>
      <c r="AF328" s="63"/>
      <c r="AS328" s="68"/>
      <c r="BF328" s="68"/>
      <c r="BG328" s="68"/>
      <c r="BH328" s="175"/>
      <c r="BI328" s="175"/>
      <c r="BK328" s="158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CA328" s="27"/>
      <c r="CE328" s="27"/>
      <c r="CI328" s="27"/>
      <c r="CM328" s="27"/>
      <c r="CQ328" s="27"/>
      <c r="CU328" s="27"/>
      <c r="CY328" s="27"/>
      <c r="DC328" s="27"/>
      <c r="DG328" s="27"/>
    </row>
    <row r="329" spans="1:111" s="6" customFormat="1" ht="15.75" x14ac:dyDescent="0.2">
      <c r="A329" s="59"/>
      <c r="C329" s="59"/>
      <c r="D329" s="212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51"/>
      <c r="R329" s="8"/>
      <c r="AE329" s="67"/>
      <c r="AF329" s="63"/>
      <c r="AS329" s="68"/>
      <c r="BF329" s="68"/>
      <c r="BG329" s="68"/>
      <c r="BH329" s="175"/>
      <c r="BI329" s="175"/>
      <c r="BK329" s="158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CA329" s="27"/>
      <c r="CE329" s="27"/>
      <c r="CI329" s="27"/>
      <c r="CM329" s="27"/>
      <c r="CQ329" s="27"/>
      <c r="CU329" s="27"/>
      <c r="CY329" s="27"/>
      <c r="DC329" s="27"/>
      <c r="DG329" s="27"/>
    </row>
    <row r="330" spans="1:111" s="6" customFormat="1" ht="15.75" x14ac:dyDescent="0.2">
      <c r="A330" s="59"/>
      <c r="C330" s="59"/>
      <c r="D330" s="212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51"/>
      <c r="R330" s="8"/>
      <c r="AE330" s="67"/>
      <c r="AF330" s="63"/>
      <c r="AS330" s="68"/>
      <c r="BF330" s="68"/>
      <c r="BG330" s="68"/>
      <c r="BH330" s="175"/>
      <c r="BI330" s="175"/>
      <c r="BK330" s="158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CA330" s="27"/>
      <c r="CE330" s="27"/>
      <c r="CI330" s="27"/>
      <c r="CM330" s="27"/>
      <c r="CQ330" s="27"/>
      <c r="CU330" s="27"/>
      <c r="CY330" s="27"/>
      <c r="DC330" s="27"/>
      <c r="DG330" s="27"/>
    </row>
    <row r="331" spans="1:111" s="6" customFormat="1" ht="15.75" x14ac:dyDescent="0.2">
      <c r="A331" s="59"/>
      <c r="C331" s="59"/>
      <c r="D331" s="212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51"/>
      <c r="R331" s="8"/>
      <c r="AE331" s="67"/>
      <c r="AF331" s="63"/>
      <c r="AS331" s="68"/>
      <c r="BF331" s="68"/>
      <c r="BG331" s="68"/>
      <c r="BH331" s="175"/>
      <c r="BI331" s="175"/>
      <c r="BK331" s="158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CA331" s="27"/>
      <c r="CE331" s="27"/>
      <c r="CI331" s="27"/>
      <c r="CM331" s="27"/>
      <c r="CQ331" s="27"/>
      <c r="CU331" s="27"/>
      <c r="CY331" s="27"/>
      <c r="DC331" s="27"/>
      <c r="DG331" s="27"/>
    </row>
    <row r="332" spans="1:111" s="6" customFormat="1" ht="15.75" x14ac:dyDescent="0.2">
      <c r="A332" s="59"/>
      <c r="C332" s="59"/>
      <c r="D332" s="212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51"/>
      <c r="R332" s="8"/>
      <c r="AE332" s="67"/>
      <c r="AF332" s="63"/>
      <c r="AS332" s="68"/>
      <c r="BF332" s="68"/>
      <c r="BG332" s="68"/>
      <c r="BH332" s="175"/>
      <c r="BI332" s="175"/>
      <c r="BK332" s="158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CA332" s="27"/>
      <c r="CE332" s="27"/>
      <c r="CI332" s="27"/>
      <c r="CM332" s="27"/>
      <c r="CQ332" s="27"/>
      <c r="CU332" s="27"/>
      <c r="CY332" s="27"/>
      <c r="DC332" s="27"/>
      <c r="DG332" s="27"/>
    </row>
    <row r="333" spans="1:111" s="6" customFormat="1" ht="15.75" x14ac:dyDescent="0.2">
      <c r="A333" s="59"/>
      <c r="C333" s="59"/>
      <c r="D333" s="212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51"/>
      <c r="R333" s="8"/>
      <c r="AE333" s="67"/>
      <c r="AF333" s="63"/>
      <c r="AS333" s="68"/>
      <c r="BF333" s="68"/>
      <c r="BG333" s="68"/>
      <c r="BH333" s="175"/>
      <c r="BI333" s="175"/>
      <c r="BK333" s="158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CA333" s="27"/>
      <c r="CE333" s="27"/>
      <c r="CI333" s="27"/>
      <c r="CM333" s="27"/>
      <c r="CQ333" s="27"/>
      <c r="CU333" s="27"/>
      <c r="CY333" s="27"/>
      <c r="DC333" s="27"/>
      <c r="DG333" s="27"/>
    </row>
    <row r="334" spans="1:111" s="6" customFormat="1" ht="15.75" x14ac:dyDescent="0.2">
      <c r="A334" s="59"/>
      <c r="C334" s="59"/>
      <c r="D334" s="212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51"/>
      <c r="R334" s="8"/>
      <c r="AE334" s="67"/>
      <c r="AF334" s="63"/>
      <c r="AS334" s="68"/>
      <c r="BF334" s="68"/>
      <c r="BG334" s="68"/>
      <c r="BH334" s="175"/>
      <c r="BI334" s="175"/>
      <c r="BK334" s="158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CA334" s="27"/>
      <c r="CE334" s="27"/>
      <c r="CI334" s="27"/>
      <c r="CM334" s="27"/>
      <c r="CQ334" s="27"/>
      <c r="CU334" s="27"/>
      <c r="CY334" s="27"/>
      <c r="DC334" s="27"/>
      <c r="DG334" s="27"/>
    </row>
    <row r="335" spans="1:111" s="6" customFormat="1" ht="15.75" x14ac:dyDescent="0.2">
      <c r="A335" s="59"/>
      <c r="C335" s="59"/>
      <c r="D335" s="212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51"/>
      <c r="R335" s="8"/>
      <c r="AE335" s="67"/>
      <c r="AF335" s="63"/>
      <c r="AS335" s="68"/>
      <c r="BF335" s="68"/>
      <c r="BG335" s="68"/>
      <c r="BH335" s="175"/>
      <c r="BI335" s="175"/>
      <c r="BK335" s="158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CA335" s="27"/>
      <c r="CE335" s="27"/>
      <c r="CI335" s="27"/>
      <c r="CM335" s="27"/>
      <c r="CQ335" s="27"/>
      <c r="CU335" s="27"/>
      <c r="CY335" s="27"/>
      <c r="DC335" s="27"/>
      <c r="DG335" s="27"/>
    </row>
    <row r="336" spans="1:111" s="6" customFormat="1" ht="15.75" x14ac:dyDescent="0.2">
      <c r="A336" s="59"/>
      <c r="C336" s="59"/>
      <c r="D336" s="212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51"/>
      <c r="R336" s="8"/>
      <c r="AE336" s="67"/>
      <c r="AF336" s="63"/>
      <c r="AS336" s="68"/>
      <c r="BF336" s="68"/>
      <c r="BG336" s="68"/>
      <c r="BH336" s="175"/>
      <c r="BI336" s="175"/>
      <c r="BK336" s="158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CA336" s="27"/>
      <c r="CE336" s="27"/>
      <c r="CI336" s="27"/>
      <c r="CM336" s="27"/>
      <c r="CQ336" s="27"/>
      <c r="CU336" s="27"/>
      <c r="CY336" s="27"/>
      <c r="DC336" s="27"/>
      <c r="DG336" s="27"/>
    </row>
    <row r="337" spans="1:111" s="6" customFormat="1" ht="15.75" x14ac:dyDescent="0.2">
      <c r="A337" s="59"/>
      <c r="C337" s="59"/>
      <c r="D337" s="212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51"/>
      <c r="R337" s="8"/>
      <c r="AE337" s="67"/>
      <c r="AF337" s="63"/>
      <c r="AS337" s="68"/>
      <c r="BF337" s="68"/>
      <c r="BG337" s="68"/>
      <c r="BH337" s="175"/>
      <c r="BI337" s="175"/>
      <c r="BK337" s="158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CA337" s="27"/>
      <c r="CE337" s="27"/>
      <c r="CI337" s="27"/>
      <c r="CM337" s="27"/>
      <c r="CQ337" s="27"/>
      <c r="CU337" s="27"/>
      <c r="CY337" s="27"/>
      <c r="DC337" s="27"/>
      <c r="DG337" s="27"/>
    </row>
    <row r="338" spans="1:111" s="6" customFormat="1" ht="15.75" x14ac:dyDescent="0.2">
      <c r="A338" s="59"/>
      <c r="C338" s="59"/>
      <c r="D338" s="212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51"/>
      <c r="R338" s="8"/>
      <c r="AE338" s="67"/>
      <c r="AF338" s="63"/>
      <c r="AS338" s="68"/>
      <c r="BF338" s="68"/>
      <c r="BG338" s="68"/>
      <c r="BH338" s="175"/>
      <c r="BI338" s="175"/>
      <c r="BK338" s="158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CA338" s="27"/>
      <c r="CE338" s="27"/>
      <c r="CI338" s="27"/>
      <c r="CM338" s="27"/>
      <c r="CQ338" s="27"/>
      <c r="CU338" s="27"/>
      <c r="CY338" s="27"/>
      <c r="DC338" s="27"/>
      <c r="DG338" s="27"/>
    </row>
    <row r="339" spans="1:111" s="6" customFormat="1" ht="15.75" x14ac:dyDescent="0.2">
      <c r="A339" s="59"/>
      <c r="C339" s="59"/>
      <c r="D339" s="212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51"/>
      <c r="R339" s="8"/>
      <c r="AE339" s="67"/>
      <c r="AF339" s="63"/>
      <c r="AS339" s="68"/>
      <c r="BF339" s="68"/>
      <c r="BG339" s="68"/>
      <c r="BH339" s="175"/>
      <c r="BI339" s="175"/>
      <c r="BK339" s="158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CA339" s="27"/>
      <c r="CE339" s="27"/>
      <c r="CI339" s="27"/>
      <c r="CM339" s="27"/>
      <c r="CQ339" s="27"/>
      <c r="CU339" s="27"/>
      <c r="CY339" s="27"/>
      <c r="DC339" s="27"/>
      <c r="DG339" s="27"/>
    </row>
    <row r="340" spans="1:111" s="6" customFormat="1" ht="15.75" x14ac:dyDescent="0.2">
      <c r="A340" s="59"/>
      <c r="C340" s="59"/>
      <c r="D340" s="212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51"/>
      <c r="R340" s="8"/>
      <c r="AE340" s="67"/>
      <c r="AF340" s="63"/>
      <c r="AS340" s="68"/>
      <c r="BF340" s="68"/>
      <c r="BG340" s="68"/>
      <c r="BH340" s="175"/>
      <c r="BI340" s="175"/>
      <c r="BK340" s="158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CA340" s="27"/>
      <c r="CE340" s="27"/>
      <c r="CI340" s="27"/>
      <c r="CM340" s="27"/>
      <c r="CQ340" s="27"/>
      <c r="CU340" s="27"/>
      <c r="CY340" s="27"/>
      <c r="DC340" s="27"/>
      <c r="DG340" s="27"/>
    </row>
    <row r="341" spans="1:111" s="6" customFormat="1" ht="15.75" x14ac:dyDescent="0.2">
      <c r="A341" s="59"/>
      <c r="C341" s="59"/>
      <c r="D341" s="212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51"/>
      <c r="R341" s="8"/>
      <c r="AE341" s="67"/>
      <c r="AF341" s="63"/>
      <c r="AS341" s="68"/>
      <c r="BF341" s="68"/>
      <c r="BG341" s="68"/>
      <c r="BH341" s="175"/>
      <c r="BI341" s="175"/>
      <c r="BK341" s="158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CA341" s="27"/>
      <c r="CE341" s="27"/>
      <c r="CI341" s="27"/>
      <c r="CM341" s="27"/>
      <c r="CQ341" s="27"/>
      <c r="CU341" s="27"/>
      <c r="CY341" s="27"/>
      <c r="DC341" s="27"/>
      <c r="DG341" s="27"/>
    </row>
    <row r="342" spans="1:111" s="6" customFormat="1" ht="15.75" x14ac:dyDescent="0.2">
      <c r="A342" s="59"/>
      <c r="C342" s="59"/>
      <c r="D342" s="212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51"/>
      <c r="R342" s="8"/>
      <c r="AE342" s="67"/>
      <c r="AF342" s="63"/>
      <c r="AS342" s="68"/>
      <c r="BF342" s="68"/>
      <c r="BG342" s="68"/>
      <c r="BH342" s="175"/>
      <c r="BI342" s="175"/>
      <c r="BK342" s="158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CA342" s="27"/>
      <c r="CE342" s="27"/>
      <c r="CI342" s="27"/>
      <c r="CM342" s="27"/>
      <c r="CQ342" s="27"/>
      <c r="CU342" s="27"/>
      <c r="CY342" s="27"/>
      <c r="DC342" s="27"/>
      <c r="DG342" s="27"/>
    </row>
    <row r="343" spans="1:111" s="6" customFormat="1" ht="15.75" x14ac:dyDescent="0.2">
      <c r="A343" s="59"/>
      <c r="C343" s="59"/>
      <c r="D343" s="212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51"/>
      <c r="R343" s="8"/>
      <c r="AE343" s="67"/>
      <c r="AF343" s="63"/>
      <c r="AS343" s="68"/>
      <c r="BF343" s="68"/>
      <c r="BG343" s="68"/>
      <c r="BH343" s="175"/>
      <c r="BI343" s="175"/>
      <c r="BK343" s="158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CA343" s="27"/>
      <c r="CE343" s="27"/>
      <c r="CI343" s="27"/>
      <c r="CM343" s="27"/>
      <c r="CQ343" s="27"/>
      <c r="CU343" s="27"/>
      <c r="CY343" s="27"/>
      <c r="DC343" s="27"/>
      <c r="DG343" s="27"/>
    </row>
    <row r="344" spans="1:111" s="6" customFormat="1" ht="15.75" x14ac:dyDescent="0.2">
      <c r="A344" s="59"/>
      <c r="C344" s="59"/>
      <c r="D344" s="212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51"/>
      <c r="R344" s="8"/>
      <c r="AE344" s="67"/>
      <c r="AF344" s="63"/>
      <c r="AS344" s="68"/>
      <c r="BF344" s="68"/>
      <c r="BG344" s="68"/>
      <c r="BH344" s="175"/>
      <c r="BI344" s="175"/>
      <c r="BK344" s="158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CA344" s="27"/>
      <c r="CE344" s="27"/>
      <c r="CI344" s="27"/>
      <c r="CM344" s="27"/>
      <c r="CQ344" s="27"/>
      <c r="CU344" s="27"/>
      <c r="CY344" s="27"/>
      <c r="DC344" s="27"/>
      <c r="DG344" s="27"/>
    </row>
    <row r="345" spans="1:111" s="6" customFormat="1" ht="15.75" x14ac:dyDescent="0.2">
      <c r="A345" s="59"/>
      <c r="C345" s="59"/>
      <c r="D345" s="212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51"/>
      <c r="R345" s="8"/>
      <c r="AE345" s="67"/>
      <c r="AF345" s="63"/>
      <c r="AS345" s="68"/>
      <c r="BF345" s="68"/>
      <c r="BG345" s="68"/>
      <c r="BH345" s="175"/>
      <c r="BI345" s="175"/>
      <c r="BK345" s="158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CA345" s="27"/>
      <c r="CE345" s="27"/>
      <c r="CI345" s="27"/>
      <c r="CM345" s="27"/>
      <c r="CQ345" s="27"/>
      <c r="CU345" s="27"/>
      <c r="CY345" s="27"/>
      <c r="DC345" s="27"/>
      <c r="DG345" s="27"/>
    </row>
    <row r="346" spans="1:111" s="6" customFormat="1" ht="15.75" x14ac:dyDescent="0.2">
      <c r="A346" s="59"/>
      <c r="C346" s="59"/>
      <c r="D346" s="212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51"/>
      <c r="R346" s="8"/>
      <c r="AE346" s="67"/>
      <c r="AF346" s="63"/>
      <c r="AS346" s="68"/>
      <c r="BF346" s="68"/>
      <c r="BG346" s="68"/>
      <c r="BH346" s="175"/>
      <c r="BI346" s="175"/>
      <c r="BK346" s="158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CA346" s="27"/>
      <c r="CE346" s="27"/>
      <c r="CI346" s="27"/>
      <c r="CM346" s="27"/>
      <c r="CQ346" s="27"/>
      <c r="CU346" s="27"/>
      <c r="CY346" s="27"/>
      <c r="DC346" s="27"/>
      <c r="DG346" s="27"/>
    </row>
    <row r="347" spans="1:111" s="6" customFormat="1" ht="15.75" x14ac:dyDescent="0.2">
      <c r="A347" s="59"/>
      <c r="C347" s="59"/>
      <c r="D347" s="212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51"/>
      <c r="R347" s="8"/>
      <c r="AE347" s="67"/>
      <c r="AF347" s="63"/>
      <c r="AS347" s="68"/>
      <c r="BF347" s="68"/>
      <c r="BG347" s="68"/>
      <c r="BH347" s="175"/>
      <c r="BI347" s="175"/>
      <c r="BK347" s="158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CA347" s="27"/>
      <c r="CE347" s="27"/>
      <c r="CI347" s="27"/>
      <c r="CM347" s="27"/>
      <c r="CQ347" s="27"/>
      <c r="CU347" s="27"/>
      <c r="CY347" s="27"/>
      <c r="DC347" s="27"/>
      <c r="DG347" s="27"/>
    </row>
    <row r="348" spans="1:111" s="6" customFormat="1" ht="15.75" x14ac:dyDescent="0.2">
      <c r="A348" s="59"/>
      <c r="C348" s="59"/>
      <c r="D348" s="212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51"/>
      <c r="R348" s="8"/>
      <c r="AE348" s="67"/>
      <c r="AF348" s="63"/>
      <c r="AS348" s="68"/>
      <c r="BF348" s="68"/>
      <c r="BG348" s="68"/>
      <c r="BH348" s="175"/>
      <c r="BI348" s="175"/>
      <c r="BK348" s="158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CA348" s="27"/>
      <c r="CE348" s="27"/>
      <c r="CI348" s="27"/>
      <c r="CM348" s="27"/>
      <c r="CQ348" s="27"/>
      <c r="CU348" s="27"/>
      <c r="CY348" s="27"/>
      <c r="DC348" s="27"/>
      <c r="DG348" s="27"/>
    </row>
    <row r="349" spans="1:111" s="6" customFormat="1" ht="15.75" x14ac:dyDescent="0.2">
      <c r="A349" s="59"/>
      <c r="C349" s="59"/>
      <c r="D349" s="212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51"/>
      <c r="R349" s="8"/>
      <c r="AE349" s="67"/>
      <c r="AF349" s="63"/>
      <c r="AS349" s="68"/>
      <c r="BF349" s="68"/>
      <c r="BG349" s="68"/>
      <c r="BH349" s="175"/>
      <c r="BI349" s="175"/>
      <c r="BK349" s="158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CA349" s="27"/>
      <c r="CE349" s="27"/>
      <c r="CI349" s="27"/>
      <c r="CM349" s="27"/>
      <c r="CQ349" s="27"/>
      <c r="CU349" s="27"/>
      <c r="CY349" s="27"/>
      <c r="DC349" s="27"/>
      <c r="DG349" s="27"/>
    </row>
    <row r="350" spans="1:111" s="6" customFormat="1" ht="15.75" x14ac:dyDescent="0.2">
      <c r="A350" s="59"/>
      <c r="C350" s="59"/>
      <c r="D350" s="212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51"/>
      <c r="R350" s="8"/>
      <c r="AE350" s="67"/>
      <c r="AF350" s="63"/>
      <c r="AS350" s="68"/>
      <c r="BF350" s="68"/>
      <c r="BG350" s="68"/>
      <c r="BH350" s="175"/>
      <c r="BI350" s="175"/>
      <c r="BK350" s="158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CA350" s="27"/>
      <c r="CE350" s="27"/>
      <c r="CI350" s="27"/>
      <c r="CM350" s="27"/>
      <c r="CQ350" s="27"/>
      <c r="CU350" s="27"/>
      <c r="CY350" s="27"/>
      <c r="DC350" s="27"/>
      <c r="DG350" s="27"/>
    </row>
    <row r="351" spans="1:111" s="6" customFormat="1" ht="15.75" x14ac:dyDescent="0.2">
      <c r="A351" s="59"/>
      <c r="C351" s="59"/>
      <c r="D351" s="212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51"/>
      <c r="R351" s="8"/>
      <c r="AE351" s="67"/>
      <c r="AF351" s="63"/>
      <c r="AS351" s="68"/>
      <c r="BF351" s="68"/>
      <c r="BG351" s="68"/>
      <c r="BH351" s="175"/>
      <c r="BI351" s="175"/>
      <c r="BK351" s="158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CA351" s="27"/>
      <c r="CE351" s="27"/>
      <c r="CI351" s="27"/>
      <c r="CM351" s="27"/>
      <c r="CQ351" s="27"/>
      <c r="CU351" s="27"/>
      <c r="CY351" s="27"/>
      <c r="DC351" s="27"/>
      <c r="DG351" s="27"/>
    </row>
    <row r="352" spans="1:111" s="6" customFormat="1" ht="15.75" x14ac:dyDescent="0.2">
      <c r="A352" s="59"/>
      <c r="C352" s="59"/>
      <c r="D352" s="212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51"/>
      <c r="R352" s="8"/>
      <c r="AE352" s="67"/>
      <c r="AF352" s="63"/>
      <c r="AS352" s="68"/>
      <c r="BF352" s="68"/>
      <c r="BG352" s="68"/>
      <c r="BH352" s="175"/>
      <c r="BI352" s="175"/>
      <c r="BK352" s="158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CA352" s="27"/>
      <c r="CE352" s="27"/>
      <c r="CI352" s="27"/>
      <c r="CM352" s="27"/>
      <c r="CQ352" s="27"/>
      <c r="CU352" s="27"/>
      <c r="CY352" s="27"/>
      <c r="DC352" s="27"/>
      <c r="DG352" s="27"/>
    </row>
    <row r="353" spans="1:111" s="6" customFormat="1" ht="15.75" x14ac:dyDescent="0.2">
      <c r="A353" s="59"/>
      <c r="C353" s="59"/>
      <c r="D353" s="212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51"/>
      <c r="R353" s="8"/>
      <c r="AE353" s="67"/>
      <c r="AF353" s="63"/>
      <c r="AS353" s="68"/>
      <c r="BF353" s="68"/>
      <c r="BG353" s="68"/>
      <c r="BH353" s="175"/>
      <c r="BI353" s="175"/>
      <c r="BK353" s="158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CA353" s="27"/>
      <c r="CE353" s="27"/>
      <c r="CI353" s="27"/>
      <c r="CM353" s="27"/>
      <c r="CQ353" s="27"/>
      <c r="CU353" s="27"/>
      <c r="CY353" s="27"/>
      <c r="DC353" s="27"/>
      <c r="DG353" s="27"/>
    </row>
    <row r="354" spans="1:111" s="6" customFormat="1" ht="15.75" x14ac:dyDescent="0.2">
      <c r="A354" s="59"/>
      <c r="C354" s="59"/>
      <c r="D354" s="212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51"/>
      <c r="R354" s="8"/>
      <c r="AE354" s="67"/>
      <c r="AF354" s="63"/>
      <c r="AS354" s="68"/>
      <c r="BF354" s="68"/>
      <c r="BG354" s="68"/>
      <c r="BH354" s="175"/>
      <c r="BI354" s="175"/>
      <c r="BK354" s="158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CA354" s="27"/>
      <c r="CE354" s="27"/>
      <c r="CI354" s="27"/>
      <c r="CM354" s="27"/>
      <c r="CQ354" s="27"/>
      <c r="CU354" s="27"/>
      <c r="CY354" s="27"/>
      <c r="DC354" s="27"/>
      <c r="DG354" s="27"/>
    </row>
    <row r="355" spans="1:111" s="6" customFormat="1" ht="15.75" x14ac:dyDescent="0.2">
      <c r="A355" s="59"/>
      <c r="C355" s="59"/>
      <c r="D355" s="212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51"/>
      <c r="R355" s="8"/>
      <c r="AE355" s="67"/>
      <c r="AF355" s="63"/>
      <c r="AS355" s="68"/>
      <c r="BF355" s="68"/>
      <c r="BG355" s="68"/>
      <c r="BH355" s="175"/>
      <c r="BI355" s="175"/>
      <c r="BK355" s="158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CA355" s="27"/>
      <c r="CE355" s="27"/>
      <c r="CI355" s="27"/>
      <c r="CM355" s="27"/>
      <c r="CQ355" s="27"/>
      <c r="CU355" s="27"/>
      <c r="CY355" s="27"/>
      <c r="DC355" s="27"/>
      <c r="DG355" s="27"/>
    </row>
    <row r="356" spans="1:111" s="6" customFormat="1" ht="15.75" x14ac:dyDescent="0.2">
      <c r="A356" s="59"/>
      <c r="C356" s="59"/>
      <c r="D356" s="212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51"/>
      <c r="R356" s="8"/>
      <c r="AE356" s="67"/>
      <c r="AF356" s="63"/>
      <c r="AS356" s="68"/>
      <c r="BF356" s="68"/>
      <c r="BG356" s="68"/>
      <c r="BH356" s="175"/>
      <c r="BI356" s="175"/>
      <c r="BK356" s="158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CA356" s="27"/>
      <c r="CE356" s="27"/>
      <c r="CI356" s="27"/>
      <c r="CM356" s="27"/>
      <c r="CQ356" s="27"/>
      <c r="CU356" s="27"/>
      <c r="CY356" s="27"/>
      <c r="DC356" s="27"/>
      <c r="DG356" s="27"/>
    </row>
    <row r="357" spans="1:111" s="6" customFormat="1" ht="15.75" x14ac:dyDescent="0.2">
      <c r="A357" s="59"/>
      <c r="C357" s="59"/>
      <c r="D357" s="212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51"/>
      <c r="R357" s="8"/>
      <c r="AE357" s="67"/>
      <c r="AF357" s="63"/>
      <c r="AS357" s="68"/>
      <c r="BF357" s="68"/>
      <c r="BG357" s="68"/>
      <c r="BH357" s="175"/>
      <c r="BI357" s="175"/>
      <c r="BK357" s="158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CA357" s="27"/>
      <c r="CE357" s="27"/>
      <c r="CI357" s="27"/>
      <c r="CM357" s="27"/>
      <c r="CQ357" s="27"/>
      <c r="CU357" s="27"/>
      <c r="CY357" s="27"/>
      <c r="DC357" s="27"/>
      <c r="DG357" s="27"/>
    </row>
    <row r="358" spans="1:111" s="6" customFormat="1" ht="15.75" x14ac:dyDescent="0.2">
      <c r="A358" s="59"/>
      <c r="C358" s="59"/>
      <c r="D358" s="212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51"/>
      <c r="R358" s="8"/>
      <c r="AE358" s="67"/>
      <c r="AF358" s="63"/>
      <c r="AS358" s="68"/>
      <c r="BF358" s="68"/>
      <c r="BG358" s="68"/>
      <c r="BH358" s="175"/>
      <c r="BI358" s="175"/>
      <c r="BK358" s="158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CA358" s="27"/>
      <c r="CE358" s="27"/>
      <c r="CI358" s="27"/>
      <c r="CM358" s="27"/>
      <c r="CQ358" s="27"/>
      <c r="CU358" s="27"/>
      <c r="CY358" s="27"/>
      <c r="DC358" s="27"/>
      <c r="DG358" s="27"/>
    </row>
    <row r="359" spans="1:111" s="6" customFormat="1" ht="15.75" x14ac:dyDescent="0.2">
      <c r="A359" s="59"/>
      <c r="C359" s="59"/>
      <c r="D359" s="212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51"/>
      <c r="R359" s="8"/>
      <c r="AE359" s="67"/>
      <c r="AF359" s="63"/>
      <c r="AS359" s="68"/>
      <c r="BF359" s="68"/>
      <c r="BG359" s="68"/>
      <c r="BH359" s="175"/>
      <c r="BI359" s="175"/>
      <c r="BK359" s="158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CA359" s="27"/>
      <c r="CE359" s="27"/>
      <c r="CI359" s="27"/>
      <c r="CM359" s="27"/>
      <c r="CQ359" s="27"/>
      <c r="CU359" s="27"/>
      <c r="CY359" s="27"/>
      <c r="DC359" s="27"/>
      <c r="DG359" s="27"/>
    </row>
    <row r="360" spans="1:111" s="6" customFormat="1" ht="15.75" x14ac:dyDescent="0.2">
      <c r="A360" s="59"/>
      <c r="C360" s="59"/>
      <c r="D360" s="212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51"/>
      <c r="R360" s="8"/>
      <c r="AE360" s="67"/>
      <c r="AF360" s="63"/>
      <c r="AS360" s="68"/>
      <c r="BF360" s="68"/>
      <c r="BG360" s="68"/>
      <c r="BH360" s="175"/>
      <c r="BI360" s="175"/>
      <c r="BK360" s="158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CA360" s="27"/>
      <c r="CE360" s="27"/>
      <c r="CI360" s="27"/>
      <c r="CM360" s="27"/>
      <c r="CQ360" s="27"/>
      <c r="CU360" s="27"/>
      <c r="CY360" s="27"/>
      <c r="DC360" s="27"/>
      <c r="DG360" s="27"/>
    </row>
    <row r="361" spans="1:111" s="6" customFormat="1" ht="15.75" x14ac:dyDescent="0.2">
      <c r="A361" s="59"/>
      <c r="C361" s="59"/>
      <c r="D361" s="212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51"/>
      <c r="R361" s="8"/>
      <c r="AE361" s="67"/>
      <c r="AF361" s="63"/>
      <c r="AS361" s="68"/>
      <c r="BF361" s="68"/>
      <c r="BG361" s="68"/>
      <c r="BH361" s="175"/>
      <c r="BI361" s="175"/>
      <c r="BK361" s="158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CA361" s="27"/>
      <c r="CE361" s="27"/>
      <c r="CI361" s="27"/>
      <c r="CM361" s="27"/>
      <c r="CQ361" s="27"/>
      <c r="CU361" s="27"/>
      <c r="CY361" s="27"/>
      <c r="DC361" s="27"/>
      <c r="DG361" s="27"/>
    </row>
    <row r="362" spans="1:111" s="6" customFormat="1" ht="15.75" x14ac:dyDescent="0.2">
      <c r="A362" s="59"/>
      <c r="C362" s="59"/>
      <c r="D362" s="212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51"/>
      <c r="R362" s="8"/>
      <c r="AE362" s="67"/>
      <c r="AF362" s="63"/>
      <c r="AS362" s="68"/>
      <c r="BF362" s="68"/>
      <c r="BG362" s="68"/>
      <c r="BH362" s="175"/>
      <c r="BI362" s="175"/>
      <c r="BK362" s="158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CA362" s="27"/>
      <c r="CE362" s="27"/>
      <c r="CI362" s="27"/>
      <c r="CM362" s="27"/>
      <c r="CQ362" s="27"/>
      <c r="CU362" s="27"/>
      <c r="CY362" s="27"/>
      <c r="DC362" s="27"/>
      <c r="DG362" s="27"/>
    </row>
    <row r="363" spans="1:111" s="6" customFormat="1" ht="15.75" x14ac:dyDescent="0.2">
      <c r="A363" s="59"/>
      <c r="C363" s="59"/>
      <c r="D363" s="212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51"/>
      <c r="R363" s="8"/>
      <c r="AE363" s="67"/>
      <c r="AF363" s="63"/>
      <c r="AS363" s="68"/>
      <c r="BF363" s="68"/>
      <c r="BG363" s="68"/>
      <c r="BH363" s="175"/>
      <c r="BI363" s="175"/>
      <c r="BK363" s="158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CA363" s="27"/>
      <c r="CE363" s="27"/>
      <c r="CI363" s="27"/>
      <c r="CM363" s="27"/>
      <c r="CQ363" s="27"/>
      <c r="CU363" s="27"/>
      <c r="CY363" s="27"/>
      <c r="DC363" s="27"/>
      <c r="DG363" s="27"/>
    </row>
    <row r="364" spans="1:111" s="6" customFormat="1" ht="15.75" x14ac:dyDescent="0.2">
      <c r="A364" s="59"/>
      <c r="C364" s="59"/>
      <c r="D364" s="212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51"/>
      <c r="R364" s="8"/>
      <c r="AE364" s="67"/>
      <c r="AF364" s="63"/>
      <c r="AS364" s="68"/>
      <c r="BF364" s="68"/>
      <c r="BG364" s="68"/>
      <c r="BH364" s="175"/>
      <c r="BI364" s="175"/>
      <c r="BK364" s="158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CA364" s="27"/>
      <c r="CE364" s="27"/>
      <c r="CI364" s="27"/>
      <c r="CM364" s="27"/>
      <c r="CQ364" s="27"/>
      <c r="CU364" s="27"/>
      <c r="CY364" s="27"/>
      <c r="DC364" s="27"/>
      <c r="DG364" s="27"/>
    </row>
    <row r="365" spans="1:111" s="6" customFormat="1" ht="15.75" x14ac:dyDescent="0.2">
      <c r="A365" s="59"/>
      <c r="C365" s="59"/>
      <c r="D365" s="212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51"/>
      <c r="R365" s="8"/>
      <c r="AE365" s="67"/>
      <c r="AF365" s="63"/>
      <c r="AS365" s="68"/>
      <c r="BF365" s="68"/>
      <c r="BG365" s="68"/>
      <c r="BH365" s="175"/>
      <c r="BI365" s="175"/>
      <c r="BK365" s="158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CA365" s="27"/>
      <c r="CE365" s="27"/>
      <c r="CI365" s="27"/>
      <c r="CM365" s="27"/>
      <c r="CQ365" s="27"/>
      <c r="CU365" s="27"/>
      <c r="CY365" s="27"/>
      <c r="DC365" s="27"/>
      <c r="DG365" s="27"/>
    </row>
    <row r="366" spans="1:111" s="6" customFormat="1" ht="15.75" x14ac:dyDescent="0.2">
      <c r="A366" s="59"/>
      <c r="C366" s="59"/>
      <c r="D366" s="212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51"/>
      <c r="R366" s="8"/>
      <c r="AE366" s="67"/>
      <c r="AF366" s="63"/>
      <c r="AS366" s="68"/>
      <c r="BF366" s="68"/>
      <c r="BG366" s="68"/>
      <c r="BH366" s="175"/>
      <c r="BI366" s="175"/>
      <c r="BK366" s="158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CA366" s="27"/>
      <c r="CE366" s="27"/>
      <c r="CI366" s="27"/>
      <c r="CM366" s="27"/>
      <c r="CQ366" s="27"/>
      <c r="CU366" s="27"/>
      <c r="CY366" s="27"/>
      <c r="DC366" s="27"/>
      <c r="DG366" s="27"/>
    </row>
    <row r="367" spans="1:111" s="6" customFormat="1" ht="15.75" x14ac:dyDescent="0.2">
      <c r="A367" s="59"/>
      <c r="C367" s="59"/>
      <c r="D367" s="212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51"/>
      <c r="R367" s="8"/>
      <c r="AE367" s="67"/>
      <c r="AF367" s="63"/>
      <c r="AS367" s="68"/>
      <c r="BF367" s="68"/>
      <c r="BG367" s="68"/>
      <c r="BH367" s="175"/>
      <c r="BI367" s="175"/>
      <c r="BK367" s="158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CA367" s="27"/>
      <c r="CE367" s="27"/>
      <c r="CI367" s="27"/>
      <c r="CM367" s="27"/>
      <c r="CQ367" s="27"/>
      <c r="CU367" s="27"/>
      <c r="CY367" s="27"/>
      <c r="DC367" s="27"/>
      <c r="DG367" s="27"/>
    </row>
    <row r="368" spans="1:111" s="6" customFormat="1" ht="15.75" x14ac:dyDescent="0.2">
      <c r="A368" s="59"/>
      <c r="C368" s="59"/>
      <c r="D368" s="212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51"/>
      <c r="R368" s="8"/>
      <c r="AE368" s="67"/>
      <c r="AF368" s="63"/>
      <c r="AS368" s="68"/>
      <c r="BF368" s="68"/>
      <c r="BG368" s="68"/>
      <c r="BH368" s="175"/>
      <c r="BI368" s="175"/>
      <c r="BK368" s="158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CA368" s="27"/>
      <c r="CE368" s="27"/>
      <c r="CI368" s="27"/>
      <c r="CM368" s="27"/>
      <c r="CQ368" s="27"/>
      <c r="CU368" s="27"/>
      <c r="CY368" s="27"/>
      <c r="DC368" s="27"/>
      <c r="DG368" s="27"/>
    </row>
    <row r="369" spans="1:111" s="6" customFormat="1" ht="15.75" x14ac:dyDescent="0.2">
      <c r="A369" s="59"/>
      <c r="C369" s="59"/>
      <c r="D369" s="212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51"/>
      <c r="R369" s="8"/>
      <c r="AE369" s="67"/>
      <c r="AF369" s="63"/>
      <c r="AS369" s="68"/>
      <c r="BF369" s="68"/>
      <c r="BG369" s="68"/>
      <c r="BH369" s="175"/>
      <c r="BI369" s="175"/>
      <c r="BK369" s="158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CA369" s="27"/>
      <c r="CE369" s="27"/>
      <c r="CI369" s="27"/>
      <c r="CM369" s="27"/>
      <c r="CQ369" s="27"/>
      <c r="CU369" s="27"/>
      <c r="CY369" s="27"/>
      <c r="DC369" s="27"/>
      <c r="DG369" s="27"/>
    </row>
  </sheetData>
  <mergeCells count="345">
    <mergeCell ref="AT180:BE180"/>
    <mergeCell ref="AR182:AS182"/>
    <mergeCell ref="AR183:AS183"/>
    <mergeCell ref="CV159:CX159"/>
    <mergeCell ref="CZ159:DB159"/>
    <mergeCell ref="DD159:DF159"/>
    <mergeCell ref="DH159:DJ159"/>
    <mergeCell ref="BL159:BN159"/>
    <mergeCell ref="BP159:BR159"/>
    <mergeCell ref="BT159:BV159"/>
    <mergeCell ref="BX159:BZ159"/>
    <mergeCell ref="CB159:CD159"/>
    <mergeCell ref="CF159:CH159"/>
    <mergeCell ref="CJ159:CL159"/>
    <mergeCell ref="CN159:CP159"/>
    <mergeCell ref="CR159:CT159"/>
    <mergeCell ref="AG180:AR180"/>
    <mergeCell ref="CV117:CX117"/>
    <mergeCell ref="CZ117:DB117"/>
    <mergeCell ref="DD117:DF117"/>
    <mergeCell ref="DH117:DJ117"/>
    <mergeCell ref="BL127:BN127"/>
    <mergeCell ref="BP127:BR127"/>
    <mergeCell ref="BT127:BV127"/>
    <mergeCell ref="BX127:BZ127"/>
    <mergeCell ref="CB127:CD127"/>
    <mergeCell ref="CF127:CH127"/>
    <mergeCell ref="CJ127:CL127"/>
    <mergeCell ref="CN127:CP127"/>
    <mergeCell ref="CR127:CT127"/>
    <mergeCell ref="CV127:CX127"/>
    <mergeCell ref="CZ127:DB127"/>
    <mergeCell ref="DD127:DF127"/>
    <mergeCell ref="DH127:DJ127"/>
    <mergeCell ref="BL117:BN117"/>
    <mergeCell ref="BP117:BR117"/>
    <mergeCell ref="BT117:BV117"/>
    <mergeCell ref="BX117:BZ117"/>
    <mergeCell ref="CB117:CD117"/>
    <mergeCell ref="CF117:CH117"/>
    <mergeCell ref="CJ117:CL117"/>
    <mergeCell ref="CN117:CP117"/>
    <mergeCell ref="CR117:CT117"/>
    <mergeCell ref="AF79:AS79"/>
    <mergeCell ref="AT79:BF80"/>
    <mergeCell ref="BG79:BG81"/>
    <mergeCell ref="BH79:BH81"/>
    <mergeCell ref="BI79:BI81"/>
    <mergeCell ref="D80:D81"/>
    <mergeCell ref="E80:Q80"/>
    <mergeCell ref="S80:S81"/>
    <mergeCell ref="T80:AE80"/>
    <mergeCell ref="AF80:AF81"/>
    <mergeCell ref="AG80:AS80"/>
    <mergeCell ref="R93:R95"/>
    <mergeCell ref="S93:AE93"/>
    <mergeCell ref="AT117:BF118"/>
    <mergeCell ref="CN93:CP93"/>
    <mergeCell ref="CR93:CT93"/>
    <mergeCell ref="BG117:BG119"/>
    <mergeCell ref="AF93:AS93"/>
    <mergeCell ref="BG93:BG95"/>
    <mergeCell ref="AT93:BF94"/>
    <mergeCell ref="AG94:AS94"/>
    <mergeCell ref="AF101:AS101"/>
    <mergeCell ref="BI117:BI119"/>
    <mergeCell ref="BI93:BI95"/>
    <mergeCell ref="BH159:BH161"/>
    <mergeCell ref="BH127:BH129"/>
    <mergeCell ref="BI159:BI161"/>
    <mergeCell ref="BI127:BI129"/>
    <mergeCell ref="BH63:BH65"/>
    <mergeCell ref="BI63:BI65"/>
    <mergeCell ref="BH117:BH119"/>
    <mergeCell ref="BH101:BH103"/>
    <mergeCell ref="BH93:BH95"/>
    <mergeCell ref="R24:R26"/>
    <mergeCell ref="S24:AE24"/>
    <mergeCell ref="D25:D26"/>
    <mergeCell ref="E25:Q25"/>
    <mergeCell ref="S25:S26"/>
    <mergeCell ref="R63:R65"/>
    <mergeCell ref="BH46:BH48"/>
    <mergeCell ref="BI46:BI48"/>
    <mergeCell ref="BI101:BI103"/>
    <mergeCell ref="BG101:BG103"/>
    <mergeCell ref="AT101:BF102"/>
    <mergeCell ref="AF94:AF95"/>
    <mergeCell ref="D36:D37"/>
    <mergeCell ref="E36:Q36"/>
    <mergeCell ref="S36:S37"/>
    <mergeCell ref="T36:AE36"/>
    <mergeCell ref="AF36:AF37"/>
    <mergeCell ref="AG36:AS36"/>
    <mergeCell ref="D4:D5"/>
    <mergeCell ref="E4:Q4"/>
    <mergeCell ref="S4:S5"/>
    <mergeCell ref="T4:AE4"/>
    <mergeCell ref="AF4:AF5"/>
    <mergeCell ref="AG4:AS4"/>
    <mergeCell ref="BG3:BG5"/>
    <mergeCell ref="D3:Q3"/>
    <mergeCell ref="R3:R5"/>
    <mergeCell ref="AT3:BF4"/>
    <mergeCell ref="A62:B62"/>
    <mergeCell ref="A63:A65"/>
    <mergeCell ref="B63:B65"/>
    <mergeCell ref="C63:C65"/>
    <mergeCell ref="D63:Q63"/>
    <mergeCell ref="BG46:BG48"/>
    <mergeCell ref="AF47:AF48"/>
    <mergeCell ref="AG47:AS47"/>
    <mergeCell ref="BG63:BG65"/>
    <mergeCell ref="AF46:AS46"/>
    <mergeCell ref="AT46:BF47"/>
    <mergeCell ref="AT63:BF64"/>
    <mergeCell ref="D64:D65"/>
    <mergeCell ref="E64:Q64"/>
    <mergeCell ref="S64:S65"/>
    <mergeCell ref="T64:AE64"/>
    <mergeCell ref="AF64:AF65"/>
    <mergeCell ref="AG64:AS64"/>
    <mergeCell ref="AF63:AS63"/>
    <mergeCell ref="S63:AE63"/>
    <mergeCell ref="D46:Q46"/>
    <mergeCell ref="D47:D48"/>
    <mergeCell ref="A78:B78"/>
    <mergeCell ref="A79:A81"/>
    <mergeCell ref="B79:B81"/>
    <mergeCell ref="C79:C81"/>
    <mergeCell ref="D79:Q79"/>
    <mergeCell ref="R79:R81"/>
    <mergeCell ref="S79:AE79"/>
    <mergeCell ref="A116:B116"/>
    <mergeCell ref="B93:B95"/>
    <mergeCell ref="C93:C95"/>
    <mergeCell ref="A93:A95"/>
    <mergeCell ref="D101:Q101"/>
    <mergeCell ref="A92:B92"/>
    <mergeCell ref="A100:B100"/>
    <mergeCell ref="E94:Q94"/>
    <mergeCell ref="D94:D95"/>
    <mergeCell ref="D93:Q93"/>
    <mergeCell ref="S94:S95"/>
    <mergeCell ref="T94:AE94"/>
    <mergeCell ref="A117:A119"/>
    <mergeCell ref="B117:B119"/>
    <mergeCell ref="AF102:AF103"/>
    <mergeCell ref="R101:R103"/>
    <mergeCell ref="S101:AE101"/>
    <mergeCell ref="A101:A103"/>
    <mergeCell ref="B101:B103"/>
    <mergeCell ref="C101:C103"/>
    <mergeCell ref="C117:C119"/>
    <mergeCell ref="E102:Q102"/>
    <mergeCell ref="S102:S103"/>
    <mergeCell ref="D118:D119"/>
    <mergeCell ref="S118:S119"/>
    <mergeCell ref="T118:AE118"/>
    <mergeCell ref="AF118:AF119"/>
    <mergeCell ref="D117:Q117"/>
    <mergeCell ref="S117:AE117"/>
    <mergeCell ref="AF117:AS117"/>
    <mergeCell ref="D102:D103"/>
    <mergeCell ref="AG102:AS102"/>
    <mergeCell ref="T102:AE102"/>
    <mergeCell ref="AG118:AS118"/>
    <mergeCell ref="E118:Q118"/>
    <mergeCell ref="R117:R119"/>
    <mergeCell ref="A2:B2"/>
    <mergeCell ref="A3:A5"/>
    <mergeCell ref="B3:B5"/>
    <mergeCell ref="C3:C5"/>
    <mergeCell ref="S47:S48"/>
    <mergeCell ref="R46:R48"/>
    <mergeCell ref="D24:Q24"/>
    <mergeCell ref="A23:B23"/>
    <mergeCell ref="A24:A26"/>
    <mergeCell ref="C24:C26"/>
    <mergeCell ref="A45:B45"/>
    <mergeCell ref="A46:A48"/>
    <mergeCell ref="B46:B48"/>
    <mergeCell ref="C46:C48"/>
    <mergeCell ref="B24:B26"/>
    <mergeCell ref="S46:AE46"/>
    <mergeCell ref="T25:AE25"/>
    <mergeCell ref="E47:Q47"/>
    <mergeCell ref="T47:AE47"/>
    <mergeCell ref="A34:B34"/>
    <mergeCell ref="A35:A37"/>
    <mergeCell ref="B35:B37"/>
    <mergeCell ref="C35:C37"/>
    <mergeCell ref="D35:Q35"/>
    <mergeCell ref="A126:B126"/>
    <mergeCell ref="A158:B158"/>
    <mergeCell ref="A159:A161"/>
    <mergeCell ref="B159:B161"/>
    <mergeCell ref="A127:A129"/>
    <mergeCell ref="B127:B129"/>
    <mergeCell ref="C127:C129"/>
    <mergeCell ref="C159:C161"/>
    <mergeCell ref="AT127:BF128"/>
    <mergeCell ref="D127:Q127"/>
    <mergeCell ref="AT159:BF160"/>
    <mergeCell ref="D128:D129"/>
    <mergeCell ref="E128:Q128"/>
    <mergeCell ref="R127:R129"/>
    <mergeCell ref="S127:AE127"/>
    <mergeCell ref="S159:AE159"/>
    <mergeCell ref="AF128:AF129"/>
    <mergeCell ref="AG128:AS128"/>
    <mergeCell ref="AF127:AS127"/>
    <mergeCell ref="BG127:BG129"/>
    <mergeCell ref="D159:Q159"/>
    <mergeCell ref="R159:R161"/>
    <mergeCell ref="AF159:AS159"/>
    <mergeCell ref="D160:D161"/>
    <mergeCell ref="E160:Q160"/>
    <mergeCell ref="S160:S161"/>
    <mergeCell ref="T160:AE160"/>
    <mergeCell ref="AF160:AF161"/>
    <mergeCell ref="AG160:AS160"/>
    <mergeCell ref="BG159:BG161"/>
    <mergeCell ref="S128:S129"/>
    <mergeCell ref="T128:AE128"/>
    <mergeCell ref="CF3:CH3"/>
    <mergeCell ref="CJ3:CL3"/>
    <mergeCell ref="CN3:CP3"/>
    <mergeCell ref="CR3:CT3"/>
    <mergeCell ref="R35:R37"/>
    <mergeCell ref="S35:AE35"/>
    <mergeCell ref="AF35:AS35"/>
    <mergeCell ref="AT35:BF36"/>
    <mergeCell ref="BG35:BG37"/>
    <mergeCell ref="BH35:BH37"/>
    <mergeCell ref="BI35:BI37"/>
    <mergeCell ref="BG24:BG26"/>
    <mergeCell ref="AT24:BF25"/>
    <mergeCell ref="AF25:AF26"/>
    <mergeCell ref="S3:AE3"/>
    <mergeCell ref="AF3:AS3"/>
    <mergeCell ref="BI24:BI26"/>
    <mergeCell ref="BH24:BH26"/>
    <mergeCell ref="BH3:BH5"/>
    <mergeCell ref="BI3:BI5"/>
    <mergeCell ref="CF35:CH35"/>
    <mergeCell ref="CJ35:CL35"/>
    <mergeCell ref="AG25:AS25"/>
    <mergeCell ref="AF24:AS24"/>
    <mergeCell ref="CN35:CP35"/>
    <mergeCell ref="CR35:CT35"/>
    <mergeCell ref="CV3:CX3"/>
    <mergeCell ref="CZ3:DB3"/>
    <mergeCell ref="DD3:DF3"/>
    <mergeCell ref="DH3:DJ3"/>
    <mergeCell ref="BL24:BN24"/>
    <mergeCell ref="BP24:BR24"/>
    <mergeCell ref="BT24:BV24"/>
    <mergeCell ref="BX24:BZ24"/>
    <mergeCell ref="CB24:CD24"/>
    <mergeCell ref="CF24:CH24"/>
    <mergeCell ref="CJ24:CL24"/>
    <mergeCell ref="CN24:CP24"/>
    <mergeCell ref="CR24:CT24"/>
    <mergeCell ref="CV24:CX24"/>
    <mergeCell ref="CZ24:DB24"/>
    <mergeCell ref="DD24:DF24"/>
    <mergeCell ref="DH24:DJ24"/>
    <mergeCell ref="BL3:BN3"/>
    <mergeCell ref="BP3:BR3"/>
    <mergeCell ref="BT3:BV3"/>
    <mergeCell ref="BX3:BZ3"/>
    <mergeCell ref="CB3:CD3"/>
    <mergeCell ref="CN63:CP63"/>
    <mergeCell ref="CR63:CT63"/>
    <mergeCell ref="CV35:CX35"/>
    <mergeCell ref="CZ35:DB35"/>
    <mergeCell ref="DD35:DF35"/>
    <mergeCell ref="DH35:DJ35"/>
    <mergeCell ref="BL46:BN46"/>
    <mergeCell ref="BP46:BR46"/>
    <mergeCell ref="BT46:BV46"/>
    <mergeCell ref="BX46:BZ46"/>
    <mergeCell ref="CB46:CD46"/>
    <mergeCell ref="CF46:CH46"/>
    <mergeCell ref="CJ46:CL46"/>
    <mergeCell ref="CN46:CP46"/>
    <mergeCell ref="CR46:CT46"/>
    <mergeCell ref="CV46:CX46"/>
    <mergeCell ref="CZ46:DB46"/>
    <mergeCell ref="DD46:DF46"/>
    <mergeCell ref="DH46:DJ46"/>
    <mergeCell ref="BL35:BN35"/>
    <mergeCell ref="BP35:BR35"/>
    <mergeCell ref="BT35:BV35"/>
    <mergeCell ref="BX35:BZ35"/>
    <mergeCell ref="CB35:CD35"/>
    <mergeCell ref="CV63:CX63"/>
    <mergeCell ref="CZ63:DB63"/>
    <mergeCell ref="DD63:DF63"/>
    <mergeCell ref="DH63:DJ63"/>
    <mergeCell ref="BL79:BN79"/>
    <mergeCell ref="BP79:BR79"/>
    <mergeCell ref="BT79:BV79"/>
    <mergeCell ref="BX79:BZ79"/>
    <mergeCell ref="CB79:CD79"/>
    <mergeCell ref="CF79:CH79"/>
    <mergeCell ref="CJ79:CL79"/>
    <mergeCell ref="CN79:CP79"/>
    <mergeCell ref="CR79:CT79"/>
    <mergeCell ref="CV79:CX79"/>
    <mergeCell ref="CZ79:DB79"/>
    <mergeCell ref="DD79:DF79"/>
    <mergeCell ref="DH79:DJ79"/>
    <mergeCell ref="BL63:BN63"/>
    <mergeCell ref="BP63:BR63"/>
    <mergeCell ref="BT63:BV63"/>
    <mergeCell ref="BX63:BZ63"/>
    <mergeCell ref="CB63:CD63"/>
    <mergeCell ref="CF63:CH63"/>
    <mergeCell ref="CJ63:CL63"/>
    <mergeCell ref="CV93:CX93"/>
    <mergeCell ref="CZ93:DB93"/>
    <mergeCell ref="DD93:DF93"/>
    <mergeCell ref="DH93:DJ93"/>
    <mergeCell ref="BL101:BN101"/>
    <mergeCell ref="BP101:BR101"/>
    <mergeCell ref="BT101:BV101"/>
    <mergeCell ref="BX101:BZ101"/>
    <mergeCell ref="CB101:CD101"/>
    <mergeCell ref="CF101:CH101"/>
    <mergeCell ref="CJ101:CL101"/>
    <mergeCell ref="CN101:CP101"/>
    <mergeCell ref="CR101:CT101"/>
    <mergeCell ref="CV101:CX101"/>
    <mergeCell ref="CZ101:DB101"/>
    <mergeCell ref="DD101:DF101"/>
    <mergeCell ref="DH101:DJ101"/>
    <mergeCell ref="BL93:BN93"/>
    <mergeCell ref="BP93:BR93"/>
    <mergeCell ref="BT93:BV93"/>
    <mergeCell ref="BX93:BZ93"/>
    <mergeCell ref="CB93:CD93"/>
    <mergeCell ref="CF93:CH93"/>
    <mergeCell ref="CJ93:CL93"/>
  </mergeCells>
  <phoneticPr fontId="61" type="noConversion"/>
  <pageMargins left="0.70866141732283472" right="0.70866141732283472" top="0.74803149606299213" bottom="1.5354330708661419" header="0.31496062992125984" footer="0.31496062992125984"/>
  <pageSetup paperSize="5" scale="75"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BB129"/>
  <sheetViews>
    <sheetView tabSelected="1" topLeftCell="Z1" zoomScale="82" zoomScaleNormal="82" workbookViewId="0">
      <pane ySplit="2475" topLeftCell="A110" activePane="bottomLeft"/>
      <selection pane="bottomLeft" activeCell="A5" sqref="A5:XFD5"/>
    </sheetView>
  </sheetViews>
  <sheetFormatPr defaultRowHeight="15.75" x14ac:dyDescent="0.2"/>
  <cols>
    <col min="1" max="1" width="6.33203125" style="4" customWidth="1"/>
    <col min="2" max="2" width="73.5" customWidth="1"/>
    <col min="3" max="12" width="25.6640625" customWidth="1"/>
    <col min="13" max="13" width="27.1640625" style="117" customWidth="1"/>
    <col min="14" max="23" width="21.83203125" customWidth="1"/>
    <col min="24" max="24" width="25.6640625" customWidth="1"/>
    <col min="25" max="34" width="21.83203125" customWidth="1"/>
    <col min="35" max="35" width="25.6640625" style="262" customWidth="1"/>
    <col min="36" max="37" width="23.83203125" customWidth="1"/>
    <col min="38" max="38" width="23.83203125" style="117" customWidth="1"/>
    <col min="39" max="39" width="12.33203125" style="292" customWidth="1"/>
    <col min="40" max="51" width="17.5" style="277" customWidth="1"/>
    <col min="52" max="52" width="12.33203125" bestFit="1" customWidth="1"/>
    <col min="53" max="53" width="40.33203125" customWidth="1"/>
    <col min="54" max="54" width="12" bestFit="1" customWidth="1"/>
  </cols>
  <sheetData>
    <row r="1" spans="1:53" ht="33" x14ac:dyDescent="0.2">
      <c r="A1" s="1231" t="s">
        <v>295</v>
      </c>
      <c r="B1" s="1231"/>
      <c r="C1" s="1231"/>
      <c r="D1" s="1231"/>
      <c r="E1" s="1231"/>
      <c r="F1" s="1231"/>
      <c r="G1" s="1231"/>
      <c r="H1" s="1231"/>
      <c r="I1" s="1231"/>
      <c r="J1" s="1231"/>
      <c r="K1" s="1231"/>
      <c r="L1" s="1231"/>
      <c r="M1" s="1231"/>
      <c r="N1" s="1231"/>
      <c r="O1" s="1231"/>
      <c r="P1" s="1231"/>
      <c r="Q1" s="1231"/>
      <c r="R1" s="1231"/>
      <c r="S1" s="1231"/>
      <c r="T1" s="1231"/>
      <c r="U1" s="1231"/>
      <c r="V1" s="1231"/>
      <c r="W1" s="1231"/>
      <c r="X1" s="1231"/>
      <c r="Y1" s="1231"/>
      <c r="Z1" s="1231"/>
      <c r="AA1" s="1231"/>
      <c r="AB1" s="1231"/>
      <c r="AC1" s="1231"/>
      <c r="AD1" s="1231"/>
      <c r="AE1" s="1231"/>
      <c r="AF1" s="1231"/>
      <c r="AG1" s="1231"/>
      <c r="AH1" s="1231"/>
      <c r="AI1" s="1231"/>
      <c r="AJ1" s="1231"/>
      <c r="AK1" s="1231"/>
      <c r="AL1" s="1231"/>
      <c r="AN1" s="452"/>
      <c r="AO1" s="452"/>
    </row>
    <row r="2" spans="1:53" s="19" customFormat="1" ht="30" customHeight="1" x14ac:dyDescent="0.2">
      <c r="A2" s="1226" t="s">
        <v>9</v>
      </c>
      <c r="B2" s="1226" t="s">
        <v>10</v>
      </c>
      <c r="C2" s="1232" t="s">
        <v>208</v>
      </c>
      <c r="D2" s="1233"/>
      <c r="E2" s="1234"/>
      <c r="F2" s="1234"/>
      <c r="G2" s="1234"/>
      <c r="H2" s="1234"/>
      <c r="I2" s="1234"/>
      <c r="J2" s="1234"/>
      <c r="K2" s="1234"/>
      <c r="L2" s="1234"/>
      <c r="M2" s="1235"/>
      <c r="N2" s="1236" t="s">
        <v>210</v>
      </c>
      <c r="O2" s="1237"/>
      <c r="P2" s="1237"/>
      <c r="Q2" s="1237"/>
      <c r="R2" s="1237"/>
      <c r="S2" s="1237"/>
      <c r="T2" s="1237"/>
      <c r="U2" s="1237"/>
      <c r="V2" s="1237"/>
      <c r="W2" s="1237"/>
      <c r="X2" s="1238"/>
      <c r="Y2" s="1239" t="s">
        <v>38</v>
      </c>
      <c r="Z2" s="1240"/>
      <c r="AA2" s="1240"/>
      <c r="AB2" s="1240"/>
      <c r="AC2" s="1240"/>
      <c r="AD2" s="1240"/>
      <c r="AE2" s="1240"/>
      <c r="AF2" s="1240"/>
      <c r="AG2" s="1240"/>
      <c r="AH2" s="1240"/>
      <c r="AI2" s="1241"/>
      <c r="AJ2" s="1228" t="s">
        <v>37</v>
      </c>
      <c r="AK2" s="1229"/>
      <c r="AL2" s="1230"/>
      <c r="AM2" s="291" t="s">
        <v>233</v>
      </c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 t="s">
        <v>234</v>
      </c>
      <c r="AY2" s="261"/>
    </row>
    <row r="3" spans="1:53" s="116" customFormat="1" ht="38.25" customHeight="1" thickBot="1" x14ac:dyDescent="0.25">
      <c r="A3" s="1227"/>
      <c r="B3" s="1227"/>
      <c r="C3" s="312" t="s">
        <v>23</v>
      </c>
      <c r="D3" s="312" t="s">
        <v>235</v>
      </c>
      <c r="E3" s="313" t="s">
        <v>22</v>
      </c>
      <c r="F3" s="313" t="s">
        <v>236</v>
      </c>
      <c r="G3" s="314" t="s">
        <v>49</v>
      </c>
      <c r="H3" s="314" t="s">
        <v>240</v>
      </c>
      <c r="I3" s="315" t="s">
        <v>50</v>
      </c>
      <c r="J3" s="315" t="s">
        <v>359</v>
      </c>
      <c r="K3" s="757" t="s">
        <v>442</v>
      </c>
      <c r="L3" s="757" t="s">
        <v>441</v>
      </c>
      <c r="M3" s="316" t="s">
        <v>20</v>
      </c>
      <c r="N3" s="312" t="s">
        <v>23</v>
      </c>
      <c r="O3" s="312" t="s">
        <v>235</v>
      </c>
      <c r="P3" s="313" t="s">
        <v>22</v>
      </c>
      <c r="Q3" s="313" t="s">
        <v>236</v>
      </c>
      <c r="R3" s="314" t="s">
        <v>49</v>
      </c>
      <c r="S3" s="314" t="s">
        <v>240</v>
      </c>
      <c r="T3" s="315" t="s">
        <v>50</v>
      </c>
      <c r="U3" s="315" t="s">
        <v>359</v>
      </c>
      <c r="V3" s="757" t="s">
        <v>442</v>
      </c>
      <c r="W3" s="757" t="s">
        <v>441</v>
      </c>
      <c r="X3" s="316" t="s">
        <v>20</v>
      </c>
      <c r="Y3" s="312" t="s">
        <v>23</v>
      </c>
      <c r="Z3" s="312" t="s">
        <v>235</v>
      </c>
      <c r="AA3" s="313" t="s">
        <v>22</v>
      </c>
      <c r="AB3" s="313" t="s">
        <v>236</v>
      </c>
      <c r="AC3" s="314" t="s">
        <v>49</v>
      </c>
      <c r="AD3" s="314" t="s">
        <v>240</v>
      </c>
      <c r="AE3" s="315" t="s">
        <v>50</v>
      </c>
      <c r="AF3" s="315" t="s">
        <v>359</v>
      </c>
      <c r="AG3" s="757" t="s">
        <v>442</v>
      </c>
      <c r="AH3" s="757" t="s">
        <v>441</v>
      </c>
      <c r="AI3" s="317" t="s">
        <v>20</v>
      </c>
      <c r="AJ3" s="303" t="s">
        <v>24</v>
      </c>
      <c r="AK3" s="303" t="s">
        <v>47</v>
      </c>
      <c r="AL3" s="318" t="s">
        <v>40</v>
      </c>
      <c r="AM3" s="291"/>
      <c r="AN3" s="319" t="s">
        <v>23</v>
      </c>
      <c r="AO3" s="319" t="s">
        <v>235</v>
      </c>
      <c r="AP3" s="320" t="s">
        <v>22</v>
      </c>
      <c r="AQ3" s="320" t="s">
        <v>236</v>
      </c>
      <c r="AR3" s="321" t="s">
        <v>49</v>
      </c>
      <c r="AS3" s="321" t="s">
        <v>240</v>
      </c>
      <c r="AT3" s="315" t="s">
        <v>50</v>
      </c>
      <c r="AU3" s="315" t="s">
        <v>359</v>
      </c>
      <c r="AV3" s="797" t="s">
        <v>470</v>
      </c>
      <c r="AW3" s="797" t="s">
        <v>469</v>
      </c>
      <c r="AX3" s="322" t="s">
        <v>20</v>
      </c>
      <c r="AY3" s="23"/>
    </row>
    <row r="4" spans="1:53" s="286" customFormat="1" ht="35.25" customHeight="1" thickTop="1" thickBot="1" x14ac:dyDescent="0.25">
      <c r="A4" s="323" t="s">
        <v>51</v>
      </c>
      <c r="B4" s="323" t="s">
        <v>57</v>
      </c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5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5"/>
      <c r="AJ4" s="326"/>
      <c r="AK4" s="326"/>
      <c r="AL4" s="327"/>
      <c r="AM4" s="328"/>
      <c r="AN4" s="329"/>
      <c r="AO4" s="329"/>
      <c r="AP4" s="329"/>
      <c r="AQ4" s="329"/>
      <c r="AR4" s="329"/>
      <c r="AS4" s="329"/>
      <c r="AT4" s="329"/>
      <c r="AU4" s="329"/>
      <c r="AV4" s="329"/>
      <c r="AW4" s="329"/>
      <c r="AX4" s="329"/>
      <c r="AY4" s="475"/>
    </row>
    <row r="5" spans="1:53" s="730" customFormat="1" ht="35.25" customHeight="1" thickTop="1" x14ac:dyDescent="0.2">
      <c r="A5" s="722">
        <v>1</v>
      </c>
      <c r="B5" s="723" t="s">
        <v>248</v>
      </c>
      <c r="C5" s="909">
        <f>SUM(REN!BH11)</f>
        <v>2309400</v>
      </c>
      <c r="D5" s="724"/>
      <c r="E5" s="724"/>
      <c r="F5" s="724"/>
      <c r="G5" s="724"/>
      <c r="H5" s="724"/>
      <c r="I5" s="724"/>
      <c r="J5" s="724"/>
      <c r="K5" s="724"/>
      <c r="L5" s="724"/>
      <c r="M5" s="725">
        <f>SUM(C5:L5)</f>
        <v>2309400</v>
      </c>
      <c r="N5" s="724">
        <f>SUM(REN!AS11)</f>
        <v>0</v>
      </c>
      <c r="O5" s="724"/>
      <c r="P5" s="724"/>
      <c r="Q5" s="724"/>
      <c r="R5" s="724"/>
      <c r="S5" s="724"/>
      <c r="T5" s="724"/>
      <c r="U5" s="724"/>
      <c r="V5" s="724"/>
      <c r="W5" s="724"/>
      <c r="X5" s="724">
        <f>SUM(N5:W5)</f>
        <v>0</v>
      </c>
      <c r="Y5" s="724">
        <f>SUM(REN!BF11)</f>
        <v>0</v>
      </c>
      <c r="Z5" s="724"/>
      <c r="AA5" s="724"/>
      <c r="AB5" s="724"/>
      <c r="AC5" s="724"/>
      <c r="AD5" s="724"/>
      <c r="AE5" s="724"/>
      <c r="AF5" s="724"/>
      <c r="AG5" s="724"/>
      <c r="AH5" s="724"/>
      <c r="AI5" s="726">
        <f>SUM(Y5:AH5)</f>
        <v>0</v>
      </c>
      <c r="AJ5" s="724">
        <f>SUM(REN!BG11)</f>
        <v>0</v>
      </c>
      <c r="AK5" s="724">
        <f>SUM(AL5-AJ5)</f>
        <v>2309400</v>
      </c>
      <c r="AL5" s="725">
        <f>SUM(M5-X5)</f>
        <v>2309400</v>
      </c>
      <c r="AM5" s="727">
        <f>SUM(REN!BJ11)</f>
        <v>0</v>
      </c>
      <c r="AN5" s="728">
        <f>SUM(N5/C5)</f>
        <v>0</v>
      </c>
      <c r="AO5" s="728"/>
      <c r="AP5" s="728"/>
      <c r="AQ5" s="728"/>
      <c r="AR5" s="728"/>
      <c r="AS5" s="728"/>
      <c r="AT5" s="728"/>
      <c r="AU5" s="728"/>
      <c r="AV5" s="728"/>
      <c r="AW5" s="728"/>
      <c r="AX5" s="728">
        <f t="shared" ref="AO5:AX5" si="0">SUM(X5/M5)</f>
        <v>0</v>
      </c>
      <c r="AY5" s="729"/>
      <c r="BA5" s="730">
        <v>1</v>
      </c>
    </row>
    <row r="6" spans="1:53" s="730" customFormat="1" ht="35.25" customHeight="1" x14ac:dyDescent="0.2">
      <c r="A6" s="731">
        <v>2</v>
      </c>
      <c r="B6" s="732" t="s">
        <v>249</v>
      </c>
      <c r="C6" s="910">
        <f>SUM(REN!BH23)</f>
        <v>2309400</v>
      </c>
      <c r="D6" s="733"/>
      <c r="E6" s="733"/>
      <c r="F6" s="733"/>
      <c r="G6" s="733"/>
      <c r="H6" s="733"/>
      <c r="I6" s="733"/>
      <c r="J6" s="733"/>
      <c r="K6" s="733"/>
      <c r="L6" s="733"/>
      <c r="M6" s="725">
        <f t="shared" ref="M6:M24" si="1">SUM(C6:L6)</f>
        <v>2309400</v>
      </c>
      <c r="N6" s="724">
        <f>SUM(REN!AS23)</f>
        <v>0</v>
      </c>
      <c r="O6" s="724"/>
      <c r="P6" s="724"/>
      <c r="Q6" s="724"/>
      <c r="R6" s="724"/>
      <c r="S6" s="724"/>
      <c r="T6" s="724"/>
      <c r="U6" s="724"/>
      <c r="V6" s="724"/>
      <c r="W6" s="724"/>
      <c r="X6" s="724">
        <f t="shared" ref="X6:X24" si="2">SUM(N6:W6)</f>
        <v>0</v>
      </c>
      <c r="Y6" s="724">
        <f>SUM(REN!BF23)</f>
        <v>0</v>
      </c>
      <c r="Z6" s="724"/>
      <c r="AA6" s="724"/>
      <c r="AB6" s="724"/>
      <c r="AC6" s="724"/>
      <c r="AD6" s="724"/>
      <c r="AE6" s="724"/>
      <c r="AF6" s="724"/>
      <c r="AG6" s="724"/>
      <c r="AH6" s="724"/>
      <c r="AI6" s="726">
        <f t="shared" ref="AI6:AI24" si="3">SUM(Y6:AH6)</f>
        <v>0</v>
      </c>
      <c r="AJ6" s="733">
        <f>SUM(REN!BG23)</f>
        <v>0</v>
      </c>
      <c r="AK6" s="724">
        <f t="shared" ref="AK6:AK22" si="4">SUM(AL6-AJ6)</f>
        <v>2309400</v>
      </c>
      <c r="AL6" s="725">
        <f t="shared" ref="AL6:AL24" si="5">SUM(M6-X6)</f>
        <v>2309400</v>
      </c>
      <c r="AM6" s="734">
        <f>SUM(REN!BJ23)</f>
        <v>0</v>
      </c>
      <c r="AN6" s="728">
        <f t="shared" ref="AN6:AN24" si="6">SUM(N6/C6)</f>
        <v>0</v>
      </c>
      <c r="AO6" s="728"/>
      <c r="AP6" s="728"/>
      <c r="AQ6" s="728"/>
      <c r="AR6" s="728"/>
      <c r="AS6" s="728"/>
      <c r="AT6" s="728"/>
      <c r="AU6" s="728"/>
      <c r="AV6" s="728"/>
      <c r="AW6" s="728"/>
      <c r="AX6" s="728">
        <f t="shared" ref="AX6:AX25" si="7">SUM(X6/M6)</f>
        <v>0</v>
      </c>
      <c r="AY6" s="735"/>
      <c r="BA6" s="730">
        <f>BA5+1</f>
        <v>2</v>
      </c>
    </row>
    <row r="7" spans="1:53" s="730" customFormat="1" ht="35.25" customHeight="1" x14ac:dyDescent="0.2">
      <c r="A7" s="731">
        <v>3</v>
      </c>
      <c r="B7" s="736" t="s">
        <v>250</v>
      </c>
      <c r="C7" s="910">
        <f>SUM(REN!BH32)</f>
        <v>379000</v>
      </c>
      <c r="D7" s="733"/>
      <c r="E7" s="733"/>
      <c r="F7" s="733"/>
      <c r="G7" s="733"/>
      <c r="H7" s="733"/>
      <c r="I7" s="733"/>
      <c r="J7" s="733"/>
      <c r="K7" s="733"/>
      <c r="L7" s="733"/>
      <c r="M7" s="725">
        <f t="shared" si="1"/>
        <v>379000</v>
      </c>
      <c r="N7" s="724">
        <f>SUM(REN!AS32)</f>
        <v>0</v>
      </c>
      <c r="O7" s="724"/>
      <c r="P7" s="724"/>
      <c r="Q7" s="724"/>
      <c r="R7" s="724"/>
      <c r="S7" s="724"/>
      <c r="T7" s="724"/>
      <c r="U7" s="724"/>
      <c r="V7" s="724"/>
      <c r="W7" s="724"/>
      <c r="X7" s="724">
        <f t="shared" si="2"/>
        <v>0</v>
      </c>
      <c r="Y7" s="724">
        <f>SUM(REN!BF32)</f>
        <v>0</v>
      </c>
      <c r="Z7" s="724"/>
      <c r="AA7" s="724"/>
      <c r="AB7" s="724"/>
      <c r="AC7" s="724"/>
      <c r="AD7" s="724"/>
      <c r="AE7" s="724"/>
      <c r="AF7" s="724"/>
      <c r="AG7" s="724"/>
      <c r="AH7" s="724"/>
      <c r="AI7" s="726">
        <f t="shared" si="3"/>
        <v>0</v>
      </c>
      <c r="AJ7" s="733">
        <f>SUM(REN!BG32)</f>
        <v>0</v>
      </c>
      <c r="AK7" s="724">
        <f t="shared" si="4"/>
        <v>379000</v>
      </c>
      <c r="AL7" s="725">
        <f t="shared" si="5"/>
        <v>379000</v>
      </c>
      <c r="AM7" s="734">
        <f>SUM(REN!BJ32)</f>
        <v>0</v>
      </c>
      <c r="AN7" s="728">
        <f t="shared" si="6"/>
        <v>0</v>
      </c>
      <c r="AO7" s="728"/>
      <c r="AP7" s="728"/>
      <c r="AQ7" s="728"/>
      <c r="AR7" s="728"/>
      <c r="AS7" s="728"/>
      <c r="AT7" s="728"/>
      <c r="AU7" s="728"/>
      <c r="AV7" s="728"/>
      <c r="AW7" s="728"/>
      <c r="AX7" s="728">
        <f t="shared" si="7"/>
        <v>0</v>
      </c>
      <c r="AY7" s="735"/>
      <c r="BA7" s="730">
        <f t="shared" ref="BA7:BA22" si="8">BA6+1</f>
        <v>3</v>
      </c>
    </row>
    <row r="8" spans="1:53" s="730" customFormat="1" ht="35.25" customHeight="1" x14ac:dyDescent="0.2">
      <c r="A8" s="731">
        <v>4</v>
      </c>
      <c r="B8" s="736" t="s">
        <v>251</v>
      </c>
      <c r="C8" s="910">
        <f>SUM(REN!BH41)</f>
        <v>379000</v>
      </c>
      <c r="D8" s="733"/>
      <c r="E8" s="733"/>
      <c r="F8" s="733"/>
      <c r="G8" s="733"/>
      <c r="H8" s="733"/>
      <c r="I8" s="733"/>
      <c r="J8" s="733"/>
      <c r="K8" s="733"/>
      <c r="L8" s="733"/>
      <c r="M8" s="725">
        <f t="shared" si="1"/>
        <v>379000</v>
      </c>
      <c r="N8" s="724">
        <f>SUM(REN!AS41)</f>
        <v>0</v>
      </c>
      <c r="O8" s="724"/>
      <c r="P8" s="724"/>
      <c r="Q8" s="724"/>
      <c r="R8" s="724"/>
      <c r="S8" s="724"/>
      <c r="T8" s="724"/>
      <c r="U8" s="724"/>
      <c r="V8" s="724"/>
      <c r="W8" s="724"/>
      <c r="X8" s="724">
        <f t="shared" si="2"/>
        <v>0</v>
      </c>
      <c r="Y8" s="724">
        <f>SUM(REN!BF41)</f>
        <v>0</v>
      </c>
      <c r="Z8" s="724"/>
      <c r="AA8" s="724"/>
      <c r="AB8" s="724"/>
      <c r="AC8" s="724"/>
      <c r="AD8" s="724"/>
      <c r="AE8" s="724"/>
      <c r="AF8" s="724"/>
      <c r="AG8" s="724"/>
      <c r="AH8" s="724"/>
      <c r="AI8" s="726">
        <f t="shared" si="3"/>
        <v>0</v>
      </c>
      <c r="AJ8" s="733">
        <f>SUM(REN!BG41)</f>
        <v>0</v>
      </c>
      <c r="AK8" s="724">
        <f t="shared" si="4"/>
        <v>379000</v>
      </c>
      <c r="AL8" s="725">
        <f t="shared" si="5"/>
        <v>379000</v>
      </c>
      <c r="AM8" s="734">
        <f>SUM(REN!BJ41)</f>
        <v>0</v>
      </c>
      <c r="AN8" s="728">
        <f t="shared" si="6"/>
        <v>0</v>
      </c>
      <c r="AO8" s="728"/>
      <c r="AP8" s="728"/>
      <c r="AQ8" s="728"/>
      <c r="AR8" s="728"/>
      <c r="AS8" s="728"/>
      <c r="AT8" s="728"/>
      <c r="AU8" s="728"/>
      <c r="AV8" s="728"/>
      <c r="AW8" s="728"/>
      <c r="AX8" s="728">
        <f t="shared" si="7"/>
        <v>0</v>
      </c>
      <c r="AY8" s="735"/>
      <c r="BA8" s="730">
        <f t="shared" si="8"/>
        <v>4</v>
      </c>
    </row>
    <row r="9" spans="1:53" s="730" customFormat="1" ht="35.25" customHeight="1" x14ac:dyDescent="0.2">
      <c r="A9" s="731">
        <v>5</v>
      </c>
      <c r="B9" s="736" t="s">
        <v>160</v>
      </c>
      <c r="C9" s="910">
        <f>SUM(REN!BH52)</f>
        <v>2159700</v>
      </c>
      <c r="D9" s="733"/>
      <c r="E9" s="733"/>
      <c r="F9" s="733"/>
      <c r="G9" s="733"/>
      <c r="H9" s="733"/>
      <c r="I9" s="733"/>
      <c r="J9" s="733"/>
      <c r="K9" s="733"/>
      <c r="L9" s="733"/>
      <c r="M9" s="725">
        <f t="shared" si="1"/>
        <v>2159700</v>
      </c>
      <c r="N9" s="724">
        <f>SUM(REN!AS52)</f>
        <v>0</v>
      </c>
      <c r="O9" s="724"/>
      <c r="P9" s="724"/>
      <c r="Q9" s="724"/>
      <c r="R9" s="724"/>
      <c r="S9" s="724"/>
      <c r="T9" s="724"/>
      <c r="U9" s="724"/>
      <c r="V9" s="724"/>
      <c r="W9" s="724"/>
      <c r="X9" s="724">
        <f t="shared" si="2"/>
        <v>0</v>
      </c>
      <c r="Y9" s="724">
        <f>SUM(REN!BF52)</f>
        <v>0</v>
      </c>
      <c r="Z9" s="724"/>
      <c r="AA9" s="724"/>
      <c r="AB9" s="724"/>
      <c r="AC9" s="724"/>
      <c r="AD9" s="724"/>
      <c r="AE9" s="724"/>
      <c r="AF9" s="724"/>
      <c r="AG9" s="724"/>
      <c r="AH9" s="724"/>
      <c r="AI9" s="726">
        <f t="shared" si="3"/>
        <v>0</v>
      </c>
      <c r="AJ9" s="733">
        <f>SUM(REN!BG52)</f>
        <v>0</v>
      </c>
      <c r="AK9" s="724">
        <f t="shared" si="4"/>
        <v>2159700</v>
      </c>
      <c r="AL9" s="725">
        <f t="shared" si="5"/>
        <v>2159700</v>
      </c>
      <c r="AM9" s="734">
        <f>SUM(REN!BJ52)</f>
        <v>0</v>
      </c>
      <c r="AN9" s="728">
        <f t="shared" si="6"/>
        <v>0</v>
      </c>
      <c r="AO9" s="728"/>
      <c r="AP9" s="728"/>
      <c r="AQ9" s="728"/>
      <c r="AR9" s="728"/>
      <c r="AS9" s="728"/>
      <c r="AT9" s="728"/>
      <c r="AU9" s="728"/>
      <c r="AV9" s="728"/>
      <c r="AW9" s="728"/>
      <c r="AX9" s="728">
        <f t="shared" si="7"/>
        <v>0</v>
      </c>
      <c r="AY9" s="735"/>
      <c r="BA9" s="730">
        <f t="shared" si="8"/>
        <v>5</v>
      </c>
    </row>
    <row r="10" spans="1:53" s="730" customFormat="1" ht="35.25" customHeight="1" x14ac:dyDescent="0.2">
      <c r="A10" s="731">
        <v>6</v>
      </c>
      <c r="B10" s="736" t="s">
        <v>290</v>
      </c>
      <c r="C10" s="910">
        <f>SUM(REN!BH63)</f>
        <v>2159700</v>
      </c>
      <c r="D10" s="733"/>
      <c r="E10" s="733"/>
      <c r="F10" s="733"/>
      <c r="G10" s="733"/>
      <c r="H10" s="733"/>
      <c r="I10" s="733"/>
      <c r="J10" s="733"/>
      <c r="K10" s="733"/>
      <c r="L10" s="733"/>
      <c r="M10" s="725">
        <f t="shared" si="1"/>
        <v>2159700</v>
      </c>
      <c r="N10" s="724">
        <f>SUM(REN!AS16)</f>
        <v>0</v>
      </c>
      <c r="O10" s="724"/>
      <c r="P10" s="724"/>
      <c r="Q10" s="724"/>
      <c r="R10" s="724"/>
      <c r="S10" s="724"/>
      <c r="T10" s="724"/>
      <c r="U10" s="724"/>
      <c r="V10" s="724"/>
      <c r="W10" s="724"/>
      <c r="X10" s="724">
        <f t="shared" si="2"/>
        <v>0</v>
      </c>
      <c r="Y10" s="724">
        <f>SUM(REN!BF16)</f>
        <v>0</v>
      </c>
      <c r="Z10" s="724"/>
      <c r="AA10" s="724"/>
      <c r="AB10" s="724"/>
      <c r="AC10" s="724"/>
      <c r="AD10" s="724"/>
      <c r="AE10" s="724"/>
      <c r="AF10" s="724"/>
      <c r="AG10" s="724"/>
      <c r="AH10" s="724"/>
      <c r="AI10" s="726">
        <f t="shared" si="3"/>
        <v>0</v>
      </c>
      <c r="AJ10" s="733">
        <f>SUM(REN!BG63)</f>
        <v>0</v>
      </c>
      <c r="AK10" s="724">
        <f t="shared" si="4"/>
        <v>2159700</v>
      </c>
      <c r="AL10" s="725">
        <f t="shared" si="5"/>
        <v>2159700</v>
      </c>
      <c r="AM10" s="734">
        <f>SUM(REN!BJ63)</f>
        <v>0</v>
      </c>
      <c r="AN10" s="728">
        <f t="shared" si="6"/>
        <v>0</v>
      </c>
      <c r="AO10" s="728"/>
      <c r="AP10" s="728"/>
      <c r="AQ10" s="728"/>
      <c r="AR10" s="728"/>
      <c r="AS10" s="728"/>
      <c r="AT10" s="728"/>
      <c r="AU10" s="728"/>
      <c r="AV10" s="728"/>
      <c r="AW10" s="728"/>
      <c r="AX10" s="728">
        <f t="shared" si="7"/>
        <v>0</v>
      </c>
      <c r="AY10" s="735"/>
      <c r="BA10" s="730">
        <f t="shared" si="8"/>
        <v>6</v>
      </c>
    </row>
    <row r="11" spans="1:53" s="730" customFormat="1" ht="35.25" customHeight="1" x14ac:dyDescent="0.2">
      <c r="A11" s="731">
        <v>7</v>
      </c>
      <c r="B11" s="736" t="s">
        <v>252</v>
      </c>
      <c r="C11" s="910">
        <f>SUM(REN!BH72)</f>
        <v>379000</v>
      </c>
      <c r="D11" s="733"/>
      <c r="E11" s="733"/>
      <c r="F11" s="733"/>
      <c r="G11" s="733"/>
      <c r="H11" s="733"/>
      <c r="I11" s="733"/>
      <c r="J11" s="733"/>
      <c r="K11" s="733"/>
      <c r="L11" s="733"/>
      <c r="M11" s="725">
        <f t="shared" si="1"/>
        <v>379000</v>
      </c>
      <c r="N11" s="724">
        <f>SUM(REN!AS72)</f>
        <v>0</v>
      </c>
      <c r="O11" s="724"/>
      <c r="P11" s="724"/>
      <c r="Q11" s="724"/>
      <c r="R11" s="724"/>
      <c r="S11" s="724"/>
      <c r="T11" s="724"/>
      <c r="U11" s="724"/>
      <c r="V11" s="724"/>
      <c r="W11" s="724"/>
      <c r="X11" s="724">
        <f t="shared" si="2"/>
        <v>0</v>
      </c>
      <c r="Y11" s="724">
        <f>SUM(REN!BF72)</f>
        <v>0</v>
      </c>
      <c r="Z11" s="724"/>
      <c r="AA11" s="724"/>
      <c r="AB11" s="724"/>
      <c r="AC11" s="724"/>
      <c r="AD11" s="724"/>
      <c r="AE11" s="724"/>
      <c r="AF11" s="724"/>
      <c r="AG11" s="724"/>
      <c r="AH11" s="724"/>
      <c r="AI11" s="726">
        <f t="shared" si="3"/>
        <v>0</v>
      </c>
      <c r="AJ11" s="733">
        <f>SUM(REN!BG72)</f>
        <v>0</v>
      </c>
      <c r="AK11" s="724">
        <f t="shared" si="4"/>
        <v>379000</v>
      </c>
      <c r="AL11" s="725">
        <f t="shared" si="5"/>
        <v>379000</v>
      </c>
      <c r="AM11" s="734">
        <f>SUM(REN!BJ72)</f>
        <v>0</v>
      </c>
      <c r="AN11" s="728">
        <f t="shared" si="6"/>
        <v>0</v>
      </c>
      <c r="AO11" s="728"/>
      <c r="AP11" s="728"/>
      <c r="AQ11" s="728"/>
      <c r="AR11" s="728"/>
      <c r="AS11" s="728"/>
      <c r="AT11" s="728"/>
      <c r="AU11" s="728"/>
      <c r="AV11" s="728"/>
      <c r="AW11" s="728"/>
      <c r="AX11" s="728">
        <f t="shared" si="7"/>
        <v>0</v>
      </c>
      <c r="AY11" s="735"/>
      <c r="BA11" s="730">
        <f t="shared" si="8"/>
        <v>7</v>
      </c>
    </row>
    <row r="12" spans="1:53" s="730" customFormat="1" ht="35.25" customHeight="1" x14ac:dyDescent="0.2">
      <c r="A12" s="731">
        <v>8</v>
      </c>
      <c r="B12" s="736" t="s">
        <v>167</v>
      </c>
      <c r="C12" s="910">
        <f>SUM(REN!BH82)</f>
        <v>1359700</v>
      </c>
      <c r="D12" s="733"/>
      <c r="E12" s="733"/>
      <c r="F12" s="733"/>
      <c r="G12" s="733"/>
      <c r="H12" s="733"/>
      <c r="I12" s="733"/>
      <c r="J12" s="733"/>
      <c r="K12" s="733"/>
      <c r="L12" s="733"/>
      <c r="M12" s="725">
        <f t="shared" si="1"/>
        <v>1359700</v>
      </c>
      <c r="N12" s="724">
        <f>SUM(REN!AS82)</f>
        <v>0</v>
      </c>
      <c r="O12" s="724"/>
      <c r="P12" s="724"/>
      <c r="Q12" s="724"/>
      <c r="R12" s="724"/>
      <c r="S12" s="724"/>
      <c r="T12" s="724"/>
      <c r="U12" s="724"/>
      <c r="V12" s="724"/>
      <c r="W12" s="724"/>
      <c r="X12" s="724">
        <f t="shared" si="2"/>
        <v>0</v>
      </c>
      <c r="Y12" s="724">
        <f>SUM(REN!BF82)</f>
        <v>0</v>
      </c>
      <c r="Z12" s="724"/>
      <c r="AA12" s="724"/>
      <c r="AB12" s="724"/>
      <c r="AC12" s="724"/>
      <c r="AD12" s="724"/>
      <c r="AE12" s="724"/>
      <c r="AF12" s="724"/>
      <c r="AG12" s="724"/>
      <c r="AH12" s="724"/>
      <c r="AI12" s="726">
        <f t="shared" si="3"/>
        <v>0</v>
      </c>
      <c r="AJ12" s="733">
        <f>SUM(REN!BG82)</f>
        <v>0</v>
      </c>
      <c r="AK12" s="724">
        <f t="shared" ref="AK12:AK19" si="9">SUM(AL12-AJ12)</f>
        <v>1359700</v>
      </c>
      <c r="AL12" s="725">
        <f t="shared" si="5"/>
        <v>1359700</v>
      </c>
      <c r="AM12" s="734">
        <f>SUM(REN!BJ82)</f>
        <v>0</v>
      </c>
      <c r="AN12" s="728">
        <f t="shared" si="6"/>
        <v>0</v>
      </c>
      <c r="AO12" s="728"/>
      <c r="AP12" s="728"/>
      <c r="AQ12" s="728"/>
      <c r="AR12" s="728"/>
      <c r="AS12" s="728"/>
      <c r="AT12" s="728"/>
      <c r="AU12" s="728"/>
      <c r="AV12" s="728"/>
      <c r="AW12" s="728"/>
      <c r="AX12" s="728">
        <f t="shared" si="7"/>
        <v>0</v>
      </c>
      <c r="AY12" s="735"/>
      <c r="BA12" s="730" t="e">
        <f>#REF!+1</f>
        <v>#REF!</v>
      </c>
    </row>
    <row r="13" spans="1:53" s="730" customFormat="1" ht="35.25" customHeight="1" x14ac:dyDescent="0.2">
      <c r="A13" s="731">
        <v>9</v>
      </c>
      <c r="B13" s="732" t="s">
        <v>161</v>
      </c>
      <c r="C13" s="910">
        <f>SUM(REN!BH91)</f>
        <v>4330000</v>
      </c>
      <c r="D13" s="733"/>
      <c r="E13" s="733"/>
      <c r="F13" s="733"/>
      <c r="G13" s="733"/>
      <c r="H13" s="733"/>
      <c r="I13" s="733"/>
      <c r="J13" s="733"/>
      <c r="K13" s="733"/>
      <c r="L13" s="733"/>
      <c r="M13" s="725">
        <f t="shared" si="1"/>
        <v>4330000</v>
      </c>
      <c r="N13" s="724">
        <f>SUM(REN!AS91)</f>
        <v>824000</v>
      </c>
      <c r="O13" s="724"/>
      <c r="P13" s="724"/>
      <c r="Q13" s="724"/>
      <c r="R13" s="724"/>
      <c r="S13" s="724"/>
      <c r="T13" s="724"/>
      <c r="U13" s="724"/>
      <c r="V13" s="724"/>
      <c r="W13" s="724"/>
      <c r="X13" s="724">
        <f t="shared" si="2"/>
        <v>824000</v>
      </c>
      <c r="Y13" s="724">
        <f>SUM(REN!BF91)</f>
        <v>98880</v>
      </c>
      <c r="Z13" s="724"/>
      <c r="AA13" s="724"/>
      <c r="AB13" s="724"/>
      <c r="AC13" s="724"/>
      <c r="AD13" s="724"/>
      <c r="AE13" s="724"/>
      <c r="AF13" s="724"/>
      <c r="AG13" s="724"/>
      <c r="AH13" s="724"/>
      <c r="AI13" s="726">
        <f t="shared" si="3"/>
        <v>98880</v>
      </c>
      <c r="AJ13" s="733">
        <f>SUM(REN!BG91)</f>
        <v>0</v>
      </c>
      <c r="AK13" s="724">
        <f t="shared" si="9"/>
        <v>3506000</v>
      </c>
      <c r="AL13" s="725">
        <f t="shared" si="5"/>
        <v>3506000</v>
      </c>
      <c r="AM13" s="734">
        <f>SUM(REN!BJ91)</f>
        <v>6.6666666666666666E-2</v>
      </c>
      <c r="AN13" s="728">
        <f t="shared" si="6"/>
        <v>0.19030023094688223</v>
      </c>
      <c r="AO13" s="728"/>
      <c r="AP13" s="728"/>
      <c r="AQ13" s="728"/>
      <c r="AR13" s="728"/>
      <c r="AS13" s="728"/>
      <c r="AT13" s="728"/>
      <c r="AU13" s="728"/>
      <c r="AV13" s="728"/>
      <c r="AW13" s="728"/>
      <c r="AX13" s="728">
        <f t="shared" si="7"/>
        <v>0.19030023094688223</v>
      </c>
      <c r="AY13" s="735"/>
      <c r="BA13" s="730" t="e">
        <f t="shared" si="8"/>
        <v>#REF!</v>
      </c>
    </row>
    <row r="14" spans="1:53" s="730" customFormat="1" ht="35.25" customHeight="1" x14ac:dyDescent="0.2">
      <c r="A14" s="731">
        <v>10</v>
      </c>
      <c r="B14" s="732" t="s">
        <v>162</v>
      </c>
      <c r="C14" s="910">
        <f>SUM(REN!BH100)</f>
        <v>964000</v>
      </c>
      <c r="D14" s="733"/>
      <c r="E14" s="733"/>
      <c r="F14" s="733"/>
      <c r="G14" s="733"/>
      <c r="H14" s="733"/>
      <c r="I14" s="733"/>
      <c r="J14" s="733"/>
      <c r="K14" s="733"/>
      <c r="L14" s="733"/>
      <c r="M14" s="725">
        <f t="shared" si="1"/>
        <v>964000</v>
      </c>
      <c r="N14" s="724">
        <f>SUM(REN!AS100)</f>
        <v>412000</v>
      </c>
      <c r="O14" s="724"/>
      <c r="P14" s="724"/>
      <c r="Q14" s="724"/>
      <c r="R14" s="724"/>
      <c r="S14" s="724"/>
      <c r="T14" s="724"/>
      <c r="U14" s="724"/>
      <c r="V14" s="724"/>
      <c r="W14" s="724"/>
      <c r="X14" s="724">
        <f t="shared" si="2"/>
        <v>412000</v>
      </c>
      <c r="Y14" s="724">
        <f>SUM(REN!BF100)</f>
        <v>49440</v>
      </c>
      <c r="Z14" s="724"/>
      <c r="AA14" s="724"/>
      <c r="AB14" s="724"/>
      <c r="AC14" s="724"/>
      <c r="AD14" s="724"/>
      <c r="AE14" s="724"/>
      <c r="AF14" s="724"/>
      <c r="AG14" s="724"/>
      <c r="AH14" s="724"/>
      <c r="AI14" s="726">
        <f t="shared" si="3"/>
        <v>49440</v>
      </c>
      <c r="AJ14" s="733">
        <f>SUM(REN!BG100)</f>
        <v>0</v>
      </c>
      <c r="AK14" s="724">
        <f t="shared" si="9"/>
        <v>552000</v>
      </c>
      <c r="AL14" s="725">
        <f t="shared" si="5"/>
        <v>552000</v>
      </c>
      <c r="AM14" s="734">
        <f>SUM(REN!BJ100)</f>
        <v>0.25</v>
      </c>
      <c r="AN14" s="728">
        <f t="shared" si="6"/>
        <v>0.42738589211618255</v>
      </c>
      <c r="AO14" s="728"/>
      <c r="AP14" s="728"/>
      <c r="AQ14" s="728"/>
      <c r="AR14" s="728"/>
      <c r="AS14" s="728"/>
      <c r="AT14" s="728"/>
      <c r="AU14" s="728"/>
      <c r="AV14" s="728"/>
      <c r="AW14" s="728"/>
      <c r="AX14" s="728">
        <f t="shared" si="7"/>
        <v>0.42738589211618255</v>
      </c>
      <c r="AY14" s="735"/>
      <c r="BA14" s="730" t="e">
        <f t="shared" si="8"/>
        <v>#REF!</v>
      </c>
    </row>
    <row r="15" spans="1:53" s="730" customFormat="1" ht="35.25" customHeight="1" x14ac:dyDescent="0.2">
      <c r="A15" s="731">
        <v>11</v>
      </c>
      <c r="B15" s="732" t="s">
        <v>163</v>
      </c>
      <c r="C15" s="910">
        <f>SUM(REN!BH110)</f>
        <v>1359700</v>
      </c>
      <c r="D15" s="733"/>
      <c r="E15" s="733"/>
      <c r="F15" s="733"/>
      <c r="G15" s="733"/>
      <c r="H15" s="733"/>
      <c r="I15" s="733"/>
      <c r="J15" s="733"/>
      <c r="K15" s="733"/>
      <c r="L15" s="733"/>
      <c r="M15" s="725">
        <f t="shared" si="1"/>
        <v>1359700</v>
      </c>
      <c r="N15" s="724">
        <f>SUM(REN!AS110)</f>
        <v>0</v>
      </c>
      <c r="O15" s="724"/>
      <c r="P15" s="724"/>
      <c r="Q15" s="724"/>
      <c r="R15" s="724"/>
      <c r="S15" s="724"/>
      <c r="T15" s="724"/>
      <c r="U15" s="724"/>
      <c r="V15" s="724"/>
      <c r="W15" s="724"/>
      <c r="X15" s="724">
        <f t="shared" si="2"/>
        <v>0</v>
      </c>
      <c r="Y15" s="724">
        <f>SUM(REN!BF110)</f>
        <v>0</v>
      </c>
      <c r="Z15" s="724"/>
      <c r="AA15" s="724"/>
      <c r="AB15" s="724"/>
      <c r="AC15" s="724"/>
      <c r="AD15" s="724"/>
      <c r="AE15" s="724"/>
      <c r="AF15" s="724"/>
      <c r="AG15" s="724"/>
      <c r="AH15" s="724"/>
      <c r="AI15" s="726">
        <f t="shared" si="3"/>
        <v>0</v>
      </c>
      <c r="AJ15" s="733">
        <f>SUM(REN!BG110)</f>
        <v>0</v>
      </c>
      <c r="AK15" s="724">
        <f t="shared" si="9"/>
        <v>1359700</v>
      </c>
      <c r="AL15" s="725">
        <f t="shared" si="5"/>
        <v>1359700</v>
      </c>
      <c r="AM15" s="734">
        <f>SUM(REN!BJ110)</f>
        <v>0</v>
      </c>
      <c r="AN15" s="728">
        <f t="shared" si="6"/>
        <v>0</v>
      </c>
      <c r="AO15" s="728"/>
      <c r="AP15" s="728"/>
      <c r="AQ15" s="728"/>
      <c r="AR15" s="728"/>
      <c r="AS15" s="728"/>
      <c r="AT15" s="728"/>
      <c r="AU15" s="728"/>
      <c r="AV15" s="728"/>
      <c r="AW15" s="728"/>
      <c r="AX15" s="728">
        <f t="shared" si="7"/>
        <v>0</v>
      </c>
      <c r="AY15" s="735"/>
      <c r="BA15" s="730" t="e">
        <f t="shared" si="8"/>
        <v>#REF!</v>
      </c>
    </row>
    <row r="16" spans="1:53" s="730" customFormat="1" ht="35.25" customHeight="1" x14ac:dyDescent="0.2">
      <c r="A16" s="731">
        <v>12</v>
      </c>
      <c r="B16" s="732" t="s">
        <v>164</v>
      </c>
      <c r="C16" s="910">
        <f>SUM(REN!BH120)</f>
        <v>631700</v>
      </c>
      <c r="D16" s="733"/>
      <c r="E16" s="733"/>
      <c r="F16" s="733"/>
      <c r="G16" s="733"/>
      <c r="H16" s="733"/>
      <c r="I16" s="733"/>
      <c r="J16" s="733"/>
      <c r="K16" s="733"/>
      <c r="L16" s="733"/>
      <c r="M16" s="725">
        <f t="shared" si="1"/>
        <v>631700</v>
      </c>
      <c r="N16" s="724">
        <f>SUM(REN!AS120)</f>
        <v>0</v>
      </c>
      <c r="O16" s="724"/>
      <c r="P16" s="724"/>
      <c r="Q16" s="724"/>
      <c r="R16" s="724"/>
      <c r="S16" s="724"/>
      <c r="T16" s="724"/>
      <c r="U16" s="724"/>
      <c r="V16" s="724"/>
      <c r="W16" s="724"/>
      <c r="X16" s="724">
        <f t="shared" si="2"/>
        <v>0</v>
      </c>
      <c r="Y16" s="724">
        <f>SUM(REN!BF120)</f>
        <v>0</v>
      </c>
      <c r="Z16" s="724"/>
      <c r="AA16" s="724"/>
      <c r="AB16" s="724"/>
      <c r="AC16" s="724"/>
      <c r="AD16" s="724"/>
      <c r="AE16" s="724"/>
      <c r="AF16" s="724"/>
      <c r="AG16" s="724"/>
      <c r="AH16" s="724"/>
      <c r="AI16" s="726">
        <f t="shared" si="3"/>
        <v>0</v>
      </c>
      <c r="AJ16" s="733">
        <f>SUM(REN!BG120)</f>
        <v>0</v>
      </c>
      <c r="AK16" s="724">
        <f t="shared" si="9"/>
        <v>631700</v>
      </c>
      <c r="AL16" s="725">
        <f t="shared" si="5"/>
        <v>631700</v>
      </c>
      <c r="AM16" s="734">
        <f>SUM(REN!BJ120)</f>
        <v>0</v>
      </c>
      <c r="AN16" s="728">
        <f t="shared" si="6"/>
        <v>0</v>
      </c>
      <c r="AO16" s="728"/>
      <c r="AP16" s="728"/>
      <c r="AQ16" s="728"/>
      <c r="AR16" s="728"/>
      <c r="AS16" s="728"/>
      <c r="AT16" s="728"/>
      <c r="AU16" s="728"/>
      <c r="AV16" s="728"/>
      <c r="AW16" s="728"/>
      <c r="AX16" s="728">
        <f t="shared" si="7"/>
        <v>0</v>
      </c>
      <c r="AY16" s="735"/>
      <c r="BA16" s="730" t="e">
        <f t="shared" si="8"/>
        <v>#REF!</v>
      </c>
    </row>
    <row r="17" spans="1:53" s="730" customFormat="1" ht="35.25" customHeight="1" x14ac:dyDescent="0.2">
      <c r="A17" s="731">
        <v>13</v>
      </c>
      <c r="B17" s="732" t="s">
        <v>165</v>
      </c>
      <c r="C17" s="910">
        <f>SUM(REN!BH131)</f>
        <v>1383700</v>
      </c>
      <c r="D17" s="733"/>
      <c r="E17" s="733"/>
      <c r="F17" s="733"/>
      <c r="G17" s="733"/>
      <c r="H17" s="733"/>
      <c r="I17" s="733"/>
      <c r="J17" s="733"/>
      <c r="K17" s="733"/>
      <c r="L17" s="733"/>
      <c r="M17" s="725">
        <f t="shared" si="1"/>
        <v>1383700</v>
      </c>
      <c r="N17" s="724">
        <f>SUM(REN!AS131)</f>
        <v>0</v>
      </c>
      <c r="O17" s="724"/>
      <c r="P17" s="724"/>
      <c r="Q17" s="724"/>
      <c r="R17" s="724"/>
      <c r="S17" s="724"/>
      <c r="T17" s="724"/>
      <c r="U17" s="724"/>
      <c r="V17" s="724"/>
      <c r="W17" s="724"/>
      <c r="X17" s="724">
        <f t="shared" si="2"/>
        <v>0</v>
      </c>
      <c r="Y17" s="724">
        <f>SUM(REN!BF131)</f>
        <v>0</v>
      </c>
      <c r="Z17" s="724"/>
      <c r="AA17" s="724"/>
      <c r="AB17" s="724"/>
      <c r="AC17" s="724"/>
      <c r="AD17" s="724"/>
      <c r="AE17" s="724"/>
      <c r="AF17" s="724"/>
      <c r="AG17" s="724"/>
      <c r="AH17" s="724"/>
      <c r="AI17" s="726">
        <f t="shared" si="3"/>
        <v>0</v>
      </c>
      <c r="AJ17" s="733">
        <f>SUM(REN!BG131)</f>
        <v>0</v>
      </c>
      <c r="AK17" s="733">
        <f t="shared" si="9"/>
        <v>1383700</v>
      </c>
      <c r="AL17" s="725">
        <f t="shared" si="5"/>
        <v>1383700</v>
      </c>
      <c r="AM17" s="734">
        <f>SUM(REN!BJ131)</f>
        <v>0</v>
      </c>
      <c r="AN17" s="728">
        <f t="shared" si="6"/>
        <v>0</v>
      </c>
      <c r="AO17" s="728"/>
      <c r="AP17" s="728"/>
      <c r="AQ17" s="728"/>
      <c r="AR17" s="728"/>
      <c r="AS17" s="728"/>
      <c r="AT17" s="728"/>
      <c r="AU17" s="728"/>
      <c r="AV17" s="728"/>
      <c r="AW17" s="728"/>
      <c r="AX17" s="728">
        <f t="shared" si="7"/>
        <v>0</v>
      </c>
      <c r="AY17" s="735"/>
      <c r="BA17" s="730" t="e">
        <f t="shared" si="8"/>
        <v>#REF!</v>
      </c>
    </row>
    <row r="18" spans="1:53" s="730" customFormat="1" ht="35.25" customHeight="1" x14ac:dyDescent="0.2">
      <c r="A18" s="731">
        <v>14</v>
      </c>
      <c r="B18" s="737" t="s">
        <v>291</v>
      </c>
      <c r="C18" s="911">
        <f>SUM(REN!BH141)</f>
        <v>2529200</v>
      </c>
      <c r="D18" s="738"/>
      <c r="E18" s="738"/>
      <c r="F18" s="738"/>
      <c r="G18" s="738"/>
      <c r="H18" s="738"/>
      <c r="I18" s="738"/>
      <c r="J18" s="738"/>
      <c r="K18" s="738"/>
      <c r="L18" s="738"/>
      <c r="M18" s="725">
        <f t="shared" si="1"/>
        <v>2529200</v>
      </c>
      <c r="N18" s="724">
        <f>SUM(REN!AS141)</f>
        <v>0</v>
      </c>
      <c r="O18" s="724"/>
      <c r="P18" s="724"/>
      <c r="Q18" s="724"/>
      <c r="R18" s="724"/>
      <c r="S18" s="724"/>
      <c r="T18" s="724"/>
      <c r="U18" s="724"/>
      <c r="V18" s="724"/>
      <c r="W18" s="724"/>
      <c r="X18" s="724">
        <f t="shared" si="2"/>
        <v>0</v>
      </c>
      <c r="Y18" s="724">
        <f>SUM(REN!BF141)</f>
        <v>0</v>
      </c>
      <c r="Z18" s="724"/>
      <c r="AA18" s="724"/>
      <c r="AB18" s="724"/>
      <c r="AC18" s="724"/>
      <c r="AD18" s="724"/>
      <c r="AE18" s="724"/>
      <c r="AF18" s="724"/>
      <c r="AG18" s="724"/>
      <c r="AH18" s="724"/>
      <c r="AI18" s="726">
        <f t="shared" si="3"/>
        <v>0</v>
      </c>
      <c r="AJ18" s="738">
        <f>SUM(REN!BG141)</f>
        <v>0</v>
      </c>
      <c r="AK18" s="733">
        <f t="shared" si="9"/>
        <v>2529200</v>
      </c>
      <c r="AL18" s="725">
        <f t="shared" si="5"/>
        <v>2529200</v>
      </c>
      <c r="AM18" s="734">
        <f>SUM(REN!BJ141)</f>
        <v>0</v>
      </c>
      <c r="AN18" s="728">
        <f t="shared" si="6"/>
        <v>0</v>
      </c>
      <c r="AO18" s="728"/>
      <c r="AP18" s="728"/>
      <c r="AQ18" s="728"/>
      <c r="AR18" s="728"/>
      <c r="AS18" s="728"/>
      <c r="AT18" s="728"/>
      <c r="AU18" s="728"/>
      <c r="AV18" s="728"/>
      <c r="AW18" s="728"/>
      <c r="AX18" s="728">
        <f t="shared" si="7"/>
        <v>0</v>
      </c>
      <c r="AY18" s="735"/>
      <c r="BA18" s="730" t="e">
        <f t="shared" si="8"/>
        <v>#REF!</v>
      </c>
    </row>
    <row r="19" spans="1:53" s="730" customFormat="1" ht="35.25" customHeight="1" x14ac:dyDescent="0.2">
      <c r="A19" s="731">
        <v>15</v>
      </c>
      <c r="B19" s="732" t="s">
        <v>166</v>
      </c>
      <c r="C19" s="910">
        <f>SUM(REN!BH154)</f>
        <v>9934200</v>
      </c>
      <c r="D19" s="733"/>
      <c r="E19" s="733"/>
      <c r="F19" s="733"/>
      <c r="G19" s="733"/>
      <c r="H19" s="733"/>
      <c r="I19" s="733"/>
      <c r="J19" s="733"/>
      <c r="K19" s="733"/>
      <c r="L19" s="733"/>
      <c r="M19" s="725">
        <f t="shared" si="1"/>
        <v>9934200</v>
      </c>
      <c r="N19" s="724">
        <f>SUM(REN!AS154)</f>
        <v>0</v>
      </c>
      <c r="O19" s="724"/>
      <c r="P19" s="724"/>
      <c r="Q19" s="724"/>
      <c r="R19" s="724"/>
      <c r="S19" s="724"/>
      <c r="T19" s="724"/>
      <c r="U19" s="724"/>
      <c r="V19" s="724"/>
      <c r="W19" s="724"/>
      <c r="X19" s="724">
        <f t="shared" si="2"/>
        <v>0</v>
      </c>
      <c r="Y19" s="724">
        <f>SUM(REN!BF154)</f>
        <v>0</v>
      </c>
      <c r="Z19" s="724"/>
      <c r="AA19" s="724"/>
      <c r="AB19" s="724"/>
      <c r="AC19" s="724"/>
      <c r="AD19" s="724"/>
      <c r="AE19" s="724"/>
      <c r="AF19" s="724"/>
      <c r="AG19" s="724"/>
      <c r="AH19" s="724"/>
      <c r="AI19" s="726">
        <f t="shared" si="3"/>
        <v>0</v>
      </c>
      <c r="AJ19" s="733">
        <f>SUM(REN!BG154)</f>
        <v>0</v>
      </c>
      <c r="AK19" s="733">
        <f t="shared" si="9"/>
        <v>9934200</v>
      </c>
      <c r="AL19" s="725">
        <f t="shared" si="5"/>
        <v>9934200</v>
      </c>
      <c r="AM19" s="734">
        <f>SUM(REN!BJ154)</f>
        <v>0</v>
      </c>
      <c r="AN19" s="728">
        <f t="shared" si="6"/>
        <v>0</v>
      </c>
      <c r="AO19" s="728"/>
      <c r="AP19" s="728"/>
      <c r="AQ19" s="728"/>
      <c r="AR19" s="728"/>
      <c r="AS19" s="728"/>
      <c r="AT19" s="728"/>
      <c r="AU19" s="728"/>
      <c r="AV19" s="728"/>
      <c r="AW19" s="728"/>
      <c r="AX19" s="728">
        <f t="shared" si="7"/>
        <v>0</v>
      </c>
      <c r="AY19" s="735"/>
      <c r="BA19" s="730" t="e">
        <f t="shared" si="8"/>
        <v>#REF!</v>
      </c>
    </row>
    <row r="20" spans="1:53" s="730" customFormat="1" ht="35.25" customHeight="1" x14ac:dyDescent="0.2">
      <c r="A20" s="731">
        <v>16</v>
      </c>
      <c r="B20" s="736" t="s">
        <v>292</v>
      </c>
      <c r="C20" s="910">
        <f>SUM(REN!BH163)</f>
        <v>370200</v>
      </c>
      <c r="D20" s="733"/>
      <c r="E20" s="733"/>
      <c r="F20" s="733"/>
      <c r="G20" s="733"/>
      <c r="H20" s="733"/>
      <c r="I20" s="733"/>
      <c r="J20" s="733"/>
      <c r="K20" s="733"/>
      <c r="L20" s="733"/>
      <c r="M20" s="725">
        <f t="shared" si="1"/>
        <v>370200</v>
      </c>
      <c r="N20" s="724">
        <f>SUM(REN!AS163)</f>
        <v>0</v>
      </c>
      <c r="O20" s="724"/>
      <c r="P20" s="724"/>
      <c r="Q20" s="724"/>
      <c r="R20" s="724"/>
      <c r="S20" s="724"/>
      <c r="T20" s="724"/>
      <c r="U20" s="724"/>
      <c r="V20" s="724"/>
      <c r="W20" s="724"/>
      <c r="X20" s="724">
        <f t="shared" si="2"/>
        <v>0</v>
      </c>
      <c r="Y20" s="724">
        <f>SUM(REN!BF163)</f>
        <v>0</v>
      </c>
      <c r="Z20" s="724"/>
      <c r="AA20" s="724"/>
      <c r="AB20" s="724"/>
      <c r="AC20" s="724"/>
      <c r="AD20" s="724"/>
      <c r="AE20" s="724"/>
      <c r="AF20" s="724"/>
      <c r="AG20" s="724"/>
      <c r="AH20" s="724"/>
      <c r="AI20" s="726">
        <f t="shared" si="3"/>
        <v>0</v>
      </c>
      <c r="AJ20" s="733">
        <f>SUM(REN!BG163)</f>
        <v>0</v>
      </c>
      <c r="AK20" s="724">
        <f t="shared" si="4"/>
        <v>370200</v>
      </c>
      <c r="AL20" s="725">
        <f t="shared" si="5"/>
        <v>370200</v>
      </c>
      <c r="AM20" s="734">
        <f>SUM(REN!BJ163)</f>
        <v>0</v>
      </c>
      <c r="AN20" s="728">
        <f t="shared" si="6"/>
        <v>0</v>
      </c>
      <c r="AO20" s="728"/>
      <c r="AP20" s="728"/>
      <c r="AQ20" s="728"/>
      <c r="AR20" s="728"/>
      <c r="AS20" s="728"/>
      <c r="AT20" s="728"/>
      <c r="AU20" s="728"/>
      <c r="AV20" s="728"/>
      <c r="AW20" s="728"/>
      <c r="AX20" s="728">
        <f t="shared" si="7"/>
        <v>0</v>
      </c>
      <c r="AY20" s="735"/>
      <c r="BA20" s="730" t="e">
        <f>#REF!+1</f>
        <v>#REF!</v>
      </c>
    </row>
    <row r="21" spans="1:53" s="730" customFormat="1" ht="35.25" customHeight="1" x14ac:dyDescent="0.2">
      <c r="A21" s="731">
        <v>17</v>
      </c>
      <c r="B21" s="736" t="s">
        <v>293</v>
      </c>
      <c r="C21" s="910">
        <f>SUM(REN!BH172)</f>
        <v>370200</v>
      </c>
      <c r="D21" s="733"/>
      <c r="E21" s="733"/>
      <c r="F21" s="733"/>
      <c r="G21" s="733"/>
      <c r="H21" s="733"/>
      <c r="I21" s="733"/>
      <c r="J21" s="733"/>
      <c r="K21" s="733"/>
      <c r="L21" s="733"/>
      <c r="M21" s="725">
        <f t="shared" si="1"/>
        <v>370200</v>
      </c>
      <c r="N21" s="724">
        <f>SUM(REN!AS172)</f>
        <v>0</v>
      </c>
      <c r="O21" s="724"/>
      <c r="P21" s="724"/>
      <c r="Q21" s="724"/>
      <c r="R21" s="724"/>
      <c r="S21" s="724"/>
      <c r="T21" s="724"/>
      <c r="U21" s="724"/>
      <c r="V21" s="724"/>
      <c r="W21" s="724"/>
      <c r="X21" s="724">
        <f t="shared" si="2"/>
        <v>0</v>
      </c>
      <c r="Y21" s="724">
        <f>SUM(REN!BF172)</f>
        <v>0</v>
      </c>
      <c r="Z21" s="724"/>
      <c r="AA21" s="724"/>
      <c r="AB21" s="724"/>
      <c r="AC21" s="724"/>
      <c r="AD21" s="724"/>
      <c r="AE21" s="724"/>
      <c r="AF21" s="724"/>
      <c r="AG21" s="724"/>
      <c r="AH21" s="724"/>
      <c r="AI21" s="726">
        <f t="shared" si="3"/>
        <v>0</v>
      </c>
      <c r="AJ21" s="733">
        <f>SUM(REN!BG172)</f>
        <v>0</v>
      </c>
      <c r="AK21" s="724">
        <f t="shared" si="4"/>
        <v>370200</v>
      </c>
      <c r="AL21" s="725">
        <f t="shared" si="5"/>
        <v>370200</v>
      </c>
      <c r="AM21" s="734">
        <f>SUM(REN!BJ172)</f>
        <v>0</v>
      </c>
      <c r="AN21" s="728">
        <f t="shared" si="6"/>
        <v>0</v>
      </c>
      <c r="AO21" s="728"/>
      <c r="AP21" s="728"/>
      <c r="AQ21" s="728"/>
      <c r="AR21" s="728"/>
      <c r="AS21" s="728"/>
      <c r="AT21" s="728"/>
      <c r="AU21" s="728"/>
      <c r="AV21" s="728"/>
      <c r="AW21" s="728"/>
      <c r="AX21" s="728">
        <f t="shared" si="7"/>
        <v>0</v>
      </c>
      <c r="AY21" s="735"/>
      <c r="BA21" s="730" t="e">
        <f t="shared" si="8"/>
        <v>#REF!</v>
      </c>
    </row>
    <row r="22" spans="1:53" s="730" customFormat="1" ht="35.25" customHeight="1" x14ac:dyDescent="0.2">
      <c r="A22" s="731">
        <v>18</v>
      </c>
      <c r="B22" s="736" t="s">
        <v>294</v>
      </c>
      <c r="C22" s="910">
        <f>SUM(REN!BH183)</f>
        <v>9586600</v>
      </c>
      <c r="D22" s="733"/>
      <c r="E22" s="733"/>
      <c r="F22" s="733"/>
      <c r="G22" s="733"/>
      <c r="H22" s="733"/>
      <c r="I22" s="733"/>
      <c r="J22" s="733"/>
      <c r="K22" s="733"/>
      <c r="L22" s="733"/>
      <c r="M22" s="725">
        <f t="shared" si="1"/>
        <v>9586600</v>
      </c>
      <c r="N22" s="724">
        <f>SUM(REN!AS183)</f>
        <v>2298000</v>
      </c>
      <c r="O22" s="724"/>
      <c r="P22" s="724"/>
      <c r="Q22" s="724"/>
      <c r="R22" s="724"/>
      <c r="S22" s="724"/>
      <c r="T22" s="724"/>
      <c r="U22" s="724"/>
      <c r="V22" s="724"/>
      <c r="W22" s="724"/>
      <c r="X22" s="724">
        <f t="shared" si="2"/>
        <v>2298000</v>
      </c>
      <c r="Y22" s="724">
        <f>SUM(REN!BF183)</f>
        <v>20460</v>
      </c>
      <c r="Z22" s="724"/>
      <c r="AA22" s="724"/>
      <c r="AB22" s="724"/>
      <c r="AC22" s="724"/>
      <c r="AD22" s="724"/>
      <c r="AE22" s="724"/>
      <c r="AF22" s="724"/>
      <c r="AG22" s="724"/>
      <c r="AH22" s="724"/>
      <c r="AI22" s="726">
        <f t="shared" si="3"/>
        <v>20460</v>
      </c>
      <c r="AJ22" s="733">
        <f>SUM(REN!BG183)</f>
        <v>142400</v>
      </c>
      <c r="AK22" s="733">
        <f t="shared" si="4"/>
        <v>7146200</v>
      </c>
      <c r="AL22" s="725">
        <f t="shared" si="5"/>
        <v>7288600</v>
      </c>
      <c r="AM22" s="734">
        <f>SUM(REN!BJ183)</f>
        <v>0.40953008344312697</v>
      </c>
      <c r="AN22" s="728">
        <f t="shared" si="6"/>
        <v>0.23970959464252187</v>
      </c>
      <c r="AO22" s="728"/>
      <c r="AP22" s="728"/>
      <c r="AQ22" s="728"/>
      <c r="AR22" s="728"/>
      <c r="AS22" s="728"/>
      <c r="AT22" s="728"/>
      <c r="AU22" s="728"/>
      <c r="AV22" s="728"/>
      <c r="AW22" s="728"/>
      <c r="AX22" s="728">
        <f t="shared" si="7"/>
        <v>0.23970959464252187</v>
      </c>
      <c r="AY22" s="735"/>
      <c r="BA22" s="730" t="e">
        <f t="shared" si="8"/>
        <v>#REF!</v>
      </c>
    </row>
    <row r="23" spans="1:53" s="730" customFormat="1" ht="35.25" customHeight="1" x14ac:dyDescent="0.2">
      <c r="A23" s="731">
        <v>19</v>
      </c>
      <c r="B23" s="739" t="s">
        <v>254</v>
      </c>
      <c r="C23" s="911">
        <f>SUM(REN!BH192)</f>
        <v>370200</v>
      </c>
      <c r="D23" s="738"/>
      <c r="E23" s="738"/>
      <c r="F23" s="738"/>
      <c r="G23" s="738"/>
      <c r="H23" s="738"/>
      <c r="I23" s="738"/>
      <c r="J23" s="738"/>
      <c r="K23" s="738"/>
      <c r="L23" s="738"/>
      <c r="M23" s="725">
        <f t="shared" ref="M23" si="10">SUM(C23:L23)</f>
        <v>370200</v>
      </c>
      <c r="N23" s="724">
        <f>SUM(REN!AS192)</f>
        <v>0</v>
      </c>
      <c r="O23" s="724"/>
      <c r="P23" s="724"/>
      <c r="Q23" s="724"/>
      <c r="R23" s="724"/>
      <c r="S23" s="724"/>
      <c r="T23" s="724"/>
      <c r="U23" s="724"/>
      <c r="V23" s="724"/>
      <c r="W23" s="724"/>
      <c r="X23" s="724">
        <f t="shared" ref="X23" si="11">SUM(N23:W23)</f>
        <v>0</v>
      </c>
      <c r="Y23" s="724">
        <f>SUM(REN!BF192)</f>
        <v>0</v>
      </c>
      <c r="Z23" s="724"/>
      <c r="AA23" s="724"/>
      <c r="AB23" s="724"/>
      <c r="AC23" s="724"/>
      <c r="AD23" s="724"/>
      <c r="AE23" s="724"/>
      <c r="AF23" s="724"/>
      <c r="AG23" s="724"/>
      <c r="AH23" s="724"/>
      <c r="AI23" s="726">
        <f t="shared" ref="AI23" si="12">SUM(Y23:AH23)</f>
        <v>0</v>
      </c>
      <c r="AJ23" s="738">
        <f>SUM(REN!BG192)</f>
        <v>0</v>
      </c>
      <c r="AK23" s="733">
        <f>SUM(AL23-AJ23)</f>
        <v>370200</v>
      </c>
      <c r="AL23" s="725">
        <f t="shared" ref="AL23" si="13">SUM(M23-X23)</f>
        <v>370200</v>
      </c>
      <c r="AM23" s="740">
        <f>SUM(REN!BJ191)</f>
        <v>0</v>
      </c>
      <c r="AN23" s="728">
        <f t="shared" si="6"/>
        <v>0</v>
      </c>
      <c r="AO23" s="728"/>
      <c r="AP23" s="728"/>
      <c r="AQ23" s="728"/>
      <c r="AR23" s="728"/>
      <c r="AS23" s="728"/>
      <c r="AT23" s="728"/>
      <c r="AU23" s="728"/>
      <c r="AV23" s="728"/>
      <c r="AW23" s="728"/>
      <c r="AX23" s="728">
        <f t="shared" si="7"/>
        <v>0</v>
      </c>
      <c r="AY23" s="735"/>
      <c r="BA23" s="730" t="e">
        <f>BA21+1</f>
        <v>#REF!</v>
      </c>
    </row>
    <row r="24" spans="1:53" s="730" customFormat="1" ht="35.25" customHeight="1" thickBot="1" x14ac:dyDescent="0.25">
      <c r="A24" s="731">
        <v>20</v>
      </c>
      <c r="B24" s="739" t="s">
        <v>564</v>
      </c>
      <c r="C24" s="911">
        <f>SUM(REN!BH202)</f>
        <v>18694000</v>
      </c>
      <c r="D24" s="738"/>
      <c r="E24" s="738"/>
      <c r="F24" s="738"/>
      <c r="G24" s="738"/>
      <c r="H24" s="738"/>
      <c r="I24" s="738"/>
      <c r="J24" s="738"/>
      <c r="K24" s="738"/>
      <c r="L24" s="738"/>
      <c r="M24" s="725">
        <f t="shared" si="1"/>
        <v>18694000</v>
      </c>
      <c r="N24" s="724">
        <f>SUM(REN!AS202)</f>
        <v>1532000</v>
      </c>
      <c r="O24" s="724"/>
      <c r="P24" s="724"/>
      <c r="Q24" s="724"/>
      <c r="R24" s="724"/>
      <c r="S24" s="724"/>
      <c r="T24" s="724"/>
      <c r="U24" s="724"/>
      <c r="V24" s="724"/>
      <c r="W24" s="724"/>
      <c r="X24" s="724">
        <f t="shared" si="2"/>
        <v>1532000</v>
      </c>
      <c r="Y24" s="724">
        <f>SUM(REN!BF202)</f>
        <v>183840</v>
      </c>
      <c r="Z24" s="724"/>
      <c r="AA24" s="724"/>
      <c r="AB24" s="724"/>
      <c r="AC24" s="724"/>
      <c r="AD24" s="724"/>
      <c r="AE24" s="724"/>
      <c r="AF24" s="724"/>
      <c r="AG24" s="724"/>
      <c r="AH24" s="724"/>
      <c r="AI24" s="726">
        <f t="shared" si="3"/>
        <v>183840</v>
      </c>
      <c r="AJ24" s="738">
        <f>SUM(REN!BG202)</f>
        <v>20000</v>
      </c>
      <c r="AK24" s="733">
        <f>SUM(AL24-AJ24)</f>
        <v>17142000</v>
      </c>
      <c r="AL24" s="725">
        <f t="shared" si="5"/>
        <v>17162000</v>
      </c>
      <c r="AM24" s="740">
        <f>SUM(REN!BJ192)</f>
        <v>0</v>
      </c>
      <c r="AN24" s="728">
        <f t="shared" si="6"/>
        <v>8.1951428265753717E-2</v>
      </c>
      <c r="AO24" s="728"/>
      <c r="AP24" s="728"/>
      <c r="AQ24" s="728"/>
      <c r="AR24" s="728"/>
      <c r="AS24" s="728"/>
      <c r="AT24" s="728"/>
      <c r="AU24" s="728"/>
      <c r="AV24" s="728"/>
      <c r="AW24" s="728"/>
      <c r="AX24" s="728">
        <f t="shared" si="7"/>
        <v>8.1951428265753717E-2</v>
      </c>
      <c r="AY24" s="735"/>
      <c r="BA24" s="730" t="e">
        <f>BA22+1</f>
        <v>#REF!</v>
      </c>
    </row>
    <row r="25" spans="1:53" s="41" customFormat="1" ht="35.25" customHeight="1" thickTop="1" thickBot="1" x14ac:dyDescent="0.25">
      <c r="A25" s="330"/>
      <c r="B25" s="331" t="s">
        <v>53</v>
      </c>
      <c r="C25" s="332">
        <f>SUM(C5:C24)</f>
        <v>61958600</v>
      </c>
      <c r="D25" s="332">
        <f t="shared" ref="D25:L25" si="14">SUM(D5:D24)</f>
        <v>0</v>
      </c>
      <c r="E25" s="332">
        <f t="shared" si="14"/>
        <v>0</v>
      </c>
      <c r="F25" s="332">
        <f t="shared" si="14"/>
        <v>0</v>
      </c>
      <c r="G25" s="332">
        <f t="shared" si="14"/>
        <v>0</v>
      </c>
      <c r="H25" s="332">
        <f t="shared" si="14"/>
        <v>0</v>
      </c>
      <c r="I25" s="332">
        <f t="shared" si="14"/>
        <v>0</v>
      </c>
      <c r="J25" s="332">
        <f t="shared" si="14"/>
        <v>0</v>
      </c>
      <c r="K25" s="332">
        <f t="shared" si="14"/>
        <v>0</v>
      </c>
      <c r="L25" s="332">
        <f t="shared" si="14"/>
        <v>0</v>
      </c>
      <c r="M25" s="332">
        <f>SUM(M5:M24)</f>
        <v>61958600</v>
      </c>
      <c r="N25" s="332">
        <f t="shared" ref="N25:AL25" si="15">SUM(N5:N24)</f>
        <v>5066000</v>
      </c>
      <c r="O25" s="332">
        <f t="shared" si="15"/>
        <v>0</v>
      </c>
      <c r="P25" s="332">
        <f t="shared" si="15"/>
        <v>0</v>
      </c>
      <c r="Q25" s="332">
        <f t="shared" si="15"/>
        <v>0</v>
      </c>
      <c r="R25" s="332">
        <f t="shared" si="15"/>
        <v>0</v>
      </c>
      <c r="S25" s="332">
        <f t="shared" si="15"/>
        <v>0</v>
      </c>
      <c r="T25" s="332">
        <f t="shared" si="15"/>
        <v>0</v>
      </c>
      <c r="U25" s="332">
        <f t="shared" si="15"/>
        <v>0</v>
      </c>
      <c r="V25" s="332">
        <f t="shared" si="15"/>
        <v>0</v>
      </c>
      <c r="W25" s="332">
        <f t="shared" si="15"/>
        <v>0</v>
      </c>
      <c r="X25" s="332">
        <f>SUM(X5:X24)</f>
        <v>5066000</v>
      </c>
      <c r="Y25" s="332">
        <f t="shared" si="15"/>
        <v>352620</v>
      </c>
      <c r="Z25" s="332">
        <f t="shared" si="15"/>
        <v>0</v>
      </c>
      <c r="AA25" s="332">
        <f t="shared" si="15"/>
        <v>0</v>
      </c>
      <c r="AB25" s="332">
        <f t="shared" si="15"/>
        <v>0</v>
      </c>
      <c r="AC25" s="332">
        <f t="shared" si="15"/>
        <v>0</v>
      </c>
      <c r="AD25" s="332">
        <f t="shared" si="15"/>
        <v>0</v>
      </c>
      <c r="AE25" s="332">
        <f t="shared" si="15"/>
        <v>0</v>
      </c>
      <c r="AF25" s="332">
        <f t="shared" si="15"/>
        <v>0</v>
      </c>
      <c r="AG25" s="332">
        <f t="shared" si="15"/>
        <v>0</v>
      </c>
      <c r="AH25" s="332">
        <f t="shared" si="15"/>
        <v>0</v>
      </c>
      <c r="AI25" s="332">
        <f t="shared" si="15"/>
        <v>352620</v>
      </c>
      <c r="AJ25" s="332">
        <f t="shared" si="15"/>
        <v>162400</v>
      </c>
      <c r="AK25" s="332">
        <f t="shared" si="15"/>
        <v>56730200</v>
      </c>
      <c r="AL25" s="332">
        <f t="shared" si="15"/>
        <v>56892600</v>
      </c>
      <c r="AM25" s="333">
        <f>SUM(AM5:AM24)/10</f>
        <v>7.2619675010979365E-2</v>
      </c>
      <c r="AN25" s="364">
        <f>SUM(N25/C25)</f>
        <v>8.1764274854499622E-2</v>
      </c>
      <c r="AO25" s="364"/>
      <c r="AP25" s="364"/>
      <c r="AQ25" s="364"/>
      <c r="AR25" s="364"/>
      <c r="AS25" s="364"/>
      <c r="AT25" s="364"/>
      <c r="AU25" s="364"/>
      <c r="AV25" s="364"/>
      <c r="AW25" s="364"/>
      <c r="AX25" s="364">
        <f t="shared" si="7"/>
        <v>8.1764274854499622E-2</v>
      </c>
      <c r="AY25" s="478"/>
    </row>
    <row r="26" spans="1:53" s="119" customFormat="1" ht="35.25" customHeight="1" thickTop="1" x14ac:dyDescent="0.2">
      <c r="A26" s="1076"/>
      <c r="B26" s="1077"/>
      <c r="C26" s="1065"/>
      <c r="D26" s="1065"/>
      <c r="E26" s="1065"/>
      <c r="F26" s="1065"/>
      <c r="G26" s="1065"/>
      <c r="H26" s="1065"/>
      <c r="I26" s="1065"/>
      <c r="J26" s="1065"/>
      <c r="K26" s="1065"/>
      <c r="L26" s="1224" t="s">
        <v>599</v>
      </c>
      <c r="M26" s="1225"/>
      <c r="N26" s="1078">
        <v>5066000</v>
      </c>
      <c r="O26" s="1078"/>
      <c r="P26" s="1078"/>
      <c r="Q26" s="1078"/>
      <c r="R26" s="1078"/>
      <c r="S26" s="1078"/>
      <c r="T26" s="1078"/>
      <c r="U26" s="1078"/>
      <c r="V26" s="1078"/>
      <c r="W26" s="1078"/>
      <c r="X26" s="1078">
        <f>SUM(N26:W26)</f>
        <v>5066000</v>
      </c>
      <c r="Y26" s="1078">
        <v>352620</v>
      </c>
      <c r="Z26" s="1078"/>
      <c r="AA26" s="1078"/>
      <c r="AB26" s="1078"/>
      <c r="AC26" s="1078"/>
      <c r="AD26" s="1078"/>
      <c r="AE26" s="1078"/>
      <c r="AF26" s="1078"/>
      <c r="AG26" s="1078"/>
      <c r="AH26" s="1078"/>
      <c r="AI26" s="1078">
        <f>SUM(Y26:AH26)</f>
        <v>352620</v>
      </c>
      <c r="AJ26" s="1078">
        <v>192400</v>
      </c>
      <c r="AK26" s="1078">
        <v>56730200</v>
      </c>
      <c r="AL26" s="1078">
        <v>56922600</v>
      </c>
      <c r="AM26" s="1069"/>
      <c r="AN26" s="1070"/>
      <c r="AO26" s="1070"/>
      <c r="AP26" s="1070"/>
      <c r="AQ26" s="1070"/>
      <c r="AR26" s="1070"/>
      <c r="AS26" s="1070"/>
      <c r="AT26" s="1070"/>
      <c r="AU26" s="1070"/>
      <c r="AV26" s="1070"/>
      <c r="AW26" s="1070"/>
      <c r="AX26" s="1070"/>
      <c r="AY26" s="476"/>
    </row>
    <row r="27" spans="1:53" s="119" customFormat="1" ht="35.25" customHeight="1" x14ac:dyDescent="0.2">
      <c r="A27" s="261"/>
      <c r="C27" s="1068"/>
      <c r="D27" s="1068"/>
      <c r="E27" s="1068"/>
      <c r="F27" s="1068"/>
      <c r="G27" s="1068"/>
      <c r="H27" s="1068"/>
      <c r="I27" s="1068"/>
      <c r="J27" s="1068"/>
      <c r="K27" s="1068"/>
      <c r="L27" s="1222" t="s">
        <v>600</v>
      </c>
      <c r="M27" s="1223"/>
      <c r="N27" s="1079"/>
      <c r="O27" s="1079"/>
      <c r="P27" s="1079"/>
      <c r="Q27" s="1079"/>
      <c r="R27" s="1079"/>
      <c r="S27" s="1079"/>
      <c r="T27" s="1079"/>
      <c r="U27" s="1079"/>
      <c r="V27" s="1079"/>
      <c r="W27" s="1079"/>
      <c r="X27" s="1079">
        <f t="shared" ref="X27:X28" si="16">SUM(N27:W27)</f>
        <v>0</v>
      </c>
      <c r="Y27" s="1079"/>
      <c r="Z27" s="1079"/>
      <c r="AA27" s="1079"/>
      <c r="AB27" s="1079"/>
      <c r="AC27" s="1079"/>
      <c r="AD27" s="1079"/>
      <c r="AE27" s="1079"/>
      <c r="AF27" s="1079"/>
      <c r="AG27" s="1079"/>
      <c r="AH27" s="1079"/>
      <c r="AI27" s="1079">
        <f t="shared" ref="AI27:AI28" si="17">SUM(Y27:AH27)</f>
        <v>0</v>
      </c>
      <c r="AJ27" s="1079"/>
      <c r="AK27" s="1079"/>
      <c r="AL27" s="1079"/>
      <c r="AM27" s="1071"/>
      <c r="AN27" s="476"/>
      <c r="AO27" s="476"/>
      <c r="AP27" s="476"/>
      <c r="AQ27" s="476"/>
      <c r="AR27" s="476"/>
      <c r="AS27" s="476"/>
      <c r="AT27" s="476"/>
      <c r="AU27" s="476"/>
      <c r="AV27" s="476"/>
      <c r="AW27" s="476"/>
      <c r="AX27" s="476"/>
      <c r="AY27" s="476"/>
    </row>
    <row r="28" spans="1:53" s="119" customFormat="1" ht="35.25" customHeight="1" thickBot="1" x14ac:dyDescent="0.25">
      <c r="A28" s="1080"/>
      <c r="B28" s="1081"/>
      <c r="C28" s="1066"/>
      <c r="D28" s="1066"/>
      <c r="E28" s="1066"/>
      <c r="F28" s="1066"/>
      <c r="G28" s="1066"/>
      <c r="H28" s="1066"/>
      <c r="I28" s="1066"/>
      <c r="J28" s="1066"/>
      <c r="K28" s="1066"/>
      <c r="L28" s="1066"/>
      <c r="M28" s="1067"/>
      <c r="N28" s="1082">
        <f>SUM(N25-N26)</f>
        <v>0</v>
      </c>
      <c r="O28" s="1083">
        <f t="shared" ref="O28:AL28" si="18">SUM(O25-O26)</f>
        <v>0</v>
      </c>
      <c r="P28" s="1083">
        <f t="shared" si="18"/>
        <v>0</v>
      </c>
      <c r="Q28" s="1083">
        <f t="shared" si="18"/>
        <v>0</v>
      </c>
      <c r="R28" s="1083">
        <f t="shared" si="18"/>
        <v>0</v>
      </c>
      <c r="S28" s="1083">
        <f t="shared" si="18"/>
        <v>0</v>
      </c>
      <c r="T28" s="1083">
        <f t="shared" si="18"/>
        <v>0</v>
      </c>
      <c r="U28" s="1083">
        <f t="shared" si="18"/>
        <v>0</v>
      </c>
      <c r="V28" s="1083">
        <f t="shared" si="18"/>
        <v>0</v>
      </c>
      <c r="W28" s="1083">
        <f t="shared" si="18"/>
        <v>0</v>
      </c>
      <c r="X28" s="1082">
        <f t="shared" si="16"/>
        <v>0</v>
      </c>
      <c r="Y28" s="1083">
        <f t="shared" si="18"/>
        <v>0</v>
      </c>
      <c r="Z28" s="1083">
        <f t="shared" si="18"/>
        <v>0</v>
      </c>
      <c r="AA28" s="1083">
        <f t="shared" si="18"/>
        <v>0</v>
      </c>
      <c r="AB28" s="1083">
        <f t="shared" si="18"/>
        <v>0</v>
      </c>
      <c r="AC28" s="1083">
        <f t="shared" si="18"/>
        <v>0</v>
      </c>
      <c r="AD28" s="1083">
        <f t="shared" si="18"/>
        <v>0</v>
      </c>
      <c r="AE28" s="1083">
        <f t="shared" si="18"/>
        <v>0</v>
      </c>
      <c r="AF28" s="1083">
        <f t="shared" si="18"/>
        <v>0</v>
      </c>
      <c r="AG28" s="1083">
        <f t="shared" si="18"/>
        <v>0</v>
      </c>
      <c r="AH28" s="1083">
        <f t="shared" si="18"/>
        <v>0</v>
      </c>
      <c r="AI28" s="1082">
        <f t="shared" si="17"/>
        <v>0</v>
      </c>
      <c r="AJ28" s="1083">
        <f t="shared" si="18"/>
        <v>-30000</v>
      </c>
      <c r="AK28" s="1083">
        <f t="shared" si="18"/>
        <v>0</v>
      </c>
      <c r="AL28" s="1083">
        <f t="shared" si="18"/>
        <v>-30000</v>
      </c>
      <c r="AM28" s="1072"/>
      <c r="AN28" s="1073"/>
      <c r="AO28" s="1073"/>
      <c r="AP28" s="1073"/>
      <c r="AQ28" s="1073"/>
      <c r="AR28" s="1073"/>
      <c r="AS28" s="1073"/>
      <c r="AT28" s="1073"/>
      <c r="AU28" s="1073"/>
      <c r="AV28" s="1073"/>
      <c r="AW28" s="1073"/>
      <c r="AX28" s="1073"/>
      <c r="AY28" s="476"/>
    </row>
    <row r="29" spans="1:53" s="286" customFormat="1" ht="35.25" customHeight="1" thickTop="1" thickBot="1" x14ac:dyDescent="0.25">
      <c r="A29" s="323" t="s">
        <v>52</v>
      </c>
      <c r="B29" s="323" t="s">
        <v>58</v>
      </c>
      <c r="C29" s="324"/>
      <c r="D29" s="324"/>
      <c r="E29" s="324"/>
      <c r="F29" s="324"/>
      <c r="G29" s="324"/>
      <c r="H29" s="324"/>
      <c r="I29" s="324"/>
      <c r="J29" s="324"/>
      <c r="K29" s="324"/>
      <c r="L29" s="324"/>
      <c r="M29" s="325"/>
      <c r="N29" s="324"/>
      <c r="O29" s="324"/>
      <c r="P29" s="324"/>
      <c r="Q29" s="324"/>
      <c r="R29" s="324"/>
      <c r="S29" s="324"/>
      <c r="T29" s="324"/>
      <c r="U29" s="324"/>
      <c r="V29" s="324"/>
      <c r="W29" s="324"/>
      <c r="X29" s="324"/>
      <c r="Y29" s="324"/>
      <c r="Z29" s="324"/>
      <c r="AA29" s="324"/>
      <c r="AB29" s="324"/>
      <c r="AC29" s="324"/>
      <c r="AD29" s="324"/>
      <c r="AE29" s="324"/>
      <c r="AF29" s="324"/>
      <c r="AG29" s="324"/>
      <c r="AH29" s="324"/>
      <c r="AI29" s="325"/>
      <c r="AJ29" s="326"/>
      <c r="AK29" s="326"/>
      <c r="AL29" s="327"/>
      <c r="AM29" s="328"/>
      <c r="AN29" s="334"/>
      <c r="AO29" s="334"/>
      <c r="AP29" s="334"/>
      <c r="AQ29" s="334"/>
      <c r="AR29" s="334"/>
      <c r="AS29" s="334"/>
      <c r="AT29" s="334"/>
      <c r="AU29" s="334"/>
      <c r="AV29" s="334"/>
      <c r="AW29" s="334"/>
      <c r="AX29" s="334"/>
      <c r="AY29" s="477"/>
    </row>
    <row r="30" spans="1:53" s="7" customFormat="1" ht="35.25" customHeight="1" thickTop="1" x14ac:dyDescent="0.2">
      <c r="A30" s="21">
        <f>SUM(KEU!A10)</f>
        <v>1</v>
      </c>
      <c r="B30" s="441" t="s">
        <v>527</v>
      </c>
      <c r="C30" s="912">
        <f>SUM(KEU!BH10)</f>
        <v>62700000</v>
      </c>
      <c r="D30" s="281"/>
      <c r="E30" s="281"/>
      <c r="F30" s="281"/>
      <c r="G30" s="281"/>
      <c r="H30" s="281"/>
      <c r="I30" s="281"/>
      <c r="J30" s="281"/>
      <c r="K30" s="281"/>
      <c r="L30" s="281"/>
      <c r="M30" s="725">
        <f t="shared" ref="M30:M33" si="19">SUM(C30:L30)</f>
        <v>62700000</v>
      </c>
      <c r="N30" s="281">
        <f>SUM(KEU!AS10)</f>
        <v>14700000</v>
      </c>
      <c r="O30" s="281"/>
      <c r="P30" s="281"/>
      <c r="Q30" s="281"/>
      <c r="R30" s="281"/>
      <c r="S30" s="281"/>
      <c r="T30" s="281"/>
      <c r="U30" s="281"/>
      <c r="V30" s="281"/>
      <c r="W30" s="281"/>
      <c r="X30" s="281">
        <f>SUM(N30:W30)</f>
        <v>14700000</v>
      </c>
      <c r="Y30" s="171">
        <f>SUM(KEU!BF10)</f>
        <v>0</v>
      </c>
      <c r="Z30" s="171"/>
      <c r="AA30" s="281"/>
      <c r="AB30" s="281"/>
      <c r="AC30" s="281"/>
      <c r="AD30" s="281"/>
      <c r="AE30" s="281"/>
      <c r="AF30" s="281"/>
      <c r="AG30" s="281"/>
      <c r="AH30" s="281"/>
      <c r="AI30" s="284">
        <f>SUM(Y30:AH30)</f>
        <v>0</v>
      </c>
      <c r="AJ30" s="281">
        <f>SUM(KEU!BG10)</f>
        <v>0</v>
      </c>
      <c r="AK30" s="281">
        <f t="shared" ref="AK30" si="20">SUM(AL30-AJ30)</f>
        <v>48000000</v>
      </c>
      <c r="AL30" s="725">
        <f t="shared" ref="AL30" si="21">SUM(M30-X30)</f>
        <v>48000000</v>
      </c>
      <c r="AM30" s="306">
        <f>SUM(KEU!BJ10)</f>
        <v>0.16666666666666666</v>
      </c>
      <c r="AN30" s="304">
        <f>SUM(N30/C30)</f>
        <v>0.23444976076555024</v>
      </c>
      <c r="AO30" s="304"/>
      <c r="AP30" s="304"/>
      <c r="AQ30" s="304"/>
      <c r="AR30" s="304"/>
      <c r="AS30" s="304"/>
      <c r="AT30" s="304"/>
      <c r="AU30" s="304"/>
      <c r="AV30" s="304"/>
      <c r="AW30" s="304"/>
      <c r="AX30" s="304">
        <f t="shared" ref="AO30:AX30" si="22">SUM(X30/M30)</f>
        <v>0.23444976076555024</v>
      </c>
      <c r="AY30" s="476"/>
    </row>
    <row r="31" spans="1:53" s="7" customFormat="1" ht="35.25" customHeight="1" x14ac:dyDescent="0.2">
      <c r="A31" s="21">
        <f>SUM(KEU!A27)</f>
        <v>2</v>
      </c>
      <c r="B31" s="441" t="s">
        <v>528</v>
      </c>
      <c r="C31" s="912">
        <f>SUM(KEU!BH27)</f>
        <v>403720000</v>
      </c>
      <c r="D31" s="281"/>
      <c r="E31" s="281"/>
      <c r="F31" s="281"/>
      <c r="G31" s="281"/>
      <c r="H31" s="281"/>
      <c r="I31" s="281"/>
      <c r="J31" s="281"/>
      <c r="K31" s="281"/>
      <c r="L31" s="281"/>
      <c r="M31" s="725">
        <f t="shared" si="19"/>
        <v>403720000</v>
      </c>
      <c r="N31" s="281">
        <f>SUM(KEU!AS27)</f>
        <v>69168936</v>
      </c>
      <c r="O31" s="281"/>
      <c r="P31" s="281"/>
      <c r="Q31" s="281"/>
      <c r="R31" s="281"/>
      <c r="S31" s="281"/>
      <c r="T31" s="281"/>
      <c r="U31" s="281"/>
      <c r="V31" s="281"/>
      <c r="W31" s="281"/>
      <c r="X31" s="281">
        <f t="shared" ref="X31:X33" si="23">SUM(N31:W31)</f>
        <v>69168936</v>
      </c>
      <c r="Y31" s="171">
        <f>SUM(KEU!BF27)</f>
        <v>0</v>
      </c>
      <c r="Z31" s="171"/>
      <c r="AA31" s="281"/>
      <c r="AB31" s="281"/>
      <c r="AC31" s="281"/>
      <c r="AD31" s="281"/>
      <c r="AE31" s="281"/>
      <c r="AF31" s="281"/>
      <c r="AG31" s="281"/>
      <c r="AH31" s="281"/>
      <c r="AI31" s="284">
        <f t="shared" ref="AI31:AI33" si="24">SUM(Y31:AH31)</f>
        <v>0</v>
      </c>
      <c r="AJ31" s="281">
        <f>SUM(KEU!BG27)</f>
        <v>941064</v>
      </c>
      <c r="AK31" s="281">
        <f t="shared" ref="AK31" si="25">SUM(AL31-AJ31)</f>
        <v>333610000</v>
      </c>
      <c r="AL31" s="725">
        <f t="shared" ref="AL31" si="26">SUM(M31-X31)</f>
        <v>334551064</v>
      </c>
      <c r="AM31" s="293">
        <f>SUM(KEU!BJ27)</f>
        <v>0.12962962962962965</v>
      </c>
      <c r="AN31" s="304">
        <f t="shared" ref="AN31:AN33" si="27">SUM(N31/C31)</f>
        <v>0.17132898048152184</v>
      </c>
      <c r="AO31" s="304"/>
      <c r="AP31" s="304"/>
      <c r="AQ31" s="304"/>
      <c r="AR31" s="304"/>
      <c r="AS31" s="304"/>
      <c r="AT31" s="304"/>
      <c r="AU31" s="304"/>
      <c r="AV31" s="304"/>
      <c r="AW31" s="304"/>
      <c r="AX31" s="304">
        <f t="shared" ref="AX31:AX34" si="28">SUM(X31/M31)</f>
        <v>0.17132898048152184</v>
      </c>
      <c r="AY31" s="476"/>
    </row>
    <row r="32" spans="1:53" s="7" customFormat="1" ht="35.25" customHeight="1" x14ac:dyDescent="0.2">
      <c r="A32" s="21">
        <f>SUM(KEU!A39)</f>
        <v>3</v>
      </c>
      <c r="B32" s="441" t="s">
        <v>365</v>
      </c>
      <c r="C32" s="912">
        <f>SUM(KEU!BH39)</f>
        <v>150600000</v>
      </c>
      <c r="D32" s="281"/>
      <c r="E32" s="281"/>
      <c r="F32" s="281"/>
      <c r="G32" s="281"/>
      <c r="H32" s="281"/>
      <c r="I32" s="281"/>
      <c r="J32" s="281"/>
      <c r="K32" s="281"/>
      <c r="L32" s="281"/>
      <c r="M32" s="725">
        <f t="shared" si="19"/>
        <v>150600000</v>
      </c>
      <c r="N32" s="281">
        <f>SUM(KEU!AS39)</f>
        <v>37650000</v>
      </c>
      <c r="O32" s="281"/>
      <c r="P32" s="281"/>
      <c r="Q32" s="281"/>
      <c r="R32" s="281"/>
      <c r="S32" s="281"/>
      <c r="T32" s="281"/>
      <c r="U32" s="281"/>
      <c r="V32" s="281"/>
      <c r="W32" s="281"/>
      <c r="X32" s="281">
        <f t="shared" si="23"/>
        <v>37650000</v>
      </c>
      <c r="Y32" s="171">
        <f>SUM(KEU!BF39)</f>
        <v>0</v>
      </c>
      <c r="Z32" s="171"/>
      <c r="AA32" s="281"/>
      <c r="AB32" s="281"/>
      <c r="AC32" s="281"/>
      <c r="AD32" s="281"/>
      <c r="AE32" s="281"/>
      <c r="AF32" s="281"/>
      <c r="AG32" s="281"/>
      <c r="AH32" s="281"/>
      <c r="AI32" s="284">
        <f t="shared" si="24"/>
        <v>0</v>
      </c>
      <c r="AJ32" s="281">
        <f>SUM(KEU!BG39)</f>
        <v>0</v>
      </c>
      <c r="AK32" s="281">
        <f t="shared" ref="AK32:AK33" si="29">SUM(AL32-AJ32)</f>
        <v>112950000</v>
      </c>
      <c r="AL32" s="725">
        <f t="shared" ref="AL32:AL33" si="30">SUM(M32-X32)</f>
        <v>112950000</v>
      </c>
      <c r="AM32" s="293">
        <f>SUM(KEU!BJ39)</f>
        <v>0.25</v>
      </c>
      <c r="AN32" s="304">
        <f t="shared" si="27"/>
        <v>0.25</v>
      </c>
      <c r="AO32" s="304"/>
      <c r="AP32" s="304"/>
      <c r="AQ32" s="304"/>
      <c r="AR32" s="304"/>
      <c r="AS32" s="304"/>
      <c r="AT32" s="304"/>
      <c r="AU32" s="304"/>
      <c r="AV32" s="304"/>
      <c r="AW32" s="304"/>
      <c r="AX32" s="304">
        <f t="shared" si="28"/>
        <v>0.25</v>
      </c>
      <c r="AY32" s="476"/>
    </row>
    <row r="33" spans="1:52" s="7" customFormat="1" ht="35.25" customHeight="1" thickBot="1" x14ac:dyDescent="0.25">
      <c r="A33" s="21">
        <f>SUM(KEU!A51)</f>
        <v>4</v>
      </c>
      <c r="B33" s="442" t="s">
        <v>367</v>
      </c>
      <c r="C33" s="912">
        <f>SUM(KEU!BH51)</f>
        <v>10636272</v>
      </c>
      <c r="D33" s="281"/>
      <c r="E33" s="281"/>
      <c r="F33" s="281"/>
      <c r="G33" s="281"/>
      <c r="H33" s="281"/>
      <c r="I33" s="281"/>
      <c r="J33" s="281"/>
      <c r="K33" s="281"/>
      <c r="L33" s="281"/>
      <c r="M33" s="725">
        <f t="shared" si="19"/>
        <v>10636272</v>
      </c>
      <c r="N33" s="281">
        <f>SUM(KEU!AS51)</f>
        <v>0</v>
      </c>
      <c r="O33" s="281"/>
      <c r="P33" s="281"/>
      <c r="Q33" s="281"/>
      <c r="R33" s="281"/>
      <c r="S33" s="281"/>
      <c r="T33" s="281"/>
      <c r="U33" s="281"/>
      <c r="V33" s="281"/>
      <c r="W33" s="281"/>
      <c r="X33" s="281">
        <f t="shared" si="23"/>
        <v>0</v>
      </c>
      <c r="Y33" s="171">
        <f>SUM(KEU!BF51)</f>
        <v>0</v>
      </c>
      <c r="Z33" s="171"/>
      <c r="AA33" s="281"/>
      <c r="AB33" s="281"/>
      <c r="AC33" s="281"/>
      <c r="AD33" s="281"/>
      <c r="AE33" s="281"/>
      <c r="AF33" s="281"/>
      <c r="AG33" s="281"/>
      <c r="AH33" s="281"/>
      <c r="AI33" s="284">
        <f t="shared" si="24"/>
        <v>0</v>
      </c>
      <c r="AJ33" s="281">
        <f>SUM(KEU!BG51)</f>
        <v>0</v>
      </c>
      <c r="AK33" s="281">
        <f t="shared" si="29"/>
        <v>10636272</v>
      </c>
      <c r="AL33" s="725">
        <f t="shared" si="30"/>
        <v>10636272</v>
      </c>
      <c r="AM33" s="293">
        <f>SUM(KEU!BJ51)</f>
        <v>0</v>
      </c>
      <c r="AN33" s="304">
        <f t="shared" si="27"/>
        <v>0</v>
      </c>
      <c r="AO33" s="304"/>
      <c r="AP33" s="304"/>
      <c r="AQ33" s="304"/>
      <c r="AR33" s="304"/>
      <c r="AS33" s="304"/>
      <c r="AT33" s="304"/>
      <c r="AU33" s="304"/>
      <c r="AV33" s="304"/>
      <c r="AW33" s="304"/>
      <c r="AX33" s="304">
        <f t="shared" si="28"/>
        <v>0</v>
      </c>
      <c r="AY33" s="476"/>
    </row>
    <row r="34" spans="1:52" s="41" customFormat="1" ht="35.25" customHeight="1" thickTop="1" thickBot="1" x14ac:dyDescent="0.25">
      <c r="A34" s="330"/>
      <c r="B34" s="331" t="s">
        <v>53</v>
      </c>
      <c r="C34" s="332">
        <f>SUM(C30:C33)</f>
        <v>627656272</v>
      </c>
      <c r="D34" s="332">
        <f t="shared" ref="D34:AL34" si="31">SUM(D30:D33)</f>
        <v>0</v>
      </c>
      <c r="E34" s="332">
        <f t="shared" si="31"/>
        <v>0</v>
      </c>
      <c r="F34" s="332">
        <f t="shared" si="31"/>
        <v>0</v>
      </c>
      <c r="G34" s="332">
        <f t="shared" si="31"/>
        <v>0</v>
      </c>
      <c r="H34" s="332">
        <f t="shared" si="31"/>
        <v>0</v>
      </c>
      <c r="I34" s="332">
        <f t="shared" si="31"/>
        <v>0</v>
      </c>
      <c r="J34" s="332">
        <f t="shared" si="31"/>
        <v>0</v>
      </c>
      <c r="K34" s="332">
        <f t="shared" si="31"/>
        <v>0</v>
      </c>
      <c r="L34" s="332">
        <f t="shared" si="31"/>
        <v>0</v>
      </c>
      <c r="M34" s="332">
        <f t="shared" si="31"/>
        <v>627656272</v>
      </c>
      <c r="N34" s="332">
        <f t="shared" si="31"/>
        <v>121518936</v>
      </c>
      <c r="O34" s="332">
        <f t="shared" si="31"/>
        <v>0</v>
      </c>
      <c r="P34" s="332">
        <f t="shared" si="31"/>
        <v>0</v>
      </c>
      <c r="Q34" s="332">
        <f t="shared" si="31"/>
        <v>0</v>
      </c>
      <c r="R34" s="332">
        <f t="shared" si="31"/>
        <v>0</v>
      </c>
      <c r="S34" s="332">
        <f t="shared" si="31"/>
        <v>0</v>
      </c>
      <c r="T34" s="332">
        <f t="shared" si="31"/>
        <v>0</v>
      </c>
      <c r="U34" s="332">
        <f t="shared" si="31"/>
        <v>0</v>
      </c>
      <c r="V34" s="332">
        <f t="shared" si="31"/>
        <v>0</v>
      </c>
      <c r="W34" s="332">
        <f t="shared" si="31"/>
        <v>0</v>
      </c>
      <c r="X34" s="332">
        <f t="shared" si="31"/>
        <v>121518936</v>
      </c>
      <c r="Y34" s="332">
        <f t="shared" si="31"/>
        <v>0</v>
      </c>
      <c r="Z34" s="332">
        <f t="shared" si="31"/>
        <v>0</v>
      </c>
      <c r="AA34" s="332">
        <f t="shared" si="31"/>
        <v>0</v>
      </c>
      <c r="AB34" s="332">
        <f t="shared" si="31"/>
        <v>0</v>
      </c>
      <c r="AC34" s="332">
        <f t="shared" si="31"/>
        <v>0</v>
      </c>
      <c r="AD34" s="332">
        <f t="shared" si="31"/>
        <v>0</v>
      </c>
      <c r="AE34" s="332">
        <f t="shared" si="31"/>
        <v>0</v>
      </c>
      <c r="AF34" s="332">
        <f t="shared" si="31"/>
        <v>0</v>
      </c>
      <c r="AG34" s="332">
        <f t="shared" si="31"/>
        <v>0</v>
      </c>
      <c r="AH34" s="332">
        <f t="shared" si="31"/>
        <v>0</v>
      </c>
      <c r="AI34" s="332">
        <f t="shared" si="31"/>
        <v>0</v>
      </c>
      <c r="AJ34" s="332">
        <f t="shared" si="31"/>
        <v>941064</v>
      </c>
      <c r="AK34" s="332">
        <f t="shared" si="31"/>
        <v>505196272</v>
      </c>
      <c r="AL34" s="332">
        <f t="shared" si="31"/>
        <v>506137336</v>
      </c>
      <c r="AM34" s="333">
        <f>SUM(AM30:AM33)/14</f>
        <v>3.9021164021164019E-2</v>
      </c>
      <c r="AN34" s="364">
        <f>SUM(N34/C34)</f>
        <v>0.19360745908391083</v>
      </c>
      <c r="AO34" s="364"/>
      <c r="AP34" s="364"/>
      <c r="AQ34" s="364"/>
      <c r="AR34" s="364"/>
      <c r="AS34" s="364"/>
      <c r="AT34" s="364"/>
      <c r="AU34" s="364"/>
      <c r="AV34" s="364"/>
      <c r="AW34" s="364"/>
      <c r="AX34" s="364">
        <f t="shared" si="28"/>
        <v>0.19360745908391083</v>
      </c>
      <c r="AY34" s="478"/>
    </row>
    <row r="35" spans="1:52" s="119" customFormat="1" ht="35.25" customHeight="1" thickTop="1" x14ac:dyDescent="0.2">
      <c r="A35" s="1076"/>
      <c r="B35" s="1077"/>
      <c r="C35" s="1065"/>
      <c r="D35" s="1065"/>
      <c r="E35" s="1065"/>
      <c r="F35" s="1065"/>
      <c r="G35" s="1065"/>
      <c r="H35" s="1065"/>
      <c r="I35" s="1065"/>
      <c r="J35" s="1065"/>
      <c r="K35" s="1065"/>
      <c r="L35" s="1224" t="s">
        <v>599</v>
      </c>
      <c r="M35" s="1225"/>
      <c r="N35" s="1078">
        <v>121582200</v>
      </c>
      <c r="O35" s="1078"/>
      <c r="P35" s="1078"/>
      <c r="Q35" s="1078"/>
      <c r="R35" s="1078"/>
      <c r="S35" s="1078"/>
      <c r="T35" s="1078"/>
      <c r="U35" s="1078"/>
      <c r="V35" s="1078"/>
      <c r="W35" s="1078"/>
      <c r="X35" s="1078">
        <f>SUM(N35:W35)</f>
        <v>121582200</v>
      </c>
      <c r="Y35" s="1078"/>
      <c r="Z35" s="1078"/>
      <c r="AA35" s="1078"/>
      <c r="AB35" s="1078"/>
      <c r="AC35" s="1078"/>
      <c r="AD35" s="1078"/>
      <c r="AE35" s="1078"/>
      <c r="AF35" s="1078"/>
      <c r="AG35" s="1078"/>
      <c r="AH35" s="1078"/>
      <c r="AI35" s="1078">
        <f>SUM(Y35:AH35)</f>
        <v>0</v>
      </c>
      <c r="AJ35" s="1078">
        <v>877800</v>
      </c>
      <c r="AK35" s="1078">
        <v>505196272</v>
      </c>
      <c r="AL35" s="1078">
        <v>506074072</v>
      </c>
      <c r="AM35" s="1069"/>
      <c r="AN35" s="1070"/>
      <c r="AO35" s="1070"/>
      <c r="AP35" s="1070"/>
      <c r="AQ35" s="1070"/>
      <c r="AR35" s="1070"/>
      <c r="AS35" s="1070"/>
      <c r="AT35" s="1070"/>
      <c r="AU35" s="1070"/>
      <c r="AV35" s="1070"/>
      <c r="AW35" s="1070"/>
      <c r="AX35" s="1070"/>
      <c r="AY35" s="476"/>
    </row>
    <row r="36" spans="1:52" s="119" customFormat="1" ht="35.25" customHeight="1" x14ac:dyDescent="0.2">
      <c r="A36" s="261"/>
      <c r="C36" s="1068"/>
      <c r="D36" s="1068"/>
      <c r="E36" s="1068"/>
      <c r="F36" s="1068"/>
      <c r="G36" s="1068"/>
      <c r="H36" s="1068"/>
      <c r="I36" s="1068"/>
      <c r="J36" s="1068"/>
      <c r="K36" s="1068"/>
      <c r="L36" s="1222" t="s">
        <v>600</v>
      </c>
      <c r="M36" s="1223"/>
      <c r="N36" s="1079"/>
      <c r="O36" s="1079"/>
      <c r="P36" s="1079"/>
      <c r="Q36" s="1079"/>
      <c r="R36" s="1079"/>
      <c r="S36" s="1079"/>
      <c r="T36" s="1079"/>
      <c r="U36" s="1079"/>
      <c r="V36" s="1079"/>
      <c r="W36" s="1079"/>
      <c r="X36" s="1079">
        <f t="shared" ref="X36:X37" si="32">SUM(N36:W36)</f>
        <v>0</v>
      </c>
      <c r="Y36" s="1079"/>
      <c r="Z36" s="1079"/>
      <c r="AA36" s="1079"/>
      <c r="AB36" s="1079"/>
      <c r="AC36" s="1079"/>
      <c r="AD36" s="1079"/>
      <c r="AE36" s="1079"/>
      <c r="AF36" s="1079"/>
      <c r="AG36" s="1079"/>
      <c r="AH36" s="1079"/>
      <c r="AI36" s="1079">
        <f t="shared" ref="AI36:AI37" si="33">SUM(Y36:AH36)</f>
        <v>0</v>
      </c>
      <c r="AJ36" s="1079"/>
      <c r="AK36" s="1079"/>
      <c r="AL36" s="1079"/>
      <c r="AM36" s="1071"/>
      <c r="AN36" s="476"/>
      <c r="AO36" s="476"/>
      <c r="AP36" s="476"/>
      <c r="AQ36" s="476"/>
      <c r="AR36" s="476"/>
      <c r="AS36" s="476"/>
      <c r="AT36" s="476"/>
      <c r="AU36" s="476"/>
      <c r="AV36" s="476"/>
      <c r="AW36" s="476"/>
      <c r="AX36" s="476"/>
      <c r="AY36" s="476"/>
    </row>
    <row r="37" spans="1:52" s="119" customFormat="1" ht="35.25" customHeight="1" thickBot="1" x14ac:dyDescent="0.25">
      <c r="A37" s="1080"/>
      <c r="B37" s="1081"/>
      <c r="C37" s="1066"/>
      <c r="D37" s="1066"/>
      <c r="E37" s="1066"/>
      <c r="F37" s="1066"/>
      <c r="G37" s="1066"/>
      <c r="H37" s="1066"/>
      <c r="I37" s="1066"/>
      <c r="J37" s="1066"/>
      <c r="K37" s="1066"/>
      <c r="L37" s="1066"/>
      <c r="M37" s="1067"/>
      <c r="N37" s="1082">
        <f>SUM(N34-N35)</f>
        <v>-63264</v>
      </c>
      <c r="O37" s="1083">
        <f t="shared" ref="O37:AL37" si="34">SUM(O34-O35)</f>
        <v>0</v>
      </c>
      <c r="P37" s="1083">
        <f t="shared" si="34"/>
        <v>0</v>
      </c>
      <c r="Q37" s="1083">
        <f t="shared" si="34"/>
        <v>0</v>
      </c>
      <c r="R37" s="1083">
        <f t="shared" si="34"/>
        <v>0</v>
      </c>
      <c r="S37" s="1083">
        <f t="shared" si="34"/>
        <v>0</v>
      </c>
      <c r="T37" s="1083">
        <f t="shared" si="34"/>
        <v>0</v>
      </c>
      <c r="U37" s="1083">
        <f t="shared" si="34"/>
        <v>0</v>
      </c>
      <c r="V37" s="1083">
        <f t="shared" si="34"/>
        <v>0</v>
      </c>
      <c r="W37" s="1083">
        <f t="shared" si="34"/>
        <v>0</v>
      </c>
      <c r="X37" s="1082">
        <f t="shared" si="32"/>
        <v>-63264</v>
      </c>
      <c r="Y37" s="1083">
        <f t="shared" si="34"/>
        <v>0</v>
      </c>
      <c r="Z37" s="1083">
        <f t="shared" si="34"/>
        <v>0</v>
      </c>
      <c r="AA37" s="1083">
        <f t="shared" si="34"/>
        <v>0</v>
      </c>
      <c r="AB37" s="1083">
        <f t="shared" si="34"/>
        <v>0</v>
      </c>
      <c r="AC37" s="1083">
        <f t="shared" si="34"/>
        <v>0</v>
      </c>
      <c r="AD37" s="1083">
        <f t="shared" si="34"/>
        <v>0</v>
      </c>
      <c r="AE37" s="1083">
        <f t="shared" si="34"/>
        <v>0</v>
      </c>
      <c r="AF37" s="1083">
        <f t="shared" si="34"/>
        <v>0</v>
      </c>
      <c r="AG37" s="1083">
        <f t="shared" si="34"/>
        <v>0</v>
      </c>
      <c r="AH37" s="1083">
        <f t="shared" si="34"/>
        <v>0</v>
      </c>
      <c r="AI37" s="1082">
        <f t="shared" si="33"/>
        <v>0</v>
      </c>
      <c r="AJ37" s="1083">
        <f t="shared" si="34"/>
        <v>63264</v>
      </c>
      <c r="AK37" s="1083">
        <f t="shared" si="34"/>
        <v>0</v>
      </c>
      <c r="AL37" s="1083">
        <f t="shared" si="34"/>
        <v>63264</v>
      </c>
      <c r="AM37" s="1072"/>
      <c r="AN37" s="1073"/>
      <c r="AO37" s="1073"/>
      <c r="AP37" s="1073"/>
      <c r="AQ37" s="1073"/>
      <c r="AR37" s="1073"/>
      <c r="AS37" s="1073"/>
      <c r="AT37" s="1073"/>
      <c r="AU37" s="1073"/>
      <c r="AV37" s="1073"/>
      <c r="AW37" s="1073"/>
      <c r="AX37" s="1073"/>
      <c r="AY37" s="476"/>
    </row>
    <row r="38" spans="1:52" s="286" customFormat="1" ht="35.25" customHeight="1" thickTop="1" thickBot="1" x14ac:dyDescent="0.25">
      <c r="A38" s="323" t="s">
        <v>56</v>
      </c>
      <c r="B38" s="323" t="s">
        <v>46</v>
      </c>
      <c r="C38" s="324"/>
      <c r="D38" s="324"/>
      <c r="E38" s="324"/>
      <c r="F38" s="324"/>
      <c r="G38" s="324"/>
      <c r="H38" s="324"/>
      <c r="I38" s="324"/>
      <c r="J38" s="324"/>
      <c r="K38" s="324"/>
      <c r="L38" s="324"/>
      <c r="M38" s="325"/>
      <c r="N38" s="324"/>
      <c r="O38" s="324"/>
      <c r="P38" s="324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5"/>
      <c r="AJ38" s="326"/>
      <c r="AK38" s="326"/>
      <c r="AL38" s="327"/>
      <c r="AM38" s="328"/>
      <c r="AN38" s="334"/>
      <c r="AO38" s="334"/>
      <c r="AP38" s="334"/>
      <c r="AQ38" s="334"/>
      <c r="AR38" s="334"/>
      <c r="AS38" s="334"/>
      <c r="AT38" s="334"/>
      <c r="AU38" s="334"/>
      <c r="AV38" s="334"/>
      <c r="AW38" s="334"/>
      <c r="AX38" s="334"/>
      <c r="AY38" s="477"/>
    </row>
    <row r="39" spans="1:52" s="7" customFormat="1" ht="35.25" customHeight="1" thickTop="1" x14ac:dyDescent="0.2">
      <c r="A39" s="22">
        <v>1</v>
      </c>
      <c r="B39" s="18" t="s">
        <v>593</v>
      </c>
      <c r="C39" s="913">
        <f>SUM(UMUM!BH86)</f>
        <v>188563600</v>
      </c>
      <c r="D39" s="279"/>
      <c r="E39" s="279"/>
      <c r="F39" s="279"/>
      <c r="G39" s="279"/>
      <c r="H39" s="279"/>
      <c r="I39" s="279"/>
      <c r="J39" s="279"/>
      <c r="K39" s="279"/>
      <c r="L39" s="279"/>
      <c r="M39" s="280">
        <f>SUM(C39:L39)</f>
        <v>188563600</v>
      </c>
      <c r="N39" s="279">
        <f>SUM(UMUM!AS86)</f>
        <v>33821866</v>
      </c>
      <c r="O39" s="279"/>
      <c r="P39" s="279"/>
      <c r="Q39" s="279"/>
      <c r="R39" s="279"/>
      <c r="S39" s="279"/>
      <c r="T39" s="279"/>
      <c r="U39" s="279"/>
      <c r="V39" s="279"/>
      <c r="W39" s="279"/>
      <c r="X39" s="281">
        <f t="shared" ref="X39:X49" si="35">SUM(N39:W39)</f>
        <v>33821866</v>
      </c>
      <c r="Y39" s="170">
        <f>SUM(UMUM!BF86)</f>
        <v>1837055.0000000002</v>
      </c>
      <c r="Z39" s="170"/>
      <c r="AA39" s="279"/>
      <c r="AB39" s="279"/>
      <c r="AC39" s="279"/>
      <c r="AD39" s="279"/>
      <c r="AE39" s="279"/>
      <c r="AF39" s="279"/>
      <c r="AG39" s="279"/>
      <c r="AH39" s="279"/>
      <c r="AI39" s="284">
        <f t="shared" ref="AI39:AI49" si="36">SUM(Y39:AH39)</f>
        <v>1837055.0000000002</v>
      </c>
      <c r="AJ39" s="170">
        <f>SUM(UMUM!BG86)</f>
        <v>2496634</v>
      </c>
      <c r="AK39" s="279">
        <f t="shared" ref="AK39" si="37">SUM(AL39-AJ39)</f>
        <v>152245100</v>
      </c>
      <c r="AL39" s="725">
        <f t="shared" ref="AL39:AL49" si="38">SUM(M39-X39)</f>
        <v>154741734</v>
      </c>
      <c r="AM39" s="293">
        <f>SUM(UMUM!BJ86)</f>
        <v>0.25495412547651347</v>
      </c>
      <c r="AN39" s="282">
        <f>SUM(N39/C39)</f>
        <v>0.17936582670250251</v>
      </c>
      <c r="AO39" s="282"/>
      <c r="AP39" s="282"/>
      <c r="AQ39" s="282"/>
      <c r="AR39" s="282"/>
      <c r="AS39" s="282"/>
      <c r="AT39" s="282"/>
      <c r="AU39" s="282"/>
      <c r="AV39" s="282"/>
      <c r="AW39" s="282"/>
      <c r="AX39" s="282">
        <f t="shared" ref="AO39:AX39" si="39">SUM(X39/M39)</f>
        <v>0.17936582670250251</v>
      </c>
      <c r="AY39" s="476"/>
      <c r="AZ39" s="7">
        <v>2</v>
      </c>
    </row>
    <row r="40" spans="1:52" s="7" customFormat="1" ht="35.25" customHeight="1" x14ac:dyDescent="0.2">
      <c r="A40" s="22">
        <v>2</v>
      </c>
      <c r="B40" s="18" t="s">
        <v>539</v>
      </c>
      <c r="C40" s="913">
        <v>0</v>
      </c>
      <c r="D40" s="279"/>
      <c r="E40" s="279"/>
      <c r="F40" s="279"/>
      <c r="G40" s="279"/>
      <c r="H40" s="279"/>
      <c r="I40" s="279">
        <f>SUM(UMUM!BH95)</f>
        <v>7245000</v>
      </c>
      <c r="J40" s="279"/>
      <c r="K40" s="279"/>
      <c r="L40" s="279"/>
      <c r="M40" s="280">
        <f t="shared" ref="M40" si="40">SUM(C40:L40)</f>
        <v>7245000</v>
      </c>
      <c r="N40" s="279"/>
      <c r="O40" s="279"/>
      <c r="P40" s="279"/>
      <c r="Q40" s="279"/>
      <c r="R40" s="279"/>
      <c r="S40" s="279"/>
      <c r="T40" s="279">
        <f>SUM(UMUM!AS95)</f>
        <v>7050000</v>
      </c>
      <c r="U40" s="279"/>
      <c r="V40" s="279"/>
      <c r="W40" s="279"/>
      <c r="X40" s="281">
        <f t="shared" ref="X40" si="41">SUM(N40:W40)</f>
        <v>7050000</v>
      </c>
      <c r="Y40" s="170">
        <f>SUM(UMUM!BF127)</f>
        <v>0</v>
      </c>
      <c r="Z40" s="170"/>
      <c r="AA40" s="279"/>
      <c r="AB40" s="279"/>
      <c r="AC40" s="279"/>
      <c r="AD40" s="279"/>
      <c r="AE40" s="279">
        <f>SUM(UMUM!BF95)</f>
        <v>951750</v>
      </c>
      <c r="AF40" s="279"/>
      <c r="AG40" s="279"/>
      <c r="AH40" s="279"/>
      <c r="AI40" s="284">
        <f t="shared" ref="AI40" si="42">SUM(Y40:AH40)</f>
        <v>951750</v>
      </c>
      <c r="AJ40" s="170">
        <f>SUM(UMUM!BG95)</f>
        <v>0</v>
      </c>
      <c r="AK40" s="279">
        <f>SUM(AL40-AJ40)</f>
        <v>195000</v>
      </c>
      <c r="AL40" s="725">
        <f t="shared" ref="AL40" si="43">SUM(M40-X40)</f>
        <v>195000</v>
      </c>
      <c r="AM40" s="293">
        <f>SUM(UMUM!BJ95)</f>
        <v>0.97619047619047616</v>
      </c>
      <c r="AN40" s="282"/>
      <c r="AO40" s="282"/>
      <c r="AP40" s="282"/>
      <c r="AQ40" s="282"/>
      <c r="AR40" s="282"/>
      <c r="AS40" s="282"/>
      <c r="AT40" s="282">
        <f t="shared" ref="AT40:AT52" si="44">SUM(T40/I40)</f>
        <v>0.97308488612836441</v>
      </c>
      <c r="AU40" s="282"/>
      <c r="AV40" s="282"/>
      <c r="AW40" s="282"/>
      <c r="AX40" s="282">
        <f t="shared" ref="AW40:AX52" si="45">SUM(X40/M40)</f>
        <v>0.97308488612836441</v>
      </c>
      <c r="AY40" s="476"/>
      <c r="AZ40" s="7">
        <v>4</v>
      </c>
    </row>
    <row r="41" spans="1:52" s="7" customFormat="1" ht="35.25" customHeight="1" x14ac:dyDescent="0.2">
      <c r="A41" s="22">
        <v>3</v>
      </c>
      <c r="B41" s="18" t="s">
        <v>180</v>
      </c>
      <c r="C41" s="913">
        <f>SUM(UMUM!BH128)</f>
        <v>15581728</v>
      </c>
      <c r="D41" s="279"/>
      <c r="E41" s="279"/>
      <c r="F41" s="279"/>
      <c r="G41" s="279"/>
      <c r="H41" s="279"/>
      <c r="I41" s="279"/>
      <c r="J41" s="279"/>
      <c r="K41" s="279"/>
      <c r="L41" s="279"/>
      <c r="M41" s="280">
        <f t="shared" ref="M41:M49" si="46">SUM(C41:L41)</f>
        <v>15581728</v>
      </c>
      <c r="N41" s="279">
        <f>SUM(UMUM!AS128)</f>
        <v>0</v>
      </c>
      <c r="O41" s="279"/>
      <c r="P41" s="279"/>
      <c r="Q41" s="279"/>
      <c r="R41" s="279"/>
      <c r="S41" s="279"/>
      <c r="T41" s="279"/>
      <c r="U41" s="279"/>
      <c r="V41" s="279"/>
      <c r="W41" s="279"/>
      <c r="X41" s="281">
        <f t="shared" si="35"/>
        <v>0</v>
      </c>
      <c r="Y41" s="170">
        <f>SUM(UMUM!BF128)</f>
        <v>0</v>
      </c>
      <c r="Z41" s="170"/>
      <c r="AA41" s="279"/>
      <c r="AB41" s="279"/>
      <c r="AC41" s="279"/>
      <c r="AD41" s="279"/>
      <c r="AE41" s="279"/>
      <c r="AF41" s="279"/>
      <c r="AG41" s="279"/>
      <c r="AH41" s="279"/>
      <c r="AI41" s="284">
        <f t="shared" si="36"/>
        <v>0</v>
      </c>
      <c r="AJ41" s="170">
        <f>SUM(UMUM!BG128)</f>
        <v>0</v>
      </c>
      <c r="AK41" s="279">
        <f>SUM(AL41-AJ41)</f>
        <v>15581728</v>
      </c>
      <c r="AL41" s="725">
        <f t="shared" si="38"/>
        <v>15581728</v>
      </c>
      <c r="AM41" s="293">
        <f>SUM(UMUM!BJ128)</f>
        <v>0</v>
      </c>
      <c r="AN41" s="282">
        <f t="shared" ref="AN40:AN51" si="47">SUM(N41/C41)</f>
        <v>0</v>
      </c>
      <c r="AO41" s="282"/>
      <c r="AP41" s="282"/>
      <c r="AQ41" s="282"/>
      <c r="AR41" s="282"/>
      <c r="AS41" s="282"/>
      <c r="AT41" s="282"/>
      <c r="AU41" s="282"/>
      <c r="AV41" s="282"/>
      <c r="AW41" s="282"/>
      <c r="AX41" s="282">
        <f t="shared" si="45"/>
        <v>0</v>
      </c>
      <c r="AY41" s="476"/>
      <c r="AZ41" s="7">
        <v>4</v>
      </c>
    </row>
    <row r="42" spans="1:52" s="7" customFormat="1" ht="35.25" customHeight="1" x14ac:dyDescent="0.2">
      <c r="A42" s="22">
        <v>4</v>
      </c>
      <c r="B42" s="18" t="s">
        <v>181</v>
      </c>
      <c r="C42" s="913">
        <f>SUM(UMUM!BH136)</f>
        <v>118800000</v>
      </c>
      <c r="D42" s="279"/>
      <c r="E42" s="279"/>
      <c r="F42" s="279"/>
      <c r="G42" s="279"/>
      <c r="H42" s="279"/>
      <c r="I42" s="279"/>
      <c r="J42" s="279"/>
      <c r="K42" s="279"/>
      <c r="L42" s="279"/>
      <c r="M42" s="280">
        <f t="shared" si="46"/>
        <v>118800000</v>
      </c>
      <c r="N42" s="279">
        <f>SUM(UMUM!AS136)</f>
        <v>29700000</v>
      </c>
      <c r="O42" s="279"/>
      <c r="P42" s="279"/>
      <c r="Q42" s="279"/>
      <c r="R42" s="279"/>
      <c r="S42" s="279"/>
      <c r="T42" s="279"/>
      <c r="U42" s="279"/>
      <c r="V42" s="279"/>
      <c r="W42" s="279"/>
      <c r="X42" s="281">
        <f t="shared" si="35"/>
        <v>29700000</v>
      </c>
      <c r="Y42" s="279">
        <f>SUM(UMUM!BF136)</f>
        <v>0</v>
      </c>
      <c r="Z42" s="279"/>
      <c r="AA42" s="279"/>
      <c r="AB42" s="279"/>
      <c r="AC42" s="279"/>
      <c r="AD42" s="279"/>
      <c r="AE42" s="279"/>
      <c r="AF42" s="279"/>
      <c r="AG42" s="279"/>
      <c r="AH42" s="279"/>
      <c r="AI42" s="284">
        <f t="shared" si="36"/>
        <v>0</v>
      </c>
      <c r="AJ42" s="170">
        <f>SUM(UMUM!BG136)</f>
        <v>0</v>
      </c>
      <c r="AK42" s="279">
        <f t="shared" ref="AK42" si="48">SUM(AL42-AJ42)</f>
        <v>89100000</v>
      </c>
      <c r="AL42" s="725">
        <f t="shared" si="38"/>
        <v>89100000</v>
      </c>
      <c r="AM42" s="293">
        <f>SUM(UMUM!BJ136)</f>
        <v>0.25</v>
      </c>
      <c r="AN42" s="282">
        <f t="shared" si="47"/>
        <v>0.25</v>
      </c>
      <c r="AO42" s="282"/>
      <c r="AP42" s="282"/>
      <c r="AQ42" s="282"/>
      <c r="AR42" s="282"/>
      <c r="AS42" s="282"/>
      <c r="AT42" s="282"/>
      <c r="AU42" s="282"/>
      <c r="AV42" s="282"/>
      <c r="AW42" s="282"/>
      <c r="AX42" s="282">
        <f t="shared" si="45"/>
        <v>0.25</v>
      </c>
      <c r="AY42" s="476"/>
      <c r="AZ42" s="7">
        <v>5</v>
      </c>
    </row>
    <row r="43" spans="1:52" s="7" customFormat="1" ht="35.25" customHeight="1" x14ac:dyDescent="0.2">
      <c r="A43" s="22">
        <v>5</v>
      </c>
      <c r="B43" s="18" t="s">
        <v>182</v>
      </c>
      <c r="C43" s="913">
        <f>SUM(UMUM!BH144)</f>
        <v>1166400</v>
      </c>
      <c r="D43" s="279"/>
      <c r="E43" s="279"/>
      <c r="F43" s="279"/>
      <c r="G43" s="279"/>
      <c r="H43" s="279"/>
      <c r="I43" s="279"/>
      <c r="J43" s="279"/>
      <c r="K43" s="279"/>
      <c r="L43" s="279"/>
      <c r="M43" s="280">
        <f t="shared" si="46"/>
        <v>1166400</v>
      </c>
      <c r="N43" s="279">
        <f>SUM(UMUM!AS144)</f>
        <v>0</v>
      </c>
      <c r="O43" s="279"/>
      <c r="P43" s="279"/>
      <c r="Q43" s="279"/>
      <c r="R43" s="279"/>
      <c r="S43" s="279"/>
      <c r="T43" s="279"/>
      <c r="U43" s="279"/>
      <c r="V43" s="279"/>
      <c r="W43" s="279"/>
      <c r="X43" s="281">
        <f t="shared" si="35"/>
        <v>0</v>
      </c>
      <c r="Y43" s="279">
        <f>SUM(UMUM!BF144)</f>
        <v>0</v>
      </c>
      <c r="Z43" s="279"/>
      <c r="AA43" s="279"/>
      <c r="AB43" s="279"/>
      <c r="AC43" s="279"/>
      <c r="AD43" s="279"/>
      <c r="AE43" s="279"/>
      <c r="AF43" s="279"/>
      <c r="AG43" s="279"/>
      <c r="AH43" s="279"/>
      <c r="AI43" s="284">
        <f>SUM(UMUM!BG144)</f>
        <v>0</v>
      </c>
      <c r="AJ43" s="279">
        <f>SUM(UMUM!BG144)</f>
        <v>0</v>
      </c>
      <c r="AK43" s="279">
        <f>SUM(AL43-AJ43)</f>
        <v>1166400</v>
      </c>
      <c r="AL43" s="725">
        <f t="shared" si="38"/>
        <v>1166400</v>
      </c>
      <c r="AM43" s="293">
        <f>SUM(UMUM!BJ144)</f>
        <v>0</v>
      </c>
      <c r="AN43" s="282">
        <f t="shared" si="47"/>
        <v>0</v>
      </c>
      <c r="AO43" s="282"/>
      <c r="AP43" s="282"/>
      <c r="AQ43" s="282"/>
      <c r="AR43" s="282"/>
      <c r="AS43" s="282"/>
      <c r="AT43" s="282"/>
      <c r="AU43" s="282"/>
      <c r="AV43" s="282"/>
      <c r="AW43" s="282"/>
      <c r="AX43" s="282">
        <f t="shared" si="45"/>
        <v>0</v>
      </c>
      <c r="AY43" s="476"/>
      <c r="AZ43" s="7">
        <v>6</v>
      </c>
    </row>
    <row r="44" spans="1:52" s="7" customFormat="1" ht="35.25" customHeight="1" x14ac:dyDescent="0.2">
      <c r="A44" s="22">
        <v>6</v>
      </c>
      <c r="B44" s="18" t="s">
        <v>183</v>
      </c>
      <c r="C44" s="913">
        <f>SUM(UMUM!BH152)</f>
        <v>1555200</v>
      </c>
      <c r="D44" s="279"/>
      <c r="E44" s="279"/>
      <c r="F44" s="279"/>
      <c r="G44" s="279"/>
      <c r="H44" s="279"/>
      <c r="I44" s="279"/>
      <c r="J44" s="279"/>
      <c r="K44" s="279"/>
      <c r="L44" s="279"/>
      <c r="M44" s="280">
        <f t="shared" si="46"/>
        <v>1555200</v>
      </c>
      <c r="N44" s="279">
        <f>SUM(UMUM!AS152)</f>
        <v>0</v>
      </c>
      <c r="O44" s="279"/>
      <c r="P44" s="279"/>
      <c r="Q44" s="279"/>
      <c r="R44" s="279"/>
      <c r="S44" s="279"/>
      <c r="T44" s="279"/>
      <c r="U44" s="279"/>
      <c r="V44" s="279"/>
      <c r="W44" s="279"/>
      <c r="X44" s="281">
        <f t="shared" si="35"/>
        <v>0</v>
      </c>
      <c r="Y44" s="279">
        <f>SUM(UMUM!BF152)</f>
        <v>0</v>
      </c>
      <c r="Z44" s="279"/>
      <c r="AA44" s="279"/>
      <c r="AB44" s="279"/>
      <c r="AC44" s="279"/>
      <c r="AD44" s="279"/>
      <c r="AE44" s="279"/>
      <c r="AF44" s="279"/>
      <c r="AG44" s="279"/>
      <c r="AH44" s="279"/>
      <c r="AI44" s="284">
        <f t="shared" si="36"/>
        <v>0</v>
      </c>
      <c r="AJ44" s="279">
        <f>SUM(UMUM!BG152)</f>
        <v>0</v>
      </c>
      <c r="AK44" s="279">
        <f t="shared" ref="AK44" si="49">SUM(AL44-AJ44)</f>
        <v>1555200</v>
      </c>
      <c r="AL44" s="725">
        <f t="shared" si="38"/>
        <v>1555200</v>
      </c>
      <c r="AM44" s="293">
        <f>SUM(UMUM!BJ152)</f>
        <v>0</v>
      </c>
      <c r="AN44" s="282">
        <f t="shared" si="47"/>
        <v>0</v>
      </c>
      <c r="AO44" s="282"/>
      <c r="AP44" s="282"/>
      <c r="AQ44" s="282"/>
      <c r="AR44" s="282"/>
      <c r="AS44" s="282"/>
      <c r="AT44" s="282"/>
      <c r="AU44" s="282"/>
      <c r="AV44" s="282"/>
      <c r="AW44" s="282"/>
      <c r="AX44" s="282">
        <f t="shared" si="45"/>
        <v>0</v>
      </c>
      <c r="AY44" s="476"/>
      <c r="AZ44" s="7">
        <v>7</v>
      </c>
    </row>
    <row r="45" spans="1:52" s="7" customFormat="1" ht="35.25" customHeight="1" x14ac:dyDescent="0.2">
      <c r="A45" s="22">
        <v>7</v>
      </c>
      <c r="B45" s="18" t="s">
        <v>184</v>
      </c>
      <c r="C45" s="913">
        <f>SUM(UMUM!BH160)</f>
        <v>1166400</v>
      </c>
      <c r="D45" s="279"/>
      <c r="E45" s="279"/>
      <c r="F45" s="279"/>
      <c r="G45" s="279"/>
      <c r="H45" s="279"/>
      <c r="I45" s="279"/>
      <c r="J45" s="279"/>
      <c r="K45" s="279"/>
      <c r="L45" s="279"/>
      <c r="M45" s="280">
        <f t="shared" si="46"/>
        <v>1166400</v>
      </c>
      <c r="N45" s="279">
        <f>SUM(UMUM!AS160)</f>
        <v>0</v>
      </c>
      <c r="O45" s="279"/>
      <c r="P45" s="279"/>
      <c r="Q45" s="279"/>
      <c r="R45" s="279"/>
      <c r="S45" s="279"/>
      <c r="T45" s="279"/>
      <c r="U45" s="279"/>
      <c r="V45" s="279"/>
      <c r="W45" s="279"/>
      <c r="X45" s="281">
        <f t="shared" si="35"/>
        <v>0</v>
      </c>
      <c r="Y45" s="279">
        <f>SUM(UMUM!BF160)</f>
        <v>0</v>
      </c>
      <c r="Z45" s="279"/>
      <c r="AA45" s="279"/>
      <c r="AB45" s="279"/>
      <c r="AC45" s="279"/>
      <c r="AD45" s="279"/>
      <c r="AE45" s="279"/>
      <c r="AF45" s="279"/>
      <c r="AG45" s="279"/>
      <c r="AH45" s="279"/>
      <c r="AI45" s="284">
        <f t="shared" si="36"/>
        <v>0</v>
      </c>
      <c r="AJ45" s="279">
        <f>SUM(UMUM!BG160)</f>
        <v>0</v>
      </c>
      <c r="AK45" s="279">
        <f t="shared" ref="AK45:AK48" si="50">SUM(AL45-AJ45)</f>
        <v>1166400</v>
      </c>
      <c r="AL45" s="725">
        <f t="shared" si="38"/>
        <v>1166400</v>
      </c>
      <c r="AM45" s="293">
        <f>SUM(UMUM!BJ160)</f>
        <v>0</v>
      </c>
      <c r="AN45" s="282">
        <f t="shared" si="47"/>
        <v>0</v>
      </c>
      <c r="AO45" s="282"/>
      <c r="AP45" s="282"/>
      <c r="AQ45" s="282"/>
      <c r="AR45" s="282"/>
      <c r="AS45" s="282"/>
      <c r="AT45" s="282"/>
      <c r="AU45" s="282"/>
      <c r="AV45" s="282"/>
      <c r="AW45" s="282"/>
      <c r="AX45" s="282">
        <f t="shared" si="45"/>
        <v>0</v>
      </c>
      <c r="AY45" s="476"/>
      <c r="AZ45" s="7">
        <v>8</v>
      </c>
    </row>
    <row r="46" spans="1:52" s="7" customFormat="1" ht="35.25" customHeight="1" x14ac:dyDescent="0.2">
      <c r="A46" s="22">
        <v>8</v>
      </c>
      <c r="B46" s="18" t="s">
        <v>185</v>
      </c>
      <c r="C46" s="913">
        <f>SUM(UMUM!BH169)</f>
        <v>73200000</v>
      </c>
      <c r="D46" s="279"/>
      <c r="E46" s="279"/>
      <c r="F46" s="279"/>
      <c r="G46" s="279"/>
      <c r="H46" s="279"/>
      <c r="I46" s="279"/>
      <c r="J46" s="279"/>
      <c r="K46" s="279"/>
      <c r="L46" s="279"/>
      <c r="M46" s="280">
        <f t="shared" si="46"/>
        <v>73200000</v>
      </c>
      <c r="N46" s="279">
        <f>SUM(UMUM!AS169)</f>
        <v>18000000</v>
      </c>
      <c r="O46" s="279"/>
      <c r="P46" s="279"/>
      <c r="Q46" s="279"/>
      <c r="R46" s="279"/>
      <c r="S46" s="279"/>
      <c r="T46" s="279"/>
      <c r="U46" s="279"/>
      <c r="V46" s="279"/>
      <c r="W46" s="279"/>
      <c r="X46" s="281">
        <f t="shared" si="35"/>
        <v>18000000</v>
      </c>
      <c r="Y46" s="279">
        <f>SUM(UMUM!BF169)</f>
        <v>0</v>
      </c>
      <c r="Z46" s="279"/>
      <c r="AA46" s="279"/>
      <c r="AB46" s="279"/>
      <c r="AC46" s="279"/>
      <c r="AD46" s="279"/>
      <c r="AE46" s="279"/>
      <c r="AF46" s="279"/>
      <c r="AG46" s="279"/>
      <c r="AH46" s="279"/>
      <c r="AI46" s="284">
        <f t="shared" si="36"/>
        <v>0</v>
      </c>
      <c r="AJ46" s="279">
        <f>SUM(UMUM!BG169)</f>
        <v>0</v>
      </c>
      <c r="AK46" s="279">
        <f t="shared" si="50"/>
        <v>55200000</v>
      </c>
      <c r="AL46" s="725">
        <f t="shared" si="38"/>
        <v>55200000</v>
      </c>
      <c r="AM46" s="293">
        <f>SUM(UMUM!BJ169)</f>
        <v>0.125</v>
      </c>
      <c r="AN46" s="282">
        <f t="shared" si="47"/>
        <v>0.24590163934426229</v>
      </c>
      <c r="AO46" s="282"/>
      <c r="AP46" s="282"/>
      <c r="AQ46" s="282"/>
      <c r="AR46" s="282"/>
      <c r="AS46" s="282"/>
      <c r="AT46" s="282"/>
      <c r="AU46" s="282"/>
      <c r="AV46" s="282"/>
      <c r="AW46" s="282"/>
      <c r="AX46" s="282">
        <f t="shared" si="45"/>
        <v>0.24590163934426229</v>
      </c>
      <c r="AY46" s="476"/>
      <c r="AZ46" s="7">
        <v>9</v>
      </c>
    </row>
    <row r="47" spans="1:52" s="7" customFormat="1" ht="35.25" customHeight="1" x14ac:dyDescent="0.2">
      <c r="A47" s="22">
        <v>9</v>
      </c>
      <c r="B47" s="18" t="s">
        <v>285</v>
      </c>
      <c r="C47" s="913"/>
      <c r="D47" s="279"/>
      <c r="E47" s="279"/>
      <c r="F47" s="279"/>
      <c r="G47" s="279">
        <f>SUM(UMUM!BH177)</f>
        <v>10080000</v>
      </c>
      <c r="H47" s="279"/>
      <c r="I47" s="279"/>
      <c r="J47" s="279"/>
      <c r="K47" s="279"/>
      <c r="L47" s="279"/>
      <c r="M47" s="280">
        <f t="shared" si="46"/>
        <v>10080000</v>
      </c>
      <c r="N47" s="279"/>
      <c r="O47" s="279"/>
      <c r="P47" s="279"/>
      <c r="Q47" s="283"/>
      <c r="R47" s="395">
        <f>SUM(UMUM!AS177)</f>
        <v>0</v>
      </c>
      <c r="S47" s="395"/>
      <c r="T47" s="279"/>
      <c r="U47" s="279"/>
      <c r="V47" s="279"/>
      <c r="W47" s="279"/>
      <c r="X47" s="281">
        <f t="shared" si="35"/>
        <v>0</v>
      </c>
      <c r="Y47" s="279"/>
      <c r="Z47" s="279"/>
      <c r="AA47" s="279"/>
      <c r="AB47" s="279"/>
      <c r="AC47" s="170">
        <f>SUM(UMUM!BF177)</f>
        <v>0</v>
      </c>
      <c r="AD47" s="170"/>
      <c r="AE47" s="279"/>
      <c r="AF47" s="279"/>
      <c r="AG47" s="279"/>
      <c r="AH47" s="279"/>
      <c r="AI47" s="284">
        <f t="shared" si="36"/>
        <v>0</v>
      </c>
      <c r="AJ47" s="279">
        <f>SUM(UMUM!BG177)</f>
        <v>0</v>
      </c>
      <c r="AK47" s="279">
        <f t="shared" si="50"/>
        <v>10080000</v>
      </c>
      <c r="AL47" s="725">
        <f t="shared" si="38"/>
        <v>10080000</v>
      </c>
      <c r="AM47" s="293">
        <f>SUM(UMUM!BJ177)</f>
        <v>0</v>
      </c>
      <c r="AN47" s="282"/>
      <c r="AO47" s="282"/>
      <c r="AP47" s="282"/>
      <c r="AQ47" s="282"/>
      <c r="AR47" s="282">
        <f t="shared" ref="AR40:AR52" si="51">SUM(R47/G47)</f>
        <v>0</v>
      </c>
      <c r="AS47" s="282"/>
      <c r="AT47" s="282"/>
      <c r="AU47" s="282"/>
      <c r="AV47" s="282"/>
      <c r="AW47" s="282"/>
      <c r="AX47" s="282">
        <f t="shared" si="45"/>
        <v>0</v>
      </c>
      <c r="AY47" s="476"/>
      <c r="AZ47" s="7">
        <v>9</v>
      </c>
    </row>
    <row r="48" spans="1:52" s="7" customFormat="1" ht="35.25" customHeight="1" x14ac:dyDescent="0.2">
      <c r="A48" s="22">
        <v>10</v>
      </c>
      <c r="B48" s="18" t="s">
        <v>186</v>
      </c>
      <c r="C48" s="913"/>
      <c r="D48" s="279"/>
      <c r="E48" s="279">
        <f>SUM(UMUM!BH188)</f>
        <v>10318290</v>
      </c>
      <c r="F48" s="279"/>
      <c r="G48" s="279"/>
      <c r="H48" s="279"/>
      <c r="I48" s="279"/>
      <c r="J48" s="279"/>
      <c r="K48" s="279"/>
      <c r="L48" s="279"/>
      <c r="M48" s="280">
        <f t="shared" si="46"/>
        <v>10318290</v>
      </c>
      <c r="N48" s="279"/>
      <c r="O48" s="279"/>
      <c r="P48" s="279">
        <f>SUM(UMUM!AS188)</f>
        <v>1079000</v>
      </c>
      <c r="Q48" s="279"/>
      <c r="R48" s="279"/>
      <c r="S48" s="279"/>
      <c r="T48" s="279"/>
      <c r="U48" s="279"/>
      <c r="V48" s="279"/>
      <c r="W48" s="279"/>
      <c r="X48" s="281">
        <f t="shared" si="35"/>
        <v>1079000</v>
      </c>
      <c r="Y48" s="279"/>
      <c r="Z48" s="279"/>
      <c r="AA48" s="285">
        <f>SUM(UMUM!BF188)</f>
        <v>78400.000000000015</v>
      </c>
      <c r="AB48" s="285"/>
      <c r="AC48" s="279"/>
      <c r="AD48" s="279"/>
      <c r="AE48" s="279"/>
      <c r="AF48" s="279"/>
      <c r="AG48" s="279"/>
      <c r="AH48" s="279"/>
      <c r="AI48" s="284">
        <f t="shared" si="36"/>
        <v>78400.000000000015</v>
      </c>
      <c r="AJ48" s="279">
        <f>SUM(UMUM!BG188)</f>
        <v>0</v>
      </c>
      <c r="AK48" s="279">
        <f t="shared" si="50"/>
        <v>9239290</v>
      </c>
      <c r="AL48" s="725">
        <f t="shared" si="38"/>
        <v>9239290</v>
      </c>
      <c r="AM48" s="293">
        <f>SUM(UMUM!BJ188)</f>
        <v>0</v>
      </c>
      <c r="AN48" s="282"/>
      <c r="AO48" s="282"/>
      <c r="AP48" s="282">
        <f t="shared" ref="AP40:AP52" si="52">SUM(P48/E48)</f>
        <v>0.10457159083530314</v>
      </c>
      <c r="AQ48" s="282"/>
      <c r="AR48" s="282"/>
      <c r="AS48" s="282"/>
      <c r="AT48" s="282"/>
      <c r="AU48" s="282"/>
      <c r="AV48" s="282"/>
      <c r="AW48" s="282"/>
      <c r="AX48" s="282">
        <f t="shared" si="45"/>
        <v>0.10457159083530314</v>
      </c>
      <c r="AY48" s="476"/>
      <c r="AZ48" s="7">
        <v>10</v>
      </c>
    </row>
    <row r="49" spans="1:52" s="7" customFormat="1" ht="35.25" customHeight="1" x14ac:dyDescent="0.2">
      <c r="A49" s="22">
        <v>11</v>
      </c>
      <c r="B49" s="307" t="s">
        <v>553</v>
      </c>
      <c r="C49" s="914"/>
      <c r="D49" s="283"/>
      <c r="E49" s="283"/>
      <c r="F49" s="283"/>
      <c r="G49" s="283"/>
      <c r="H49" s="283">
        <f>SUM(UMUM!BH196)</f>
        <v>5451000</v>
      </c>
      <c r="I49" s="283"/>
      <c r="J49" s="283"/>
      <c r="K49" s="283"/>
      <c r="L49" s="283"/>
      <c r="M49" s="280">
        <f t="shared" si="46"/>
        <v>5451000</v>
      </c>
      <c r="N49" s="279"/>
      <c r="O49" s="283"/>
      <c r="P49" s="283"/>
      <c r="Q49" s="283"/>
      <c r="R49" s="283"/>
      <c r="S49" s="283">
        <f>SUM(UMUM!AS196)</f>
        <v>5250000</v>
      </c>
      <c r="T49" s="283"/>
      <c r="U49" s="283"/>
      <c r="V49" s="283"/>
      <c r="W49" s="283"/>
      <c r="X49" s="281">
        <f t="shared" si="35"/>
        <v>5250000</v>
      </c>
      <c r="Y49" s="279"/>
      <c r="Z49" s="283"/>
      <c r="AA49" s="283"/>
      <c r="AB49" s="283"/>
      <c r="AC49" s="308"/>
      <c r="AD49" s="308">
        <f>SUM(UMUM!BF196)</f>
        <v>708750</v>
      </c>
      <c r="AE49" s="283"/>
      <c r="AF49" s="283"/>
      <c r="AG49" s="283"/>
      <c r="AH49" s="283"/>
      <c r="AI49" s="284">
        <f t="shared" si="36"/>
        <v>708750</v>
      </c>
      <c r="AJ49" s="283">
        <f>SUM(UMUM!BG196)</f>
        <v>201000</v>
      </c>
      <c r="AK49" s="283">
        <f t="shared" ref="AK49" si="53">SUM(AL49-AJ49)</f>
        <v>0</v>
      </c>
      <c r="AL49" s="725">
        <f t="shared" si="38"/>
        <v>201000</v>
      </c>
      <c r="AM49" s="294">
        <f>SUM(UMUM!BJ196)</f>
        <v>0.25</v>
      </c>
      <c r="AN49" s="282"/>
      <c r="AO49" s="282"/>
      <c r="AP49" s="282"/>
      <c r="AQ49" s="282"/>
      <c r="AR49" s="282"/>
      <c r="AS49" s="282">
        <f t="shared" ref="AS40:AS52" si="54">SUM(S49/H49)</f>
        <v>0.96312603192074853</v>
      </c>
      <c r="AT49" s="282"/>
      <c r="AU49" s="282"/>
      <c r="AV49" s="282"/>
      <c r="AW49" s="282"/>
      <c r="AX49" s="282">
        <f t="shared" si="45"/>
        <v>0.96312603192074853</v>
      </c>
      <c r="AY49" s="476"/>
      <c r="AZ49" s="7">
        <v>12</v>
      </c>
    </row>
    <row r="50" spans="1:52" s="7" customFormat="1" ht="35.25" customHeight="1" x14ac:dyDescent="0.2">
      <c r="A50" s="22">
        <v>12</v>
      </c>
      <c r="B50" s="307" t="str">
        <f>UMUM!B203</f>
        <v>Perbaikan Papan Nama Kantor</v>
      </c>
      <c r="C50" s="914"/>
      <c r="D50" s="283"/>
      <c r="E50" s="283"/>
      <c r="F50" s="283"/>
      <c r="G50" s="283"/>
      <c r="H50" s="283"/>
      <c r="I50" s="283"/>
      <c r="J50" s="283"/>
      <c r="K50" s="283"/>
      <c r="L50" s="897">
        <f>SUM(UMUM!BH205)</f>
        <v>6584588.1600000001</v>
      </c>
      <c r="M50" s="280">
        <f t="shared" ref="M50:M51" si="55">SUM(C50:L50)</f>
        <v>6584588.1600000001</v>
      </c>
      <c r="N50" s="279"/>
      <c r="O50" s="283"/>
      <c r="P50" s="283"/>
      <c r="Q50" s="283"/>
      <c r="R50" s="283"/>
      <c r="S50" s="283"/>
      <c r="T50" s="283"/>
      <c r="U50" s="283"/>
      <c r="V50" s="283"/>
      <c r="W50" s="283">
        <f>SUM(UMUM!AS204)</f>
        <v>0</v>
      </c>
      <c r="X50" s="281">
        <f t="shared" ref="X50:X51" si="56">SUM(N50:W50)</f>
        <v>0</v>
      </c>
      <c r="Y50" s="279"/>
      <c r="Z50" s="283"/>
      <c r="AA50" s="283"/>
      <c r="AB50" s="283"/>
      <c r="AC50" s="308"/>
      <c r="AD50" s="308"/>
      <c r="AE50" s="283"/>
      <c r="AF50" s="283"/>
      <c r="AG50" s="283"/>
      <c r="AH50" s="283">
        <f>SUM(UMUM!BF204)</f>
        <v>0</v>
      </c>
      <c r="AI50" s="284">
        <f t="shared" ref="AI50:AI51" si="57">SUM(Y50:AH50)</f>
        <v>0</v>
      </c>
      <c r="AJ50" s="283">
        <f>SUM(UMUM!BG204)</f>
        <v>0</v>
      </c>
      <c r="AK50" s="283">
        <f t="shared" ref="AK50:AK51" si="58">SUM(AL50-AJ50)</f>
        <v>6584588.1600000001</v>
      </c>
      <c r="AL50" s="725">
        <f t="shared" ref="AL50:AL51" si="59">SUM(M50-X50)</f>
        <v>6584588.1600000001</v>
      </c>
      <c r="AM50" s="294">
        <f>SUM(UMUM!BJ197)</f>
        <v>0</v>
      </c>
      <c r="AN50" s="282"/>
      <c r="AO50" s="282"/>
      <c r="AP50" s="282"/>
      <c r="AQ50" s="282"/>
      <c r="AR50" s="282"/>
      <c r="AS50" s="282"/>
      <c r="AT50" s="282"/>
      <c r="AU50" s="282"/>
      <c r="AV50" s="282"/>
      <c r="AW50" s="282">
        <f t="shared" si="45"/>
        <v>0</v>
      </c>
      <c r="AX50" s="282">
        <f t="shared" si="45"/>
        <v>0</v>
      </c>
      <c r="AY50" s="476"/>
      <c r="AZ50" s="7">
        <v>12</v>
      </c>
    </row>
    <row r="51" spans="1:52" s="7" customFormat="1" ht="35.25" customHeight="1" thickBot="1" x14ac:dyDescent="0.25">
      <c r="A51" s="22">
        <v>13</v>
      </c>
      <c r="B51" s="307" t="s">
        <v>537</v>
      </c>
      <c r="C51" s="914"/>
      <c r="D51" s="283"/>
      <c r="E51" s="283"/>
      <c r="F51" s="283"/>
      <c r="G51" s="283"/>
      <c r="H51" s="283"/>
      <c r="I51" s="283">
        <f>SUM(UMUM!BH212)</f>
        <v>100000000</v>
      </c>
      <c r="J51" s="283"/>
      <c r="K51" s="283"/>
      <c r="L51" s="283"/>
      <c r="M51" s="280">
        <f t="shared" si="55"/>
        <v>100000000</v>
      </c>
      <c r="N51" s="279"/>
      <c r="O51" s="283"/>
      <c r="P51" s="283"/>
      <c r="Q51" s="283"/>
      <c r="R51" s="283"/>
      <c r="S51" s="283"/>
      <c r="T51" s="283">
        <f>SUM(UMUM!AS212)</f>
        <v>100000000</v>
      </c>
      <c r="U51" s="283"/>
      <c r="V51" s="283"/>
      <c r="W51" s="283"/>
      <c r="X51" s="281">
        <f t="shared" si="56"/>
        <v>100000000</v>
      </c>
      <c r="Y51" s="279"/>
      <c r="Z51" s="283"/>
      <c r="AA51" s="283"/>
      <c r="AB51" s="283"/>
      <c r="AC51" s="308"/>
      <c r="AD51" s="308"/>
      <c r="AE51" s="283"/>
      <c r="AF51" s="283"/>
      <c r="AG51" s="283"/>
      <c r="AH51" s="283"/>
      <c r="AI51" s="284">
        <f t="shared" si="57"/>
        <v>0</v>
      </c>
      <c r="AJ51" s="283">
        <f>SUM(UMUM!BG198)</f>
        <v>0</v>
      </c>
      <c r="AK51" s="283">
        <f t="shared" si="58"/>
        <v>0</v>
      </c>
      <c r="AL51" s="725">
        <f t="shared" si="59"/>
        <v>0</v>
      </c>
      <c r="AM51" s="294">
        <f>SUM(UMUM!BJ212)</f>
        <v>1</v>
      </c>
      <c r="AN51" s="282"/>
      <c r="AO51" s="282"/>
      <c r="AP51" s="282"/>
      <c r="AQ51" s="282"/>
      <c r="AR51" s="282"/>
      <c r="AS51" s="282"/>
      <c r="AT51" s="282">
        <f t="shared" si="44"/>
        <v>1</v>
      </c>
      <c r="AU51" s="282"/>
      <c r="AV51" s="282"/>
      <c r="AW51" s="282"/>
      <c r="AX51" s="282">
        <f t="shared" si="45"/>
        <v>1</v>
      </c>
      <c r="AY51" s="476"/>
      <c r="AZ51" s="7">
        <v>12</v>
      </c>
    </row>
    <row r="52" spans="1:52" s="41" customFormat="1" ht="35.25" customHeight="1" thickTop="1" thickBot="1" x14ac:dyDescent="0.25">
      <c r="A52" s="330"/>
      <c r="B52" s="331" t="s">
        <v>53</v>
      </c>
      <c r="C52" s="332">
        <f>SUM(C39:C51)</f>
        <v>400033328</v>
      </c>
      <c r="D52" s="332">
        <f t="shared" ref="D52:AL52" si="60">SUM(D39:D51)</f>
        <v>0</v>
      </c>
      <c r="E52" s="332">
        <f t="shared" si="60"/>
        <v>10318290</v>
      </c>
      <c r="F52" s="332">
        <f t="shared" si="60"/>
        <v>0</v>
      </c>
      <c r="G52" s="332">
        <f t="shared" si="60"/>
        <v>10080000</v>
      </c>
      <c r="H52" s="332">
        <f t="shared" si="60"/>
        <v>5451000</v>
      </c>
      <c r="I52" s="332">
        <f t="shared" si="60"/>
        <v>107245000</v>
      </c>
      <c r="J52" s="332">
        <f t="shared" si="60"/>
        <v>0</v>
      </c>
      <c r="K52" s="332">
        <f t="shared" si="60"/>
        <v>0</v>
      </c>
      <c r="L52" s="332">
        <f t="shared" si="60"/>
        <v>6584588.1600000001</v>
      </c>
      <c r="M52" s="332">
        <f t="shared" si="60"/>
        <v>539712206.16000009</v>
      </c>
      <c r="N52" s="332">
        <f t="shared" si="60"/>
        <v>81521866</v>
      </c>
      <c r="O52" s="332">
        <f t="shared" si="60"/>
        <v>0</v>
      </c>
      <c r="P52" s="332">
        <f t="shared" si="60"/>
        <v>1079000</v>
      </c>
      <c r="Q52" s="332">
        <f t="shared" si="60"/>
        <v>0</v>
      </c>
      <c r="R52" s="332">
        <f t="shared" si="60"/>
        <v>0</v>
      </c>
      <c r="S52" s="332">
        <f t="shared" si="60"/>
        <v>5250000</v>
      </c>
      <c r="T52" s="332">
        <f t="shared" si="60"/>
        <v>107050000</v>
      </c>
      <c r="U52" s="332">
        <f t="shared" si="60"/>
        <v>0</v>
      </c>
      <c r="V52" s="332">
        <f t="shared" si="60"/>
        <v>0</v>
      </c>
      <c r="W52" s="332">
        <f t="shared" si="60"/>
        <v>0</v>
      </c>
      <c r="X52" s="332">
        <f t="shared" si="60"/>
        <v>194900866</v>
      </c>
      <c r="Y52" s="332">
        <f t="shared" si="60"/>
        <v>1837055.0000000002</v>
      </c>
      <c r="Z52" s="332">
        <f t="shared" si="60"/>
        <v>0</v>
      </c>
      <c r="AA52" s="332">
        <f t="shared" si="60"/>
        <v>78400.000000000015</v>
      </c>
      <c r="AB52" s="332">
        <f t="shared" si="60"/>
        <v>0</v>
      </c>
      <c r="AC52" s="332">
        <f t="shared" si="60"/>
        <v>0</v>
      </c>
      <c r="AD52" s="332">
        <f t="shared" si="60"/>
        <v>708750</v>
      </c>
      <c r="AE52" s="332">
        <f t="shared" si="60"/>
        <v>951750</v>
      </c>
      <c r="AF52" s="332">
        <f t="shared" si="60"/>
        <v>0</v>
      </c>
      <c r="AG52" s="332">
        <f t="shared" si="60"/>
        <v>0</v>
      </c>
      <c r="AH52" s="332">
        <f t="shared" si="60"/>
        <v>0</v>
      </c>
      <c r="AI52" s="332">
        <f t="shared" si="60"/>
        <v>3575955</v>
      </c>
      <c r="AJ52" s="332">
        <f t="shared" si="60"/>
        <v>2697634</v>
      </c>
      <c r="AK52" s="332">
        <f t="shared" si="60"/>
        <v>342113706.16000003</v>
      </c>
      <c r="AL52" s="332">
        <f t="shared" si="60"/>
        <v>344811340.16000003</v>
      </c>
      <c r="AM52" s="333">
        <f>SUM(AM39:AM51)/13</f>
        <v>0.21970343089746075</v>
      </c>
      <c r="AN52" s="364">
        <f>SUM(N52/C52)</f>
        <v>0.20378768541005163</v>
      </c>
      <c r="AO52" s="364"/>
      <c r="AP52" s="364">
        <f t="shared" si="52"/>
        <v>0.10457159083530314</v>
      </c>
      <c r="AQ52" s="364"/>
      <c r="AR52" s="364">
        <f t="shared" si="51"/>
        <v>0</v>
      </c>
      <c r="AS52" s="364">
        <f t="shared" si="54"/>
        <v>0.96312603192074853</v>
      </c>
      <c r="AT52" s="364">
        <f t="shared" si="44"/>
        <v>0.99818173341414518</v>
      </c>
      <c r="AU52" s="364"/>
      <c r="AV52" s="364"/>
      <c r="AW52" s="364">
        <f t="shared" si="45"/>
        <v>0</v>
      </c>
      <c r="AX52" s="364">
        <f t="shared" si="45"/>
        <v>0.36111998908955706</v>
      </c>
      <c r="AY52" s="478"/>
      <c r="AZ52" s="311"/>
    </row>
    <row r="53" spans="1:52" s="119" customFormat="1" ht="35.25" customHeight="1" thickTop="1" x14ac:dyDescent="0.2">
      <c r="A53" s="1076"/>
      <c r="B53" s="1077"/>
      <c r="C53" s="1065"/>
      <c r="D53" s="1065"/>
      <c r="E53" s="1065"/>
      <c r="F53" s="1065"/>
      <c r="G53" s="1065"/>
      <c r="H53" s="1065"/>
      <c r="I53" s="1065"/>
      <c r="J53" s="1065"/>
      <c r="K53" s="1065"/>
      <c r="L53" s="1224" t="s">
        <v>599</v>
      </c>
      <c r="M53" s="1225"/>
      <c r="N53" s="1078">
        <v>81521866</v>
      </c>
      <c r="O53" s="1078"/>
      <c r="P53" s="1078">
        <v>3579000</v>
      </c>
      <c r="Q53" s="1078"/>
      <c r="R53" s="1078"/>
      <c r="S53" s="1078"/>
      <c r="T53" s="1078">
        <v>107050000</v>
      </c>
      <c r="U53" s="1078"/>
      <c r="V53" s="1078"/>
      <c r="W53" s="1078"/>
      <c r="X53" s="1078">
        <f>SUM(N53:W53)</f>
        <v>192150866</v>
      </c>
      <c r="Y53" s="1078">
        <v>2489180</v>
      </c>
      <c r="Z53" s="1078"/>
      <c r="AA53" s="1078">
        <v>78400</v>
      </c>
      <c r="AB53" s="1078"/>
      <c r="AC53" s="1078"/>
      <c r="AD53" s="1078"/>
      <c r="AE53" s="1078">
        <v>987000</v>
      </c>
      <c r="AF53" s="1078"/>
      <c r="AG53" s="1078"/>
      <c r="AH53" s="1078"/>
      <c r="AI53" s="1078">
        <f>SUM(Y53:AH53)</f>
        <v>3554580</v>
      </c>
      <c r="AJ53" s="1078">
        <v>2481784</v>
      </c>
      <c r="AK53" s="1078">
        <v>358993706</v>
      </c>
      <c r="AL53" s="1078">
        <v>361475490</v>
      </c>
      <c r="AM53" s="1069"/>
      <c r="AN53" s="1070"/>
      <c r="AO53" s="1070"/>
      <c r="AP53" s="1070"/>
      <c r="AQ53" s="1070"/>
      <c r="AR53" s="1070"/>
      <c r="AS53" s="1070"/>
      <c r="AT53" s="1070"/>
      <c r="AU53" s="1070"/>
      <c r="AV53" s="1070"/>
      <c r="AW53" s="1070"/>
      <c r="AX53" s="1070"/>
      <c r="AY53" s="476"/>
    </row>
    <row r="54" spans="1:52" s="119" customFormat="1" ht="35.25" customHeight="1" x14ac:dyDescent="0.2">
      <c r="A54" s="261"/>
      <c r="C54" s="1068"/>
      <c r="D54" s="1068"/>
      <c r="E54" s="1068"/>
      <c r="F54" s="1068"/>
      <c r="G54" s="1068"/>
      <c r="H54" s="1068"/>
      <c r="I54" s="1068"/>
      <c r="J54" s="1068"/>
      <c r="K54" s="1068"/>
      <c r="L54" s="1222" t="s">
        <v>600</v>
      </c>
      <c r="M54" s="1223"/>
      <c r="N54" s="1079"/>
      <c r="O54" s="1079"/>
      <c r="P54" s="1079"/>
      <c r="Q54" s="1079"/>
      <c r="R54" s="1079"/>
      <c r="S54" s="1079"/>
      <c r="T54" s="1079"/>
      <c r="U54" s="1079"/>
      <c r="V54" s="1079"/>
      <c r="W54" s="1079"/>
      <c r="X54" s="1079">
        <f t="shared" ref="X54:X55" si="61">SUM(N54:W54)</f>
        <v>0</v>
      </c>
      <c r="Y54" s="1079"/>
      <c r="Z54" s="1079"/>
      <c r="AA54" s="1079"/>
      <c r="AB54" s="1079"/>
      <c r="AC54" s="1079"/>
      <c r="AD54" s="1079"/>
      <c r="AE54" s="1079"/>
      <c r="AF54" s="1079"/>
      <c r="AG54" s="1079"/>
      <c r="AH54" s="1079"/>
      <c r="AI54" s="1079">
        <f t="shared" ref="AI54:AI55" si="62">SUM(Y54:AH54)</f>
        <v>0</v>
      </c>
      <c r="AJ54" s="1079"/>
      <c r="AK54" s="1079"/>
      <c r="AL54" s="1079"/>
      <c r="AM54" s="1071"/>
      <c r="AN54" s="476"/>
      <c r="AO54" s="476"/>
      <c r="AP54" s="476"/>
      <c r="AQ54" s="476"/>
      <c r="AR54" s="476"/>
      <c r="AS54" s="476"/>
      <c r="AT54" s="476"/>
      <c r="AU54" s="476"/>
      <c r="AV54" s="476"/>
      <c r="AW54" s="476"/>
      <c r="AX54" s="476"/>
      <c r="AY54" s="476"/>
    </row>
    <row r="55" spans="1:52" s="119" customFormat="1" ht="35.25" customHeight="1" thickBot="1" x14ac:dyDescent="0.25">
      <c r="A55" s="1080"/>
      <c r="B55" s="1081"/>
      <c r="C55" s="1066"/>
      <c r="D55" s="1066"/>
      <c r="E55" s="1066"/>
      <c r="F55" s="1066"/>
      <c r="G55" s="1066"/>
      <c r="H55" s="1066"/>
      <c r="I55" s="1066"/>
      <c r="J55" s="1066"/>
      <c r="K55" s="1066"/>
      <c r="L55" s="1066"/>
      <c r="M55" s="1067"/>
      <c r="N55" s="1082">
        <f>SUM(N52-N53)</f>
        <v>0</v>
      </c>
      <c r="O55" s="1083">
        <f t="shared" ref="O55:W55" si="63">SUM(O52-O53)</f>
        <v>0</v>
      </c>
      <c r="P55" s="1083">
        <f t="shared" si="63"/>
        <v>-2500000</v>
      </c>
      <c r="Q55" s="1083">
        <f t="shared" si="63"/>
        <v>0</v>
      </c>
      <c r="R55" s="1083">
        <f t="shared" si="63"/>
        <v>0</v>
      </c>
      <c r="S55" s="1083">
        <f t="shared" si="63"/>
        <v>5250000</v>
      </c>
      <c r="T55" s="1083">
        <f t="shared" si="63"/>
        <v>0</v>
      </c>
      <c r="U55" s="1083">
        <f t="shared" si="63"/>
        <v>0</v>
      </c>
      <c r="V55" s="1083">
        <f t="shared" si="63"/>
        <v>0</v>
      </c>
      <c r="W55" s="1083">
        <f t="shared" si="63"/>
        <v>0</v>
      </c>
      <c r="X55" s="1082">
        <f t="shared" si="61"/>
        <v>2750000</v>
      </c>
      <c r="Y55" s="1083">
        <f t="shared" ref="Y55:AH55" si="64">SUM(Y52-Y53)</f>
        <v>-652124.99999999977</v>
      </c>
      <c r="Z55" s="1083">
        <f t="shared" si="64"/>
        <v>0</v>
      </c>
      <c r="AA55" s="1083">
        <f t="shared" si="64"/>
        <v>1.4551915228366852E-11</v>
      </c>
      <c r="AB55" s="1083">
        <f t="shared" si="64"/>
        <v>0</v>
      </c>
      <c r="AC55" s="1083">
        <f t="shared" si="64"/>
        <v>0</v>
      </c>
      <c r="AD55" s="1083">
        <f t="shared" si="64"/>
        <v>708750</v>
      </c>
      <c r="AE55" s="1083">
        <f t="shared" si="64"/>
        <v>-35250</v>
      </c>
      <c r="AF55" s="1083">
        <f t="shared" si="64"/>
        <v>0</v>
      </c>
      <c r="AG55" s="1083">
        <f t="shared" si="64"/>
        <v>0</v>
      </c>
      <c r="AH55" s="1083">
        <f t="shared" si="64"/>
        <v>0</v>
      </c>
      <c r="AI55" s="1082">
        <f t="shared" si="62"/>
        <v>21375.000000000233</v>
      </c>
      <c r="AJ55" s="1083">
        <f t="shared" ref="AJ55:AL55" si="65">SUM(AJ52-AJ53)</f>
        <v>215850</v>
      </c>
      <c r="AK55" s="1083">
        <f t="shared" si="65"/>
        <v>-16879999.839999974</v>
      </c>
      <c r="AL55" s="1083">
        <f t="shared" si="65"/>
        <v>-16664149.839999974</v>
      </c>
      <c r="AM55" s="1072"/>
      <c r="AN55" s="1073"/>
      <c r="AO55" s="1073"/>
      <c r="AP55" s="1073"/>
      <c r="AQ55" s="1073"/>
      <c r="AR55" s="1073"/>
      <c r="AS55" s="1073"/>
      <c r="AT55" s="1073"/>
      <c r="AU55" s="1073"/>
      <c r="AV55" s="1073"/>
      <c r="AW55" s="1073"/>
      <c r="AX55" s="1073"/>
      <c r="AY55" s="476"/>
    </row>
    <row r="56" spans="1:52" s="287" customFormat="1" ht="35.25" customHeight="1" thickTop="1" thickBot="1" x14ac:dyDescent="0.25">
      <c r="A56" s="323" t="s">
        <v>59</v>
      </c>
      <c r="B56" s="323" t="s">
        <v>48</v>
      </c>
      <c r="C56" s="324"/>
      <c r="D56" s="324"/>
      <c r="E56" s="324"/>
      <c r="F56" s="324"/>
      <c r="G56" s="324"/>
      <c r="H56" s="324"/>
      <c r="I56" s="324"/>
      <c r="J56" s="324"/>
      <c r="K56" s="324"/>
      <c r="L56" s="324"/>
      <c r="M56" s="325"/>
      <c r="N56" s="324"/>
      <c r="O56" s="324"/>
      <c r="P56" s="324"/>
      <c r="Q56" s="324"/>
      <c r="R56" s="324"/>
      <c r="S56" s="324"/>
      <c r="T56" s="324"/>
      <c r="U56" s="324"/>
      <c r="V56" s="324"/>
      <c r="W56" s="324"/>
      <c r="X56" s="324"/>
      <c r="Y56" s="324"/>
      <c r="Z56" s="324"/>
      <c r="AA56" s="324"/>
      <c r="AB56" s="324"/>
      <c r="AC56" s="324"/>
      <c r="AD56" s="324"/>
      <c r="AE56" s="324"/>
      <c r="AF56" s="324"/>
      <c r="AG56" s="324"/>
      <c r="AH56" s="324"/>
      <c r="AI56" s="325"/>
      <c r="AJ56" s="324"/>
      <c r="AK56" s="324"/>
      <c r="AL56" s="325"/>
      <c r="AM56" s="328"/>
      <c r="AN56" s="334"/>
      <c r="AO56" s="334"/>
      <c r="AP56" s="334"/>
      <c r="AQ56" s="334"/>
      <c r="AR56" s="334"/>
      <c r="AS56" s="334"/>
      <c r="AT56" s="334"/>
      <c r="AU56" s="334"/>
      <c r="AV56" s="334"/>
      <c r="AW56" s="334"/>
      <c r="AX56" s="334"/>
      <c r="AY56" s="477"/>
    </row>
    <row r="57" spans="1:52" s="38" customFormat="1" ht="35.25" customHeight="1" thickTop="1" x14ac:dyDescent="0.2">
      <c r="A57" s="168">
        <v>1</v>
      </c>
      <c r="B57" s="169" t="s">
        <v>187</v>
      </c>
      <c r="C57" s="913">
        <f>SUM(KESRA!BH11)</f>
        <v>26256000</v>
      </c>
      <c r="D57" s="170"/>
      <c r="E57" s="170"/>
      <c r="F57" s="170"/>
      <c r="G57" s="170"/>
      <c r="H57" s="170"/>
      <c r="I57" s="170"/>
      <c r="J57" s="171"/>
      <c r="K57" s="171"/>
      <c r="L57" s="171"/>
      <c r="M57" s="280">
        <f t="shared" ref="M57:M63" si="66">SUM(C57:L57)</f>
        <v>26256000</v>
      </c>
      <c r="N57" s="279">
        <f>SUM(KESRA!AS11)</f>
        <v>0</v>
      </c>
      <c r="O57" s="279"/>
      <c r="P57" s="170"/>
      <c r="Q57" s="170"/>
      <c r="R57" s="170"/>
      <c r="S57" s="170"/>
      <c r="T57" s="170"/>
      <c r="U57" s="170"/>
      <c r="V57" s="170"/>
      <c r="W57" s="170"/>
      <c r="X57" s="281">
        <f t="shared" ref="X57:X63" si="67">SUM(N57:W57)</f>
        <v>0</v>
      </c>
      <c r="Y57" s="279">
        <f>SUM(KESRA!BF5)</f>
        <v>0</v>
      </c>
      <c r="Z57" s="279"/>
      <c r="AA57" s="170"/>
      <c r="AB57" s="170"/>
      <c r="AC57" s="170"/>
      <c r="AD57" s="170"/>
      <c r="AE57" s="170"/>
      <c r="AF57" s="170"/>
      <c r="AG57" s="170"/>
      <c r="AH57" s="170"/>
      <c r="AI57" s="284">
        <f t="shared" ref="AI57:AI63" si="68">SUM(Y57:AH57)</f>
        <v>0</v>
      </c>
      <c r="AJ57" s="170">
        <f>SUM(KESRA!BG5)</f>
        <v>0</v>
      </c>
      <c r="AK57" s="171">
        <f>SUM(AL57-AJ57)</f>
        <v>26256000</v>
      </c>
      <c r="AL57" s="725">
        <f t="shared" ref="AL57:AL63" si="69">SUM(M57-X57)</f>
        <v>26256000</v>
      </c>
      <c r="AM57" s="502">
        <f>SUM(KESRA!BJ11)</f>
        <v>0</v>
      </c>
      <c r="AN57" s="282">
        <f>SUM(N57/C57)</f>
        <v>0</v>
      </c>
      <c r="AO57" s="282"/>
      <c r="AP57" s="282"/>
      <c r="AQ57" s="282"/>
      <c r="AR57" s="282"/>
      <c r="AS57" s="282"/>
      <c r="AT57" s="282"/>
      <c r="AU57" s="282"/>
      <c r="AV57" s="282"/>
      <c r="AW57" s="282"/>
      <c r="AX57" s="282">
        <f t="shared" ref="AO57:AX57" si="70">SUM(X57/M57)</f>
        <v>0</v>
      </c>
      <c r="AY57" s="476"/>
      <c r="AZ57" s="38">
        <v>2</v>
      </c>
    </row>
    <row r="58" spans="1:52" s="38" customFormat="1" ht="35.25" customHeight="1" x14ac:dyDescent="0.2">
      <c r="A58" s="309">
        <f>A57+1</f>
        <v>2</v>
      </c>
      <c r="B58" s="169" t="s">
        <v>188</v>
      </c>
      <c r="C58" s="913"/>
      <c r="D58" s="170"/>
      <c r="E58" s="170">
        <f>SUM(KESRA!BH19)</f>
        <v>28800000</v>
      </c>
      <c r="F58" s="170"/>
      <c r="G58" s="170"/>
      <c r="H58" s="170"/>
      <c r="I58" s="170"/>
      <c r="J58" s="171"/>
      <c r="K58" s="171"/>
      <c r="L58" s="171"/>
      <c r="M58" s="280">
        <f t="shared" si="66"/>
        <v>28800000</v>
      </c>
      <c r="N58" s="170"/>
      <c r="O58" s="170"/>
      <c r="P58" s="170">
        <f>SUM(KESRA!AS19)</f>
        <v>7200000</v>
      </c>
      <c r="Q58" s="170"/>
      <c r="R58" s="170"/>
      <c r="S58" s="170"/>
      <c r="T58" s="170"/>
      <c r="U58" s="170"/>
      <c r="V58" s="170"/>
      <c r="W58" s="170"/>
      <c r="X58" s="281">
        <f t="shared" si="67"/>
        <v>7200000</v>
      </c>
      <c r="Y58" s="170"/>
      <c r="Z58" s="170"/>
      <c r="AA58" s="170">
        <f>SUM(KESRA!BF19)</f>
        <v>0</v>
      </c>
      <c r="AB58" s="170"/>
      <c r="AC58" s="170"/>
      <c r="AD58" s="170"/>
      <c r="AE58" s="170"/>
      <c r="AF58" s="170"/>
      <c r="AG58" s="170"/>
      <c r="AH58" s="170"/>
      <c r="AI58" s="284">
        <f t="shared" si="68"/>
        <v>0</v>
      </c>
      <c r="AJ58" s="170">
        <f>SUM(KESRA!BG19)</f>
        <v>0</v>
      </c>
      <c r="AK58" s="171">
        <f t="shared" ref="AK58" si="71">SUM(AL58-AJ58)</f>
        <v>21600000</v>
      </c>
      <c r="AL58" s="725">
        <f t="shared" si="69"/>
        <v>21600000</v>
      </c>
      <c r="AM58" s="502">
        <f>SUM(KESRA!BJ19)</f>
        <v>0.25</v>
      </c>
      <c r="AN58" s="282"/>
      <c r="AO58" s="282"/>
      <c r="AP58" s="282">
        <f t="shared" ref="AP58:AP68" si="72">SUM(P58/E58)</f>
        <v>0.25</v>
      </c>
      <c r="AQ58" s="282"/>
      <c r="AR58" s="282"/>
      <c r="AS58" s="282"/>
      <c r="AT58" s="282"/>
      <c r="AU58" s="282"/>
      <c r="AV58" s="282"/>
      <c r="AW58" s="282"/>
      <c r="AX58" s="282">
        <f t="shared" ref="AX58:AX68" si="73">SUM(X58/M58)</f>
        <v>0.25</v>
      </c>
      <c r="AY58" s="476"/>
      <c r="AZ58" s="38">
        <v>4</v>
      </c>
    </row>
    <row r="59" spans="1:52" s="38" customFormat="1" ht="35.25" customHeight="1" x14ac:dyDescent="0.2">
      <c r="A59" s="168">
        <v>3</v>
      </c>
      <c r="B59" s="169" t="s">
        <v>395</v>
      </c>
      <c r="C59" s="913"/>
      <c r="D59" s="170"/>
      <c r="E59" s="170"/>
      <c r="F59" s="170">
        <f>SUM(KESRA!BH28)</f>
        <v>8750000</v>
      </c>
      <c r="G59" s="170"/>
      <c r="H59" s="170"/>
      <c r="I59" s="170"/>
      <c r="J59" s="171"/>
      <c r="K59" s="171"/>
      <c r="L59" s="171"/>
      <c r="M59" s="280">
        <f t="shared" si="66"/>
        <v>8750000</v>
      </c>
      <c r="N59" s="170"/>
      <c r="O59" s="170"/>
      <c r="P59" s="170"/>
      <c r="Q59" s="170">
        <f>SUM(KESRA!AS28)</f>
        <v>8750000</v>
      </c>
      <c r="R59" s="170"/>
      <c r="S59" s="170"/>
      <c r="T59" s="170"/>
      <c r="U59" s="170"/>
      <c r="V59" s="170"/>
      <c r="W59" s="170"/>
      <c r="X59" s="281">
        <f t="shared" si="67"/>
        <v>8750000</v>
      </c>
      <c r="Y59" s="170"/>
      <c r="Z59" s="170"/>
      <c r="AA59" s="170"/>
      <c r="AB59" s="170">
        <f>SUM(KESRA!BF28)</f>
        <v>1181250</v>
      </c>
      <c r="AC59" s="170"/>
      <c r="AD59" s="170"/>
      <c r="AE59" s="170"/>
      <c r="AF59" s="170"/>
      <c r="AG59" s="170"/>
      <c r="AH59" s="170"/>
      <c r="AI59" s="284">
        <f t="shared" si="68"/>
        <v>1181250</v>
      </c>
      <c r="AJ59" s="170">
        <f>SUM(KESRA!BG28)</f>
        <v>0</v>
      </c>
      <c r="AK59" s="171">
        <f t="shared" ref="AK59:AK63" si="74">SUM(AL59-AJ59)</f>
        <v>0</v>
      </c>
      <c r="AL59" s="725">
        <f t="shared" si="69"/>
        <v>0</v>
      </c>
      <c r="AM59" s="502">
        <f>SUM(KESRA!BJ28)</f>
        <v>1</v>
      </c>
      <c r="AN59" s="282"/>
      <c r="AO59" s="282"/>
      <c r="AP59" s="282"/>
      <c r="AQ59" s="282">
        <f t="shared" ref="AQ58:AQ68" si="75">SUM(Q59/F59)</f>
        <v>1</v>
      </c>
      <c r="AR59" s="282"/>
      <c r="AS59" s="282"/>
      <c r="AT59" s="282"/>
      <c r="AU59" s="282"/>
      <c r="AV59" s="282"/>
      <c r="AW59" s="282"/>
      <c r="AX59" s="282">
        <f t="shared" si="73"/>
        <v>1</v>
      </c>
      <c r="AY59" s="476"/>
      <c r="AZ59" s="38">
        <v>4</v>
      </c>
    </row>
    <row r="60" spans="1:52" s="38" customFormat="1" ht="35.25" customHeight="1" x14ac:dyDescent="0.2">
      <c r="A60" s="309">
        <f t="shared" ref="A60" si="76">A59+1</f>
        <v>4</v>
      </c>
      <c r="B60" s="169" t="s">
        <v>399</v>
      </c>
      <c r="C60" s="913"/>
      <c r="D60" s="170"/>
      <c r="E60" s="170">
        <f>SUM(KESRA!BH37)</f>
        <v>23250000</v>
      </c>
      <c r="F60" s="170"/>
      <c r="G60" s="170"/>
      <c r="H60" s="170"/>
      <c r="I60" s="170"/>
      <c r="J60" s="171"/>
      <c r="K60" s="171"/>
      <c r="L60" s="171"/>
      <c r="M60" s="280">
        <f t="shared" si="66"/>
        <v>23250000</v>
      </c>
      <c r="N60" s="170"/>
      <c r="O60" s="170"/>
      <c r="P60" s="170">
        <f>SUM(KESRA!AS37)</f>
        <v>0</v>
      </c>
      <c r="Q60" s="170"/>
      <c r="R60" s="170"/>
      <c r="S60" s="170"/>
      <c r="T60" s="170"/>
      <c r="U60" s="170"/>
      <c r="V60" s="170"/>
      <c r="W60" s="170"/>
      <c r="X60" s="281">
        <f t="shared" si="67"/>
        <v>0</v>
      </c>
      <c r="Y60" s="170"/>
      <c r="Z60" s="170"/>
      <c r="AA60" s="170">
        <f>SUM(KESRA!BF37)</f>
        <v>0</v>
      </c>
      <c r="AB60" s="170"/>
      <c r="AC60" s="170"/>
      <c r="AD60" s="170"/>
      <c r="AE60" s="170"/>
      <c r="AF60" s="170"/>
      <c r="AG60" s="170"/>
      <c r="AH60" s="170"/>
      <c r="AI60" s="284">
        <f t="shared" si="68"/>
        <v>0</v>
      </c>
      <c r="AJ60" s="170">
        <f>SUM(KESRA!BG37)</f>
        <v>0</v>
      </c>
      <c r="AK60" s="171">
        <f t="shared" ref="AK60:AK62" si="77">SUM(AL60-AJ60)</f>
        <v>23250000</v>
      </c>
      <c r="AL60" s="725">
        <f t="shared" si="69"/>
        <v>23250000</v>
      </c>
      <c r="AM60" s="502">
        <f>SUM(KESRA!BJ37)</f>
        <v>0</v>
      </c>
      <c r="AN60" s="282"/>
      <c r="AO60" s="282"/>
      <c r="AP60" s="282">
        <f t="shared" si="72"/>
        <v>0</v>
      </c>
      <c r="AQ60" s="282"/>
      <c r="AR60" s="282"/>
      <c r="AS60" s="282"/>
      <c r="AT60" s="282"/>
      <c r="AU60" s="282"/>
      <c r="AV60" s="282"/>
      <c r="AW60" s="282"/>
      <c r="AX60" s="282">
        <f t="shared" si="73"/>
        <v>0</v>
      </c>
      <c r="AY60" s="476"/>
      <c r="AZ60" s="38">
        <v>4</v>
      </c>
    </row>
    <row r="61" spans="1:52" s="38" customFormat="1" ht="35.25" customHeight="1" x14ac:dyDescent="0.2">
      <c r="A61" s="168">
        <v>5</v>
      </c>
      <c r="B61" s="169" t="s">
        <v>401</v>
      </c>
      <c r="C61" s="913"/>
      <c r="D61" s="170"/>
      <c r="E61" s="170"/>
      <c r="F61" s="170"/>
      <c r="G61" s="170">
        <f>SUM(KESRA!BH46)</f>
        <v>15000000</v>
      </c>
      <c r="H61" s="170"/>
      <c r="I61" s="170"/>
      <c r="J61" s="171"/>
      <c r="K61" s="171"/>
      <c r="L61" s="171"/>
      <c r="M61" s="280">
        <f t="shared" ref="M61:M62" si="78">SUM(C61:L61)</f>
        <v>15000000</v>
      </c>
      <c r="N61" s="170"/>
      <c r="O61" s="170"/>
      <c r="P61" s="170"/>
      <c r="Q61" s="170"/>
      <c r="R61" s="170">
        <f>SUM(KESRA!AS45)</f>
        <v>15000000</v>
      </c>
      <c r="S61" s="170"/>
      <c r="T61" s="170"/>
      <c r="U61" s="170"/>
      <c r="V61" s="170"/>
      <c r="W61" s="170"/>
      <c r="X61" s="281">
        <f t="shared" ref="X61:X62" si="79">SUM(N61:W61)</f>
        <v>15000000</v>
      </c>
      <c r="Y61" s="170"/>
      <c r="Z61" s="170"/>
      <c r="AA61" s="170"/>
      <c r="AB61" s="170"/>
      <c r="AC61" s="170">
        <f>SUM(KESRA!BF45)</f>
        <v>2025000.0000000002</v>
      </c>
      <c r="AD61" s="170"/>
      <c r="AE61" s="170"/>
      <c r="AF61" s="170"/>
      <c r="AG61" s="170"/>
      <c r="AH61" s="170"/>
      <c r="AI61" s="284">
        <f t="shared" ref="AI61:AI62" si="80">SUM(Y61:AH61)</f>
        <v>2025000.0000000002</v>
      </c>
      <c r="AJ61" s="170">
        <f>SUM(KESRA!BG45)</f>
        <v>0</v>
      </c>
      <c r="AK61" s="171">
        <f t="shared" si="77"/>
        <v>0</v>
      </c>
      <c r="AL61" s="725">
        <f t="shared" ref="AL61:AL62" si="81">SUM(M61-X61)</f>
        <v>0</v>
      </c>
      <c r="AM61" s="502">
        <f>SUM(KESRA!BJ45)</f>
        <v>1</v>
      </c>
      <c r="AN61" s="282"/>
      <c r="AO61" s="282"/>
      <c r="AP61" s="282"/>
      <c r="AQ61" s="282"/>
      <c r="AR61" s="282">
        <f t="shared" ref="AR58:AR68" si="82">SUM(R61/G61)</f>
        <v>1</v>
      </c>
      <c r="AS61" s="282"/>
      <c r="AT61" s="282"/>
      <c r="AU61" s="282"/>
      <c r="AV61" s="282"/>
      <c r="AW61" s="282"/>
      <c r="AX61" s="282">
        <f t="shared" si="73"/>
        <v>1</v>
      </c>
      <c r="AY61" s="476"/>
      <c r="AZ61" s="38">
        <v>4</v>
      </c>
    </row>
    <row r="62" spans="1:52" s="38" customFormat="1" ht="35.25" customHeight="1" x14ac:dyDescent="0.2">
      <c r="A62" s="309">
        <f t="shared" ref="A62" si="83">A61+1</f>
        <v>6</v>
      </c>
      <c r="B62" s="169" t="s">
        <v>459</v>
      </c>
      <c r="C62" s="913"/>
      <c r="D62" s="170"/>
      <c r="E62" s="170"/>
      <c r="F62" s="170">
        <f>SUM(KESRA!BH64)</f>
        <v>36210400</v>
      </c>
      <c r="G62" s="170"/>
      <c r="H62" s="170"/>
      <c r="I62" s="170"/>
      <c r="J62" s="171"/>
      <c r="K62" s="171"/>
      <c r="L62" s="171"/>
      <c r="M62" s="280">
        <f t="shared" si="78"/>
        <v>36210400</v>
      </c>
      <c r="N62" s="170"/>
      <c r="O62" s="170"/>
      <c r="P62" s="170"/>
      <c r="Q62" s="170">
        <f>SUM(KESRA!AS64)</f>
        <v>0</v>
      </c>
      <c r="R62" s="170"/>
      <c r="S62" s="170"/>
      <c r="T62" s="170"/>
      <c r="U62" s="170"/>
      <c r="V62" s="170"/>
      <c r="W62" s="170"/>
      <c r="X62" s="281">
        <f t="shared" si="79"/>
        <v>0</v>
      </c>
      <c r="Y62" s="170"/>
      <c r="Z62" s="170"/>
      <c r="AA62" s="170"/>
      <c r="AB62" s="170">
        <f>SUM(KESRA!BF64)</f>
        <v>0</v>
      </c>
      <c r="AC62" s="170"/>
      <c r="AD62" s="170"/>
      <c r="AE62" s="170"/>
      <c r="AF62" s="170"/>
      <c r="AG62" s="170"/>
      <c r="AH62" s="170"/>
      <c r="AI62" s="284">
        <f t="shared" si="80"/>
        <v>0</v>
      </c>
      <c r="AJ62" s="170">
        <f>SUM(KESRA!BG64)</f>
        <v>0</v>
      </c>
      <c r="AK62" s="171">
        <f t="shared" si="77"/>
        <v>36210400</v>
      </c>
      <c r="AL62" s="725">
        <f t="shared" si="81"/>
        <v>36210400</v>
      </c>
      <c r="AM62" s="502">
        <f>SUM(KESRA!BJ45)</f>
        <v>1</v>
      </c>
      <c r="AN62" s="282"/>
      <c r="AO62" s="282"/>
      <c r="AP62" s="282"/>
      <c r="AQ62" s="282">
        <f t="shared" si="75"/>
        <v>0</v>
      </c>
      <c r="AR62" s="282"/>
      <c r="AS62" s="282"/>
      <c r="AT62" s="282"/>
      <c r="AU62" s="282"/>
      <c r="AV62" s="282"/>
      <c r="AW62" s="282"/>
      <c r="AX62" s="282">
        <f t="shared" si="73"/>
        <v>0</v>
      </c>
      <c r="AY62" s="476"/>
      <c r="AZ62" s="38">
        <v>4</v>
      </c>
    </row>
    <row r="63" spans="1:52" s="38" customFormat="1" ht="35.25" customHeight="1" x14ac:dyDescent="0.2">
      <c r="A63" s="168">
        <v>7</v>
      </c>
      <c r="B63" s="169" t="s">
        <v>468</v>
      </c>
      <c r="C63" s="913"/>
      <c r="D63" s="170"/>
      <c r="E63" s="170"/>
      <c r="F63" s="170">
        <f>SUM(KESRA!BH87)</f>
        <v>59391900</v>
      </c>
      <c r="G63" s="170"/>
      <c r="H63" s="170"/>
      <c r="I63" s="170"/>
      <c r="J63" s="171"/>
      <c r="K63" s="171"/>
      <c r="L63" s="171"/>
      <c r="M63" s="280">
        <f t="shared" si="66"/>
        <v>59391900</v>
      </c>
      <c r="N63" s="170"/>
      <c r="O63" s="170"/>
      <c r="P63" s="170"/>
      <c r="Q63" s="170">
        <f>SUM(KESRA!AS87)</f>
        <v>0</v>
      </c>
      <c r="R63" s="170"/>
      <c r="S63" s="170"/>
      <c r="T63" s="170"/>
      <c r="U63" s="170"/>
      <c r="V63" s="170"/>
      <c r="W63" s="170"/>
      <c r="X63" s="281">
        <f t="shared" si="67"/>
        <v>0</v>
      </c>
      <c r="Y63" s="170"/>
      <c r="Z63" s="170"/>
      <c r="AA63" s="170"/>
      <c r="AB63" s="170">
        <f>SUM(KESRA!BF87)</f>
        <v>0</v>
      </c>
      <c r="AC63" s="170"/>
      <c r="AD63" s="170"/>
      <c r="AE63" s="170"/>
      <c r="AF63" s="170"/>
      <c r="AG63" s="170"/>
      <c r="AH63" s="170"/>
      <c r="AI63" s="284">
        <f t="shared" si="68"/>
        <v>0</v>
      </c>
      <c r="AJ63" s="170">
        <f>SUM(KESRA!BG87)</f>
        <v>0</v>
      </c>
      <c r="AK63" s="171">
        <f t="shared" si="74"/>
        <v>59391900</v>
      </c>
      <c r="AL63" s="725">
        <f t="shared" si="69"/>
        <v>59391900</v>
      </c>
      <c r="AM63" s="502">
        <f>SUM(KESRA!BJ46)</f>
        <v>7.1428571428571425E-2</v>
      </c>
      <c r="AN63" s="282"/>
      <c r="AO63" s="282"/>
      <c r="AP63" s="282"/>
      <c r="AQ63" s="282">
        <f t="shared" si="75"/>
        <v>0</v>
      </c>
      <c r="AR63" s="282"/>
      <c r="AS63" s="282"/>
      <c r="AT63" s="282"/>
      <c r="AU63" s="282"/>
      <c r="AV63" s="282"/>
      <c r="AW63" s="282"/>
      <c r="AX63" s="282">
        <f t="shared" si="73"/>
        <v>0</v>
      </c>
      <c r="AY63" s="476"/>
      <c r="AZ63" s="38">
        <v>4</v>
      </c>
    </row>
    <row r="64" spans="1:52" s="38" customFormat="1" ht="35.25" customHeight="1" x14ac:dyDescent="0.2">
      <c r="A64" s="309">
        <f t="shared" ref="A64" si="84">A63+1</f>
        <v>8</v>
      </c>
      <c r="B64" s="169" t="s">
        <v>545</v>
      </c>
      <c r="C64" s="913"/>
      <c r="D64" s="170"/>
      <c r="E64" s="170"/>
      <c r="F64" s="170">
        <f>SUM(KESRA!BH99)</f>
        <v>7738377</v>
      </c>
      <c r="G64" s="170"/>
      <c r="H64" s="170"/>
      <c r="I64" s="170"/>
      <c r="J64" s="171"/>
      <c r="K64" s="171"/>
      <c r="L64" s="171"/>
      <c r="M64" s="280">
        <f>SUM(C64:L64)</f>
        <v>7738377</v>
      </c>
      <c r="N64" s="170"/>
      <c r="O64" s="170"/>
      <c r="P64" s="170"/>
      <c r="Q64" s="170">
        <f>SUM(KESRA!AS99)</f>
        <v>0</v>
      </c>
      <c r="R64" s="170"/>
      <c r="S64" s="170"/>
      <c r="T64" s="170"/>
      <c r="U64" s="170"/>
      <c r="V64" s="170"/>
      <c r="W64" s="170"/>
      <c r="X64" s="281">
        <f t="shared" ref="X64" si="85">SUM(N64:W64)</f>
        <v>0</v>
      </c>
      <c r="Y64" s="170"/>
      <c r="Z64" s="170"/>
      <c r="AA64" s="170"/>
      <c r="AB64" s="170">
        <f>SUM(KESRA!BF99)</f>
        <v>0</v>
      </c>
      <c r="AC64" s="170"/>
      <c r="AD64" s="170"/>
      <c r="AE64" s="170"/>
      <c r="AF64" s="170"/>
      <c r="AG64" s="170"/>
      <c r="AH64" s="170"/>
      <c r="AI64" s="284">
        <f t="shared" ref="AI64" si="86">SUM(Y64:AH64)</f>
        <v>0</v>
      </c>
      <c r="AJ64" s="170">
        <f>SUM(KESRA!BG99)</f>
        <v>0</v>
      </c>
      <c r="AK64" s="171">
        <f t="shared" ref="AK64" si="87">SUM(AL64-AJ64)</f>
        <v>7738377</v>
      </c>
      <c r="AL64" s="725">
        <f t="shared" ref="AL64" si="88">SUM(M64-X64)</f>
        <v>7738377</v>
      </c>
      <c r="AM64" s="502">
        <f>SUM(KESRA!BJ47)</f>
        <v>0</v>
      </c>
      <c r="AN64" s="282"/>
      <c r="AO64" s="282"/>
      <c r="AP64" s="282"/>
      <c r="AQ64" s="282">
        <f t="shared" si="75"/>
        <v>0</v>
      </c>
      <c r="AR64" s="282"/>
      <c r="AS64" s="282"/>
      <c r="AT64" s="282"/>
      <c r="AU64" s="282"/>
      <c r="AV64" s="282"/>
      <c r="AW64" s="282"/>
      <c r="AX64" s="282">
        <f t="shared" si="73"/>
        <v>0</v>
      </c>
      <c r="AY64" s="476"/>
      <c r="AZ64" s="38">
        <v>4</v>
      </c>
    </row>
    <row r="65" spans="1:52" s="38" customFormat="1" ht="35.25" customHeight="1" x14ac:dyDescent="0.2">
      <c r="A65" s="168">
        <v>9</v>
      </c>
      <c r="B65" s="169" t="s">
        <v>546</v>
      </c>
      <c r="C65" s="913"/>
      <c r="D65" s="170">
        <f>SUM(KESRA!BH123)</f>
        <v>189001054</v>
      </c>
      <c r="E65" s="170"/>
      <c r="F65" s="170"/>
      <c r="G65" s="170"/>
      <c r="H65" s="170">
        <f>SUM(KESRA!BH130:BH132)</f>
        <v>0</v>
      </c>
      <c r="I65" s="170"/>
      <c r="J65" s="171"/>
      <c r="K65" s="171"/>
      <c r="L65" s="171"/>
      <c r="M65" s="280">
        <f>SUM(C65:L65)</f>
        <v>189001054</v>
      </c>
      <c r="N65" s="170"/>
      <c r="O65" s="170">
        <f>SUM(KESRA!AS123)</f>
        <v>0</v>
      </c>
      <c r="P65" s="170"/>
      <c r="Q65" s="170"/>
      <c r="R65" s="170"/>
      <c r="S65" s="170"/>
      <c r="T65" s="170"/>
      <c r="U65" s="170"/>
      <c r="V65" s="170"/>
      <c r="W65" s="170"/>
      <c r="X65" s="281">
        <f t="shared" ref="X65:X66" si="89">SUM(N65:W65)</f>
        <v>0</v>
      </c>
      <c r="Y65" s="170"/>
      <c r="Z65" s="170">
        <f>SUM(KESRA!BF123)</f>
        <v>0</v>
      </c>
      <c r="AA65" s="170"/>
      <c r="AB65" s="170"/>
      <c r="AC65" s="170"/>
      <c r="AD65" s="170"/>
      <c r="AE65" s="170"/>
      <c r="AF65" s="170"/>
      <c r="AG65" s="170"/>
      <c r="AH65" s="170"/>
      <c r="AI65" s="284">
        <f t="shared" ref="AI65:AI66" si="90">SUM(Y65:AH65)</f>
        <v>0</v>
      </c>
      <c r="AJ65" s="170">
        <f>SUM(KESRA!BG123)</f>
        <v>0</v>
      </c>
      <c r="AK65" s="171">
        <f t="shared" ref="AK65:AK66" si="91">SUM(AL65-AJ65)</f>
        <v>189001054</v>
      </c>
      <c r="AL65" s="725">
        <f t="shared" ref="AL65:AL66" si="92">SUM(M65-X65)</f>
        <v>189001054</v>
      </c>
      <c r="AM65" s="502">
        <f>SUM(KESRA!BJ45)</f>
        <v>1</v>
      </c>
      <c r="AN65" s="282"/>
      <c r="AO65" s="282">
        <f t="shared" ref="AO58:AO68" si="93">SUM(O65/D65)</f>
        <v>0</v>
      </c>
      <c r="AP65" s="282"/>
      <c r="AQ65" s="282"/>
      <c r="AR65" s="282"/>
      <c r="AS65" s="282"/>
      <c r="AT65" s="282"/>
      <c r="AU65" s="282"/>
      <c r="AV65" s="282"/>
      <c r="AW65" s="282"/>
      <c r="AX65" s="282">
        <f t="shared" si="73"/>
        <v>0</v>
      </c>
      <c r="AY65" s="476"/>
      <c r="AZ65" s="38">
        <v>4</v>
      </c>
    </row>
    <row r="66" spans="1:52" s="38" customFormat="1" ht="35.25" customHeight="1" x14ac:dyDescent="0.2">
      <c r="A66" s="309">
        <f t="shared" ref="A66" si="94">A65+1</f>
        <v>10</v>
      </c>
      <c r="B66" s="169" t="s">
        <v>555</v>
      </c>
      <c r="C66" s="913">
        <f>SUM(KESRA!BH142)</f>
        <v>53398721</v>
      </c>
      <c r="D66" s="170"/>
      <c r="E66" s="170"/>
      <c r="F66" s="170"/>
      <c r="G66" s="170"/>
      <c r="H66" s="170"/>
      <c r="I66" s="170"/>
      <c r="J66" s="171"/>
      <c r="K66" s="171"/>
      <c r="L66" s="171"/>
      <c r="M66" s="280">
        <f>SUM(C66:L66)</f>
        <v>53398721</v>
      </c>
      <c r="N66" s="170">
        <f>SUM(KESRA!AS142)</f>
        <v>0</v>
      </c>
      <c r="O66" s="170"/>
      <c r="P66" s="170"/>
      <c r="Q66" s="170"/>
      <c r="R66" s="170"/>
      <c r="S66" s="170"/>
      <c r="T66" s="170"/>
      <c r="U66" s="170"/>
      <c r="V66" s="170"/>
      <c r="W66" s="170"/>
      <c r="X66" s="281">
        <f t="shared" si="89"/>
        <v>0</v>
      </c>
      <c r="Y66" s="170">
        <f>SUM(KESRA!BF142)</f>
        <v>0</v>
      </c>
      <c r="Z66" s="170"/>
      <c r="AA66" s="170"/>
      <c r="AB66" s="170"/>
      <c r="AC66" s="170"/>
      <c r="AD66" s="170"/>
      <c r="AE66" s="170"/>
      <c r="AF66" s="170"/>
      <c r="AG66" s="170"/>
      <c r="AH66" s="170"/>
      <c r="AI66" s="284">
        <f t="shared" si="90"/>
        <v>0</v>
      </c>
      <c r="AJ66" s="170">
        <f>SUM(KESRA!BG142)</f>
        <v>0</v>
      </c>
      <c r="AK66" s="171">
        <f t="shared" si="91"/>
        <v>53398721</v>
      </c>
      <c r="AL66" s="725">
        <f t="shared" si="92"/>
        <v>53398721</v>
      </c>
      <c r="AM66" s="502">
        <f>SUM(KESRA!BJ46)</f>
        <v>7.1428571428571425E-2</v>
      </c>
      <c r="AN66" s="282">
        <f t="shared" ref="AN58:AN67" si="95">SUM(N66/C66)</f>
        <v>0</v>
      </c>
      <c r="AO66" s="282"/>
      <c r="AP66" s="282"/>
      <c r="AQ66" s="282"/>
      <c r="AR66" s="282"/>
      <c r="AS66" s="282"/>
      <c r="AT66" s="282"/>
      <c r="AU66" s="282"/>
      <c r="AV66" s="282"/>
      <c r="AW66" s="282"/>
      <c r="AX66" s="282">
        <f t="shared" si="73"/>
        <v>0</v>
      </c>
      <c r="AY66" s="476"/>
      <c r="AZ66" s="38">
        <v>4</v>
      </c>
    </row>
    <row r="67" spans="1:52" s="38" customFormat="1" ht="35.25" customHeight="1" thickBot="1" x14ac:dyDescent="0.25">
      <c r="A67" s="168">
        <v>11</v>
      </c>
      <c r="B67" s="169" t="s">
        <v>547</v>
      </c>
      <c r="C67" s="913">
        <f>SUM(KESRA!BH151)</f>
        <v>11472000</v>
      </c>
      <c r="D67" s="170"/>
      <c r="E67" s="170"/>
      <c r="F67" s="170"/>
      <c r="G67" s="170"/>
      <c r="H67" s="170"/>
      <c r="I67" s="170"/>
      <c r="J67" s="171"/>
      <c r="K67" s="171"/>
      <c r="L67" s="171"/>
      <c r="M67" s="280">
        <f>SUM(C67:L67)</f>
        <v>11472000</v>
      </c>
      <c r="N67" s="170">
        <f>SUM(KESRA!AS151)</f>
        <v>0</v>
      </c>
      <c r="O67" s="170"/>
      <c r="P67" s="170"/>
      <c r="Q67" s="170"/>
      <c r="R67" s="170"/>
      <c r="S67" s="170"/>
      <c r="T67" s="170"/>
      <c r="U67" s="170"/>
      <c r="V67" s="170"/>
      <c r="W67" s="170"/>
      <c r="X67" s="281">
        <f t="shared" ref="X67" si="96">SUM(N67:W67)</f>
        <v>0</v>
      </c>
      <c r="Y67" s="170">
        <f>SUM(KESRA!BF151)</f>
        <v>0</v>
      </c>
      <c r="Z67" s="170"/>
      <c r="AA67" s="170"/>
      <c r="AB67" s="170"/>
      <c r="AC67" s="170"/>
      <c r="AD67" s="170"/>
      <c r="AE67" s="170"/>
      <c r="AF67" s="170"/>
      <c r="AG67" s="170"/>
      <c r="AH67" s="170"/>
      <c r="AI67" s="284">
        <f t="shared" ref="AI67" si="97">SUM(Y67:AH67)</f>
        <v>0</v>
      </c>
      <c r="AJ67" s="170">
        <f>SUM(KESRA!BG151)</f>
        <v>0</v>
      </c>
      <c r="AK67" s="171">
        <f t="shared" ref="AK67" si="98">SUM(AL67-AJ67)</f>
        <v>11472000</v>
      </c>
      <c r="AL67" s="725">
        <f t="shared" ref="AL67" si="99">SUM(M67-X67)</f>
        <v>11472000</v>
      </c>
      <c r="AM67" s="502">
        <f>SUM(KESRA!BJ48)</f>
        <v>0</v>
      </c>
      <c r="AN67" s="282">
        <f t="shared" si="95"/>
        <v>0</v>
      </c>
      <c r="AO67" s="282"/>
      <c r="AP67" s="282"/>
      <c r="AQ67" s="282"/>
      <c r="AR67" s="282"/>
      <c r="AS67" s="282"/>
      <c r="AT67" s="282"/>
      <c r="AU67" s="282"/>
      <c r="AV67" s="282"/>
      <c r="AW67" s="282"/>
      <c r="AX67" s="282">
        <f t="shared" si="73"/>
        <v>0</v>
      </c>
      <c r="AY67" s="476"/>
      <c r="AZ67" s="38">
        <v>4</v>
      </c>
    </row>
    <row r="68" spans="1:52" s="41" customFormat="1" ht="35.25" customHeight="1" thickTop="1" thickBot="1" x14ac:dyDescent="0.25">
      <c r="A68" s="330"/>
      <c r="B68" s="331" t="s">
        <v>53</v>
      </c>
      <c r="C68" s="332">
        <f>SUM(C57:C67)</f>
        <v>91126721</v>
      </c>
      <c r="D68" s="332">
        <f t="shared" ref="D68:AL68" si="100">SUM(D57:D67)</f>
        <v>189001054</v>
      </c>
      <c r="E68" s="332">
        <f t="shared" si="100"/>
        <v>52050000</v>
      </c>
      <c r="F68" s="332">
        <f t="shared" si="100"/>
        <v>112090677</v>
      </c>
      <c r="G68" s="332">
        <f t="shared" si="100"/>
        <v>15000000</v>
      </c>
      <c r="H68" s="332">
        <f t="shared" si="100"/>
        <v>0</v>
      </c>
      <c r="I68" s="332">
        <f t="shared" si="100"/>
        <v>0</v>
      </c>
      <c r="J68" s="332">
        <f t="shared" si="100"/>
        <v>0</v>
      </c>
      <c r="K68" s="332">
        <f t="shared" si="100"/>
        <v>0</v>
      </c>
      <c r="L68" s="332">
        <f t="shared" si="100"/>
        <v>0</v>
      </c>
      <c r="M68" s="332">
        <f t="shared" si="100"/>
        <v>459268452</v>
      </c>
      <c r="N68" s="332">
        <f t="shared" si="100"/>
        <v>0</v>
      </c>
      <c r="O68" s="332">
        <f t="shared" si="100"/>
        <v>0</v>
      </c>
      <c r="P68" s="332">
        <f t="shared" si="100"/>
        <v>7200000</v>
      </c>
      <c r="Q68" s="332">
        <f t="shared" si="100"/>
        <v>8750000</v>
      </c>
      <c r="R68" s="332">
        <f t="shared" si="100"/>
        <v>15000000</v>
      </c>
      <c r="S68" s="332">
        <f t="shared" si="100"/>
        <v>0</v>
      </c>
      <c r="T68" s="332">
        <f t="shared" si="100"/>
        <v>0</v>
      </c>
      <c r="U68" s="332">
        <f t="shared" si="100"/>
        <v>0</v>
      </c>
      <c r="V68" s="332">
        <f t="shared" si="100"/>
        <v>0</v>
      </c>
      <c r="W68" s="332">
        <f t="shared" si="100"/>
        <v>0</v>
      </c>
      <c r="X68" s="332">
        <f t="shared" si="100"/>
        <v>30950000</v>
      </c>
      <c r="Y68" s="332">
        <f t="shared" si="100"/>
        <v>0</v>
      </c>
      <c r="Z68" s="332">
        <f t="shared" si="100"/>
        <v>0</v>
      </c>
      <c r="AA68" s="332">
        <f t="shared" si="100"/>
        <v>0</v>
      </c>
      <c r="AB68" s="332">
        <f t="shared" si="100"/>
        <v>1181250</v>
      </c>
      <c r="AC68" s="332">
        <f t="shared" si="100"/>
        <v>2025000.0000000002</v>
      </c>
      <c r="AD68" s="332">
        <f t="shared" si="100"/>
        <v>0</v>
      </c>
      <c r="AE68" s="332">
        <f t="shared" si="100"/>
        <v>0</v>
      </c>
      <c r="AF68" s="332">
        <f t="shared" si="100"/>
        <v>0</v>
      </c>
      <c r="AG68" s="332">
        <f t="shared" si="100"/>
        <v>0</v>
      </c>
      <c r="AH68" s="332">
        <f t="shared" si="100"/>
        <v>0</v>
      </c>
      <c r="AI68" s="332">
        <f t="shared" si="100"/>
        <v>3206250</v>
      </c>
      <c r="AJ68" s="332">
        <f t="shared" si="100"/>
        <v>0</v>
      </c>
      <c r="AK68" s="332">
        <f t="shared" si="100"/>
        <v>428318452</v>
      </c>
      <c r="AL68" s="332">
        <f t="shared" si="100"/>
        <v>428318452</v>
      </c>
      <c r="AM68" s="333">
        <f>SUM(AM57:AM63)/6</f>
        <v>0.5535714285714286</v>
      </c>
      <c r="AN68" s="364">
        <f>SUM(N68/C68)</f>
        <v>0</v>
      </c>
      <c r="AO68" s="364">
        <f t="shared" si="93"/>
        <v>0</v>
      </c>
      <c r="AP68" s="364">
        <f t="shared" si="72"/>
        <v>0.13832853025936601</v>
      </c>
      <c r="AQ68" s="364">
        <f t="shared" si="75"/>
        <v>7.8061799912226421E-2</v>
      </c>
      <c r="AR68" s="364">
        <f t="shared" si="82"/>
        <v>1</v>
      </c>
      <c r="AS68" s="364"/>
      <c r="AT68" s="364"/>
      <c r="AU68" s="364"/>
      <c r="AV68" s="364"/>
      <c r="AW68" s="364"/>
      <c r="AX68" s="364">
        <f t="shared" si="73"/>
        <v>6.7389780127984925E-2</v>
      </c>
      <c r="AY68" s="478"/>
    </row>
    <row r="69" spans="1:52" s="119" customFormat="1" ht="35.25" customHeight="1" thickTop="1" x14ac:dyDescent="0.2">
      <c r="A69" s="1076"/>
      <c r="B69" s="1077"/>
      <c r="C69" s="1065"/>
      <c r="D69" s="1065"/>
      <c r="E69" s="1065"/>
      <c r="F69" s="1065"/>
      <c r="G69" s="1065"/>
      <c r="H69" s="1065"/>
      <c r="I69" s="1065"/>
      <c r="J69" s="1065"/>
      <c r="K69" s="1065"/>
      <c r="L69" s="1224" t="s">
        <v>599</v>
      </c>
      <c r="M69" s="1225"/>
      <c r="N69" s="1078"/>
      <c r="O69" s="1078"/>
      <c r="P69" s="1078">
        <v>7200000</v>
      </c>
      <c r="Q69" s="1078">
        <v>8750000</v>
      </c>
      <c r="R69" s="1078">
        <v>15000000</v>
      </c>
      <c r="S69" s="1078"/>
      <c r="T69" s="1078"/>
      <c r="U69" s="1078"/>
      <c r="V69" s="1078"/>
      <c r="W69" s="1078"/>
      <c r="X69" s="1078">
        <f>SUM(N69:W69)</f>
        <v>30950000</v>
      </c>
      <c r="Y69" s="1078"/>
      <c r="Z69" s="1078"/>
      <c r="AA69" s="1078"/>
      <c r="AB69" s="1078">
        <v>1225000</v>
      </c>
      <c r="AC69" s="1078">
        <v>2100000</v>
      </c>
      <c r="AD69" s="1078"/>
      <c r="AE69" s="1078"/>
      <c r="AF69" s="1078"/>
      <c r="AG69" s="1078"/>
      <c r="AH69" s="1078"/>
      <c r="AI69" s="1078">
        <f>SUM(Y69:AH69)</f>
        <v>3325000</v>
      </c>
      <c r="AJ69" s="1078"/>
      <c r="AK69" s="1078">
        <v>435518452</v>
      </c>
      <c r="AL69" s="1078">
        <v>435518452</v>
      </c>
      <c r="AM69" s="1069"/>
      <c r="AN69" s="1070"/>
      <c r="AO69" s="1070"/>
      <c r="AP69" s="1070"/>
      <c r="AQ69" s="1070"/>
      <c r="AR69" s="1070"/>
      <c r="AS69" s="1070"/>
      <c r="AT69" s="1070"/>
      <c r="AU69" s="1070"/>
      <c r="AV69" s="1070"/>
      <c r="AW69" s="1070"/>
      <c r="AX69" s="1070"/>
      <c r="AY69" s="476"/>
    </row>
    <row r="70" spans="1:52" s="119" customFormat="1" ht="35.25" customHeight="1" x14ac:dyDescent="0.2">
      <c r="A70" s="261"/>
      <c r="C70" s="1068"/>
      <c r="D70" s="1068"/>
      <c r="E70" s="1068"/>
      <c r="F70" s="1068"/>
      <c r="G70" s="1068"/>
      <c r="H70" s="1068"/>
      <c r="I70" s="1068"/>
      <c r="J70" s="1068"/>
      <c r="K70" s="1068"/>
      <c r="L70" s="1222" t="s">
        <v>600</v>
      </c>
      <c r="M70" s="1223"/>
      <c r="N70" s="1079"/>
      <c r="O70" s="1079"/>
      <c r="P70" s="1079"/>
      <c r="Q70" s="1079"/>
      <c r="R70" s="1079"/>
      <c r="S70" s="1079"/>
      <c r="T70" s="1079"/>
      <c r="U70" s="1079"/>
      <c r="V70" s="1079"/>
      <c r="W70" s="1079"/>
      <c r="X70" s="1079">
        <f t="shared" ref="X70:X71" si="101">SUM(N70:W70)</f>
        <v>0</v>
      </c>
      <c r="Y70" s="1079"/>
      <c r="Z70" s="1079"/>
      <c r="AA70" s="1079"/>
      <c r="AB70" s="1079"/>
      <c r="AC70" s="1079"/>
      <c r="AD70" s="1079"/>
      <c r="AE70" s="1079"/>
      <c r="AF70" s="1079"/>
      <c r="AG70" s="1079"/>
      <c r="AH70" s="1079"/>
      <c r="AI70" s="1079">
        <f t="shared" ref="AI70:AI71" si="102">SUM(Y70:AH70)</f>
        <v>0</v>
      </c>
      <c r="AJ70" s="1079"/>
      <c r="AK70" s="1079"/>
      <c r="AL70" s="1079"/>
      <c r="AM70" s="1071"/>
      <c r="AN70" s="476"/>
      <c r="AO70" s="476"/>
      <c r="AP70" s="476"/>
      <c r="AQ70" s="476"/>
      <c r="AR70" s="476"/>
      <c r="AS70" s="476"/>
      <c r="AT70" s="476"/>
      <c r="AU70" s="476"/>
      <c r="AV70" s="476"/>
      <c r="AW70" s="476"/>
      <c r="AX70" s="476"/>
      <c r="AY70" s="476"/>
    </row>
    <row r="71" spans="1:52" s="119" customFormat="1" ht="35.25" customHeight="1" thickBot="1" x14ac:dyDescent="0.25">
      <c r="A71" s="1080"/>
      <c r="B71" s="1081"/>
      <c r="C71" s="1066"/>
      <c r="D71" s="1066"/>
      <c r="E71" s="1066"/>
      <c r="F71" s="1066"/>
      <c r="G71" s="1066"/>
      <c r="H71" s="1066"/>
      <c r="I71" s="1066"/>
      <c r="J71" s="1066"/>
      <c r="K71" s="1066"/>
      <c r="L71" s="1066"/>
      <c r="M71" s="1067"/>
      <c r="N71" s="1082">
        <f>SUM(N68-N69)</f>
        <v>0</v>
      </c>
      <c r="O71" s="1083">
        <f t="shared" ref="O71:W71" si="103">SUM(O68-O69)</f>
        <v>0</v>
      </c>
      <c r="P71" s="1083">
        <f t="shared" si="103"/>
        <v>0</v>
      </c>
      <c r="Q71" s="1083">
        <f t="shared" si="103"/>
        <v>0</v>
      </c>
      <c r="R71" s="1083">
        <f t="shared" si="103"/>
        <v>0</v>
      </c>
      <c r="S71" s="1083">
        <f t="shared" si="103"/>
        <v>0</v>
      </c>
      <c r="T71" s="1083">
        <f t="shared" si="103"/>
        <v>0</v>
      </c>
      <c r="U71" s="1083">
        <f t="shared" si="103"/>
        <v>0</v>
      </c>
      <c r="V71" s="1083">
        <f t="shared" si="103"/>
        <v>0</v>
      </c>
      <c r="W71" s="1083">
        <f t="shared" si="103"/>
        <v>0</v>
      </c>
      <c r="X71" s="1082">
        <f t="shared" si="101"/>
        <v>0</v>
      </c>
      <c r="Y71" s="1083">
        <f t="shared" ref="Y71:AH71" si="104">SUM(Y68-Y69)</f>
        <v>0</v>
      </c>
      <c r="Z71" s="1083">
        <f t="shared" si="104"/>
        <v>0</v>
      </c>
      <c r="AA71" s="1083">
        <f t="shared" si="104"/>
        <v>0</v>
      </c>
      <c r="AB71" s="1083">
        <f t="shared" si="104"/>
        <v>-43750</v>
      </c>
      <c r="AC71" s="1083">
        <f t="shared" si="104"/>
        <v>-74999.999999999767</v>
      </c>
      <c r="AD71" s="1083">
        <f t="shared" si="104"/>
        <v>0</v>
      </c>
      <c r="AE71" s="1083">
        <f t="shared" si="104"/>
        <v>0</v>
      </c>
      <c r="AF71" s="1083">
        <f t="shared" si="104"/>
        <v>0</v>
      </c>
      <c r="AG71" s="1083">
        <f t="shared" si="104"/>
        <v>0</v>
      </c>
      <c r="AH71" s="1083">
        <f t="shared" si="104"/>
        <v>0</v>
      </c>
      <c r="AI71" s="1082">
        <f t="shared" si="102"/>
        <v>-118749.99999999977</v>
      </c>
      <c r="AJ71" s="1083">
        <f t="shared" ref="AJ71:AL71" si="105">SUM(AJ68-AJ69)</f>
        <v>0</v>
      </c>
      <c r="AK71" s="1083">
        <f t="shared" si="105"/>
        <v>-7200000</v>
      </c>
      <c r="AL71" s="1083">
        <f t="shared" si="105"/>
        <v>-7200000</v>
      </c>
      <c r="AM71" s="1072"/>
      <c r="AN71" s="1073"/>
      <c r="AO71" s="1073"/>
      <c r="AP71" s="1073"/>
      <c r="AQ71" s="1073"/>
      <c r="AR71" s="1073"/>
      <c r="AS71" s="1073"/>
      <c r="AT71" s="1073"/>
      <c r="AU71" s="1073"/>
      <c r="AV71" s="1073"/>
      <c r="AW71" s="1073"/>
      <c r="AX71" s="1073"/>
      <c r="AY71" s="476"/>
    </row>
    <row r="72" spans="1:52" s="287" customFormat="1" ht="35.25" customHeight="1" thickTop="1" thickBot="1" x14ac:dyDescent="0.25">
      <c r="A72" s="323" t="s">
        <v>60</v>
      </c>
      <c r="B72" s="323" t="s">
        <v>54</v>
      </c>
      <c r="C72" s="324"/>
      <c r="D72" s="324"/>
      <c r="E72" s="324"/>
      <c r="F72" s="324"/>
      <c r="G72" s="324"/>
      <c r="H72" s="324"/>
      <c r="I72" s="324"/>
      <c r="J72" s="324"/>
      <c r="K72" s="324"/>
      <c r="L72" s="324"/>
      <c r="M72" s="325"/>
      <c r="N72" s="324"/>
      <c r="O72" s="324"/>
      <c r="P72" s="324"/>
      <c r="Q72" s="324"/>
      <c r="R72" s="324"/>
      <c r="S72" s="324"/>
      <c r="T72" s="324"/>
      <c r="U72" s="324"/>
      <c r="V72" s="324"/>
      <c r="W72" s="324"/>
      <c r="X72" s="324"/>
      <c r="Y72" s="324"/>
      <c r="Z72" s="324"/>
      <c r="AA72" s="324"/>
      <c r="AB72" s="324"/>
      <c r="AC72" s="324"/>
      <c r="AD72" s="324"/>
      <c r="AE72" s="324"/>
      <c r="AF72" s="324"/>
      <c r="AG72" s="324"/>
      <c r="AH72" s="324"/>
      <c r="AI72" s="325"/>
      <c r="AJ72" s="324"/>
      <c r="AK72" s="324"/>
      <c r="AL72" s="325"/>
      <c r="AM72" s="328"/>
      <c r="AN72" s="334"/>
      <c r="AO72" s="334"/>
      <c r="AP72" s="334"/>
      <c r="AQ72" s="334"/>
      <c r="AR72" s="334"/>
      <c r="AS72" s="334"/>
      <c r="AT72" s="334"/>
      <c r="AU72" s="334"/>
      <c r="AV72" s="334"/>
      <c r="AW72" s="334"/>
      <c r="AX72" s="334"/>
      <c r="AY72" s="477"/>
    </row>
    <row r="73" spans="1:52" s="38" customFormat="1" ht="35.25" customHeight="1" thickTop="1" x14ac:dyDescent="0.2">
      <c r="A73" s="309">
        <v>1</v>
      </c>
      <c r="B73" s="310" t="s">
        <v>189</v>
      </c>
      <c r="C73" s="171"/>
      <c r="D73" s="171"/>
      <c r="E73" s="171"/>
      <c r="F73" s="171"/>
      <c r="G73" s="171">
        <f>SUM(PEMER!BH7)</f>
        <v>795000</v>
      </c>
      <c r="H73" s="171"/>
      <c r="I73" s="171"/>
      <c r="J73" s="171"/>
      <c r="K73" s="171"/>
      <c r="L73" s="171"/>
      <c r="M73" s="280">
        <f t="shared" ref="M73:M89" si="106">SUM(C73:L73)</f>
        <v>795000</v>
      </c>
      <c r="N73" s="171"/>
      <c r="O73" s="171"/>
      <c r="P73" s="171"/>
      <c r="Q73" s="171"/>
      <c r="R73" s="171">
        <f>SUM(PEMER!AS7)</f>
        <v>350000</v>
      </c>
      <c r="S73" s="171"/>
      <c r="T73" s="171"/>
      <c r="U73" s="171"/>
      <c r="V73" s="171"/>
      <c r="W73" s="171"/>
      <c r="X73" s="281">
        <f t="shared" ref="X73:X89" si="107">SUM(N73:W73)</f>
        <v>350000</v>
      </c>
      <c r="Y73" s="171"/>
      <c r="Z73" s="171"/>
      <c r="AA73" s="171"/>
      <c r="AB73" s="171"/>
      <c r="AC73" s="171">
        <f>SUM(PEMER!BF7)</f>
        <v>0</v>
      </c>
      <c r="AD73" s="171"/>
      <c r="AE73" s="171"/>
      <c r="AF73" s="171"/>
      <c r="AG73" s="171"/>
      <c r="AH73" s="171"/>
      <c r="AI73" s="284">
        <f t="shared" ref="AI73:AI89" si="108">SUM(Y73:AH73)</f>
        <v>0</v>
      </c>
      <c r="AJ73" s="171">
        <f>SUM(PEMER!BG7)</f>
        <v>47500</v>
      </c>
      <c r="AK73" s="171">
        <f>SUM(AL73-AJ73)</f>
        <v>397500</v>
      </c>
      <c r="AL73" s="725">
        <f t="shared" ref="AL73:AL89" si="109">SUM(M73-X73)</f>
        <v>445000</v>
      </c>
      <c r="AM73" s="306">
        <f>SUM(PEMER!BJ7)</f>
        <v>0.5</v>
      </c>
      <c r="AN73" s="282"/>
      <c r="AO73" s="282"/>
      <c r="AP73" s="282"/>
      <c r="AQ73" s="282"/>
      <c r="AR73" s="282">
        <f t="shared" ref="AO73:AX73" si="110">SUM(R73/G73)</f>
        <v>0.44025157232704404</v>
      </c>
      <c r="AS73" s="282"/>
      <c r="AT73" s="282"/>
      <c r="AU73" s="282"/>
      <c r="AV73" s="282"/>
      <c r="AW73" s="282"/>
      <c r="AX73" s="282">
        <f t="shared" si="110"/>
        <v>0.44025157232704404</v>
      </c>
      <c r="AY73" s="476"/>
      <c r="AZ73" s="38">
        <v>1</v>
      </c>
    </row>
    <row r="74" spans="1:52" s="38" customFormat="1" ht="35.25" customHeight="1" x14ac:dyDescent="0.2">
      <c r="A74" s="168">
        <f>A73+1</f>
        <v>2</v>
      </c>
      <c r="B74" s="167" t="s">
        <v>190</v>
      </c>
      <c r="C74" s="170"/>
      <c r="D74" s="170"/>
      <c r="E74" s="170"/>
      <c r="F74" s="170"/>
      <c r="G74" s="170">
        <f>SUM(PEMER!BH23)</f>
        <v>1188000</v>
      </c>
      <c r="H74" s="170"/>
      <c r="I74" s="170"/>
      <c r="J74" s="170"/>
      <c r="K74" s="170"/>
      <c r="L74" s="170"/>
      <c r="M74" s="280">
        <f t="shared" si="106"/>
        <v>1188000</v>
      </c>
      <c r="N74" s="279"/>
      <c r="O74" s="279"/>
      <c r="P74" s="170"/>
      <c r="Q74" s="170"/>
      <c r="R74" s="170">
        <f>SUM(PEMER!AS23)</f>
        <v>0</v>
      </c>
      <c r="S74" s="170"/>
      <c r="T74" s="170"/>
      <c r="U74" s="170"/>
      <c r="V74" s="170"/>
      <c r="W74" s="170"/>
      <c r="X74" s="281">
        <f t="shared" si="107"/>
        <v>0</v>
      </c>
      <c r="Y74" s="279"/>
      <c r="Z74" s="279"/>
      <c r="AA74" s="170"/>
      <c r="AB74" s="170"/>
      <c r="AC74" s="170">
        <f>SUM(PEMER!BF23)</f>
        <v>0</v>
      </c>
      <c r="AD74" s="170"/>
      <c r="AE74" s="170"/>
      <c r="AF74" s="170"/>
      <c r="AG74" s="170"/>
      <c r="AH74" s="170"/>
      <c r="AI74" s="284">
        <f t="shared" si="108"/>
        <v>0</v>
      </c>
      <c r="AJ74" s="279">
        <f>SUM(PEMER!BG23)</f>
        <v>0</v>
      </c>
      <c r="AK74" s="170">
        <f t="shared" ref="AK74:AK76" si="111">SUM(AL74-AJ74)</f>
        <v>1188000</v>
      </c>
      <c r="AL74" s="725">
        <f t="shared" si="109"/>
        <v>1188000</v>
      </c>
      <c r="AM74" s="293">
        <f>SUM(PEMER!BJ23)</f>
        <v>0</v>
      </c>
      <c r="AN74" s="282"/>
      <c r="AO74" s="282"/>
      <c r="AP74" s="282"/>
      <c r="AQ74" s="282"/>
      <c r="AR74" s="282">
        <f t="shared" ref="AR74:AR90" si="112">SUM(R74/G74)</f>
        <v>0</v>
      </c>
      <c r="AS74" s="282"/>
      <c r="AT74" s="282"/>
      <c r="AU74" s="282"/>
      <c r="AV74" s="282"/>
      <c r="AW74" s="282"/>
      <c r="AX74" s="282">
        <f t="shared" ref="AX74:AX90" si="113">SUM(X74/M74)</f>
        <v>0</v>
      </c>
      <c r="AY74" s="476"/>
      <c r="AZ74" s="38">
        <v>2</v>
      </c>
    </row>
    <row r="75" spans="1:52" s="38" customFormat="1" ht="35.25" customHeight="1" x14ac:dyDescent="0.2">
      <c r="A75" s="168">
        <f t="shared" ref="A75:A89" si="114">A74+1</f>
        <v>3</v>
      </c>
      <c r="B75" s="396" t="s">
        <v>298</v>
      </c>
      <c r="C75" s="395"/>
      <c r="D75" s="395"/>
      <c r="E75" s="395"/>
      <c r="F75" s="395"/>
      <c r="G75" s="395">
        <f>SUM(PEMER!BH31)</f>
        <v>2000000</v>
      </c>
      <c r="H75" s="395"/>
      <c r="I75" s="395"/>
      <c r="J75" s="395"/>
      <c r="K75" s="395"/>
      <c r="L75" s="395"/>
      <c r="M75" s="280">
        <f t="shared" si="106"/>
        <v>2000000</v>
      </c>
      <c r="N75" s="395"/>
      <c r="O75" s="395"/>
      <c r="P75" s="170">
        <f>SUM(PEMER!AS23)</f>
        <v>0</v>
      </c>
      <c r="Q75" s="395"/>
      <c r="R75" s="395">
        <f>SUM(PEMER!AS31)</f>
        <v>0</v>
      </c>
      <c r="S75" s="395"/>
      <c r="T75" s="395"/>
      <c r="U75" s="395"/>
      <c r="V75" s="395"/>
      <c r="W75" s="395"/>
      <c r="X75" s="281">
        <f t="shared" si="107"/>
        <v>0</v>
      </c>
      <c r="Y75" s="395"/>
      <c r="Z75" s="395"/>
      <c r="AA75" s="170">
        <f>SUM(PEMER!BF23)</f>
        <v>0</v>
      </c>
      <c r="AB75" s="395"/>
      <c r="AC75" s="395">
        <f>SUM(PEMER!BF31)</f>
        <v>0</v>
      </c>
      <c r="AD75" s="395"/>
      <c r="AE75" s="395"/>
      <c r="AF75" s="395"/>
      <c r="AG75" s="395"/>
      <c r="AH75" s="395"/>
      <c r="AI75" s="284">
        <f t="shared" si="108"/>
        <v>0</v>
      </c>
      <c r="AJ75" s="170">
        <f>SUM(PEMER!BG31)</f>
        <v>0</v>
      </c>
      <c r="AK75" s="170">
        <f>SUM(AL75-AJ75)</f>
        <v>2000000</v>
      </c>
      <c r="AL75" s="725">
        <f t="shared" si="109"/>
        <v>2000000</v>
      </c>
      <c r="AM75" s="293">
        <f>SUM(PEMER!BJ23)</f>
        <v>0</v>
      </c>
      <c r="AN75" s="282"/>
      <c r="AO75" s="282"/>
      <c r="AP75" s="282"/>
      <c r="AQ75" s="282"/>
      <c r="AR75" s="282">
        <f t="shared" si="112"/>
        <v>0</v>
      </c>
      <c r="AS75" s="282"/>
      <c r="AT75" s="282"/>
      <c r="AU75" s="282"/>
      <c r="AV75" s="282"/>
      <c r="AW75" s="282"/>
      <c r="AX75" s="282">
        <f t="shared" si="113"/>
        <v>0</v>
      </c>
      <c r="AY75" s="476"/>
      <c r="AZ75" s="38">
        <v>4</v>
      </c>
    </row>
    <row r="76" spans="1:52" s="38" customFormat="1" ht="35.25" customHeight="1" x14ac:dyDescent="0.2">
      <c r="A76" s="168">
        <f>A75+1</f>
        <v>4</v>
      </c>
      <c r="B76" s="394" t="s">
        <v>193</v>
      </c>
      <c r="C76" s="395"/>
      <c r="D76" s="395"/>
      <c r="E76" s="395"/>
      <c r="F76" s="395"/>
      <c r="G76" s="395">
        <f>SUM(PEMER!BH40)</f>
        <v>4326000</v>
      </c>
      <c r="H76" s="395"/>
      <c r="I76" s="395"/>
      <c r="J76" s="395"/>
      <c r="K76" s="395"/>
      <c r="L76" s="395"/>
      <c r="M76" s="280">
        <f t="shared" si="106"/>
        <v>4326000</v>
      </c>
      <c r="N76" s="395"/>
      <c r="O76" s="395"/>
      <c r="P76" s="395"/>
      <c r="Q76" s="395"/>
      <c r="R76" s="395">
        <f>SUM(PEMER!AS40)</f>
        <v>432600</v>
      </c>
      <c r="S76" s="395"/>
      <c r="T76" s="395"/>
      <c r="U76" s="395"/>
      <c r="V76" s="395"/>
      <c r="W76" s="395"/>
      <c r="X76" s="281">
        <f t="shared" si="107"/>
        <v>432600</v>
      </c>
      <c r="Y76" s="395"/>
      <c r="Z76" s="395"/>
      <c r="AA76" s="395"/>
      <c r="AB76" s="395"/>
      <c r="AC76" s="170">
        <f>SUM(PEMER!BF40)</f>
        <v>51912</v>
      </c>
      <c r="AD76" s="395"/>
      <c r="AE76" s="395"/>
      <c r="AF76" s="395"/>
      <c r="AG76" s="395"/>
      <c r="AH76" s="395"/>
      <c r="AI76" s="284">
        <f t="shared" si="108"/>
        <v>51912</v>
      </c>
      <c r="AJ76" s="170">
        <f>SUM(PEMER!BG40)</f>
        <v>0</v>
      </c>
      <c r="AK76" s="170">
        <f t="shared" si="111"/>
        <v>3893400</v>
      </c>
      <c r="AL76" s="725">
        <f t="shared" si="109"/>
        <v>3893400</v>
      </c>
      <c r="AM76" s="293">
        <f>SUM(PEMER!BJ31)</f>
        <v>0</v>
      </c>
      <c r="AN76" s="282"/>
      <c r="AO76" s="282"/>
      <c r="AP76" s="282"/>
      <c r="AQ76" s="282"/>
      <c r="AR76" s="282">
        <f t="shared" si="112"/>
        <v>0.1</v>
      </c>
      <c r="AS76" s="282"/>
      <c r="AT76" s="282"/>
      <c r="AU76" s="282"/>
      <c r="AV76" s="282"/>
      <c r="AW76" s="282"/>
      <c r="AX76" s="282">
        <f t="shared" si="113"/>
        <v>0.1</v>
      </c>
      <c r="AY76" s="476"/>
      <c r="AZ76" s="38">
        <v>7</v>
      </c>
    </row>
    <row r="77" spans="1:52" s="38" customFormat="1" ht="35.25" customHeight="1" x14ac:dyDescent="0.2">
      <c r="A77" s="168">
        <f t="shared" si="114"/>
        <v>5</v>
      </c>
      <c r="B77" s="394" t="s">
        <v>549</v>
      </c>
      <c r="C77" s="395"/>
      <c r="D77" s="395"/>
      <c r="E77" s="395"/>
      <c r="F77" s="395"/>
      <c r="G77" s="395"/>
      <c r="H77" s="395"/>
      <c r="I77" s="395"/>
      <c r="J77" s="395"/>
      <c r="K77" s="395">
        <f>SUM(PEMER!BH51)</f>
        <v>2249565</v>
      </c>
      <c r="L77" s="395"/>
      <c r="M77" s="280">
        <f t="shared" si="106"/>
        <v>2249565</v>
      </c>
      <c r="N77" s="395"/>
      <c r="O77" s="395"/>
      <c r="P77" s="395"/>
      <c r="Q77" s="395"/>
      <c r="R77" s="395"/>
      <c r="S77" s="395"/>
      <c r="T77" s="395"/>
      <c r="U77" s="395"/>
      <c r="V77" s="395">
        <f>SUM(PEMER!AS51)</f>
        <v>0</v>
      </c>
      <c r="W77" s="395"/>
      <c r="X77" s="281">
        <f t="shared" si="107"/>
        <v>0</v>
      </c>
      <c r="Y77" s="395"/>
      <c r="Z77" s="395"/>
      <c r="AA77" s="395"/>
      <c r="AB77" s="395"/>
      <c r="AC77" s="395"/>
      <c r="AD77" s="395"/>
      <c r="AE77" s="395"/>
      <c r="AF77" s="395"/>
      <c r="AG77" s="395">
        <f>SUM(PEMER!BF51)</f>
        <v>0</v>
      </c>
      <c r="AH77" s="395"/>
      <c r="AI77" s="284">
        <f t="shared" si="108"/>
        <v>0</v>
      </c>
      <c r="AJ77" s="170">
        <f>SUM(PEMER!BG51)</f>
        <v>0</v>
      </c>
      <c r="AK77" s="170">
        <f t="shared" ref="AK77:AK80" si="115">SUM(AL77-AJ77)</f>
        <v>2249565</v>
      </c>
      <c r="AL77" s="725">
        <f t="shared" si="109"/>
        <v>2249565</v>
      </c>
      <c r="AM77" s="293">
        <f>SUM(PEMER!BJ51)</f>
        <v>0.1</v>
      </c>
      <c r="AN77" s="282"/>
      <c r="AO77" s="282"/>
      <c r="AP77" s="282"/>
      <c r="AQ77" s="282"/>
      <c r="AR77" s="282"/>
      <c r="AS77" s="282"/>
      <c r="AT77" s="282"/>
      <c r="AU77" s="282"/>
      <c r="AV77" s="282">
        <f t="shared" ref="AV74:AV90" si="116">SUM(V77/K77)</f>
        <v>0</v>
      </c>
      <c r="AW77" s="282"/>
      <c r="AX77" s="282">
        <f t="shared" si="113"/>
        <v>0</v>
      </c>
      <c r="AY77" s="476"/>
      <c r="AZ77" s="38">
        <v>8</v>
      </c>
    </row>
    <row r="78" spans="1:52" s="38" customFormat="1" ht="35.25" customHeight="1" x14ac:dyDescent="0.2">
      <c r="A78" s="168">
        <f t="shared" si="114"/>
        <v>6</v>
      </c>
      <c r="B78" s="394" t="s">
        <v>195</v>
      </c>
      <c r="C78" s="395"/>
      <c r="D78" s="395"/>
      <c r="E78" s="395"/>
      <c r="F78" s="395"/>
      <c r="G78" s="395">
        <f>SUM(PEMER!BH59)</f>
        <v>2472000</v>
      </c>
      <c r="H78" s="395"/>
      <c r="I78" s="395"/>
      <c r="J78" s="395"/>
      <c r="K78" s="395"/>
      <c r="L78" s="395"/>
      <c r="M78" s="280">
        <f t="shared" si="106"/>
        <v>2472000</v>
      </c>
      <c r="N78" s="395"/>
      <c r="O78" s="395"/>
      <c r="P78" s="395"/>
      <c r="Q78" s="395"/>
      <c r="R78" s="395">
        <f>SUM(PEMER!AS59)</f>
        <v>206000</v>
      </c>
      <c r="S78" s="395"/>
      <c r="T78" s="395"/>
      <c r="U78" s="395"/>
      <c r="V78" s="395"/>
      <c r="W78" s="395"/>
      <c r="X78" s="281">
        <f t="shared" si="107"/>
        <v>206000</v>
      </c>
      <c r="Y78" s="395"/>
      <c r="Z78" s="395"/>
      <c r="AA78" s="395"/>
      <c r="AB78" s="395"/>
      <c r="AC78" s="395">
        <f>SUM(PEMER!BF59)</f>
        <v>24720</v>
      </c>
      <c r="AD78" s="395"/>
      <c r="AE78" s="395"/>
      <c r="AF78" s="395"/>
      <c r="AG78" s="395"/>
      <c r="AH78" s="395"/>
      <c r="AI78" s="284">
        <f t="shared" si="108"/>
        <v>24720</v>
      </c>
      <c r="AJ78" s="170">
        <f>SUM(PEMER!BG59)</f>
        <v>0</v>
      </c>
      <c r="AK78" s="170">
        <f t="shared" si="115"/>
        <v>2266000</v>
      </c>
      <c r="AL78" s="725">
        <f t="shared" si="109"/>
        <v>2266000</v>
      </c>
      <c r="AM78" s="293">
        <f>SUM(PEMER!BJ59)</f>
        <v>8.3333333333333329E-2</v>
      </c>
      <c r="AN78" s="282"/>
      <c r="AO78" s="282"/>
      <c r="AP78" s="282"/>
      <c r="AQ78" s="282"/>
      <c r="AR78" s="282">
        <f t="shared" si="112"/>
        <v>8.3333333333333329E-2</v>
      </c>
      <c r="AS78" s="282"/>
      <c r="AT78" s="282"/>
      <c r="AU78" s="282"/>
      <c r="AV78" s="282"/>
      <c r="AW78" s="282"/>
      <c r="AX78" s="282">
        <f t="shared" si="113"/>
        <v>8.3333333333333329E-2</v>
      </c>
      <c r="AY78" s="476"/>
      <c r="AZ78" s="38">
        <v>11</v>
      </c>
    </row>
    <row r="79" spans="1:52" s="38" customFormat="1" ht="35.25" customHeight="1" x14ac:dyDescent="0.2">
      <c r="A79" s="168">
        <f t="shared" si="114"/>
        <v>7</v>
      </c>
      <c r="B79" s="396" t="s">
        <v>194</v>
      </c>
      <c r="C79" s="395"/>
      <c r="D79" s="395"/>
      <c r="E79" s="395"/>
      <c r="F79" s="395"/>
      <c r="G79" s="395">
        <f>SUM(PEMER!BH69)</f>
        <v>840000</v>
      </c>
      <c r="H79" s="395"/>
      <c r="I79" s="395"/>
      <c r="J79" s="395"/>
      <c r="K79" s="395"/>
      <c r="L79" s="395"/>
      <c r="M79" s="280">
        <f t="shared" si="106"/>
        <v>840000</v>
      </c>
      <c r="N79" s="395"/>
      <c r="O79" s="395"/>
      <c r="P79" s="395"/>
      <c r="Q79" s="395"/>
      <c r="R79" s="395">
        <f>SUM(PEMER!AS69)</f>
        <v>280000</v>
      </c>
      <c r="S79" s="395"/>
      <c r="T79" s="395"/>
      <c r="U79" s="395"/>
      <c r="V79" s="395"/>
      <c r="W79" s="395"/>
      <c r="X79" s="281">
        <f t="shared" si="107"/>
        <v>280000</v>
      </c>
      <c r="Y79" s="395"/>
      <c r="Z79" s="395"/>
      <c r="AA79" s="395"/>
      <c r="AB79" s="395"/>
      <c r="AC79" s="395">
        <f>SUM(PEMER!BF69)</f>
        <v>5600</v>
      </c>
      <c r="AD79" s="395"/>
      <c r="AE79" s="395"/>
      <c r="AF79" s="395"/>
      <c r="AG79" s="395"/>
      <c r="AH79" s="395"/>
      <c r="AI79" s="284">
        <f t="shared" si="108"/>
        <v>5600</v>
      </c>
      <c r="AJ79" s="170">
        <f>SUM(PEMER!BG69)</f>
        <v>0</v>
      </c>
      <c r="AK79" s="170">
        <f t="shared" si="115"/>
        <v>560000</v>
      </c>
      <c r="AL79" s="725">
        <f t="shared" si="109"/>
        <v>560000</v>
      </c>
      <c r="AM79" s="293">
        <f>SUM(PEMER!BJ69)</f>
        <v>0.33333333333333331</v>
      </c>
      <c r="AN79" s="282"/>
      <c r="AO79" s="282"/>
      <c r="AP79" s="282"/>
      <c r="AQ79" s="282"/>
      <c r="AR79" s="282">
        <f t="shared" si="112"/>
        <v>0.33333333333333331</v>
      </c>
      <c r="AS79" s="282"/>
      <c r="AT79" s="282"/>
      <c r="AU79" s="282"/>
      <c r="AV79" s="282"/>
      <c r="AW79" s="282"/>
      <c r="AX79" s="282">
        <f t="shared" si="113"/>
        <v>0.33333333333333331</v>
      </c>
      <c r="AY79" s="476"/>
      <c r="AZ79" s="38">
        <v>9</v>
      </c>
    </row>
    <row r="80" spans="1:52" s="38" customFormat="1" ht="35.25" customHeight="1" x14ac:dyDescent="0.2">
      <c r="A80" s="168">
        <f t="shared" si="114"/>
        <v>8</v>
      </c>
      <c r="B80" s="396" t="s">
        <v>304</v>
      </c>
      <c r="C80" s="395"/>
      <c r="D80" s="395"/>
      <c r="E80" s="395"/>
      <c r="F80" s="395"/>
      <c r="G80" s="395">
        <f>SUM(PEMER!BH81)</f>
        <v>4868000</v>
      </c>
      <c r="H80" s="395"/>
      <c r="I80" s="395"/>
      <c r="J80" s="395"/>
      <c r="K80" s="395"/>
      <c r="L80" s="395"/>
      <c r="M80" s="280">
        <f t="shared" si="106"/>
        <v>4868000</v>
      </c>
      <c r="N80" s="395"/>
      <c r="O80" s="395"/>
      <c r="P80" s="395"/>
      <c r="Q80" s="395"/>
      <c r="R80" s="395">
        <f>SUM(PEMER!AS81)</f>
        <v>0</v>
      </c>
      <c r="S80" s="395"/>
      <c r="T80" s="395"/>
      <c r="U80" s="395"/>
      <c r="V80" s="395"/>
      <c r="W80" s="395"/>
      <c r="X80" s="281">
        <f t="shared" si="107"/>
        <v>0</v>
      </c>
      <c r="Y80" s="395"/>
      <c r="Z80" s="395"/>
      <c r="AA80" s="395"/>
      <c r="AB80" s="395"/>
      <c r="AC80" s="170">
        <f>SUM(PEMER!BF81)</f>
        <v>0</v>
      </c>
      <c r="AD80" s="395"/>
      <c r="AE80" s="395"/>
      <c r="AF80" s="395"/>
      <c r="AG80" s="395"/>
      <c r="AH80" s="395"/>
      <c r="AI80" s="284">
        <f t="shared" si="108"/>
        <v>0</v>
      </c>
      <c r="AJ80" s="170">
        <f>SUM(PEMER!BG81)</f>
        <v>0</v>
      </c>
      <c r="AK80" s="170">
        <f t="shared" si="115"/>
        <v>4868000</v>
      </c>
      <c r="AL80" s="725">
        <f t="shared" si="109"/>
        <v>4868000</v>
      </c>
      <c r="AM80" s="293">
        <f>SUM(PEMER!BJ81)</f>
        <v>0</v>
      </c>
      <c r="AN80" s="282"/>
      <c r="AO80" s="282"/>
      <c r="AP80" s="282"/>
      <c r="AQ80" s="282"/>
      <c r="AR80" s="282">
        <f t="shared" si="112"/>
        <v>0</v>
      </c>
      <c r="AS80" s="282"/>
      <c r="AT80" s="282"/>
      <c r="AU80" s="282"/>
      <c r="AV80" s="282"/>
      <c r="AW80" s="282"/>
      <c r="AX80" s="282">
        <f t="shared" si="113"/>
        <v>0</v>
      </c>
      <c r="AY80" s="476"/>
      <c r="AZ80" s="38">
        <v>10</v>
      </c>
    </row>
    <row r="81" spans="1:52" s="38" customFormat="1" ht="35.25" customHeight="1" x14ac:dyDescent="0.2">
      <c r="A81" s="168">
        <v>9</v>
      </c>
      <c r="B81" s="394" t="s">
        <v>305</v>
      </c>
      <c r="C81" s="395"/>
      <c r="D81" s="395"/>
      <c r="E81" s="395"/>
      <c r="F81" s="395"/>
      <c r="G81" s="395"/>
      <c r="H81" s="395">
        <f>SUM(PEMER!BH106)</f>
        <v>8797000</v>
      </c>
      <c r="I81" s="395"/>
      <c r="J81" s="395"/>
      <c r="K81" s="395"/>
      <c r="L81" s="395"/>
      <c r="M81" s="280">
        <f t="shared" si="106"/>
        <v>8797000</v>
      </c>
      <c r="N81" s="395"/>
      <c r="O81" s="395"/>
      <c r="P81" s="395"/>
      <c r="Q81" s="395"/>
      <c r="R81" s="395"/>
      <c r="S81" s="395">
        <f>SUM(PEMER!AS106)</f>
        <v>0</v>
      </c>
      <c r="T81" s="395"/>
      <c r="U81" s="395"/>
      <c r="V81" s="395"/>
      <c r="W81" s="395"/>
      <c r="X81" s="281">
        <f t="shared" si="107"/>
        <v>0</v>
      </c>
      <c r="Y81" s="395"/>
      <c r="Z81" s="395"/>
      <c r="AA81" s="395"/>
      <c r="AB81" s="395"/>
      <c r="AC81" s="170"/>
      <c r="AD81" s="395">
        <f>SUM(PEMER!BF106)</f>
        <v>0</v>
      </c>
      <c r="AE81" s="395"/>
      <c r="AF81" s="395"/>
      <c r="AG81" s="395"/>
      <c r="AH81" s="395"/>
      <c r="AI81" s="284">
        <f t="shared" si="108"/>
        <v>0</v>
      </c>
      <c r="AJ81" s="170">
        <f>SUM(PEMER!BG106)</f>
        <v>0</v>
      </c>
      <c r="AK81" s="170">
        <f t="shared" ref="AK81:AK82" si="117">SUM(AL81-AJ81)</f>
        <v>8797000</v>
      </c>
      <c r="AL81" s="725">
        <f t="shared" si="109"/>
        <v>8797000</v>
      </c>
      <c r="AM81" s="293">
        <f>SUM(PEMER!BJ106)</f>
        <v>0</v>
      </c>
      <c r="AN81" s="282"/>
      <c r="AO81" s="282"/>
      <c r="AP81" s="282"/>
      <c r="AQ81" s="282"/>
      <c r="AR81" s="282"/>
      <c r="AS81" s="282"/>
      <c r="AT81" s="282"/>
      <c r="AU81" s="282"/>
      <c r="AV81" s="282"/>
      <c r="AW81" s="282"/>
      <c r="AX81" s="282">
        <f t="shared" si="113"/>
        <v>0</v>
      </c>
      <c r="AY81" s="476"/>
      <c r="AZ81" s="38">
        <v>6</v>
      </c>
    </row>
    <row r="82" spans="1:52" s="38" customFormat="1" ht="35.25" customHeight="1" x14ac:dyDescent="0.2">
      <c r="A82" s="168">
        <f t="shared" si="114"/>
        <v>10</v>
      </c>
      <c r="B82" s="394" t="s">
        <v>325</v>
      </c>
      <c r="C82" s="395"/>
      <c r="D82" s="395"/>
      <c r="E82" s="395"/>
      <c r="F82" s="395"/>
      <c r="G82" s="395">
        <f>SUM(PEMER!BH114)</f>
        <v>2575000</v>
      </c>
      <c r="H82" s="395"/>
      <c r="I82" s="395"/>
      <c r="J82" s="395"/>
      <c r="K82" s="395"/>
      <c r="L82" s="395"/>
      <c r="M82" s="280">
        <f t="shared" si="106"/>
        <v>2575000</v>
      </c>
      <c r="N82" s="395"/>
      <c r="O82" s="395"/>
      <c r="P82" s="395"/>
      <c r="Q82" s="395"/>
      <c r="R82" s="395">
        <f>SUM(PEMER!AS114)</f>
        <v>0</v>
      </c>
      <c r="S82" s="395"/>
      <c r="T82" s="395"/>
      <c r="U82" s="395"/>
      <c r="V82" s="395"/>
      <c r="W82" s="395"/>
      <c r="X82" s="281">
        <f t="shared" si="107"/>
        <v>0</v>
      </c>
      <c r="Y82" s="395"/>
      <c r="Z82" s="395"/>
      <c r="AA82" s="395"/>
      <c r="AB82" s="395"/>
      <c r="AC82" s="170">
        <f>SUM(PEMER!BF114)</f>
        <v>0</v>
      </c>
      <c r="AD82" s="395"/>
      <c r="AE82" s="395"/>
      <c r="AF82" s="395"/>
      <c r="AG82" s="395"/>
      <c r="AH82" s="395"/>
      <c r="AI82" s="284">
        <f t="shared" si="108"/>
        <v>0</v>
      </c>
      <c r="AJ82" s="170">
        <f>SUM(PEMER!BG114)</f>
        <v>0</v>
      </c>
      <c r="AK82" s="170">
        <f t="shared" si="117"/>
        <v>2575000</v>
      </c>
      <c r="AL82" s="725">
        <f t="shared" si="109"/>
        <v>2575000</v>
      </c>
      <c r="AM82" s="293">
        <f>SUM(PEMER!BJ110)</f>
        <v>0</v>
      </c>
      <c r="AN82" s="282"/>
      <c r="AO82" s="282"/>
      <c r="AP82" s="282"/>
      <c r="AQ82" s="282"/>
      <c r="AR82" s="282">
        <f t="shared" si="112"/>
        <v>0</v>
      </c>
      <c r="AS82" s="282"/>
      <c r="AT82" s="282"/>
      <c r="AU82" s="282"/>
      <c r="AV82" s="282"/>
      <c r="AW82" s="282"/>
      <c r="AX82" s="282">
        <f t="shared" si="113"/>
        <v>0</v>
      </c>
      <c r="AY82" s="476"/>
      <c r="AZ82" s="38">
        <v>6</v>
      </c>
    </row>
    <row r="83" spans="1:52" s="38" customFormat="1" ht="35.25" customHeight="1" x14ac:dyDescent="0.2">
      <c r="A83" s="168">
        <f t="shared" si="114"/>
        <v>11</v>
      </c>
      <c r="B83" s="394" t="s">
        <v>351</v>
      </c>
      <c r="C83" s="395">
        <f>SUM(PEMER!BH123)</f>
        <v>24902000</v>
      </c>
      <c r="D83" s="395"/>
      <c r="E83" s="395"/>
      <c r="F83" s="395"/>
      <c r="G83" s="395"/>
      <c r="H83" s="395"/>
      <c r="I83" s="395"/>
      <c r="J83" s="395"/>
      <c r="K83" s="395"/>
      <c r="L83" s="395"/>
      <c r="M83" s="280">
        <f t="shared" si="106"/>
        <v>24902000</v>
      </c>
      <c r="N83" s="279">
        <f>SUM(PEMER!AS123)</f>
        <v>0</v>
      </c>
      <c r="O83" s="283"/>
      <c r="P83" s="395"/>
      <c r="Q83" s="395"/>
      <c r="R83" s="395"/>
      <c r="S83" s="395"/>
      <c r="T83" s="395"/>
      <c r="U83" s="395"/>
      <c r="V83" s="395"/>
      <c r="W83" s="395"/>
      <c r="X83" s="281">
        <f t="shared" si="107"/>
        <v>0</v>
      </c>
      <c r="Y83" s="279">
        <f>SUM(PEMER!BF123)</f>
        <v>0</v>
      </c>
      <c r="Z83" s="283"/>
      <c r="AA83" s="395"/>
      <c r="AB83" s="395"/>
      <c r="AC83" s="170"/>
      <c r="AD83" s="395"/>
      <c r="AE83" s="395"/>
      <c r="AF83" s="395"/>
      <c r="AG83" s="395"/>
      <c r="AH83" s="395"/>
      <c r="AI83" s="284">
        <f t="shared" si="108"/>
        <v>0</v>
      </c>
      <c r="AJ83" s="170">
        <f>SUM(PEMER!BG123)</f>
        <v>0</v>
      </c>
      <c r="AK83" s="170">
        <f t="shared" ref="AK83" si="118">SUM(AL83-AJ83)</f>
        <v>24902000</v>
      </c>
      <c r="AL83" s="725">
        <f t="shared" si="109"/>
        <v>24902000</v>
      </c>
      <c r="AM83" s="293">
        <f>SUM(PEMER!BJ123)</f>
        <v>0</v>
      </c>
      <c r="AN83" s="282"/>
      <c r="AO83" s="282"/>
      <c r="AP83" s="282"/>
      <c r="AQ83" s="282"/>
      <c r="AR83" s="282"/>
      <c r="AS83" s="282"/>
      <c r="AT83" s="282"/>
      <c r="AU83" s="282"/>
      <c r="AV83" s="282"/>
      <c r="AW83" s="282"/>
      <c r="AX83" s="282">
        <f t="shared" si="113"/>
        <v>0</v>
      </c>
      <c r="AY83" s="476"/>
      <c r="AZ83" s="38">
        <v>6</v>
      </c>
    </row>
    <row r="84" spans="1:52" s="38" customFormat="1" ht="35.25" customHeight="1" x14ac:dyDescent="0.2">
      <c r="A84" s="168">
        <f t="shared" si="114"/>
        <v>12</v>
      </c>
      <c r="B84" s="394" t="s">
        <v>353</v>
      </c>
      <c r="C84" s="395"/>
      <c r="D84" s="395"/>
      <c r="E84" s="395"/>
      <c r="F84" s="395"/>
      <c r="G84" s="395"/>
      <c r="H84" s="395"/>
      <c r="I84" s="395"/>
      <c r="J84" s="395"/>
      <c r="K84" s="395">
        <f>SUM(PEMER!BH132)</f>
        <v>12451000</v>
      </c>
      <c r="L84" s="395"/>
      <c r="M84" s="280">
        <f t="shared" ref="M84:M86" si="119">SUM(C84:L84)</f>
        <v>12451000</v>
      </c>
      <c r="N84" s="279"/>
      <c r="O84" s="283"/>
      <c r="P84" s="395"/>
      <c r="Q84" s="395"/>
      <c r="R84" s="395"/>
      <c r="S84" s="395"/>
      <c r="T84" s="395"/>
      <c r="U84" s="395"/>
      <c r="V84" s="395">
        <f>SUM(PEMER!AS132)</f>
        <v>0</v>
      </c>
      <c r="W84" s="395"/>
      <c r="X84" s="281">
        <f t="shared" ref="X84:X86" si="120">SUM(N84:W84)</f>
        <v>0</v>
      </c>
      <c r="Y84" s="279"/>
      <c r="Z84" s="283"/>
      <c r="AA84" s="395"/>
      <c r="AB84" s="395"/>
      <c r="AC84" s="170"/>
      <c r="AD84" s="395"/>
      <c r="AE84" s="395"/>
      <c r="AF84" s="395"/>
      <c r="AG84" s="395">
        <f>SUM(PEMER!BF132)</f>
        <v>0</v>
      </c>
      <c r="AH84" s="395"/>
      <c r="AI84" s="284">
        <f t="shared" ref="AI84:AI86" si="121">SUM(Y84:AH84)</f>
        <v>0</v>
      </c>
      <c r="AJ84" s="170">
        <f>SUM(PEMER!BG132)</f>
        <v>0</v>
      </c>
      <c r="AK84" s="170">
        <f t="shared" ref="AK84:AK85" si="122">SUM(AL84-AJ84)</f>
        <v>12451000</v>
      </c>
      <c r="AL84" s="725">
        <f t="shared" ref="AL84:AL86" si="123">SUM(M84-X84)</f>
        <v>12451000</v>
      </c>
      <c r="AM84" s="293">
        <f>SUM(PEMER!BJ129)</f>
        <v>0</v>
      </c>
      <c r="AN84" s="282"/>
      <c r="AO84" s="282"/>
      <c r="AP84" s="282"/>
      <c r="AQ84" s="282"/>
      <c r="AR84" s="282"/>
      <c r="AS84" s="282"/>
      <c r="AT84" s="282"/>
      <c r="AU84" s="282"/>
      <c r="AV84" s="282">
        <f t="shared" si="116"/>
        <v>0</v>
      </c>
      <c r="AW84" s="282"/>
      <c r="AX84" s="282">
        <f t="shared" si="113"/>
        <v>0</v>
      </c>
      <c r="AY84" s="476"/>
      <c r="AZ84" s="38">
        <v>6</v>
      </c>
    </row>
    <row r="85" spans="1:52" s="38" customFormat="1" ht="35.25" customHeight="1" x14ac:dyDescent="0.2">
      <c r="A85" s="168">
        <f t="shared" si="114"/>
        <v>13</v>
      </c>
      <c r="B85" s="394" t="s">
        <v>354</v>
      </c>
      <c r="C85" s="395"/>
      <c r="D85" s="395"/>
      <c r="E85" s="395"/>
      <c r="F85" s="395"/>
      <c r="G85" s="395"/>
      <c r="H85" s="395">
        <f>SUM(PEMER!BH141)</f>
        <v>24902000</v>
      </c>
      <c r="I85" s="395"/>
      <c r="J85" s="395"/>
      <c r="K85" s="395"/>
      <c r="L85" s="395"/>
      <c r="M85" s="280">
        <f t="shared" si="119"/>
        <v>24902000</v>
      </c>
      <c r="N85" s="279"/>
      <c r="O85" s="283"/>
      <c r="P85" s="395"/>
      <c r="Q85" s="395"/>
      <c r="R85" s="395"/>
      <c r="S85" s="395">
        <f>SUM(PEMER!AS141)</f>
        <v>0</v>
      </c>
      <c r="T85" s="395"/>
      <c r="U85" s="395"/>
      <c r="V85" s="395"/>
      <c r="W85" s="395"/>
      <c r="X85" s="281">
        <f t="shared" si="120"/>
        <v>0</v>
      </c>
      <c r="Y85" s="279"/>
      <c r="Z85" s="283"/>
      <c r="AA85" s="395"/>
      <c r="AB85" s="395"/>
      <c r="AC85" s="170"/>
      <c r="AD85" s="395">
        <f>SUM(PEMER!BF141)</f>
        <v>0</v>
      </c>
      <c r="AE85" s="395"/>
      <c r="AF85" s="395"/>
      <c r="AG85" s="395"/>
      <c r="AH85" s="395"/>
      <c r="AI85" s="284">
        <f t="shared" si="121"/>
        <v>0</v>
      </c>
      <c r="AJ85" s="170">
        <f>SUM(PEMER!BG141)</f>
        <v>0</v>
      </c>
      <c r="AK85" s="170">
        <f t="shared" si="122"/>
        <v>24902000</v>
      </c>
      <c r="AL85" s="1003">
        <f t="shared" si="123"/>
        <v>24902000</v>
      </c>
      <c r="AM85" s="293">
        <f>SUM(PEMER!BJ138)</f>
        <v>0</v>
      </c>
      <c r="AN85" s="282"/>
      <c r="AO85" s="282"/>
      <c r="AP85" s="282"/>
      <c r="AQ85" s="282"/>
      <c r="AR85" s="282"/>
      <c r="AS85" s="282"/>
      <c r="AT85" s="282"/>
      <c r="AU85" s="282"/>
      <c r="AV85" s="282"/>
      <c r="AW85" s="282"/>
      <c r="AX85" s="282">
        <f t="shared" si="113"/>
        <v>0</v>
      </c>
      <c r="AY85" s="476"/>
      <c r="AZ85" s="38">
        <v>6</v>
      </c>
    </row>
    <row r="86" spans="1:52" s="38" customFormat="1" ht="35.25" customHeight="1" x14ac:dyDescent="0.2">
      <c r="A86" s="168">
        <f t="shared" si="114"/>
        <v>14</v>
      </c>
      <c r="B86" s="394" t="s">
        <v>389</v>
      </c>
      <c r="C86" s="395"/>
      <c r="D86" s="395"/>
      <c r="E86" s="395">
        <f>SUM(PEMER!BH150)</f>
        <v>6500000</v>
      </c>
      <c r="F86" s="395"/>
      <c r="G86" s="395"/>
      <c r="H86" s="395"/>
      <c r="I86" s="395"/>
      <c r="J86" s="395"/>
      <c r="K86" s="395"/>
      <c r="L86" s="395"/>
      <c r="M86" s="280">
        <f t="shared" si="119"/>
        <v>6500000</v>
      </c>
      <c r="N86" s="279"/>
      <c r="O86" s="283"/>
      <c r="P86" s="395">
        <f>SUM(PEMER!AS150)</f>
        <v>5200000</v>
      </c>
      <c r="Q86" s="395"/>
      <c r="R86" s="395"/>
      <c r="S86" s="395"/>
      <c r="T86" s="395"/>
      <c r="U86" s="395"/>
      <c r="V86" s="395"/>
      <c r="W86" s="395"/>
      <c r="X86" s="281">
        <f t="shared" si="120"/>
        <v>5200000</v>
      </c>
      <c r="Y86" s="279"/>
      <c r="Z86" s="283"/>
      <c r="AA86" s="395">
        <f>SUM(PEMER!BF150)</f>
        <v>702000</v>
      </c>
      <c r="AB86" s="395"/>
      <c r="AC86" s="170"/>
      <c r="AD86" s="395"/>
      <c r="AE86" s="395"/>
      <c r="AF86" s="395"/>
      <c r="AG86" s="395"/>
      <c r="AH86" s="395"/>
      <c r="AI86" s="284">
        <f t="shared" si="121"/>
        <v>702000</v>
      </c>
      <c r="AJ86" s="170">
        <f>SUM(PEMER!BG150)</f>
        <v>1300000</v>
      </c>
      <c r="AK86" s="170">
        <f t="shared" ref="AK86" si="124">SUM(AL86-AJ86)</f>
        <v>0</v>
      </c>
      <c r="AL86" s="1003">
        <f t="shared" si="123"/>
        <v>1300000</v>
      </c>
      <c r="AM86" s="293">
        <f>SUM(PEMER!BJ139)</f>
        <v>0</v>
      </c>
      <c r="AN86" s="282"/>
      <c r="AO86" s="282"/>
      <c r="AP86" s="282">
        <f t="shared" ref="AP74:AP90" si="125">SUM(P86/E86)</f>
        <v>0.8</v>
      </c>
      <c r="AQ86" s="282"/>
      <c r="AR86" s="282"/>
      <c r="AS86" s="282"/>
      <c r="AT86" s="282"/>
      <c r="AU86" s="282"/>
      <c r="AV86" s="282"/>
      <c r="AW86" s="282"/>
      <c r="AX86" s="282">
        <f t="shared" si="113"/>
        <v>0.8</v>
      </c>
      <c r="AY86" s="476"/>
      <c r="AZ86" s="38">
        <v>6</v>
      </c>
    </row>
    <row r="87" spans="1:52" s="38" customFormat="1" ht="35.25" customHeight="1" x14ac:dyDescent="0.2">
      <c r="A87" s="168">
        <f t="shared" si="114"/>
        <v>15</v>
      </c>
      <c r="B87" s="394" t="s">
        <v>196</v>
      </c>
      <c r="C87" s="395"/>
      <c r="D87" s="395"/>
      <c r="E87" s="395">
        <f>SUM(PEMER!BH159)</f>
        <v>11174710</v>
      </c>
      <c r="F87" s="395"/>
      <c r="G87" s="395"/>
      <c r="H87" s="395"/>
      <c r="I87" s="395"/>
      <c r="J87" s="395"/>
      <c r="K87" s="395"/>
      <c r="L87" s="395"/>
      <c r="M87" s="280">
        <f t="shared" si="106"/>
        <v>11174710</v>
      </c>
      <c r="N87" s="279"/>
      <c r="O87" s="283"/>
      <c r="P87" s="395">
        <f>SUM(PEMER!AS159)</f>
        <v>0</v>
      </c>
      <c r="Q87" s="395"/>
      <c r="R87" s="395"/>
      <c r="S87" s="395"/>
      <c r="T87" s="395"/>
      <c r="U87" s="395"/>
      <c r="V87" s="395"/>
      <c r="W87" s="395"/>
      <c r="X87" s="281">
        <f t="shared" si="107"/>
        <v>0</v>
      </c>
      <c r="Y87" s="279"/>
      <c r="Z87" s="283"/>
      <c r="AA87" s="395">
        <f>SUM(PEMER!BF159)</f>
        <v>0</v>
      </c>
      <c r="AB87" s="395"/>
      <c r="AC87" s="170"/>
      <c r="AD87" s="395"/>
      <c r="AE87" s="395"/>
      <c r="AF87" s="395"/>
      <c r="AG87" s="395"/>
      <c r="AH87" s="395"/>
      <c r="AI87" s="284">
        <f t="shared" si="108"/>
        <v>0</v>
      </c>
      <c r="AJ87" s="170">
        <f>SUM(PEMER!BG159)</f>
        <v>0</v>
      </c>
      <c r="AK87" s="170">
        <f t="shared" ref="AK87:AK88" si="126">SUM(AL87-AJ87)</f>
        <v>11174710</v>
      </c>
      <c r="AL87" s="1003">
        <f t="shared" si="109"/>
        <v>11174710</v>
      </c>
      <c r="AM87" s="293">
        <f>SUM(PEMER!BJ132)</f>
        <v>0</v>
      </c>
      <c r="AN87" s="282"/>
      <c r="AO87" s="282"/>
      <c r="AP87" s="282">
        <f t="shared" si="125"/>
        <v>0</v>
      </c>
      <c r="AQ87" s="282"/>
      <c r="AR87" s="282"/>
      <c r="AS87" s="282"/>
      <c r="AT87" s="282"/>
      <c r="AU87" s="282"/>
      <c r="AV87" s="282"/>
      <c r="AW87" s="282"/>
      <c r="AX87" s="282">
        <f t="shared" si="113"/>
        <v>0</v>
      </c>
      <c r="AY87" s="476"/>
      <c r="AZ87" s="38">
        <v>6</v>
      </c>
    </row>
    <row r="88" spans="1:52" s="38" customFormat="1" ht="35.25" customHeight="1" x14ac:dyDescent="0.2">
      <c r="A88" s="168">
        <f t="shared" si="114"/>
        <v>16</v>
      </c>
      <c r="B88" s="394" t="s">
        <v>196</v>
      </c>
      <c r="C88" s="395"/>
      <c r="D88" s="395"/>
      <c r="E88" s="395"/>
      <c r="F88" s="395">
        <f>SUM(PEMER!BH168)</f>
        <v>3660000</v>
      </c>
      <c r="G88" s="395"/>
      <c r="H88" s="395"/>
      <c r="I88" s="395"/>
      <c r="J88" s="395"/>
      <c r="K88" s="395"/>
      <c r="L88" s="395"/>
      <c r="M88" s="280">
        <f t="shared" si="106"/>
        <v>3660000</v>
      </c>
      <c r="N88" s="279"/>
      <c r="O88" s="283"/>
      <c r="P88" s="395"/>
      <c r="Q88" s="395">
        <f>SUM(PEMER!AS168)</f>
        <v>0</v>
      </c>
      <c r="R88" s="395"/>
      <c r="S88" s="395"/>
      <c r="T88" s="395"/>
      <c r="U88" s="395"/>
      <c r="V88" s="395"/>
      <c r="W88" s="395"/>
      <c r="X88" s="281">
        <f t="shared" si="107"/>
        <v>0</v>
      </c>
      <c r="Y88" s="279"/>
      <c r="Z88" s="283"/>
      <c r="AA88" s="395"/>
      <c r="AB88" s="395">
        <f>SUM(PEMER!BF168)</f>
        <v>0</v>
      </c>
      <c r="AC88" s="170"/>
      <c r="AD88" s="395"/>
      <c r="AE88" s="395"/>
      <c r="AF88" s="395"/>
      <c r="AG88" s="395"/>
      <c r="AH88" s="395"/>
      <c r="AI88" s="284">
        <f t="shared" si="108"/>
        <v>0</v>
      </c>
      <c r="AJ88" s="170">
        <f>SUM(PEMER!BG168)</f>
        <v>0</v>
      </c>
      <c r="AK88" s="170">
        <f t="shared" si="126"/>
        <v>3660000</v>
      </c>
      <c r="AL88" s="1003">
        <f t="shared" si="109"/>
        <v>3660000</v>
      </c>
      <c r="AM88" s="293">
        <f>SUM(PEMER!BJ141)</f>
        <v>0</v>
      </c>
      <c r="AN88" s="282"/>
      <c r="AO88" s="282"/>
      <c r="AP88" s="282"/>
      <c r="AQ88" s="282">
        <f t="shared" ref="AQ74:AQ90" si="127">SUM(Q88/F88)</f>
        <v>0</v>
      </c>
      <c r="AR88" s="282"/>
      <c r="AS88" s="282"/>
      <c r="AT88" s="282"/>
      <c r="AU88" s="282"/>
      <c r="AV88" s="282"/>
      <c r="AW88" s="282"/>
      <c r="AX88" s="282">
        <f t="shared" si="113"/>
        <v>0</v>
      </c>
      <c r="AY88" s="476"/>
      <c r="AZ88" s="38">
        <v>6</v>
      </c>
    </row>
    <row r="89" spans="1:52" s="38" customFormat="1" ht="35.25" customHeight="1" thickBot="1" x14ac:dyDescent="0.25">
      <c r="A89" s="168">
        <f t="shared" si="114"/>
        <v>17</v>
      </c>
      <c r="B89" s="394" t="s">
        <v>548</v>
      </c>
      <c r="C89" s="395"/>
      <c r="D89" s="395"/>
      <c r="E89" s="395">
        <f>SUM(PEMER!BH177)</f>
        <v>15000000</v>
      </c>
      <c r="F89" s="395"/>
      <c r="G89" s="395"/>
      <c r="H89" s="395"/>
      <c r="I89" s="395"/>
      <c r="J89" s="395"/>
      <c r="K89" s="395"/>
      <c r="L89" s="395"/>
      <c r="M89" s="280">
        <f t="shared" si="106"/>
        <v>15000000</v>
      </c>
      <c r="N89" s="279"/>
      <c r="O89" s="283"/>
      <c r="P89" s="395">
        <f>SUM(PEMER!AS177)</f>
        <v>0</v>
      </c>
      <c r="Q89" s="395"/>
      <c r="R89" s="395"/>
      <c r="S89" s="395"/>
      <c r="T89" s="395"/>
      <c r="U89" s="395"/>
      <c r="V89" s="395"/>
      <c r="W89" s="395"/>
      <c r="X89" s="281">
        <f t="shared" si="107"/>
        <v>0</v>
      </c>
      <c r="Y89" s="279"/>
      <c r="Z89" s="283"/>
      <c r="AA89" s="395">
        <f>SUM(PEMER!BF177)</f>
        <v>0</v>
      </c>
      <c r="AB89" s="395"/>
      <c r="AC89" s="170"/>
      <c r="AD89" s="395"/>
      <c r="AE89" s="395"/>
      <c r="AF89" s="395"/>
      <c r="AG89" s="395"/>
      <c r="AH89" s="395"/>
      <c r="AI89" s="284">
        <f t="shared" si="108"/>
        <v>0</v>
      </c>
      <c r="AJ89" s="170">
        <f>SUM(PEMER!BG177)</f>
        <v>0</v>
      </c>
      <c r="AK89" s="170">
        <f t="shared" ref="AK89" si="128">SUM(AL89-AJ89)</f>
        <v>15000000</v>
      </c>
      <c r="AL89" s="1003">
        <f t="shared" si="109"/>
        <v>15000000</v>
      </c>
      <c r="AM89" s="293">
        <f>SUM(PEMER!BJ142)</f>
        <v>0</v>
      </c>
      <c r="AN89" s="282"/>
      <c r="AO89" s="282"/>
      <c r="AP89" s="282">
        <f t="shared" si="125"/>
        <v>0</v>
      </c>
      <c r="AQ89" s="282"/>
      <c r="AR89" s="282"/>
      <c r="AS89" s="282"/>
      <c r="AT89" s="282"/>
      <c r="AU89" s="282"/>
      <c r="AV89" s="282"/>
      <c r="AW89" s="282"/>
      <c r="AX89" s="282">
        <f t="shared" si="113"/>
        <v>0</v>
      </c>
      <c r="AY89" s="476"/>
      <c r="AZ89" s="38">
        <v>6</v>
      </c>
    </row>
    <row r="90" spans="1:52" s="41" customFormat="1" ht="35.25" customHeight="1" thickTop="1" thickBot="1" x14ac:dyDescent="0.25">
      <c r="A90" s="330"/>
      <c r="B90" s="331" t="s">
        <v>53</v>
      </c>
      <c r="C90" s="332">
        <f>SUM(C73:C89)</f>
        <v>24902000</v>
      </c>
      <c r="D90" s="332">
        <f t="shared" ref="D90:AL90" si="129">SUM(D73:D89)</f>
        <v>0</v>
      </c>
      <c r="E90" s="332">
        <f t="shared" si="129"/>
        <v>32674710</v>
      </c>
      <c r="F90" s="332">
        <f t="shared" si="129"/>
        <v>3660000</v>
      </c>
      <c r="G90" s="332">
        <f t="shared" si="129"/>
        <v>19064000</v>
      </c>
      <c r="H90" s="332">
        <f t="shared" si="129"/>
        <v>33699000</v>
      </c>
      <c r="I90" s="332">
        <f t="shared" si="129"/>
        <v>0</v>
      </c>
      <c r="J90" s="332">
        <f t="shared" si="129"/>
        <v>0</v>
      </c>
      <c r="K90" s="332">
        <f t="shared" si="129"/>
        <v>14700565</v>
      </c>
      <c r="L90" s="332">
        <f t="shared" si="129"/>
        <v>0</v>
      </c>
      <c r="M90" s="332">
        <f t="shared" si="129"/>
        <v>128700275</v>
      </c>
      <c r="N90" s="332">
        <f t="shared" si="129"/>
        <v>0</v>
      </c>
      <c r="O90" s="332">
        <f t="shared" si="129"/>
        <v>0</v>
      </c>
      <c r="P90" s="332">
        <f t="shared" si="129"/>
        <v>5200000</v>
      </c>
      <c r="Q90" s="332">
        <f t="shared" si="129"/>
        <v>0</v>
      </c>
      <c r="R90" s="332">
        <f t="shared" si="129"/>
        <v>1268600</v>
      </c>
      <c r="S90" s="332">
        <f t="shared" si="129"/>
        <v>0</v>
      </c>
      <c r="T90" s="332">
        <f t="shared" si="129"/>
        <v>0</v>
      </c>
      <c r="U90" s="332">
        <f t="shared" si="129"/>
        <v>0</v>
      </c>
      <c r="V90" s="332">
        <f t="shared" si="129"/>
        <v>0</v>
      </c>
      <c r="W90" s="332">
        <f t="shared" si="129"/>
        <v>0</v>
      </c>
      <c r="X90" s="332">
        <f t="shared" si="129"/>
        <v>6468600</v>
      </c>
      <c r="Y90" s="332">
        <f t="shared" si="129"/>
        <v>0</v>
      </c>
      <c r="Z90" s="332">
        <f t="shared" si="129"/>
        <v>0</v>
      </c>
      <c r="AA90" s="332">
        <f t="shared" si="129"/>
        <v>702000</v>
      </c>
      <c r="AB90" s="332">
        <f t="shared" si="129"/>
        <v>0</v>
      </c>
      <c r="AC90" s="332">
        <f t="shared" si="129"/>
        <v>82232</v>
      </c>
      <c r="AD90" s="332">
        <f t="shared" si="129"/>
        <v>0</v>
      </c>
      <c r="AE90" s="332">
        <f t="shared" si="129"/>
        <v>0</v>
      </c>
      <c r="AF90" s="332">
        <f t="shared" si="129"/>
        <v>0</v>
      </c>
      <c r="AG90" s="332">
        <f t="shared" si="129"/>
        <v>0</v>
      </c>
      <c r="AH90" s="332">
        <f t="shared" si="129"/>
        <v>0</v>
      </c>
      <c r="AI90" s="332">
        <f t="shared" si="129"/>
        <v>784232</v>
      </c>
      <c r="AJ90" s="332">
        <f t="shared" si="129"/>
        <v>1347500</v>
      </c>
      <c r="AK90" s="332">
        <f t="shared" si="129"/>
        <v>120884175</v>
      </c>
      <c r="AL90" s="332">
        <f t="shared" si="129"/>
        <v>122231675</v>
      </c>
      <c r="AM90" s="333">
        <f>SUM(AM73:AM89)/17</f>
        <v>5.9803921568627447E-2</v>
      </c>
      <c r="AN90" s="364">
        <f>SUM(N90/C90)</f>
        <v>0</v>
      </c>
      <c r="AO90" s="364"/>
      <c r="AP90" s="364">
        <f t="shared" si="125"/>
        <v>0.15914448819897714</v>
      </c>
      <c r="AQ90" s="364">
        <f t="shared" si="127"/>
        <v>0</v>
      </c>
      <c r="AR90" s="364">
        <f t="shared" si="112"/>
        <v>6.6544271926143511E-2</v>
      </c>
      <c r="AS90" s="364">
        <f t="shared" ref="AS74:AS90" si="130">SUM(S90/H90)</f>
        <v>0</v>
      </c>
      <c r="AT90" s="364"/>
      <c r="AU90" s="364"/>
      <c r="AV90" s="364">
        <f t="shared" si="116"/>
        <v>0</v>
      </c>
      <c r="AW90" s="364"/>
      <c r="AX90" s="364">
        <f t="shared" si="113"/>
        <v>5.026096486584819E-2</v>
      </c>
      <c r="AY90" s="478"/>
    </row>
    <row r="91" spans="1:52" s="119" customFormat="1" ht="35.25" customHeight="1" thickTop="1" x14ac:dyDescent="0.2">
      <c r="A91" s="1076"/>
      <c r="B91" s="1077"/>
      <c r="C91" s="1065"/>
      <c r="D91" s="1065"/>
      <c r="E91" s="1065"/>
      <c r="F91" s="1065"/>
      <c r="G91" s="1065"/>
      <c r="H91" s="1065"/>
      <c r="I91" s="1065"/>
      <c r="J91" s="1065"/>
      <c r="K91" s="1065"/>
      <c r="L91" s="1224" t="s">
        <v>599</v>
      </c>
      <c r="M91" s="1225"/>
      <c r="N91" s="1078"/>
      <c r="O91" s="1078"/>
      <c r="P91" s="1078"/>
      <c r="Q91" s="1078"/>
      <c r="R91" s="1078">
        <v>1268600</v>
      </c>
      <c r="S91" s="1078"/>
      <c r="T91" s="1078"/>
      <c r="U91" s="1078"/>
      <c r="V91" s="1078"/>
      <c r="W91" s="1078"/>
      <c r="X91" s="1078">
        <f>SUM(N91:W91)</f>
        <v>1268600</v>
      </c>
      <c r="Y91" s="1078"/>
      <c r="Z91" s="1078"/>
      <c r="AA91" s="1078"/>
      <c r="AB91" s="1078"/>
      <c r="AC91" s="1078">
        <v>82232</v>
      </c>
      <c r="AD91" s="1078"/>
      <c r="AE91" s="1078"/>
      <c r="AF91" s="1078"/>
      <c r="AG91" s="1078"/>
      <c r="AH91" s="1078"/>
      <c r="AI91" s="1078">
        <f>SUM(Y91:AH91)</f>
        <v>82232</v>
      </c>
      <c r="AJ91" s="1078">
        <v>47500</v>
      </c>
      <c r="AK91" s="1078">
        <v>127384175</v>
      </c>
      <c r="AL91" s="1078">
        <v>127431675</v>
      </c>
      <c r="AM91" s="1069"/>
      <c r="AN91" s="1070"/>
      <c r="AO91" s="1070"/>
      <c r="AP91" s="1070"/>
      <c r="AQ91" s="1070"/>
      <c r="AR91" s="1070"/>
      <c r="AS91" s="1070"/>
      <c r="AT91" s="1070"/>
      <c r="AU91" s="1070"/>
      <c r="AV91" s="1070"/>
      <c r="AW91" s="1070"/>
      <c r="AX91" s="1070"/>
      <c r="AY91" s="476"/>
    </row>
    <row r="92" spans="1:52" s="119" customFormat="1" ht="35.25" customHeight="1" x14ac:dyDescent="0.2">
      <c r="A92" s="261"/>
      <c r="C92" s="1068"/>
      <c r="D92" s="1068"/>
      <c r="E92" s="1068"/>
      <c r="F92" s="1068"/>
      <c r="G92" s="1068"/>
      <c r="H92" s="1068"/>
      <c r="I92" s="1068"/>
      <c r="J92" s="1068"/>
      <c r="K92" s="1068"/>
      <c r="L92" s="1222" t="s">
        <v>600</v>
      </c>
      <c r="M92" s="1223"/>
      <c r="N92" s="1079"/>
      <c r="O92" s="1079"/>
      <c r="P92" s="1079"/>
      <c r="Q92" s="1079"/>
      <c r="R92" s="1079"/>
      <c r="S92" s="1079"/>
      <c r="T92" s="1079"/>
      <c r="U92" s="1079"/>
      <c r="V92" s="1079"/>
      <c r="W92" s="1079"/>
      <c r="X92" s="1079">
        <f t="shared" ref="X92:X93" si="131">SUM(N92:W92)</f>
        <v>0</v>
      </c>
      <c r="Y92" s="1079"/>
      <c r="Z92" s="1079"/>
      <c r="AA92" s="1079"/>
      <c r="AB92" s="1079"/>
      <c r="AC92" s="1079"/>
      <c r="AD92" s="1079"/>
      <c r="AE92" s="1079"/>
      <c r="AF92" s="1079"/>
      <c r="AG92" s="1079"/>
      <c r="AH92" s="1079"/>
      <c r="AI92" s="1079">
        <f t="shared" ref="AI92:AI93" si="132">SUM(Y92:AH92)</f>
        <v>0</v>
      </c>
      <c r="AJ92" s="1079"/>
      <c r="AK92" s="1079"/>
      <c r="AL92" s="1079"/>
      <c r="AM92" s="1071"/>
      <c r="AN92" s="476"/>
      <c r="AO92" s="476"/>
      <c r="AP92" s="476"/>
      <c r="AQ92" s="476"/>
      <c r="AR92" s="476"/>
      <c r="AS92" s="476"/>
      <c r="AT92" s="476"/>
      <c r="AU92" s="476"/>
      <c r="AV92" s="476"/>
      <c r="AW92" s="476"/>
      <c r="AX92" s="476"/>
      <c r="AY92" s="476"/>
    </row>
    <row r="93" spans="1:52" s="119" customFormat="1" ht="35.25" customHeight="1" thickBot="1" x14ac:dyDescent="0.25">
      <c r="A93" s="1080"/>
      <c r="B93" s="1081"/>
      <c r="C93" s="1066"/>
      <c r="D93" s="1066"/>
      <c r="E93" s="1066"/>
      <c r="F93" s="1066"/>
      <c r="G93" s="1066"/>
      <c r="H93" s="1066"/>
      <c r="I93" s="1066"/>
      <c r="J93" s="1066"/>
      <c r="K93" s="1066"/>
      <c r="L93" s="1066"/>
      <c r="M93" s="1067"/>
      <c r="N93" s="1082">
        <f>SUM(N90-N91)</f>
        <v>0</v>
      </c>
      <c r="O93" s="1083">
        <f t="shared" ref="O93:W93" si="133">SUM(O90-O91)</f>
        <v>0</v>
      </c>
      <c r="P93" s="1083">
        <f t="shared" si="133"/>
        <v>5200000</v>
      </c>
      <c r="Q93" s="1083">
        <f t="shared" si="133"/>
        <v>0</v>
      </c>
      <c r="R93" s="1083">
        <f t="shared" si="133"/>
        <v>0</v>
      </c>
      <c r="S93" s="1083">
        <f t="shared" si="133"/>
        <v>0</v>
      </c>
      <c r="T93" s="1083">
        <f t="shared" si="133"/>
        <v>0</v>
      </c>
      <c r="U93" s="1083">
        <f t="shared" si="133"/>
        <v>0</v>
      </c>
      <c r="V93" s="1083">
        <f t="shared" si="133"/>
        <v>0</v>
      </c>
      <c r="W93" s="1083">
        <f t="shared" si="133"/>
        <v>0</v>
      </c>
      <c r="X93" s="1082">
        <f t="shared" si="131"/>
        <v>5200000</v>
      </c>
      <c r="Y93" s="1083">
        <f t="shared" ref="Y93:AH93" si="134">SUM(Y90-Y91)</f>
        <v>0</v>
      </c>
      <c r="Z93" s="1083">
        <f t="shared" si="134"/>
        <v>0</v>
      </c>
      <c r="AA93" s="1083">
        <f t="shared" si="134"/>
        <v>702000</v>
      </c>
      <c r="AB93" s="1083">
        <f t="shared" si="134"/>
        <v>0</v>
      </c>
      <c r="AC93" s="1083">
        <f t="shared" si="134"/>
        <v>0</v>
      </c>
      <c r="AD93" s="1083">
        <f t="shared" si="134"/>
        <v>0</v>
      </c>
      <c r="AE93" s="1083">
        <f t="shared" si="134"/>
        <v>0</v>
      </c>
      <c r="AF93" s="1083">
        <f t="shared" si="134"/>
        <v>0</v>
      </c>
      <c r="AG93" s="1083">
        <f t="shared" si="134"/>
        <v>0</v>
      </c>
      <c r="AH93" s="1083">
        <f t="shared" si="134"/>
        <v>0</v>
      </c>
      <c r="AI93" s="1082">
        <f t="shared" si="132"/>
        <v>702000</v>
      </c>
      <c r="AJ93" s="1083">
        <f t="shared" ref="AJ93:AL93" si="135">SUM(AJ90-AJ91)</f>
        <v>1300000</v>
      </c>
      <c r="AK93" s="1083">
        <f t="shared" si="135"/>
        <v>-6500000</v>
      </c>
      <c r="AL93" s="1083">
        <f t="shared" si="135"/>
        <v>-5200000</v>
      </c>
      <c r="AM93" s="1072"/>
      <c r="AN93" s="1073"/>
      <c r="AO93" s="1073"/>
      <c r="AP93" s="1073"/>
      <c r="AQ93" s="1073"/>
      <c r="AR93" s="1073"/>
      <c r="AS93" s="1073"/>
      <c r="AT93" s="1073"/>
      <c r="AU93" s="1073"/>
      <c r="AV93" s="1073"/>
      <c r="AW93" s="1073"/>
      <c r="AX93" s="1073"/>
      <c r="AY93" s="476"/>
    </row>
    <row r="94" spans="1:52" s="287" customFormat="1" ht="35.25" customHeight="1" thickTop="1" thickBot="1" x14ac:dyDescent="0.25">
      <c r="A94" s="323" t="s">
        <v>61</v>
      </c>
      <c r="B94" s="323" t="s">
        <v>62</v>
      </c>
      <c r="C94" s="324"/>
      <c r="D94" s="324"/>
      <c r="E94" s="324"/>
      <c r="F94" s="324"/>
      <c r="G94" s="324"/>
      <c r="H94" s="324"/>
      <c r="I94" s="324"/>
      <c r="J94" s="324"/>
      <c r="K94" s="324"/>
      <c r="L94" s="324"/>
      <c r="M94" s="325"/>
      <c r="N94" s="324"/>
      <c r="O94" s="324"/>
      <c r="P94" s="324"/>
      <c r="Q94" s="324"/>
      <c r="R94" s="324"/>
      <c r="S94" s="324"/>
      <c r="T94" s="324"/>
      <c r="U94" s="324"/>
      <c r="V94" s="324"/>
      <c r="W94" s="324"/>
      <c r="X94" s="324"/>
      <c r="Y94" s="324"/>
      <c r="Z94" s="324"/>
      <c r="AA94" s="324"/>
      <c r="AB94" s="324"/>
      <c r="AC94" s="324"/>
      <c r="AD94" s="324"/>
      <c r="AE94" s="324"/>
      <c r="AF94" s="324"/>
      <c r="AG94" s="324"/>
      <c r="AH94" s="324"/>
      <c r="AI94" s="325"/>
      <c r="AJ94" s="324"/>
      <c r="AK94" s="324"/>
      <c r="AL94" s="325"/>
      <c r="AM94" s="328"/>
      <c r="AN94" s="334"/>
      <c r="AO94" s="334"/>
      <c r="AP94" s="334"/>
      <c r="AQ94" s="334"/>
      <c r="AR94" s="334"/>
      <c r="AS94" s="334"/>
      <c r="AT94" s="334"/>
      <c r="AU94" s="334"/>
      <c r="AV94" s="334"/>
      <c r="AW94" s="334"/>
      <c r="AX94" s="334"/>
      <c r="AY94" s="477"/>
    </row>
    <row r="95" spans="1:52" s="38" customFormat="1" ht="35.25" customHeight="1" thickTop="1" x14ac:dyDescent="0.2">
      <c r="A95" s="309">
        <v>1</v>
      </c>
      <c r="B95" s="310" t="s">
        <v>63</v>
      </c>
      <c r="C95" s="912">
        <f>SUM(YAN!BH20)</f>
        <v>22096479</v>
      </c>
      <c r="D95" s="171"/>
      <c r="E95" s="171"/>
      <c r="F95" s="171"/>
      <c r="G95" s="171"/>
      <c r="H95" s="171"/>
      <c r="I95" s="171"/>
      <c r="J95" s="171"/>
      <c r="K95" s="171"/>
      <c r="L95" s="171"/>
      <c r="M95" s="280">
        <f t="shared" ref="M95:M105" si="136">SUM(C95:L95)</f>
        <v>22096479</v>
      </c>
      <c r="N95" s="171">
        <f>SUM(YAN!AS20)</f>
        <v>1376400</v>
      </c>
      <c r="O95" s="171"/>
      <c r="P95" s="171"/>
      <c r="Q95" s="171"/>
      <c r="R95" s="171"/>
      <c r="S95" s="171"/>
      <c r="T95" s="171"/>
      <c r="U95" s="171"/>
      <c r="V95" s="171"/>
      <c r="W95" s="171"/>
      <c r="X95" s="281">
        <f t="shared" ref="X95:X105" si="137">SUM(N95:W95)</f>
        <v>1376400</v>
      </c>
      <c r="Y95" s="171">
        <f>SUM(YAN!BF20)</f>
        <v>110168</v>
      </c>
      <c r="Z95" s="171"/>
      <c r="AA95" s="171"/>
      <c r="AB95" s="171"/>
      <c r="AC95" s="171">
        <f>SUM(YAN!BF20)</f>
        <v>110168</v>
      </c>
      <c r="AD95" s="171"/>
      <c r="AE95" s="171"/>
      <c r="AF95" s="171"/>
      <c r="AG95" s="171"/>
      <c r="AH95" s="171"/>
      <c r="AI95" s="284">
        <f t="shared" ref="AI95:AI105" si="138">SUM(Y95:AH95)</f>
        <v>220336</v>
      </c>
      <c r="AJ95" s="171">
        <f>SUM(YAN!BG20)</f>
        <v>0</v>
      </c>
      <c r="AK95" s="171">
        <f t="shared" ref="AK95:AK105" si="139">SUM(AL95-AJ95)</f>
        <v>20720079</v>
      </c>
      <c r="AL95" s="725">
        <f t="shared" ref="AL95:AL105" si="140">SUM(M95-X95)</f>
        <v>20720079</v>
      </c>
      <c r="AM95" s="306">
        <f>SUM(YAN!BJ20)</f>
        <v>0.18888888888888886</v>
      </c>
      <c r="AN95" s="304">
        <f>SUM(N95/C95)</f>
        <v>6.2290467182576914E-2</v>
      </c>
      <c r="AO95" s="304"/>
      <c r="AP95" s="304"/>
      <c r="AQ95" s="304"/>
      <c r="AR95" s="304"/>
      <c r="AS95" s="304"/>
      <c r="AT95" s="304"/>
      <c r="AU95" s="304"/>
      <c r="AV95" s="304"/>
      <c r="AW95" s="304"/>
      <c r="AX95" s="304">
        <f t="shared" ref="AO95:AX95" si="141">SUM(X95/M95)</f>
        <v>6.2290467182576914E-2</v>
      </c>
      <c r="AY95" s="476"/>
      <c r="AZ95" s="38">
        <v>1</v>
      </c>
    </row>
    <row r="96" spans="1:52" s="7" customFormat="1" ht="35.25" customHeight="1" x14ac:dyDescent="0.2">
      <c r="A96" s="22">
        <v>2</v>
      </c>
      <c r="B96" s="18" t="s">
        <v>201</v>
      </c>
      <c r="C96" s="279"/>
      <c r="D96" s="279"/>
      <c r="E96" s="279"/>
      <c r="F96" s="279"/>
      <c r="G96" s="279"/>
      <c r="H96" s="279">
        <f>SUM(YAN!BH31)</f>
        <v>1117480</v>
      </c>
      <c r="I96" s="279"/>
      <c r="J96" s="279"/>
      <c r="K96" s="279"/>
      <c r="L96" s="279"/>
      <c r="M96" s="280">
        <f t="shared" si="136"/>
        <v>1117480</v>
      </c>
      <c r="N96" s="279"/>
      <c r="O96" s="279"/>
      <c r="P96" s="279"/>
      <c r="Q96" s="279"/>
      <c r="R96" s="279"/>
      <c r="S96" s="279">
        <f>SUM(YAN!AS31)</f>
        <v>0</v>
      </c>
      <c r="T96" s="279"/>
      <c r="U96" s="279"/>
      <c r="V96" s="279"/>
      <c r="W96" s="279"/>
      <c r="X96" s="281">
        <f t="shared" si="137"/>
        <v>0</v>
      </c>
      <c r="Y96" s="279"/>
      <c r="Z96" s="279"/>
      <c r="AA96" s="279"/>
      <c r="AB96" s="279"/>
      <c r="AC96" s="285"/>
      <c r="AD96" s="285">
        <f>SUM(YAN!BF31)</f>
        <v>0</v>
      </c>
      <c r="AE96" s="279"/>
      <c r="AF96" s="279"/>
      <c r="AG96" s="279"/>
      <c r="AH96" s="279"/>
      <c r="AI96" s="284">
        <f t="shared" si="138"/>
        <v>0</v>
      </c>
      <c r="AJ96" s="279">
        <f>SUM(YAN!BG31)</f>
        <v>0</v>
      </c>
      <c r="AK96" s="279">
        <f t="shared" si="139"/>
        <v>1117480</v>
      </c>
      <c r="AL96" s="725">
        <f t="shared" si="140"/>
        <v>1117480</v>
      </c>
      <c r="AM96" s="293">
        <f>SUM(YAN!BJ31)</f>
        <v>0</v>
      </c>
      <c r="AN96" s="304"/>
      <c r="AO96" s="304"/>
      <c r="AP96" s="304"/>
      <c r="AQ96" s="304"/>
      <c r="AR96" s="304"/>
      <c r="AS96" s="304">
        <f t="shared" ref="AS96:AS106" si="142">SUM(S96/H96)</f>
        <v>0</v>
      </c>
      <c r="AT96" s="304"/>
      <c r="AU96" s="304"/>
      <c r="AV96" s="304"/>
      <c r="AW96" s="304"/>
      <c r="AX96" s="304">
        <f t="shared" ref="AX96:AX106" si="143">SUM(X96/M96)</f>
        <v>0</v>
      </c>
      <c r="AY96" s="476"/>
      <c r="AZ96" s="38">
        <v>7</v>
      </c>
    </row>
    <row r="97" spans="1:54" s="7" customFormat="1" ht="35.25" customHeight="1" x14ac:dyDescent="0.2">
      <c r="A97" s="309">
        <v>3</v>
      </c>
      <c r="B97" s="18" t="s">
        <v>201</v>
      </c>
      <c r="C97" s="279"/>
      <c r="D97" s="279"/>
      <c r="E97" s="279"/>
      <c r="F97" s="279"/>
      <c r="G97" s="279"/>
      <c r="H97" s="279"/>
      <c r="I97" s="279"/>
      <c r="J97" s="279"/>
      <c r="K97" s="905">
        <f>SUM(YAN!BH42)</f>
        <v>680241.49</v>
      </c>
      <c r="L97" s="279"/>
      <c r="M97" s="906">
        <f t="shared" ref="M97" si="144">SUM(C97:L97)</f>
        <v>680241.49</v>
      </c>
      <c r="N97" s="279"/>
      <c r="O97" s="279"/>
      <c r="P97" s="279"/>
      <c r="Q97" s="279"/>
      <c r="R97" s="279"/>
      <c r="S97" s="279"/>
      <c r="T97" s="279"/>
      <c r="U97" s="279"/>
      <c r="V97" s="279">
        <f>SUM(YAN!AS42)</f>
        <v>100000</v>
      </c>
      <c r="W97" s="279"/>
      <c r="X97" s="281">
        <f t="shared" ref="X97" si="145">SUM(N97:W97)</f>
        <v>100000</v>
      </c>
      <c r="Y97" s="279"/>
      <c r="Z97" s="279"/>
      <c r="AA97" s="279"/>
      <c r="AB97" s="279"/>
      <c r="AC97" s="285"/>
      <c r="AD97" s="285"/>
      <c r="AE97" s="279"/>
      <c r="AF97" s="279"/>
      <c r="AG97" s="279">
        <f>SUM(YAN!BF42)</f>
        <v>0</v>
      </c>
      <c r="AH97" s="279"/>
      <c r="AI97" s="284">
        <f t="shared" ref="AI97" si="146">SUM(Y97:AH97)</f>
        <v>0</v>
      </c>
      <c r="AJ97" s="279">
        <f>SUM(YAN!BG42)</f>
        <v>0</v>
      </c>
      <c r="AK97" s="279">
        <f t="shared" ref="AK97" si="147">SUM(AL97-AJ97)</f>
        <v>580241.49</v>
      </c>
      <c r="AL97" s="725">
        <f t="shared" ref="AL97" si="148">SUM(M97-X97)</f>
        <v>580241.49</v>
      </c>
      <c r="AM97" s="293">
        <f>SUM(YAN!BJ32)</f>
        <v>0</v>
      </c>
      <c r="AN97" s="304"/>
      <c r="AO97" s="304"/>
      <c r="AP97" s="304"/>
      <c r="AQ97" s="304"/>
      <c r="AR97" s="304"/>
      <c r="AS97" s="304"/>
      <c r="AT97" s="304"/>
      <c r="AU97" s="304"/>
      <c r="AV97" s="304">
        <f t="shared" ref="AV96:AV106" si="149">SUM(V97/K97)</f>
        <v>0.14700661672371676</v>
      </c>
      <c r="AW97" s="304"/>
      <c r="AX97" s="304">
        <f t="shared" si="143"/>
        <v>0.14700661672371676</v>
      </c>
      <c r="AY97" s="476"/>
      <c r="AZ97" s="38">
        <v>7</v>
      </c>
    </row>
    <row r="98" spans="1:54" s="38" customFormat="1" ht="35.25" customHeight="1" x14ac:dyDescent="0.2">
      <c r="A98" s="22">
        <v>4</v>
      </c>
      <c r="B98" s="169" t="s">
        <v>199</v>
      </c>
      <c r="C98" s="170"/>
      <c r="D98" s="170"/>
      <c r="E98" s="170">
        <f>SUM(YAN!BH59)</f>
        <v>193900000</v>
      </c>
      <c r="F98" s="170"/>
      <c r="G98" s="170"/>
      <c r="H98" s="170"/>
      <c r="I98" s="170"/>
      <c r="J98" s="170"/>
      <c r="K98" s="170"/>
      <c r="L98" s="170"/>
      <c r="M98" s="280">
        <f t="shared" si="136"/>
        <v>193900000</v>
      </c>
      <c r="N98" s="170"/>
      <c r="O98" s="170"/>
      <c r="P98" s="170">
        <f>SUM(YAN!AS59)</f>
        <v>36500000</v>
      </c>
      <c r="Q98" s="170"/>
      <c r="R98" s="170"/>
      <c r="S98" s="170"/>
      <c r="T98" s="170"/>
      <c r="U98" s="170"/>
      <c r="V98" s="170"/>
      <c r="W98" s="170"/>
      <c r="X98" s="281">
        <f t="shared" si="137"/>
        <v>36500000</v>
      </c>
      <c r="Y98" s="170"/>
      <c r="Z98" s="170"/>
      <c r="AA98" s="170">
        <f>SUM(YAN!BF59)</f>
        <v>0</v>
      </c>
      <c r="AB98" s="170"/>
      <c r="AC98" s="170"/>
      <c r="AD98" s="170"/>
      <c r="AE98" s="170"/>
      <c r="AF98" s="170"/>
      <c r="AG98" s="170"/>
      <c r="AH98" s="170"/>
      <c r="AI98" s="284">
        <f t="shared" si="138"/>
        <v>0</v>
      </c>
      <c r="AJ98" s="170">
        <f>SUM(YAN!BG59)</f>
        <v>0</v>
      </c>
      <c r="AK98" s="170">
        <f t="shared" si="139"/>
        <v>157400000</v>
      </c>
      <c r="AL98" s="725">
        <f t="shared" si="140"/>
        <v>157400000</v>
      </c>
      <c r="AM98" s="293">
        <f>SUM(YAN!BJ59)</f>
        <v>3.3950617283950615E-2</v>
      </c>
      <c r="AN98" s="304"/>
      <c r="AO98" s="304"/>
      <c r="AP98" s="304">
        <f t="shared" ref="AP96:AP106" si="150">SUM(P98/E98)</f>
        <v>0.18824136152656007</v>
      </c>
      <c r="AQ98" s="304"/>
      <c r="AR98" s="304"/>
      <c r="AS98" s="304"/>
      <c r="AT98" s="304"/>
      <c r="AU98" s="304"/>
      <c r="AV98" s="304"/>
      <c r="AW98" s="304"/>
      <c r="AX98" s="304">
        <f t="shared" si="143"/>
        <v>0.18824136152656007</v>
      </c>
      <c r="AY98" s="476"/>
      <c r="AZ98" s="38">
        <v>4</v>
      </c>
      <c r="BA98" s="360">
        <f>SUM(AL98)</f>
        <v>157400000</v>
      </c>
    </row>
    <row r="99" spans="1:54" s="38" customFormat="1" ht="35.25" customHeight="1" x14ac:dyDescent="0.2">
      <c r="A99" s="309">
        <v>5</v>
      </c>
      <c r="B99" s="169" t="s">
        <v>199</v>
      </c>
      <c r="C99" s="170"/>
      <c r="D99" s="170"/>
      <c r="E99" s="170"/>
      <c r="F99" s="170"/>
      <c r="G99" s="170"/>
      <c r="H99" s="170"/>
      <c r="I99" s="170"/>
      <c r="J99" s="170">
        <f>SUM(YAN!BH75)</f>
        <v>7861208</v>
      </c>
      <c r="K99" s="170"/>
      <c r="L99" s="170"/>
      <c r="M99" s="280">
        <f>SUM(C99:L99)</f>
        <v>7861208</v>
      </c>
      <c r="N99" s="170"/>
      <c r="O99" s="170"/>
      <c r="P99" s="170"/>
      <c r="Q99" s="170"/>
      <c r="R99" s="170"/>
      <c r="S99" s="170"/>
      <c r="T99" s="170"/>
      <c r="U99" s="170">
        <f>SUM(YAN!AS75)</f>
        <v>750000</v>
      </c>
      <c r="V99" s="170"/>
      <c r="W99" s="170"/>
      <c r="X99" s="281">
        <f t="shared" ref="X99" si="151">SUM(N99:W99)</f>
        <v>750000</v>
      </c>
      <c r="Y99" s="170"/>
      <c r="Z99" s="170"/>
      <c r="AA99" s="170"/>
      <c r="AB99" s="170"/>
      <c r="AC99" s="170"/>
      <c r="AD99" s="170"/>
      <c r="AE99" s="170"/>
      <c r="AF99" s="170">
        <f>SUM(YAN!BF75)</f>
        <v>0</v>
      </c>
      <c r="AG99" s="170"/>
      <c r="AH99" s="170"/>
      <c r="AI99" s="284">
        <f t="shared" ref="AI99" si="152">SUM(Y99:AH99)</f>
        <v>0</v>
      </c>
      <c r="AJ99" s="170">
        <f>SUM(YAN!BG75)</f>
        <v>0</v>
      </c>
      <c r="AK99" s="170">
        <f t="shared" ref="AK99" si="153">SUM(AL99-AJ99)</f>
        <v>7111208</v>
      </c>
      <c r="AL99" s="725">
        <f t="shared" ref="AL99" si="154">SUM(M99-X99)</f>
        <v>7111208</v>
      </c>
      <c r="AM99" s="293">
        <f>SUM(YAN!BJ59)</f>
        <v>3.3950617283950615E-2</v>
      </c>
      <c r="AN99" s="304"/>
      <c r="AO99" s="304"/>
      <c r="AP99" s="304"/>
      <c r="AQ99" s="304"/>
      <c r="AR99" s="304"/>
      <c r="AS99" s="304"/>
      <c r="AT99" s="304"/>
      <c r="AU99" s="304">
        <f t="shared" ref="AU96:AU106" si="155">SUM(U99/J99)</f>
        <v>9.5405184546700716E-2</v>
      </c>
      <c r="AV99" s="304"/>
      <c r="AW99" s="304"/>
      <c r="AX99" s="304">
        <f t="shared" si="143"/>
        <v>9.5405184546700716E-2</v>
      </c>
      <c r="AY99" s="476"/>
      <c r="AZ99" s="38">
        <v>4</v>
      </c>
      <c r="BA99" s="360">
        <f>SUM(AL99)</f>
        <v>7111208</v>
      </c>
    </row>
    <row r="100" spans="1:54" s="38" customFormat="1" ht="35.25" customHeight="1" x14ac:dyDescent="0.2">
      <c r="A100" s="22">
        <v>6</v>
      </c>
      <c r="B100" s="169" t="s">
        <v>199</v>
      </c>
      <c r="C100" s="170"/>
      <c r="D100" s="170"/>
      <c r="E100" s="170"/>
      <c r="F100" s="170"/>
      <c r="G100" s="170"/>
      <c r="H100" s="170"/>
      <c r="I100" s="170">
        <f>SUM(YAN!BH89)</f>
        <v>3144872</v>
      </c>
      <c r="J100" s="170"/>
      <c r="K100" s="170"/>
      <c r="L100" s="170"/>
      <c r="M100" s="280">
        <f>SUM(C100:L100)</f>
        <v>3144872</v>
      </c>
      <c r="N100" s="170"/>
      <c r="O100" s="170"/>
      <c r="P100" s="170"/>
      <c r="Q100" s="170"/>
      <c r="R100" s="170"/>
      <c r="S100" s="170"/>
      <c r="T100" s="170">
        <f>SUM(YAN!AS89)</f>
        <v>3025000</v>
      </c>
      <c r="U100" s="170"/>
      <c r="V100" s="170"/>
      <c r="W100" s="170"/>
      <c r="X100" s="281">
        <f t="shared" si="137"/>
        <v>3025000</v>
      </c>
      <c r="Y100" s="170"/>
      <c r="Z100" s="170"/>
      <c r="AA100" s="170"/>
      <c r="AB100" s="170"/>
      <c r="AC100" s="170"/>
      <c r="AD100" s="170"/>
      <c r="AE100" s="170">
        <f>SUM(YAN!BF89)</f>
        <v>408375</v>
      </c>
      <c r="AF100" s="170"/>
      <c r="AG100" s="170"/>
      <c r="AH100" s="170"/>
      <c r="AI100" s="284">
        <f t="shared" si="138"/>
        <v>408375</v>
      </c>
      <c r="AJ100" s="170">
        <f>SUM(YAN!BG89)</f>
        <v>0</v>
      </c>
      <c r="AK100" s="170">
        <f t="shared" ref="AK100" si="156">SUM(AL100-AJ100)</f>
        <v>119872</v>
      </c>
      <c r="AL100" s="725">
        <f t="shared" si="140"/>
        <v>119872</v>
      </c>
      <c r="AM100" s="293">
        <f>SUM(YAN!BJ60)</f>
        <v>0</v>
      </c>
      <c r="AN100" s="304"/>
      <c r="AO100" s="304"/>
      <c r="AP100" s="304"/>
      <c r="AQ100" s="304"/>
      <c r="AR100" s="304"/>
      <c r="AS100" s="304"/>
      <c r="AT100" s="304">
        <f t="shared" ref="AT96:AT106" si="157">SUM(T100/I100)</f>
        <v>0.96188334533170194</v>
      </c>
      <c r="AU100" s="304"/>
      <c r="AV100" s="304"/>
      <c r="AW100" s="304"/>
      <c r="AX100" s="304">
        <f t="shared" si="143"/>
        <v>0.96188334533170194</v>
      </c>
      <c r="AY100" s="476"/>
      <c r="AZ100" s="38">
        <v>4</v>
      </c>
      <c r="BA100" s="360">
        <f>SUM(AL100)</f>
        <v>119872</v>
      </c>
    </row>
    <row r="101" spans="1:54" s="38" customFormat="1" ht="35.25" customHeight="1" x14ac:dyDescent="0.2">
      <c r="A101" s="309">
        <v>7</v>
      </c>
      <c r="B101" s="169" t="s">
        <v>200</v>
      </c>
      <c r="C101" s="170"/>
      <c r="D101" s="170"/>
      <c r="E101" s="170"/>
      <c r="F101" s="170"/>
      <c r="G101" s="170">
        <f>SUM(YAN!BH97)</f>
        <v>11124000</v>
      </c>
      <c r="H101" s="170"/>
      <c r="I101" s="170"/>
      <c r="J101" s="170"/>
      <c r="K101" s="170"/>
      <c r="L101" s="170"/>
      <c r="M101" s="280">
        <f t="shared" si="136"/>
        <v>11124000</v>
      </c>
      <c r="N101" s="170"/>
      <c r="O101" s="170"/>
      <c r="P101" s="170"/>
      <c r="Q101" s="170"/>
      <c r="R101" s="170">
        <f>SUM(YAN!AS97)</f>
        <v>1854000</v>
      </c>
      <c r="S101" s="170"/>
      <c r="T101" s="170"/>
      <c r="U101" s="170"/>
      <c r="V101" s="170"/>
      <c r="W101" s="170"/>
      <c r="X101" s="281">
        <f t="shared" si="137"/>
        <v>1854000</v>
      </c>
      <c r="Y101" s="170"/>
      <c r="Z101" s="170"/>
      <c r="AA101" s="170"/>
      <c r="AB101" s="170"/>
      <c r="AC101" s="170">
        <f>SUM(YAN!BF97)</f>
        <v>222480</v>
      </c>
      <c r="AD101" s="170"/>
      <c r="AE101" s="170"/>
      <c r="AF101" s="170"/>
      <c r="AG101" s="170"/>
      <c r="AH101" s="170"/>
      <c r="AI101" s="284">
        <f t="shared" si="138"/>
        <v>222480</v>
      </c>
      <c r="AJ101" s="170">
        <f>SUM(YAN!BG97)</f>
        <v>0</v>
      </c>
      <c r="AK101" s="170">
        <f t="shared" si="139"/>
        <v>9270000</v>
      </c>
      <c r="AL101" s="725">
        <f t="shared" si="140"/>
        <v>9270000</v>
      </c>
      <c r="AM101" s="293">
        <f>SUM(YAN!BJ97)</f>
        <v>0.16666666666666666</v>
      </c>
      <c r="AN101" s="304"/>
      <c r="AO101" s="304"/>
      <c r="AP101" s="304"/>
      <c r="AQ101" s="304"/>
      <c r="AR101" s="304">
        <f t="shared" ref="AR96:AR106" si="158">SUM(R101/G101)</f>
        <v>0.16666666666666666</v>
      </c>
      <c r="AS101" s="304"/>
      <c r="AT101" s="304"/>
      <c r="AU101" s="304"/>
      <c r="AV101" s="304"/>
      <c r="AW101" s="304"/>
      <c r="AX101" s="304">
        <f t="shared" si="143"/>
        <v>0.16666666666666666</v>
      </c>
      <c r="AY101" s="476"/>
      <c r="AZ101" s="38">
        <v>6</v>
      </c>
      <c r="BA101" s="360" t="e">
        <f>SUM(BA98-#REF!)</f>
        <v>#REF!</v>
      </c>
    </row>
    <row r="102" spans="1:54" s="38" customFormat="1" ht="35.25" customHeight="1" x14ac:dyDescent="0.2">
      <c r="A102" s="22">
        <v>8</v>
      </c>
      <c r="B102" s="167" t="s">
        <v>419</v>
      </c>
      <c r="C102" s="170"/>
      <c r="D102" s="170"/>
      <c r="E102" s="170"/>
      <c r="F102" s="170"/>
      <c r="G102" s="170">
        <f>SUM(YAN!BH113)</f>
        <v>28074600</v>
      </c>
      <c r="H102" s="170"/>
      <c r="I102" s="170"/>
      <c r="J102" s="170"/>
      <c r="K102" s="170"/>
      <c r="L102" s="170"/>
      <c r="M102" s="280">
        <f t="shared" si="136"/>
        <v>28074600</v>
      </c>
      <c r="N102" s="170"/>
      <c r="O102" s="170"/>
      <c r="P102" s="170"/>
      <c r="Q102" s="170"/>
      <c r="R102" s="170">
        <f>SUM(YAN!AS113)</f>
        <v>0</v>
      </c>
      <c r="S102" s="170"/>
      <c r="T102" s="170"/>
      <c r="U102" s="170"/>
      <c r="V102" s="170"/>
      <c r="W102" s="170"/>
      <c r="X102" s="281">
        <f t="shared" si="137"/>
        <v>0</v>
      </c>
      <c r="Y102" s="170"/>
      <c r="Z102" s="170"/>
      <c r="AA102" s="170"/>
      <c r="AB102" s="170"/>
      <c r="AC102" s="170">
        <f>SUM(YAN!BF113)</f>
        <v>0</v>
      </c>
      <c r="AD102" s="170"/>
      <c r="AE102" s="170"/>
      <c r="AF102" s="170"/>
      <c r="AG102" s="170"/>
      <c r="AH102" s="170"/>
      <c r="AI102" s="284">
        <f t="shared" si="138"/>
        <v>0</v>
      </c>
      <c r="AJ102" s="170">
        <f>SUM(YAN!BG113)</f>
        <v>0</v>
      </c>
      <c r="AK102" s="170">
        <f t="shared" si="139"/>
        <v>28074600</v>
      </c>
      <c r="AL102" s="725">
        <f t="shared" si="140"/>
        <v>28074600</v>
      </c>
      <c r="AM102" s="293">
        <f>SUM(YAN!BJ113)</f>
        <v>0</v>
      </c>
      <c r="AN102" s="304"/>
      <c r="AO102" s="304"/>
      <c r="AP102" s="304"/>
      <c r="AQ102" s="304"/>
      <c r="AR102" s="304">
        <f t="shared" si="158"/>
        <v>0</v>
      </c>
      <c r="AS102" s="304"/>
      <c r="AT102" s="304"/>
      <c r="AU102" s="304"/>
      <c r="AV102" s="304"/>
      <c r="AW102" s="304"/>
      <c r="AX102" s="304">
        <f t="shared" si="143"/>
        <v>0</v>
      </c>
      <c r="AY102" s="476"/>
      <c r="AZ102" s="38">
        <v>8</v>
      </c>
    </row>
    <row r="103" spans="1:54" s="38" customFormat="1" ht="35.25" customHeight="1" x14ac:dyDescent="0.2">
      <c r="A103" s="309">
        <v>9</v>
      </c>
      <c r="B103" s="167" t="s">
        <v>439</v>
      </c>
      <c r="C103" s="170"/>
      <c r="D103" s="170"/>
      <c r="E103" s="170"/>
      <c r="F103" s="170">
        <f>SUM(YAN!BH123)</f>
        <v>40260000</v>
      </c>
      <c r="G103" s="170"/>
      <c r="H103" s="170"/>
      <c r="I103" s="170"/>
      <c r="J103" s="170"/>
      <c r="K103" s="170"/>
      <c r="L103" s="170"/>
      <c r="M103" s="280">
        <f t="shared" si="136"/>
        <v>40260000</v>
      </c>
      <c r="N103" s="170"/>
      <c r="O103" s="170"/>
      <c r="P103" s="170"/>
      <c r="Q103" s="170">
        <f>SUM(YAN!AS123)</f>
        <v>5490000</v>
      </c>
      <c r="R103" s="170"/>
      <c r="S103" s="170"/>
      <c r="T103" s="170"/>
      <c r="U103" s="170"/>
      <c r="V103" s="170"/>
      <c r="W103" s="170"/>
      <c r="X103" s="281">
        <f t="shared" si="137"/>
        <v>5490000</v>
      </c>
      <c r="Y103" s="170"/>
      <c r="Z103" s="170"/>
      <c r="AA103" s="170"/>
      <c r="AB103" s="170">
        <f>SUM(YAN!BF123)</f>
        <v>370800</v>
      </c>
      <c r="AC103" s="170"/>
      <c r="AD103" s="170"/>
      <c r="AE103" s="170"/>
      <c r="AF103" s="170"/>
      <c r="AG103" s="170"/>
      <c r="AH103" s="170"/>
      <c r="AI103" s="284">
        <f t="shared" si="138"/>
        <v>370800</v>
      </c>
      <c r="AJ103" s="170">
        <f>SUM(YAN!BG123)</f>
        <v>0</v>
      </c>
      <c r="AK103" s="170">
        <f t="shared" si="139"/>
        <v>34770000</v>
      </c>
      <c r="AL103" s="725">
        <f t="shared" si="140"/>
        <v>34770000</v>
      </c>
      <c r="AM103" s="293">
        <f>SUM(YAN!BJ123)</f>
        <v>2.4793388429752063E-2</v>
      </c>
      <c r="AN103" s="304"/>
      <c r="AO103" s="304"/>
      <c r="AP103" s="304"/>
      <c r="AQ103" s="304">
        <f t="shared" ref="AQ96:AQ106" si="159">SUM(Q103/F103)</f>
        <v>0.13636363636363635</v>
      </c>
      <c r="AR103" s="304"/>
      <c r="AS103" s="304"/>
      <c r="AT103" s="304"/>
      <c r="AU103" s="304"/>
      <c r="AV103" s="304"/>
      <c r="AW103" s="304"/>
      <c r="AX103" s="304">
        <f t="shared" si="143"/>
        <v>0.13636363636363635</v>
      </c>
      <c r="AY103" s="476"/>
      <c r="AZ103" s="38">
        <v>8</v>
      </c>
    </row>
    <row r="104" spans="1:54" s="38" customFormat="1" ht="35.25" customHeight="1" x14ac:dyDescent="0.2">
      <c r="A104" s="22">
        <v>10</v>
      </c>
      <c r="B104" s="167" t="s">
        <v>198</v>
      </c>
      <c r="C104" s="170"/>
      <c r="D104" s="170"/>
      <c r="E104" s="170"/>
      <c r="F104" s="170"/>
      <c r="G104" s="170">
        <f>SUM(YAN!BH155)</f>
        <v>15195500</v>
      </c>
      <c r="H104" s="170"/>
      <c r="I104" s="170"/>
      <c r="J104" s="170"/>
      <c r="K104" s="170"/>
      <c r="L104" s="170"/>
      <c r="M104" s="280">
        <f t="shared" si="136"/>
        <v>15195500</v>
      </c>
      <c r="N104" s="170"/>
      <c r="O104" s="170"/>
      <c r="P104" s="170"/>
      <c r="Q104" s="170"/>
      <c r="R104" s="170">
        <f>SUM(YAN!AS155)</f>
        <v>0</v>
      </c>
      <c r="S104" s="170"/>
      <c r="T104" s="170"/>
      <c r="U104" s="170"/>
      <c r="V104" s="170"/>
      <c r="W104" s="170"/>
      <c r="X104" s="281">
        <f t="shared" si="137"/>
        <v>0</v>
      </c>
      <c r="Y104" s="170"/>
      <c r="Z104" s="170"/>
      <c r="AA104" s="170"/>
      <c r="AB104" s="170"/>
      <c r="AC104" s="170">
        <f>SUM(YAN!BF155)</f>
        <v>0</v>
      </c>
      <c r="AD104" s="170"/>
      <c r="AE104" s="170"/>
      <c r="AF104" s="170"/>
      <c r="AG104" s="170"/>
      <c r="AH104" s="170"/>
      <c r="AI104" s="284">
        <f t="shared" si="138"/>
        <v>0</v>
      </c>
      <c r="AJ104" s="170">
        <f>SUM(YAN!BG155)</f>
        <v>0</v>
      </c>
      <c r="AK104" s="170">
        <f t="shared" si="139"/>
        <v>15195500</v>
      </c>
      <c r="AL104" s="725">
        <f t="shared" si="140"/>
        <v>15195500</v>
      </c>
      <c r="AM104" s="293">
        <f>SUM(YAN!BJ155)</f>
        <v>0</v>
      </c>
      <c r="AN104" s="304"/>
      <c r="AO104" s="304"/>
      <c r="AP104" s="304"/>
      <c r="AQ104" s="304"/>
      <c r="AR104" s="304">
        <f t="shared" si="158"/>
        <v>0</v>
      </c>
      <c r="AS104" s="304"/>
      <c r="AT104" s="304"/>
      <c r="AU104" s="304"/>
      <c r="AV104" s="304"/>
      <c r="AW104" s="304"/>
      <c r="AX104" s="304">
        <f t="shared" si="143"/>
        <v>0</v>
      </c>
      <c r="AY104" s="476"/>
      <c r="AZ104" s="38">
        <v>3</v>
      </c>
      <c r="BB104" s="360"/>
    </row>
    <row r="105" spans="1:54" s="38" customFormat="1" ht="35.25" customHeight="1" thickBot="1" x14ac:dyDescent="0.25">
      <c r="A105" s="309">
        <v>11</v>
      </c>
      <c r="B105" s="169" t="s">
        <v>197</v>
      </c>
      <c r="C105" s="170"/>
      <c r="D105" s="170"/>
      <c r="E105" s="170"/>
      <c r="F105" s="170"/>
      <c r="G105" s="170">
        <f>SUM(YAN!BH178)</f>
        <v>6364700</v>
      </c>
      <c r="H105" s="170"/>
      <c r="I105" s="170"/>
      <c r="J105" s="170"/>
      <c r="K105" s="170"/>
      <c r="L105" s="170"/>
      <c r="M105" s="280">
        <f t="shared" si="136"/>
        <v>6364700</v>
      </c>
      <c r="N105" s="170"/>
      <c r="O105" s="170"/>
      <c r="P105" s="170"/>
      <c r="Q105" s="170"/>
      <c r="R105" s="170">
        <f>SUM(YAN!AS178)</f>
        <v>50000</v>
      </c>
      <c r="S105" s="170"/>
      <c r="T105" s="170"/>
      <c r="U105" s="170"/>
      <c r="V105" s="170"/>
      <c r="W105" s="170"/>
      <c r="X105" s="281">
        <f t="shared" si="137"/>
        <v>50000</v>
      </c>
      <c r="Y105" s="170"/>
      <c r="Z105" s="170"/>
      <c r="AA105" s="170"/>
      <c r="AB105" s="170"/>
      <c r="AC105" s="170">
        <f>SUM(YAN!BF178)</f>
        <v>0</v>
      </c>
      <c r="AD105" s="170"/>
      <c r="AE105" s="170"/>
      <c r="AF105" s="170"/>
      <c r="AG105" s="170"/>
      <c r="AH105" s="170"/>
      <c r="AI105" s="284">
        <f t="shared" si="138"/>
        <v>0</v>
      </c>
      <c r="AJ105" s="170">
        <f>SUM(YAN!BG178)</f>
        <v>0</v>
      </c>
      <c r="AK105" s="170">
        <f t="shared" si="139"/>
        <v>6314700</v>
      </c>
      <c r="AL105" s="725">
        <f t="shared" si="140"/>
        <v>6314700</v>
      </c>
      <c r="AM105" s="293">
        <f>SUM(YAN!BJ178)</f>
        <v>4.5454545454545456E-2</v>
      </c>
      <c r="AN105" s="304"/>
      <c r="AO105" s="304"/>
      <c r="AP105" s="304"/>
      <c r="AQ105" s="304"/>
      <c r="AR105" s="304">
        <f t="shared" si="158"/>
        <v>7.8558298113029675E-3</v>
      </c>
      <c r="AS105" s="304"/>
      <c r="AT105" s="304"/>
      <c r="AU105" s="304"/>
      <c r="AV105" s="304"/>
      <c r="AW105" s="304"/>
      <c r="AX105" s="304">
        <f t="shared" si="143"/>
        <v>7.8558298113029675E-3</v>
      </c>
      <c r="AY105" s="476"/>
      <c r="AZ105" s="38">
        <v>2</v>
      </c>
    </row>
    <row r="106" spans="1:54" s="41" customFormat="1" ht="35.25" customHeight="1" thickTop="1" thickBot="1" x14ac:dyDescent="0.25">
      <c r="A106" s="330"/>
      <c r="B106" s="331" t="s">
        <v>53</v>
      </c>
      <c r="C106" s="332">
        <f>SUM(C95:C105)</f>
        <v>22096479</v>
      </c>
      <c r="D106" s="332">
        <f t="shared" ref="D106:AL106" si="160">SUM(D95:D105)</f>
        <v>0</v>
      </c>
      <c r="E106" s="332">
        <f t="shared" si="160"/>
        <v>193900000</v>
      </c>
      <c r="F106" s="332">
        <f t="shared" si="160"/>
        <v>40260000</v>
      </c>
      <c r="G106" s="332">
        <f t="shared" si="160"/>
        <v>60758800</v>
      </c>
      <c r="H106" s="332">
        <f t="shared" si="160"/>
        <v>1117480</v>
      </c>
      <c r="I106" s="332">
        <f t="shared" si="160"/>
        <v>3144872</v>
      </c>
      <c r="J106" s="332">
        <f t="shared" si="160"/>
        <v>7861208</v>
      </c>
      <c r="K106" s="332">
        <f t="shared" si="160"/>
        <v>680241.49</v>
      </c>
      <c r="L106" s="332">
        <f t="shared" si="160"/>
        <v>0</v>
      </c>
      <c r="M106" s="332">
        <f t="shared" si="160"/>
        <v>329819080.49000001</v>
      </c>
      <c r="N106" s="332">
        <f t="shared" si="160"/>
        <v>1376400</v>
      </c>
      <c r="O106" s="332">
        <f t="shared" si="160"/>
        <v>0</v>
      </c>
      <c r="P106" s="332">
        <f t="shared" si="160"/>
        <v>36500000</v>
      </c>
      <c r="Q106" s="332">
        <f t="shared" si="160"/>
        <v>5490000</v>
      </c>
      <c r="R106" s="332">
        <f t="shared" si="160"/>
        <v>1904000</v>
      </c>
      <c r="S106" s="332">
        <f t="shared" si="160"/>
        <v>0</v>
      </c>
      <c r="T106" s="332">
        <f t="shared" si="160"/>
        <v>3025000</v>
      </c>
      <c r="U106" s="332">
        <f t="shared" si="160"/>
        <v>750000</v>
      </c>
      <c r="V106" s="332">
        <f t="shared" si="160"/>
        <v>100000</v>
      </c>
      <c r="W106" s="332">
        <f t="shared" si="160"/>
        <v>0</v>
      </c>
      <c r="X106" s="332">
        <f t="shared" si="160"/>
        <v>49145400</v>
      </c>
      <c r="Y106" s="332">
        <f t="shared" si="160"/>
        <v>110168</v>
      </c>
      <c r="Z106" s="332">
        <f t="shared" si="160"/>
        <v>0</v>
      </c>
      <c r="AA106" s="332">
        <f t="shared" si="160"/>
        <v>0</v>
      </c>
      <c r="AB106" s="332">
        <f t="shared" si="160"/>
        <v>370800</v>
      </c>
      <c r="AC106" s="332">
        <f t="shared" si="160"/>
        <v>332648</v>
      </c>
      <c r="AD106" s="332">
        <f t="shared" si="160"/>
        <v>0</v>
      </c>
      <c r="AE106" s="332">
        <f t="shared" si="160"/>
        <v>408375</v>
      </c>
      <c r="AF106" s="332">
        <f t="shared" si="160"/>
        <v>0</v>
      </c>
      <c r="AG106" s="332">
        <f t="shared" si="160"/>
        <v>0</v>
      </c>
      <c r="AH106" s="332">
        <f t="shared" si="160"/>
        <v>0</v>
      </c>
      <c r="AI106" s="332">
        <f t="shared" si="160"/>
        <v>1221991</v>
      </c>
      <c r="AJ106" s="332">
        <f t="shared" si="160"/>
        <v>0</v>
      </c>
      <c r="AK106" s="332">
        <f t="shared" si="160"/>
        <v>280673680.49000001</v>
      </c>
      <c r="AL106" s="332">
        <f t="shared" si="160"/>
        <v>280673680.49000001</v>
      </c>
      <c r="AM106" s="333">
        <f>SUM(AM95:AM105)/10</f>
        <v>4.9370472400775425E-2</v>
      </c>
      <c r="AN106" s="364">
        <f>SUM(N106/C106)</f>
        <v>6.2290467182576914E-2</v>
      </c>
      <c r="AO106" s="364"/>
      <c r="AP106" s="364">
        <f t="shared" si="150"/>
        <v>0.18824136152656007</v>
      </c>
      <c r="AQ106" s="364">
        <f t="shared" si="159"/>
        <v>0.13636363636363635</v>
      </c>
      <c r="AR106" s="364">
        <f t="shared" si="158"/>
        <v>3.1337024431028919E-2</v>
      </c>
      <c r="AS106" s="364">
        <f t="shared" si="142"/>
        <v>0</v>
      </c>
      <c r="AT106" s="364">
        <f t="shared" si="157"/>
        <v>0.96188334533170194</v>
      </c>
      <c r="AU106" s="364">
        <f t="shared" si="155"/>
        <v>9.5405184546700716E-2</v>
      </c>
      <c r="AV106" s="364">
        <f t="shared" si="149"/>
        <v>0.14700661672371676</v>
      </c>
      <c r="AW106" s="364"/>
      <c r="AX106" s="364">
        <f t="shared" si="143"/>
        <v>0.14900714636335319</v>
      </c>
      <c r="AY106" s="478"/>
    </row>
    <row r="107" spans="1:54" s="119" customFormat="1" ht="35.25" customHeight="1" thickTop="1" x14ac:dyDescent="0.2">
      <c r="A107" s="1076"/>
      <c r="B107" s="1077"/>
      <c r="C107" s="1065"/>
      <c r="D107" s="1065"/>
      <c r="E107" s="1065"/>
      <c r="F107" s="1065"/>
      <c r="G107" s="1065"/>
      <c r="H107" s="1065"/>
      <c r="I107" s="1065"/>
      <c r="J107" s="1065"/>
      <c r="K107" s="1065"/>
      <c r="L107" s="1224" t="s">
        <v>599</v>
      </c>
      <c r="M107" s="1225"/>
      <c r="N107" s="1078">
        <v>1376400</v>
      </c>
      <c r="O107" s="1078"/>
      <c r="P107" s="1078">
        <v>36500000</v>
      </c>
      <c r="Q107" s="1078">
        <v>5490000</v>
      </c>
      <c r="R107" s="1078">
        <v>1904000</v>
      </c>
      <c r="S107" s="1078"/>
      <c r="T107" s="1078">
        <v>3025000</v>
      </c>
      <c r="U107" s="1078">
        <v>750000</v>
      </c>
      <c r="V107" s="1078">
        <v>100000</v>
      </c>
      <c r="W107" s="1078"/>
      <c r="X107" s="1078">
        <f>SUM(N107:W107)</f>
        <v>49145400</v>
      </c>
      <c r="Y107" s="1078">
        <v>110168</v>
      </c>
      <c r="Z107" s="1078"/>
      <c r="AA107" s="1078"/>
      <c r="AB107" s="1078">
        <v>370800</v>
      </c>
      <c r="AC107" s="1078">
        <v>332648</v>
      </c>
      <c r="AD107" s="1078"/>
      <c r="AE107" s="1078">
        <v>423500</v>
      </c>
      <c r="AF107" s="1078"/>
      <c r="AG107" s="1078"/>
      <c r="AH107" s="1078"/>
      <c r="AI107" s="1078">
        <f>SUM(Y107:AH107)</f>
        <v>1237116</v>
      </c>
      <c r="AJ107" s="1078"/>
      <c r="AK107" s="1078">
        <v>316547280</v>
      </c>
      <c r="AL107" s="1078">
        <v>316547280</v>
      </c>
      <c r="AM107" s="1069"/>
      <c r="AN107" s="1070"/>
      <c r="AO107" s="1070"/>
      <c r="AP107" s="1070"/>
      <c r="AQ107" s="1070"/>
      <c r="AR107" s="1070"/>
      <c r="AS107" s="1070"/>
      <c r="AT107" s="1070"/>
      <c r="AU107" s="1070"/>
      <c r="AV107" s="1070"/>
      <c r="AW107" s="1070"/>
      <c r="AX107" s="1070"/>
      <c r="AY107" s="476"/>
    </row>
    <row r="108" spans="1:54" s="119" customFormat="1" ht="35.25" customHeight="1" x14ac:dyDescent="0.2">
      <c r="A108" s="261"/>
      <c r="C108" s="1068"/>
      <c r="D108" s="1068"/>
      <c r="E108" s="1068"/>
      <c r="F108" s="1068"/>
      <c r="G108" s="1068"/>
      <c r="H108" s="1068"/>
      <c r="I108" s="1068"/>
      <c r="J108" s="1068"/>
      <c r="K108" s="1068"/>
      <c r="L108" s="1222" t="s">
        <v>600</v>
      </c>
      <c r="M108" s="1223"/>
      <c r="N108" s="1079"/>
      <c r="O108" s="1079"/>
      <c r="P108" s="1079"/>
      <c r="Q108" s="1079"/>
      <c r="R108" s="1079"/>
      <c r="S108" s="1079"/>
      <c r="T108" s="1079"/>
      <c r="U108" s="1079"/>
      <c r="V108" s="1079"/>
      <c r="W108" s="1079"/>
      <c r="X108" s="1079">
        <f t="shared" ref="X108:X109" si="161">SUM(N108:W108)</f>
        <v>0</v>
      </c>
      <c r="Y108" s="1079"/>
      <c r="Z108" s="1079"/>
      <c r="AA108" s="1079"/>
      <c r="AB108" s="1079"/>
      <c r="AC108" s="1079"/>
      <c r="AD108" s="1079"/>
      <c r="AE108" s="1079"/>
      <c r="AF108" s="1079"/>
      <c r="AG108" s="1079"/>
      <c r="AH108" s="1079"/>
      <c r="AI108" s="1079">
        <f t="shared" ref="AI108:AI109" si="162">SUM(Y108:AH108)</f>
        <v>0</v>
      </c>
      <c r="AJ108" s="1079"/>
      <c r="AK108" s="1079"/>
      <c r="AL108" s="1079"/>
      <c r="AM108" s="1071"/>
      <c r="AN108" s="476"/>
      <c r="AO108" s="476"/>
      <c r="AP108" s="476"/>
      <c r="AQ108" s="476"/>
      <c r="AR108" s="476"/>
      <c r="AS108" s="476"/>
      <c r="AT108" s="476"/>
      <c r="AU108" s="476"/>
      <c r="AV108" s="476"/>
      <c r="AW108" s="476"/>
      <c r="AX108" s="476"/>
      <c r="AY108" s="476"/>
    </row>
    <row r="109" spans="1:54" s="119" customFormat="1" ht="35.25" customHeight="1" thickBot="1" x14ac:dyDescent="0.25">
      <c r="A109" s="1080"/>
      <c r="B109" s="1081"/>
      <c r="C109" s="1066"/>
      <c r="D109" s="1066"/>
      <c r="E109" s="1066"/>
      <c r="F109" s="1066"/>
      <c r="G109" s="1066"/>
      <c r="H109" s="1066"/>
      <c r="I109" s="1066"/>
      <c r="J109" s="1066"/>
      <c r="K109" s="1066"/>
      <c r="L109" s="1066"/>
      <c r="M109" s="1067"/>
      <c r="N109" s="1082">
        <f>SUM(N106-N107)</f>
        <v>0</v>
      </c>
      <c r="O109" s="1083">
        <f t="shared" ref="O109:W109" si="163">SUM(O106-O107)</f>
        <v>0</v>
      </c>
      <c r="P109" s="1083">
        <f t="shared" si="163"/>
        <v>0</v>
      </c>
      <c r="Q109" s="1083">
        <f t="shared" si="163"/>
        <v>0</v>
      </c>
      <c r="R109" s="1083">
        <f t="shared" si="163"/>
        <v>0</v>
      </c>
      <c r="S109" s="1083">
        <f t="shared" si="163"/>
        <v>0</v>
      </c>
      <c r="T109" s="1083">
        <f t="shared" si="163"/>
        <v>0</v>
      </c>
      <c r="U109" s="1083">
        <f t="shared" si="163"/>
        <v>0</v>
      </c>
      <c r="V109" s="1083">
        <f t="shared" si="163"/>
        <v>0</v>
      </c>
      <c r="W109" s="1083">
        <f t="shared" si="163"/>
        <v>0</v>
      </c>
      <c r="X109" s="1082">
        <f t="shared" si="161"/>
        <v>0</v>
      </c>
      <c r="Y109" s="1083">
        <f t="shared" ref="Y109:AH109" si="164">SUM(Y106-Y107)</f>
        <v>0</v>
      </c>
      <c r="Z109" s="1083">
        <f t="shared" si="164"/>
        <v>0</v>
      </c>
      <c r="AA109" s="1083">
        <f t="shared" si="164"/>
        <v>0</v>
      </c>
      <c r="AB109" s="1083">
        <f t="shared" si="164"/>
        <v>0</v>
      </c>
      <c r="AC109" s="1083">
        <f t="shared" si="164"/>
        <v>0</v>
      </c>
      <c r="AD109" s="1083">
        <f t="shared" si="164"/>
        <v>0</v>
      </c>
      <c r="AE109" s="1083">
        <f t="shared" si="164"/>
        <v>-15125</v>
      </c>
      <c r="AF109" s="1083">
        <f t="shared" si="164"/>
        <v>0</v>
      </c>
      <c r="AG109" s="1083">
        <f t="shared" si="164"/>
        <v>0</v>
      </c>
      <c r="AH109" s="1083">
        <f t="shared" si="164"/>
        <v>0</v>
      </c>
      <c r="AI109" s="1082">
        <f t="shared" si="162"/>
        <v>-15125</v>
      </c>
      <c r="AJ109" s="1083">
        <f t="shared" ref="AJ109:AL109" si="165">SUM(AJ106-AJ107)</f>
        <v>0</v>
      </c>
      <c r="AK109" s="1083">
        <f t="shared" si="165"/>
        <v>-35873599.50999999</v>
      </c>
      <c r="AL109" s="1083">
        <f t="shared" si="165"/>
        <v>-35873599.50999999</v>
      </c>
      <c r="AM109" s="1072"/>
      <c r="AN109" s="1073"/>
      <c r="AO109" s="1073"/>
      <c r="AP109" s="1073"/>
      <c r="AQ109" s="1073"/>
      <c r="AR109" s="1073"/>
      <c r="AS109" s="1073"/>
      <c r="AT109" s="1073"/>
      <c r="AU109" s="1073"/>
      <c r="AV109" s="1073"/>
      <c r="AW109" s="1073"/>
      <c r="AX109" s="1073"/>
      <c r="AY109" s="476"/>
    </row>
    <row r="110" spans="1:54" s="287" customFormat="1" ht="35.25" customHeight="1" thickTop="1" thickBot="1" x14ac:dyDescent="0.25">
      <c r="A110" s="323" t="s">
        <v>204</v>
      </c>
      <c r="B110" s="323" t="s">
        <v>205</v>
      </c>
      <c r="C110" s="324"/>
      <c r="D110" s="324"/>
      <c r="E110" s="324"/>
      <c r="F110" s="324"/>
      <c r="G110" s="324"/>
      <c r="H110" s="324"/>
      <c r="I110" s="324"/>
      <c r="J110" s="324"/>
      <c r="K110" s="324"/>
      <c r="L110" s="324"/>
      <c r="M110" s="325"/>
      <c r="N110" s="324"/>
      <c r="O110" s="324"/>
      <c r="P110" s="324"/>
      <c r="Q110" s="324"/>
      <c r="R110" s="324"/>
      <c r="S110" s="324"/>
      <c r="T110" s="324"/>
      <c r="U110" s="324"/>
      <c r="V110" s="324"/>
      <c r="W110" s="324"/>
      <c r="X110" s="324"/>
      <c r="Y110" s="324"/>
      <c r="Z110" s="324"/>
      <c r="AA110" s="324"/>
      <c r="AB110" s="324"/>
      <c r="AC110" s="324"/>
      <c r="AD110" s="324"/>
      <c r="AE110" s="324"/>
      <c r="AF110" s="324"/>
      <c r="AG110" s="324"/>
      <c r="AH110" s="324"/>
      <c r="AI110" s="325"/>
      <c r="AJ110" s="324"/>
      <c r="AK110" s="324"/>
      <c r="AL110" s="325"/>
      <c r="AM110" s="328"/>
      <c r="AN110" s="334"/>
      <c r="AO110" s="334"/>
      <c r="AP110" s="334"/>
      <c r="AQ110" s="334"/>
      <c r="AR110" s="334"/>
      <c r="AS110" s="334"/>
      <c r="AT110" s="334"/>
      <c r="AU110" s="334"/>
      <c r="AV110" s="334"/>
      <c r="AW110" s="334"/>
      <c r="AX110" s="334"/>
      <c r="AY110" s="477"/>
    </row>
    <row r="111" spans="1:54" s="38" customFormat="1" ht="35.25" customHeight="1" thickTop="1" thickBot="1" x14ac:dyDescent="0.25">
      <c r="A111" s="500">
        <v>1</v>
      </c>
      <c r="B111" s="501" t="s">
        <v>209</v>
      </c>
      <c r="C111" s="305"/>
      <c r="D111" s="305"/>
      <c r="E111" s="305">
        <f>SUM('PEMBIYAAN '!AB6)</f>
        <v>55000000</v>
      </c>
      <c r="F111" s="305"/>
      <c r="G111" s="305"/>
      <c r="H111" s="305"/>
      <c r="I111" s="305"/>
      <c r="J111" s="305"/>
      <c r="K111" s="305"/>
      <c r="L111" s="305"/>
      <c r="M111" s="280">
        <f t="shared" ref="M111" si="166">SUM(C111:L111)</f>
        <v>55000000</v>
      </c>
      <c r="N111" s="305"/>
      <c r="O111" s="305"/>
      <c r="P111" s="305">
        <f>SUM('PEMBIYAAN '!U6)</f>
        <v>55000000</v>
      </c>
      <c r="Q111" s="305"/>
      <c r="R111" s="305"/>
      <c r="S111" s="305"/>
      <c r="T111" s="305"/>
      <c r="U111" s="305"/>
      <c r="V111" s="305"/>
      <c r="W111" s="305"/>
      <c r="X111" s="281">
        <f t="shared" ref="X111" si="167">SUM(N111:W111)</f>
        <v>55000000</v>
      </c>
      <c r="Y111" s="305"/>
      <c r="Z111" s="305"/>
      <c r="AA111" s="305">
        <f>SUM('PEMBIYAAN '!Z6)</f>
        <v>0</v>
      </c>
      <c r="AB111" s="305"/>
      <c r="AC111" s="305"/>
      <c r="AD111" s="305"/>
      <c r="AE111" s="305"/>
      <c r="AF111" s="305"/>
      <c r="AG111" s="305"/>
      <c r="AH111" s="305"/>
      <c r="AI111" s="284">
        <f t="shared" ref="AI111" si="168">SUM(Y111:AH111)</f>
        <v>0</v>
      </c>
      <c r="AJ111" s="305">
        <f>SUM('PEMBIYAAN '!AA6)</f>
        <v>0</v>
      </c>
      <c r="AK111" s="305">
        <f>SUM(AL111-AJ111)</f>
        <v>0</v>
      </c>
      <c r="AL111" s="725">
        <f t="shared" ref="AL111" si="169">SUM(M111-X111)</f>
        <v>0</v>
      </c>
      <c r="AM111" s="293">
        <f>SUM('PEMBIYAAN '!AD6)</f>
        <v>1</v>
      </c>
      <c r="AN111" s="304"/>
      <c r="AO111" s="304"/>
      <c r="AP111" s="304">
        <f t="shared" ref="AO111:AX111" si="170">SUM(P111/E111)</f>
        <v>1</v>
      </c>
      <c r="AQ111" s="304"/>
      <c r="AR111" s="304"/>
      <c r="AS111" s="304"/>
      <c r="AT111" s="304"/>
      <c r="AU111" s="304"/>
      <c r="AV111" s="304"/>
      <c r="AW111" s="304"/>
      <c r="AX111" s="304">
        <f t="shared" si="170"/>
        <v>1</v>
      </c>
      <c r="AY111" s="476"/>
    </row>
    <row r="112" spans="1:54" s="41" customFormat="1" ht="35.25" customHeight="1" thickTop="1" thickBot="1" x14ac:dyDescent="0.25">
      <c r="A112" s="330"/>
      <c r="B112" s="331" t="s">
        <v>53</v>
      </c>
      <c r="C112" s="332">
        <f>SUM(C111)</f>
        <v>0</v>
      </c>
      <c r="D112" s="332">
        <f t="shared" ref="D112:AL112" si="171">SUM(D111)</f>
        <v>0</v>
      </c>
      <c r="E112" s="332">
        <f t="shared" si="171"/>
        <v>55000000</v>
      </c>
      <c r="F112" s="332">
        <f t="shared" si="171"/>
        <v>0</v>
      </c>
      <c r="G112" s="332">
        <f t="shared" si="171"/>
        <v>0</v>
      </c>
      <c r="H112" s="332">
        <f t="shared" si="171"/>
        <v>0</v>
      </c>
      <c r="I112" s="332"/>
      <c r="J112" s="332">
        <f t="shared" si="171"/>
        <v>0</v>
      </c>
      <c r="K112" s="332">
        <f t="shared" si="171"/>
        <v>0</v>
      </c>
      <c r="L112" s="332">
        <f t="shared" si="171"/>
        <v>0</v>
      </c>
      <c r="M112" s="332">
        <f t="shared" si="171"/>
        <v>55000000</v>
      </c>
      <c r="N112" s="332">
        <f t="shared" si="171"/>
        <v>0</v>
      </c>
      <c r="O112" s="332">
        <f t="shared" si="171"/>
        <v>0</v>
      </c>
      <c r="P112" s="332">
        <f t="shared" si="171"/>
        <v>55000000</v>
      </c>
      <c r="Q112" s="332">
        <f t="shared" si="171"/>
        <v>0</v>
      </c>
      <c r="R112" s="332">
        <f t="shared" si="171"/>
        <v>0</v>
      </c>
      <c r="S112" s="332">
        <f t="shared" si="171"/>
        <v>0</v>
      </c>
      <c r="T112" s="332">
        <f t="shared" si="171"/>
        <v>0</v>
      </c>
      <c r="U112" s="332">
        <f t="shared" si="171"/>
        <v>0</v>
      </c>
      <c r="V112" s="332">
        <f t="shared" si="171"/>
        <v>0</v>
      </c>
      <c r="W112" s="332">
        <f t="shared" si="171"/>
        <v>0</v>
      </c>
      <c r="X112" s="332">
        <f t="shared" si="171"/>
        <v>55000000</v>
      </c>
      <c r="Y112" s="332">
        <f t="shared" si="171"/>
        <v>0</v>
      </c>
      <c r="Z112" s="332">
        <f t="shared" si="171"/>
        <v>0</v>
      </c>
      <c r="AA112" s="332">
        <f t="shared" si="171"/>
        <v>0</v>
      </c>
      <c r="AB112" s="332">
        <f t="shared" si="171"/>
        <v>0</v>
      </c>
      <c r="AC112" s="332">
        <f t="shared" si="171"/>
        <v>0</v>
      </c>
      <c r="AD112" s="332">
        <f t="shared" si="171"/>
        <v>0</v>
      </c>
      <c r="AE112" s="332">
        <f t="shared" si="171"/>
        <v>0</v>
      </c>
      <c r="AF112" s="332">
        <f t="shared" si="171"/>
        <v>0</v>
      </c>
      <c r="AG112" s="332">
        <f t="shared" si="171"/>
        <v>0</v>
      </c>
      <c r="AH112" s="332">
        <f t="shared" si="171"/>
        <v>0</v>
      </c>
      <c r="AI112" s="332">
        <f t="shared" si="171"/>
        <v>0</v>
      </c>
      <c r="AJ112" s="332">
        <f t="shared" si="171"/>
        <v>0</v>
      </c>
      <c r="AK112" s="332">
        <f t="shared" si="171"/>
        <v>0</v>
      </c>
      <c r="AL112" s="332">
        <f t="shared" si="171"/>
        <v>0</v>
      </c>
      <c r="AM112" s="333">
        <f>SUM(AM111)</f>
        <v>1</v>
      </c>
      <c r="AN112" s="333"/>
      <c r="AO112" s="333"/>
      <c r="AP112" s="333">
        <f t="shared" ref="AN112:AW112" si="172">SUM(AP111)</f>
        <v>1</v>
      </c>
      <c r="AQ112" s="333"/>
      <c r="AR112" s="333"/>
      <c r="AS112" s="333"/>
      <c r="AT112" s="333"/>
      <c r="AU112" s="333"/>
      <c r="AV112" s="333"/>
      <c r="AW112" s="333"/>
      <c r="AX112" s="364">
        <f>SUM(X112+AI112)/M112</f>
        <v>1</v>
      </c>
      <c r="AY112" s="478"/>
    </row>
    <row r="113" spans="1:51" s="508" customFormat="1" ht="35.25" customHeight="1" thickTop="1" thickBot="1" x14ac:dyDescent="0.25">
      <c r="A113" s="503"/>
      <c r="B113" s="504" t="s">
        <v>39</v>
      </c>
      <c r="C113" s="505">
        <f>SUM(C25+C34+C52+C68+C90+C112+C106)</f>
        <v>1227773400</v>
      </c>
      <c r="D113" s="505">
        <f t="shared" ref="D113:AL113" si="173">SUM(D25+D34+D52+D68+D90+D112+D106)</f>
        <v>189001054</v>
      </c>
      <c r="E113" s="505">
        <f t="shared" si="173"/>
        <v>343943000</v>
      </c>
      <c r="F113" s="505">
        <f t="shared" si="173"/>
        <v>156010677</v>
      </c>
      <c r="G113" s="505">
        <f t="shared" si="173"/>
        <v>104902800</v>
      </c>
      <c r="H113" s="505">
        <f t="shared" si="173"/>
        <v>40267480</v>
      </c>
      <c r="I113" s="505">
        <f t="shared" si="173"/>
        <v>110389872</v>
      </c>
      <c r="J113" s="505">
        <f t="shared" si="173"/>
        <v>7861208</v>
      </c>
      <c r="K113" s="1259">
        <f t="shared" si="173"/>
        <v>15380806.49</v>
      </c>
      <c r="L113" s="1259">
        <f t="shared" si="173"/>
        <v>6584588.1600000001</v>
      </c>
      <c r="M113" s="1259">
        <f t="shared" si="173"/>
        <v>2202114885.6500001</v>
      </c>
      <c r="N113" s="505">
        <f t="shared" si="173"/>
        <v>209483202</v>
      </c>
      <c r="O113" s="505">
        <f t="shared" si="173"/>
        <v>0</v>
      </c>
      <c r="P113" s="505">
        <f t="shared" si="173"/>
        <v>104979000</v>
      </c>
      <c r="Q113" s="505">
        <f t="shared" si="173"/>
        <v>14240000</v>
      </c>
      <c r="R113" s="505">
        <f t="shared" si="173"/>
        <v>18172600</v>
      </c>
      <c r="S113" s="505">
        <f t="shared" si="173"/>
        <v>5250000</v>
      </c>
      <c r="T113" s="505">
        <f t="shared" si="173"/>
        <v>110075000</v>
      </c>
      <c r="U113" s="505">
        <f t="shared" si="173"/>
        <v>750000</v>
      </c>
      <c r="V113" s="505">
        <f t="shared" si="173"/>
        <v>100000</v>
      </c>
      <c r="W113" s="505">
        <f t="shared" si="173"/>
        <v>0</v>
      </c>
      <c r="X113" s="505">
        <f t="shared" si="173"/>
        <v>463049802</v>
      </c>
      <c r="Y113" s="505">
        <f t="shared" si="173"/>
        <v>2299843</v>
      </c>
      <c r="Z113" s="505">
        <f t="shared" si="173"/>
        <v>0</v>
      </c>
      <c r="AA113" s="505">
        <f t="shared" si="173"/>
        <v>780400</v>
      </c>
      <c r="AB113" s="505">
        <f t="shared" si="173"/>
        <v>1552050</v>
      </c>
      <c r="AC113" s="505">
        <f t="shared" si="173"/>
        <v>2439880</v>
      </c>
      <c r="AD113" s="505">
        <f t="shared" si="173"/>
        <v>708750</v>
      </c>
      <c r="AE113" s="505">
        <f t="shared" si="173"/>
        <v>1360125</v>
      </c>
      <c r="AF113" s="505">
        <f t="shared" si="173"/>
        <v>0</v>
      </c>
      <c r="AG113" s="505">
        <f t="shared" si="173"/>
        <v>0</v>
      </c>
      <c r="AH113" s="505">
        <f t="shared" si="173"/>
        <v>0</v>
      </c>
      <c r="AI113" s="505">
        <f t="shared" si="173"/>
        <v>9141048</v>
      </c>
      <c r="AJ113" s="505">
        <f>SUM(AJ25+AJ34+AJ52+AJ68+AJ90+AJ112+AJ106)</f>
        <v>5148598</v>
      </c>
      <c r="AK113" s="505">
        <f t="shared" si="173"/>
        <v>1733916485.6500001</v>
      </c>
      <c r="AL113" s="505">
        <f t="shared" si="173"/>
        <v>1739065083.6500001</v>
      </c>
      <c r="AM113" s="506">
        <f t="shared" ref="AM113:AX113" si="174">SUM(AM25+AM34+AM52+AM68+AM90+AM106+AM112)/7</f>
        <v>0.28487001321006222</v>
      </c>
      <c r="AN113" s="506">
        <f>SUM(AN25+AN34+AN52+AN68+AN90+AN106+AN112)/7</f>
        <v>7.734998379014843E-2</v>
      </c>
      <c r="AO113" s="506">
        <f t="shared" si="174"/>
        <v>0</v>
      </c>
      <c r="AP113" s="506">
        <f t="shared" si="174"/>
        <v>0.22718371011717234</v>
      </c>
      <c r="AQ113" s="506">
        <f t="shared" si="174"/>
        <v>3.0632205182266111E-2</v>
      </c>
      <c r="AR113" s="506">
        <f t="shared" si="174"/>
        <v>0.15684018519388179</v>
      </c>
      <c r="AS113" s="506">
        <f t="shared" si="174"/>
        <v>0.13758943313153552</v>
      </c>
      <c r="AT113" s="506">
        <f t="shared" ref="AT113:AU113" si="175">SUM(AT25+AT34+AT52+AT68+AT90+AT106+AT112)/7</f>
        <v>0.28000929696369242</v>
      </c>
      <c r="AU113" s="506">
        <f t="shared" si="175"/>
        <v>1.3629312078100102E-2</v>
      </c>
      <c r="AV113" s="506">
        <f t="shared" si="174"/>
        <v>2.100094524624525E-2</v>
      </c>
      <c r="AW113" s="506">
        <f t="shared" si="174"/>
        <v>0</v>
      </c>
      <c r="AX113" s="506">
        <f t="shared" si="174"/>
        <v>0.27187851634073629</v>
      </c>
      <c r="AY113" s="507"/>
    </row>
    <row r="114" spans="1:51" s="792" customFormat="1" ht="30" customHeight="1" thickTop="1" x14ac:dyDescent="0.2">
      <c r="C114" s="793">
        <v>1227773400</v>
      </c>
      <c r="D114" s="793">
        <v>189001054</v>
      </c>
      <c r="E114" s="794">
        <v>343943000</v>
      </c>
      <c r="F114" s="794">
        <v>156010677</v>
      </c>
      <c r="G114" s="793">
        <v>104902800</v>
      </c>
      <c r="H114" s="793">
        <v>40267480</v>
      </c>
      <c r="I114" s="793">
        <v>110389872</v>
      </c>
      <c r="J114" s="793">
        <v>7861208</v>
      </c>
      <c r="K114" s="828">
        <v>15380806.49</v>
      </c>
      <c r="L114" s="828">
        <v>6584588.1600000001</v>
      </c>
      <c r="M114" s="828">
        <f>SUM(C114:L114)</f>
        <v>2202114885.6499996</v>
      </c>
      <c r="N114" s="1005"/>
      <c r="O114" s="1005"/>
      <c r="P114" s="1006"/>
      <c r="Q114" s="1006"/>
      <c r="R114" s="1006"/>
      <c r="S114" s="1006"/>
      <c r="T114" s="1006"/>
      <c r="U114" s="1006"/>
      <c r="V114" s="1005"/>
      <c r="W114" s="1006"/>
      <c r="X114" s="1005">
        <f>SUM(N113:W113)</f>
        <v>463049802</v>
      </c>
      <c r="AK114" s="795"/>
      <c r="AL114" s="795">
        <f>SUM(AJ113:AK113)</f>
        <v>1739065083.6500001</v>
      </c>
      <c r="AM114" s="796"/>
    </row>
    <row r="115" spans="1:51" s="269" customFormat="1" ht="30" customHeight="1" x14ac:dyDescent="0.2">
      <c r="C115" s="1009">
        <f>SUM(C113-C114)</f>
        <v>0</v>
      </c>
      <c r="D115" s="1009">
        <f t="shared" ref="D115:M115" si="176">SUM(D113-D114)</f>
        <v>0</v>
      </c>
      <c r="E115" s="1009">
        <f t="shared" si="176"/>
        <v>0</v>
      </c>
      <c r="F115" s="1009">
        <f t="shared" si="176"/>
        <v>0</v>
      </c>
      <c r="G115" s="1009">
        <f t="shared" si="176"/>
        <v>0</v>
      </c>
      <c r="H115" s="1009">
        <f t="shared" si="176"/>
        <v>0</v>
      </c>
      <c r="I115" s="1009">
        <f t="shared" si="176"/>
        <v>0</v>
      </c>
      <c r="J115" s="1009">
        <f t="shared" si="176"/>
        <v>0</v>
      </c>
      <c r="K115" s="1009">
        <f t="shared" si="176"/>
        <v>0</v>
      </c>
      <c r="L115" s="1009">
        <f t="shared" si="176"/>
        <v>0</v>
      </c>
      <c r="M115" s="1009"/>
      <c r="V115" s="1005"/>
      <c r="X115" s="1005"/>
      <c r="Y115" s="1242" t="s">
        <v>599</v>
      </c>
      <c r="Z115" s="1242"/>
      <c r="AA115" s="1242"/>
      <c r="AB115" s="1242"/>
      <c r="AC115" s="1242"/>
      <c r="AD115" s="1242"/>
      <c r="AE115" s="1242"/>
      <c r="AF115" s="1242"/>
      <c r="AG115" s="1242"/>
      <c r="AH115" s="1242"/>
      <c r="AI115" s="1242"/>
      <c r="AJ115" s="792"/>
      <c r="AL115" s="288"/>
      <c r="AM115" s="796"/>
      <c r="AN115" s="278"/>
      <c r="AO115" s="278"/>
      <c r="AP115" s="278"/>
      <c r="AQ115" s="278"/>
      <c r="AR115" s="278"/>
      <c r="AS115" s="278"/>
      <c r="AT115" s="278"/>
      <c r="AU115" s="278"/>
      <c r="AV115" s="278"/>
      <c r="AW115" s="278"/>
      <c r="AX115" s="278"/>
      <c r="AY115" s="278"/>
    </row>
    <row r="116" spans="1:51" s="443" customFormat="1" ht="27" customHeight="1" x14ac:dyDescent="0.2">
      <c r="A116" s="446"/>
      <c r="B116" s="136"/>
      <c r="C116" s="136"/>
      <c r="D116" s="136"/>
      <c r="E116" s="136"/>
      <c r="F116" s="136"/>
      <c r="G116" s="136"/>
      <c r="H116" s="756"/>
      <c r="M116" s="898"/>
      <c r="V116" s="1005"/>
      <c r="X116" s="1005"/>
      <c r="Y116" s="1052">
        <v>998600</v>
      </c>
      <c r="Z116" s="1053"/>
      <c r="AA116" s="1053"/>
      <c r="AB116" s="1053"/>
      <c r="AC116" s="1053"/>
      <c r="AD116" s="1053"/>
      <c r="AE116" s="1053"/>
      <c r="AF116" s="1053"/>
      <c r="AG116" s="1053"/>
      <c r="AH116" s="1053"/>
      <c r="AI116" s="1053">
        <f>SUM(Y116:AH116)</f>
        <v>998600</v>
      </c>
      <c r="AJ116" s="1048" t="s">
        <v>596</v>
      </c>
      <c r="AM116" s="444"/>
      <c r="AN116" s="445"/>
      <c r="AO116" s="445"/>
      <c r="AP116" s="445"/>
      <c r="AQ116" s="445"/>
      <c r="AR116" s="445"/>
      <c r="AS116" s="445"/>
      <c r="AT116" s="445"/>
      <c r="AU116" s="445"/>
      <c r="AV116" s="445"/>
      <c r="AW116" s="445"/>
      <c r="AX116" s="445"/>
      <c r="AY116" s="445"/>
    </row>
    <row r="117" spans="1:51" s="443" customFormat="1" ht="31.5" customHeight="1" x14ac:dyDescent="0.2">
      <c r="A117" s="446"/>
      <c r="B117" s="136"/>
      <c r="C117" s="136"/>
      <c r="D117" s="136"/>
      <c r="E117" s="136"/>
      <c r="F117" s="136"/>
      <c r="G117" s="136"/>
      <c r="H117" s="756"/>
      <c r="M117" s="295"/>
      <c r="V117" s="301"/>
      <c r="X117" s="1005"/>
      <c r="Y117" s="1051">
        <f>SUM(Y113-Y116)</f>
        <v>1301243</v>
      </c>
      <c r="Z117" s="1051">
        <f t="shared" ref="Z117:AH117" si="177">SUM(Z113-Z116)</f>
        <v>0</v>
      </c>
      <c r="AA117" s="1051">
        <f t="shared" si="177"/>
        <v>780400</v>
      </c>
      <c r="AB117" s="1051">
        <f t="shared" si="177"/>
        <v>1552050</v>
      </c>
      <c r="AC117" s="1051">
        <f t="shared" si="177"/>
        <v>2439880</v>
      </c>
      <c r="AD117" s="1051">
        <f t="shared" si="177"/>
        <v>708750</v>
      </c>
      <c r="AE117" s="1051">
        <f t="shared" si="177"/>
        <v>1360125</v>
      </c>
      <c r="AF117" s="1051">
        <f t="shared" si="177"/>
        <v>0</v>
      </c>
      <c r="AG117" s="1051">
        <f t="shared" si="177"/>
        <v>0</v>
      </c>
      <c r="AH117" s="1051">
        <f t="shared" si="177"/>
        <v>0</v>
      </c>
      <c r="AI117" s="1050">
        <f>SUM(Y117:AH117)</f>
        <v>8142448</v>
      </c>
      <c r="AJ117" s="1047" t="s">
        <v>597</v>
      </c>
      <c r="AM117" s="444"/>
      <c r="AN117" s="445"/>
      <c r="AO117" s="445"/>
      <c r="AP117" s="445"/>
      <c r="AQ117" s="445"/>
      <c r="AR117" s="445"/>
      <c r="AS117" s="445"/>
      <c r="AT117" s="445"/>
      <c r="AU117" s="445"/>
      <c r="AV117" s="445"/>
      <c r="AW117" s="445"/>
      <c r="AX117" s="445"/>
      <c r="AY117" s="445"/>
    </row>
    <row r="118" spans="1:51" s="443" customFormat="1" ht="31.5" customHeight="1" x14ac:dyDescent="0.2">
      <c r="A118" s="446"/>
      <c r="B118" s="136"/>
      <c r="C118" s="136"/>
      <c r="D118" s="136"/>
      <c r="E118" s="136"/>
      <c r="F118" s="136"/>
      <c r="G118" s="136"/>
      <c r="H118" s="756"/>
      <c r="M118" s="295"/>
      <c r="V118" s="1137"/>
      <c r="Y118" s="1051"/>
      <c r="Z118" s="1051"/>
      <c r="AA118" s="1051"/>
      <c r="AB118" s="1051"/>
      <c r="AC118" s="1051"/>
      <c r="AD118" s="1051"/>
      <c r="AE118" s="1051"/>
      <c r="AF118" s="1051"/>
      <c r="AG118" s="1051"/>
      <c r="AH118" s="1051"/>
      <c r="AI118" s="1050"/>
      <c r="AJ118" s="1047"/>
      <c r="AM118" s="444"/>
      <c r="AN118" s="445"/>
      <c r="AO118" s="445"/>
      <c r="AP118" s="445"/>
      <c r="AQ118" s="445"/>
      <c r="AR118" s="445"/>
      <c r="AS118" s="445"/>
      <c r="AT118" s="445"/>
      <c r="AU118" s="445"/>
      <c r="AV118" s="445"/>
      <c r="AW118" s="445"/>
      <c r="AX118" s="445"/>
      <c r="AY118" s="445"/>
    </row>
    <row r="119" spans="1:51" s="136" customFormat="1" ht="31.5" customHeight="1" x14ac:dyDescent="0.2">
      <c r="A119" s="4"/>
      <c r="H119" s="299"/>
      <c r="I119" s="298"/>
      <c r="J119" s="298"/>
      <c r="K119" s="298"/>
      <c r="L119" s="298"/>
      <c r="M119" s="296"/>
      <c r="N119" s="443"/>
      <c r="O119" s="443"/>
      <c r="P119" s="443"/>
      <c r="Q119" s="443"/>
      <c r="R119" s="443"/>
      <c r="S119" s="443"/>
      <c r="T119" s="443"/>
      <c r="U119" s="443"/>
      <c r="V119" s="443"/>
      <c r="W119" s="443"/>
      <c r="X119" s="443"/>
      <c r="Y119" s="443"/>
      <c r="Z119" s="443"/>
      <c r="AA119" s="443"/>
      <c r="AB119" s="443"/>
      <c r="AC119" s="443"/>
      <c r="AD119" s="443"/>
      <c r="AE119" s="443"/>
      <c r="AF119" s="443"/>
      <c r="AG119" s="443"/>
      <c r="AH119" s="443"/>
      <c r="AI119" s="1049">
        <f>SUM(AI116:AI117)</f>
        <v>9141048</v>
      </c>
      <c r="AJ119" s="443"/>
      <c r="AL119" s="297"/>
      <c r="AM119" s="292"/>
      <c r="AN119" s="277"/>
      <c r="AO119" s="277"/>
      <c r="AP119" s="277"/>
      <c r="AQ119" s="277"/>
      <c r="AR119" s="277"/>
      <c r="AS119" s="277"/>
      <c r="AT119" s="277"/>
      <c r="AU119" s="277"/>
      <c r="AV119" s="277"/>
      <c r="AW119" s="277"/>
      <c r="AX119" s="277"/>
      <c r="AY119" s="277"/>
    </row>
    <row r="120" spans="1:51" s="136" customFormat="1" ht="31.5" customHeight="1" x14ac:dyDescent="0.2">
      <c r="A120" s="4"/>
      <c r="H120" s="299"/>
      <c r="I120" s="298"/>
      <c r="J120" s="298"/>
      <c r="K120" s="298"/>
      <c r="L120" s="298"/>
      <c r="M120" s="296"/>
      <c r="N120" s="301"/>
      <c r="O120" s="301"/>
      <c r="P120" s="301"/>
      <c r="Q120" s="301"/>
      <c r="R120" s="301"/>
      <c r="S120" s="301"/>
      <c r="T120" s="301"/>
      <c r="U120" s="301"/>
      <c r="V120" s="301"/>
      <c r="W120" s="301"/>
      <c r="X120" s="301"/>
      <c r="Y120" s="1074">
        <f>SUM(REN!AG205+UMUM!AG215+KESRA!AG154+PEMER!AG180+YAN!AG181)</f>
        <v>998600</v>
      </c>
      <c r="Z120" s="1074">
        <f>SUM(REN!AH205+UMUM!AH215+KESRA!AH154+PEMER!AH180+YAN!AH181)</f>
        <v>0</v>
      </c>
      <c r="AA120" s="1074">
        <f>SUM(REN!AI205+UMUM!AI215+KESRA!AI154+PEMER!AI180+YAN!AI181)</f>
        <v>0</v>
      </c>
      <c r="AB120" s="1074">
        <f>SUM(REN!AJ205+UMUM!AJ215+KESRA!AJ154+PEMER!AJ180+YAN!AJ181)</f>
        <v>0</v>
      </c>
      <c r="AC120" s="1074">
        <f>SUM(REN!AK205+UMUM!AK215+KESRA!AK154+PEMER!AK180+YAN!AK181)</f>
        <v>0</v>
      </c>
      <c r="AD120" s="1074">
        <f>SUM(REN!AL205+UMUM!AL215+KESRA!AL154+PEMER!AL180+YAN!AL181)</f>
        <v>0</v>
      </c>
      <c r="AE120" s="1074">
        <f>SUM(REN!AM205+UMUM!AM215+KESRA!AM154+PEMER!AM180+YAN!AM181)</f>
        <v>0</v>
      </c>
      <c r="AF120" s="1074">
        <f>SUM(REN!AN205+UMUM!AN215+KESRA!AN154+PEMER!AN180+YAN!AN181)</f>
        <v>0</v>
      </c>
      <c r="AG120" s="1074">
        <f>SUM(REN!AO205+UMUM!AO215+KESRA!AO154+PEMER!AO180+YAN!AO181)</f>
        <v>0</v>
      </c>
      <c r="AH120" s="1074">
        <f>SUM(REN!AP205+UMUM!AP215+KESRA!AP154+PEMER!AP180+YAN!AP181)</f>
        <v>0</v>
      </c>
      <c r="AI120" s="1075">
        <f>SUM(Y120:AH120)</f>
        <v>998600</v>
      </c>
      <c r="AJ120" s="1054" t="s">
        <v>598</v>
      </c>
      <c r="AL120" s="297"/>
      <c r="AM120" s="292"/>
      <c r="AN120" s="277"/>
      <c r="AO120" s="277"/>
      <c r="AP120" s="277"/>
      <c r="AQ120" s="277"/>
      <c r="AR120" s="277"/>
      <c r="AS120" s="277"/>
      <c r="AT120" s="277"/>
      <c r="AU120" s="277"/>
      <c r="AV120" s="277"/>
      <c r="AW120" s="277"/>
      <c r="AX120" s="277"/>
      <c r="AY120" s="277"/>
    </row>
    <row r="121" spans="1:51" s="136" customFormat="1" ht="31.5" customHeight="1" x14ac:dyDescent="0.2">
      <c r="A121" s="4"/>
      <c r="C121" s="1013"/>
      <c r="G121" s="299"/>
      <c r="H121" s="299"/>
      <c r="I121" s="298"/>
      <c r="J121" s="298"/>
      <c r="K121" s="298"/>
      <c r="L121" s="298"/>
      <c r="M121" s="296"/>
      <c r="N121" s="1007"/>
      <c r="O121" s="1007"/>
      <c r="P121" s="1008"/>
      <c r="Q121" s="1008"/>
      <c r="R121" s="1008"/>
      <c r="S121" s="1008"/>
      <c r="T121" s="1008"/>
      <c r="U121" s="1008"/>
      <c r="V121" s="1008"/>
      <c r="W121" s="1008"/>
      <c r="X121" s="1008"/>
      <c r="AL121" s="297"/>
      <c r="AM121" s="292"/>
      <c r="AN121" s="277"/>
      <c r="AO121" s="277"/>
      <c r="AP121" s="277"/>
      <c r="AQ121" s="277"/>
      <c r="AR121" s="277"/>
      <c r="AS121" s="277"/>
      <c r="AT121" s="277"/>
      <c r="AU121" s="277"/>
      <c r="AV121" s="277"/>
      <c r="AW121" s="277"/>
      <c r="AX121" s="277"/>
      <c r="AY121" s="277"/>
    </row>
    <row r="122" spans="1:51" s="136" customFormat="1" ht="31.5" customHeight="1" x14ac:dyDescent="0.2">
      <c r="A122" s="4"/>
      <c r="G122" s="301"/>
      <c r="H122" s="301"/>
      <c r="M122" s="295"/>
      <c r="N122" s="1007"/>
      <c r="O122" s="1007"/>
      <c r="P122" s="1008"/>
      <c r="Q122" s="1008"/>
      <c r="R122" s="1008"/>
      <c r="S122" s="1008"/>
      <c r="T122" s="1008"/>
      <c r="U122" s="1008"/>
      <c r="V122" s="1008"/>
      <c r="W122" s="1008"/>
      <c r="X122" s="1008"/>
      <c r="AK122" s="1055"/>
      <c r="AL122" s="297"/>
      <c r="AM122" s="292"/>
      <c r="AN122" s="277"/>
      <c r="AO122" s="277"/>
      <c r="AP122" s="277"/>
      <c r="AQ122" s="277"/>
      <c r="AR122" s="277"/>
      <c r="AS122" s="277"/>
      <c r="AT122" s="277"/>
      <c r="AU122" s="277"/>
      <c r="AV122" s="277"/>
      <c r="AW122" s="277"/>
      <c r="AX122" s="277"/>
      <c r="AY122" s="277"/>
    </row>
    <row r="123" spans="1:51" s="136" customFormat="1" ht="31.5" customHeight="1" x14ac:dyDescent="0.2">
      <c r="A123" s="4"/>
      <c r="G123" s="299"/>
      <c r="H123" s="299"/>
      <c r="I123" s="1004"/>
      <c r="J123" s="1004"/>
      <c r="K123" s="1004"/>
      <c r="L123" s="1004"/>
      <c r="M123" s="295"/>
      <c r="N123" s="1008"/>
      <c r="O123" s="1008"/>
      <c r="P123" s="1008"/>
      <c r="Q123" s="1008"/>
      <c r="R123" s="1008"/>
      <c r="S123" s="1008"/>
      <c r="T123" s="1008"/>
      <c r="U123" s="1008"/>
      <c r="V123" s="1008"/>
      <c r="W123" s="1008"/>
      <c r="X123" s="1008"/>
      <c r="AI123" s="1010"/>
      <c r="AL123" s="297"/>
      <c r="AM123" s="292"/>
      <c r="AN123" s="277"/>
      <c r="AO123" s="277"/>
      <c r="AP123" s="277"/>
      <c r="AQ123" s="277"/>
      <c r="AR123" s="277"/>
      <c r="AS123" s="277"/>
      <c r="AT123" s="277"/>
      <c r="AU123" s="277"/>
      <c r="AV123" s="277"/>
      <c r="AW123" s="277"/>
      <c r="AX123" s="277"/>
      <c r="AY123" s="277"/>
    </row>
    <row r="124" spans="1:51" s="136" customFormat="1" ht="31.5" customHeight="1" x14ac:dyDescent="0.2">
      <c r="A124" s="4"/>
      <c r="G124" s="302"/>
      <c r="H124" s="302"/>
      <c r="I124" s="1004"/>
      <c r="J124" s="1004"/>
      <c r="K124" s="1004"/>
      <c r="L124" s="1004"/>
      <c r="M124" s="297"/>
      <c r="N124" s="1008"/>
      <c r="O124" s="1008"/>
      <c r="P124" s="1008"/>
      <c r="Q124" s="1008"/>
      <c r="R124" s="1008"/>
      <c r="S124" s="1008"/>
      <c r="T124" s="1008"/>
      <c r="U124" s="1008"/>
      <c r="V124" s="1008"/>
      <c r="W124" s="1008"/>
      <c r="X124" s="1008"/>
      <c r="AI124" s="1010"/>
      <c r="AL124" s="297"/>
      <c r="AM124" s="292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</row>
    <row r="125" spans="1:51" s="136" customFormat="1" ht="31.5" customHeight="1" x14ac:dyDescent="0.2">
      <c r="A125" s="4"/>
      <c r="G125" s="1008"/>
      <c r="H125" s="1008"/>
      <c r="I125" s="1011"/>
      <c r="J125" s="1011"/>
      <c r="K125" s="1011"/>
      <c r="L125" s="1011"/>
      <c r="M125" s="297"/>
      <c r="N125" s="1008"/>
      <c r="O125" s="1008"/>
      <c r="P125" s="1008"/>
      <c r="Q125" s="1008"/>
      <c r="R125" s="1008"/>
      <c r="S125" s="1008"/>
      <c r="T125" s="1008"/>
      <c r="U125" s="1008"/>
      <c r="V125" s="1008"/>
      <c r="W125" s="1008"/>
      <c r="X125" s="1008"/>
      <c r="AI125" s="1010"/>
      <c r="AL125" s="297"/>
      <c r="AM125" s="292"/>
      <c r="AN125" s="277"/>
      <c r="AO125" s="277"/>
      <c r="AP125" s="277"/>
      <c r="AQ125" s="277"/>
      <c r="AR125" s="277"/>
      <c r="AS125" s="277"/>
      <c r="AT125" s="277"/>
      <c r="AU125" s="277"/>
      <c r="AV125" s="277"/>
      <c r="AW125" s="277"/>
      <c r="AX125" s="277"/>
      <c r="AY125" s="277"/>
    </row>
    <row r="126" spans="1:51" s="136" customFormat="1" x14ac:dyDescent="0.2">
      <c r="A126" s="4"/>
      <c r="G126" s="1008"/>
      <c r="H126" s="1008"/>
      <c r="I126" s="1011"/>
      <c r="J126" s="1011"/>
      <c r="K126" s="1011"/>
      <c r="L126" s="1011"/>
      <c r="M126" s="1012"/>
      <c r="N126" s="1008"/>
      <c r="O126" s="1008"/>
      <c r="P126" s="1008"/>
      <c r="Q126" s="1008"/>
      <c r="R126" s="1008"/>
      <c r="S126" s="1008"/>
      <c r="T126" s="1008"/>
      <c r="U126" s="1008"/>
      <c r="V126" s="1008"/>
      <c r="W126" s="1008"/>
      <c r="X126" s="1008"/>
      <c r="AI126" s="1010"/>
      <c r="AL126" s="297"/>
      <c r="AM126" s="292"/>
      <c r="AN126" s="277"/>
      <c r="AO126" s="277"/>
      <c r="AP126" s="277"/>
      <c r="AQ126" s="277"/>
      <c r="AR126" s="277"/>
      <c r="AS126" s="277"/>
      <c r="AT126" s="277"/>
      <c r="AU126" s="277"/>
      <c r="AV126" s="277"/>
      <c r="AW126" s="277"/>
      <c r="AX126" s="277"/>
      <c r="AY126" s="277"/>
    </row>
    <row r="127" spans="1:51" s="136" customFormat="1" x14ac:dyDescent="0.2">
      <c r="A127" s="4"/>
      <c r="G127" s="1008"/>
      <c r="H127" s="1008"/>
      <c r="M127" s="297"/>
      <c r="N127" s="1008"/>
      <c r="O127" s="1008"/>
      <c r="P127" s="1008"/>
      <c r="Q127" s="1008"/>
      <c r="R127" s="1008"/>
      <c r="S127" s="1008"/>
      <c r="T127" s="1008"/>
      <c r="U127" s="1008"/>
      <c r="V127" s="1008"/>
      <c r="W127" s="1008"/>
      <c r="X127" s="1008"/>
      <c r="AI127" s="1010"/>
      <c r="AL127" s="297"/>
      <c r="AM127" s="292"/>
      <c r="AN127" s="277"/>
      <c r="AO127" s="277"/>
      <c r="AP127" s="277"/>
      <c r="AQ127" s="277"/>
      <c r="AR127" s="277"/>
      <c r="AS127" s="277"/>
      <c r="AT127" s="277"/>
      <c r="AU127" s="277"/>
      <c r="AV127" s="277"/>
      <c r="AW127" s="277"/>
      <c r="AX127" s="277"/>
      <c r="AY127" s="277"/>
    </row>
    <row r="128" spans="1:51" x14ac:dyDescent="0.2">
      <c r="G128" s="300"/>
      <c r="H128" s="300"/>
      <c r="N128" s="300"/>
      <c r="O128" s="300"/>
      <c r="P128" s="300"/>
      <c r="Q128" s="300"/>
      <c r="R128" s="300"/>
      <c r="S128" s="300"/>
      <c r="T128" s="300"/>
      <c r="U128" s="300"/>
      <c r="V128" s="300"/>
      <c r="W128" s="300"/>
      <c r="X128" s="300"/>
    </row>
    <row r="129" spans="7:24" x14ac:dyDescent="0.2">
      <c r="G129" s="300"/>
      <c r="H129" s="300"/>
      <c r="N129" s="300"/>
      <c r="O129" s="300"/>
      <c r="P129" s="300"/>
      <c r="Q129" s="300"/>
      <c r="R129" s="300"/>
      <c r="S129" s="300"/>
      <c r="T129" s="300"/>
      <c r="U129" s="300"/>
      <c r="V129" s="300"/>
      <c r="W129" s="300"/>
      <c r="X129" s="300"/>
    </row>
  </sheetData>
  <mergeCells count="20">
    <mergeCell ref="L91:M91"/>
    <mergeCell ref="L92:M92"/>
    <mergeCell ref="L107:M107"/>
    <mergeCell ref="L108:M108"/>
    <mergeCell ref="Y115:AI115"/>
    <mergeCell ref="A2:A3"/>
    <mergeCell ref="B2:B3"/>
    <mergeCell ref="AJ2:AL2"/>
    <mergeCell ref="A1:AL1"/>
    <mergeCell ref="C2:M2"/>
    <mergeCell ref="N2:X2"/>
    <mergeCell ref="Y2:AI2"/>
    <mergeCell ref="L54:M54"/>
    <mergeCell ref="L69:M69"/>
    <mergeCell ref="L70:M70"/>
    <mergeCell ref="L26:M26"/>
    <mergeCell ref="L35:M35"/>
    <mergeCell ref="L36:M36"/>
    <mergeCell ref="L27:M27"/>
    <mergeCell ref="L53:M53"/>
  </mergeCells>
  <phoneticPr fontId="65" type="noConversion"/>
  <pageMargins left="0.70866141732283472" right="0.70866141732283472" top="0.74803149606299213" bottom="0.74803149606299213" header="0.31496062992125984" footer="0.31496062992125984"/>
  <pageSetup paperSize="9" orientation="landscape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98B82-6C66-47C1-AB14-C4852B762E7D}">
  <sheetPr>
    <tabColor rgb="FFFF0000"/>
  </sheetPr>
  <dimension ref="A1:AT76"/>
  <sheetViews>
    <sheetView topLeftCell="A4" zoomScale="90" zoomScaleNormal="90" workbookViewId="0">
      <selection sqref="A1:XFD1"/>
    </sheetView>
  </sheetViews>
  <sheetFormatPr defaultColWidth="9.33203125" defaultRowHeight="15.75" x14ac:dyDescent="0.2"/>
  <cols>
    <col min="1" max="1" width="6.33203125" style="125" customWidth="1"/>
    <col min="2" max="2" width="48.33203125" style="120" customWidth="1"/>
    <col min="3" max="11" width="21.83203125" style="120" customWidth="1"/>
    <col min="12" max="12" width="21.83203125" style="337" customWidth="1"/>
    <col min="13" max="21" width="21.83203125" style="120" customWidth="1"/>
    <col min="22" max="22" width="25.6640625" style="337" customWidth="1"/>
    <col min="23" max="31" width="21.83203125" style="120" customWidth="1"/>
    <col min="32" max="32" width="25.6640625" style="339" customWidth="1"/>
    <col min="33" max="34" width="23.83203125" style="120" customWidth="1"/>
    <col min="35" max="35" width="23.83203125" style="337" customWidth="1"/>
    <col min="36" max="36" width="11.6640625" style="335" customWidth="1"/>
    <col min="37" max="46" width="17.5" style="336" customWidth="1"/>
    <col min="47" max="48" width="9.33203125" style="120"/>
    <col min="49" max="49" width="12" style="120" bestFit="1" customWidth="1"/>
    <col min="50" max="16384" width="9.33203125" style="120"/>
  </cols>
  <sheetData>
    <row r="1" spans="1:46" ht="20.25" x14ac:dyDescent="0.2">
      <c r="A1" s="1246"/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1246"/>
      <c r="M1" s="1246"/>
      <c r="N1" s="1246"/>
      <c r="O1" s="1246"/>
      <c r="P1" s="1246"/>
      <c r="Q1" s="1246"/>
      <c r="R1" s="1246"/>
      <c r="S1" s="1246"/>
      <c r="T1" s="1246"/>
      <c r="U1" s="1246"/>
      <c r="V1" s="1246"/>
      <c r="W1" s="1246"/>
      <c r="X1" s="1246"/>
      <c r="Y1" s="1246"/>
      <c r="Z1" s="1246"/>
      <c r="AA1" s="1246"/>
      <c r="AB1" s="1246"/>
      <c r="AC1" s="1246"/>
      <c r="AD1" s="1246"/>
      <c r="AE1" s="1246"/>
      <c r="AF1" s="1246"/>
      <c r="AG1" s="1246"/>
      <c r="AH1" s="1246"/>
      <c r="AI1" s="1246"/>
    </row>
    <row r="2" spans="1:46" s="342" customFormat="1" ht="30" customHeight="1" x14ac:dyDescent="0.2">
      <c r="A2" s="1247" t="s">
        <v>9</v>
      </c>
      <c r="B2" s="1247" t="s">
        <v>10</v>
      </c>
      <c r="C2" s="1249" t="s">
        <v>208</v>
      </c>
      <c r="D2" s="1250"/>
      <c r="E2" s="1250"/>
      <c r="F2" s="1251"/>
      <c r="G2" s="1251"/>
      <c r="H2" s="1251"/>
      <c r="I2" s="1251"/>
      <c r="J2" s="1251"/>
      <c r="K2" s="1251"/>
      <c r="L2" s="1252"/>
      <c r="M2" s="1253" t="s">
        <v>210</v>
      </c>
      <c r="N2" s="1254"/>
      <c r="O2" s="1254"/>
      <c r="P2" s="1254"/>
      <c r="Q2" s="1254"/>
      <c r="R2" s="1254"/>
      <c r="S2" s="1254"/>
      <c r="T2" s="1254"/>
      <c r="U2" s="1254"/>
      <c r="V2" s="1255"/>
      <c r="W2" s="1256" t="s">
        <v>38</v>
      </c>
      <c r="X2" s="1257"/>
      <c r="Y2" s="1257"/>
      <c r="Z2" s="1257"/>
      <c r="AA2" s="1257"/>
      <c r="AB2" s="1257"/>
      <c r="AC2" s="1257"/>
      <c r="AD2" s="1257"/>
      <c r="AE2" s="1257"/>
      <c r="AF2" s="1258"/>
      <c r="AG2" s="1243" t="s">
        <v>37</v>
      </c>
      <c r="AH2" s="1244"/>
      <c r="AI2" s="1245"/>
      <c r="AJ2" s="340" t="s">
        <v>233</v>
      </c>
      <c r="AK2" s="341"/>
      <c r="AL2" s="341"/>
      <c r="AM2" s="341"/>
      <c r="AN2" s="341"/>
      <c r="AO2" s="341"/>
      <c r="AP2" s="341"/>
      <c r="AQ2" s="341"/>
      <c r="AR2" s="341"/>
      <c r="AS2" s="341"/>
      <c r="AT2" s="341" t="s">
        <v>234</v>
      </c>
    </row>
    <row r="3" spans="1:46" s="350" customFormat="1" ht="54" customHeight="1" x14ac:dyDescent="0.2">
      <c r="A3" s="1248"/>
      <c r="B3" s="1248"/>
      <c r="C3" s="345" t="s">
        <v>23</v>
      </c>
      <c r="D3" s="345" t="s">
        <v>22</v>
      </c>
      <c r="E3" s="345" t="s">
        <v>235</v>
      </c>
      <c r="F3" s="345" t="s">
        <v>236</v>
      </c>
      <c r="G3" s="345" t="s">
        <v>237</v>
      </c>
      <c r="H3" s="345" t="s">
        <v>238</v>
      </c>
      <c r="I3" s="345" t="s">
        <v>50</v>
      </c>
      <c r="J3" s="345" t="s">
        <v>359</v>
      </c>
      <c r="K3" s="345" t="s">
        <v>239</v>
      </c>
      <c r="L3" s="345" t="s">
        <v>20</v>
      </c>
      <c r="M3" s="345" t="s">
        <v>23</v>
      </c>
      <c r="N3" s="345" t="s">
        <v>22</v>
      </c>
      <c r="O3" s="345" t="s">
        <v>235</v>
      </c>
      <c r="P3" s="345" t="s">
        <v>236</v>
      </c>
      <c r="Q3" s="345" t="s">
        <v>237</v>
      </c>
      <c r="R3" s="345" t="s">
        <v>238</v>
      </c>
      <c r="S3" s="345" t="s">
        <v>50</v>
      </c>
      <c r="T3" s="345" t="s">
        <v>359</v>
      </c>
      <c r="U3" s="345" t="s">
        <v>239</v>
      </c>
      <c r="V3" s="345" t="s">
        <v>20</v>
      </c>
      <c r="W3" s="345" t="s">
        <v>23</v>
      </c>
      <c r="X3" s="345" t="s">
        <v>22</v>
      </c>
      <c r="Y3" s="345" t="s">
        <v>235</v>
      </c>
      <c r="Z3" s="345" t="s">
        <v>236</v>
      </c>
      <c r="AA3" s="345" t="s">
        <v>237</v>
      </c>
      <c r="AB3" s="345" t="s">
        <v>238</v>
      </c>
      <c r="AC3" s="345" t="s">
        <v>50</v>
      </c>
      <c r="AD3" s="345" t="s">
        <v>359</v>
      </c>
      <c r="AE3" s="345" t="s">
        <v>239</v>
      </c>
      <c r="AF3" s="351" t="s">
        <v>20</v>
      </c>
      <c r="AG3" s="346" t="s">
        <v>24</v>
      </c>
      <c r="AH3" s="346" t="s">
        <v>47</v>
      </c>
      <c r="AI3" s="347" t="s">
        <v>243</v>
      </c>
      <c r="AJ3" s="348"/>
      <c r="AK3" s="349" t="s">
        <v>23</v>
      </c>
      <c r="AL3" s="349" t="s">
        <v>22</v>
      </c>
      <c r="AM3" s="349" t="s">
        <v>235</v>
      </c>
      <c r="AN3" s="349" t="s">
        <v>236</v>
      </c>
      <c r="AO3" s="349" t="s">
        <v>49</v>
      </c>
      <c r="AP3" s="349" t="s">
        <v>240</v>
      </c>
      <c r="AQ3" s="349" t="s">
        <v>50</v>
      </c>
      <c r="AR3" s="349" t="s">
        <v>359</v>
      </c>
      <c r="AS3" s="349" t="s">
        <v>239</v>
      </c>
      <c r="AT3" s="352" t="s">
        <v>20</v>
      </c>
    </row>
    <row r="4" spans="1:46" s="513" customFormat="1" ht="35.25" customHeight="1" x14ac:dyDescent="0.2">
      <c r="A4" s="535">
        <v>1</v>
      </c>
      <c r="B4" s="531" t="s">
        <v>241</v>
      </c>
      <c r="C4" s="509">
        <f>SUM(REKAP!C113)</f>
        <v>1227773400</v>
      </c>
      <c r="D4" s="509">
        <f>SUM(REKAP!E113)</f>
        <v>343943000</v>
      </c>
      <c r="E4" s="509"/>
      <c r="F4" s="509"/>
      <c r="G4" s="509">
        <f>SUM(REKAP!G113)</f>
        <v>104902800</v>
      </c>
      <c r="H4" s="509"/>
      <c r="I4" s="509"/>
      <c r="J4" s="509"/>
      <c r="K4" s="509">
        <f>SUM(REKAP!I52)</f>
        <v>107245000</v>
      </c>
      <c r="L4" s="510">
        <f>SUM(C4:K4)</f>
        <v>1783864200</v>
      </c>
      <c r="M4" s="509">
        <f>SUM(REKAP!N113)</f>
        <v>209483202</v>
      </c>
      <c r="N4" s="509">
        <f>SUM(REKAP!P113)</f>
        <v>104979000</v>
      </c>
      <c r="O4" s="509"/>
      <c r="P4" s="509"/>
      <c r="Q4" s="509">
        <f>SUM(REKAP!R113)</f>
        <v>18172600</v>
      </c>
      <c r="R4" s="509"/>
      <c r="S4" s="509"/>
      <c r="T4" s="509"/>
      <c r="U4" s="509">
        <f>SUM(REKAP!T52)</f>
        <v>107050000</v>
      </c>
      <c r="V4" s="510">
        <f>SUM(M4:U4)</f>
        <v>439684802</v>
      </c>
      <c r="W4" s="509">
        <f>SUM(REKAP!Y113)</f>
        <v>2299843</v>
      </c>
      <c r="X4" s="509">
        <f>SUM(REKAP!AA113)</f>
        <v>780400</v>
      </c>
      <c r="Y4" s="509"/>
      <c r="Z4" s="509"/>
      <c r="AA4" s="509">
        <f>SUM(REKAP!AC113)</f>
        <v>2439880</v>
      </c>
      <c r="AB4" s="509"/>
      <c r="AC4" s="509"/>
      <c r="AD4" s="509"/>
      <c r="AE4" s="509">
        <f>SUM(REKAP!AE52)</f>
        <v>951750</v>
      </c>
      <c r="AF4" s="510">
        <f>SUM(W4:AE4)</f>
        <v>6471873</v>
      </c>
      <c r="AG4" s="509">
        <f>SUM(REKAP!AJ113)</f>
        <v>5148598</v>
      </c>
      <c r="AH4" s="509">
        <f>SUM(REKAP!AK113)</f>
        <v>1733916485.6500001</v>
      </c>
      <c r="AI4" s="509">
        <f>SUM(REKAP!AL113)</f>
        <v>1739065083.6500001</v>
      </c>
      <c r="AJ4" s="511">
        <f>SUM(REKAP!AM113)</f>
        <v>0.28487001321006222</v>
      </c>
      <c r="AK4" s="511">
        <f>SUM(REKAP!AN113)</f>
        <v>7.734998379014843E-2</v>
      </c>
      <c r="AL4" s="511">
        <f>SUM(REKAP!AP113)</f>
        <v>0.22718371011717234</v>
      </c>
      <c r="AM4" s="511"/>
      <c r="AN4" s="511"/>
      <c r="AO4" s="511">
        <f>SUM(REKAP!AR113)</f>
        <v>0.15684018519388179</v>
      </c>
      <c r="AP4" s="511"/>
      <c r="AQ4" s="511"/>
      <c r="AR4" s="511"/>
      <c r="AS4" s="511"/>
      <c r="AT4" s="512">
        <f>SUM(V4+AF4)/L4</f>
        <v>0.25010686071282778</v>
      </c>
    </row>
    <row r="5" spans="1:46" s="513" customFormat="1" ht="35.25" customHeight="1" x14ac:dyDescent="0.2">
      <c r="A5" s="530">
        <v>2</v>
      </c>
      <c r="B5" s="531" t="s">
        <v>242</v>
      </c>
      <c r="C5" s="514"/>
      <c r="D5" s="514"/>
      <c r="E5" s="514">
        <f>SUM([44]REKAP!$C$42)</f>
        <v>107502516</v>
      </c>
      <c r="F5" s="514">
        <f>SUM([44]REKAP!$D$42)</f>
        <v>138474107</v>
      </c>
      <c r="G5" s="514">
        <f>SUM([44]REKAP!$F$42)</f>
        <v>0</v>
      </c>
      <c r="H5" s="514">
        <f>SUM([44]REKAP!$E$42)</f>
        <v>13973280</v>
      </c>
      <c r="I5" s="514">
        <f>SUM([44]REKAP!$G$42)</f>
        <v>104109723</v>
      </c>
      <c r="J5" s="514">
        <f>SUM([44]REKAP!$H$42)</f>
        <v>549108</v>
      </c>
      <c r="K5" s="514">
        <f>SUM([44]REKAP!$I$42)</f>
        <v>34457712</v>
      </c>
      <c r="L5" s="510">
        <f>SUM(C5:K5)</f>
        <v>399066446</v>
      </c>
      <c r="M5" s="514"/>
      <c r="N5" s="514"/>
      <c r="O5" s="514">
        <f>SUM([44]REKAP!$K$42)</f>
        <v>31100000</v>
      </c>
      <c r="P5" s="514">
        <f>SUM([44]REKAP!$L$42)</f>
        <v>13436000</v>
      </c>
      <c r="Q5" s="514"/>
      <c r="R5" s="514">
        <f>SUM([44]REKAP!$M$42)</f>
        <v>950000</v>
      </c>
      <c r="S5" s="514">
        <f>SUM([44]REKAP!$O$42)</f>
        <v>72694723</v>
      </c>
      <c r="T5" s="514">
        <f>SUM([44]REKAP!$P$42)</f>
        <v>540000</v>
      </c>
      <c r="U5" s="514">
        <f>SUM([44]REKAP!$Q$42)</f>
        <v>1078000</v>
      </c>
      <c r="V5" s="510">
        <f>SUM(M5:U5)</f>
        <v>119798723</v>
      </c>
      <c r="W5" s="514"/>
      <c r="X5" s="514"/>
      <c r="Y5" s="514">
        <f>SUM([44]REKAP!$S$42)</f>
        <v>4354000</v>
      </c>
      <c r="Z5" s="514">
        <f>SUM([44]REKAP!$T$42)</f>
        <v>597440</v>
      </c>
      <c r="AA5" s="514">
        <f>SUM([44]REKAP!$V$42)</f>
        <v>0</v>
      </c>
      <c r="AB5" s="514">
        <f>SUM([44]REKAP!$U$42)</f>
        <v>0</v>
      </c>
      <c r="AC5" s="514">
        <f>SUM([44]REKAP!$W$42)</f>
        <v>4153200</v>
      </c>
      <c r="AD5" s="514">
        <f>SUM([44]REKAP!$X$42)</f>
        <v>0</v>
      </c>
      <c r="AE5" s="514">
        <f>SUM([44]REKAP!$Y$42)</f>
        <v>40800</v>
      </c>
      <c r="AF5" s="510">
        <f>SUM(W5:AE5)</f>
        <v>9145440</v>
      </c>
      <c r="AG5" s="514">
        <f>SUM([44]REKAP!$AA$42)</f>
        <v>8598042</v>
      </c>
      <c r="AH5" s="514">
        <f>SUM([44]REKAP!$AB$42)</f>
        <v>252472241</v>
      </c>
      <c r="AI5" s="514">
        <f>SUM([44]REKAP!$AC$42)</f>
        <v>261070283</v>
      </c>
      <c r="AJ5" s="515">
        <f>SUM([44]REKAP!$AD$42)</f>
        <v>0.50884124588004032</v>
      </c>
      <c r="AK5" s="516"/>
      <c r="AL5" s="516" t="e">
        <f t="shared" ref="AL5" si="0">SUM(N5+X5)/D5</f>
        <v>#DIV/0!</v>
      </c>
      <c r="AM5" s="516">
        <f t="shared" ref="AM5" si="1">SUM(O5+Y5)/E5</f>
        <v>0.32979693238063379</v>
      </c>
      <c r="AN5" s="516">
        <f t="shared" ref="AN5" si="2">SUM(P5+Z5)/F5</f>
        <v>0.10134342299820717</v>
      </c>
      <c r="AO5" s="516" t="e">
        <f t="shared" ref="AO5" si="3">SUM(Q5+AA5)/G5</f>
        <v>#DIV/0!</v>
      </c>
      <c r="AP5" s="516">
        <f t="shared" ref="AP5" si="4">SUM(R5+AB5)/H5</f>
        <v>6.7986900713361498E-2</v>
      </c>
      <c r="AQ5" s="516">
        <f t="shared" ref="AQ5" si="5">SUM(S5+AC5)/I5</f>
        <v>0.73814357377552531</v>
      </c>
      <c r="AR5" s="516"/>
      <c r="AS5" s="516">
        <f>SUM(U5+AE5)/K5</f>
        <v>3.2468783766026021E-2</v>
      </c>
      <c r="AT5" s="516">
        <f>SUM(V5+AF5)/L5</f>
        <v>0.32311451963064819</v>
      </c>
    </row>
    <row r="6" spans="1:46" s="513" customFormat="1" ht="21.75" customHeight="1" thickBot="1" x14ac:dyDescent="0.25">
      <c r="A6" s="517"/>
      <c r="B6" s="518"/>
      <c r="C6" s="519"/>
      <c r="D6" s="519"/>
      <c r="E6" s="519"/>
      <c r="F6" s="519"/>
      <c r="G6" s="519"/>
      <c r="H6" s="519"/>
      <c r="I6" s="519"/>
      <c r="J6" s="519"/>
      <c r="K6" s="519"/>
      <c r="L6" s="520"/>
      <c r="M6" s="519"/>
      <c r="N6" s="519"/>
      <c r="O6" s="519"/>
      <c r="P6" s="519"/>
      <c r="Q6" s="519"/>
      <c r="R6" s="519"/>
      <c r="S6" s="519"/>
      <c r="T6" s="519"/>
      <c r="U6" s="519"/>
      <c r="V6" s="520"/>
      <c r="W6" s="519"/>
      <c r="X6" s="519"/>
      <c r="Y6" s="519"/>
      <c r="Z6" s="519"/>
      <c r="AA6" s="519"/>
      <c r="AB6" s="519"/>
      <c r="AC6" s="519"/>
      <c r="AD6" s="519"/>
      <c r="AE6" s="519"/>
      <c r="AF6" s="520"/>
      <c r="AG6" s="519"/>
      <c r="AH6" s="521"/>
      <c r="AI6" s="522"/>
      <c r="AJ6" s="523"/>
      <c r="AK6" s="524"/>
      <c r="AL6" s="524"/>
      <c r="AM6" s="524"/>
      <c r="AN6" s="524"/>
      <c r="AO6" s="524"/>
      <c r="AP6" s="524"/>
      <c r="AQ6" s="524"/>
      <c r="AR6" s="524"/>
      <c r="AS6" s="524"/>
      <c r="AT6" s="525"/>
    </row>
    <row r="7" spans="1:46" s="534" customFormat="1" ht="33" customHeight="1" thickTop="1" thickBot="1" x14ac:dyDescent="0.25">
      <c r="A7" s="532"/>
      <c r="B7" s="533" t="s">
        <v>53</v>
      </c>
      <c r="C7" s="526">
        <f t="shared" ref="C7:F7" si="6">SUM(C4:C6)</f>
        <v>1227773400</v>
      </c>
      <c r="D7" s="526">
        <f t="shared" si="6"/>
        <v>343943000</v>
      </c>
      <c r="E7" s="526">
        <f t="shared" si="6"/>
        <v>107502516</v>
      </c>
      <c r="F7" s="526">
        <f t="shared" si="6"/>
        <v>138474107</v>
      </c>
      <c r="G7" s="526">
        <f t="shared" ref="G7" si="7">SUM(G4:G6)</f>
        <v>104902800</v>
      </c>
      <c r="H7" s="526">
        <f t="shared" ref="H7:P7" si="8">SUM(H4:H6)</f>
        <v>13973280</v>
      </c>
      <c r="I7" s="526">
        <f t="shared" si="8"/>
        <v>104109723</v>
      </c>
      <c r="J7" s="526">
        <f t="shared" si="8"/>
        <v>549108</v>
      </c>
      <c r="K7" s="526">
        <f t="shared" si="8"/>
        <v>141702712</v>
      </c>
      <c r="L7" s="526">
        <f>SUM(L4:L6)</f>
        <v>2182930646</v>
      </c>
      <c r="M7" s="526">
        <f t="shared" si="8"/>
        <v>209483202</v>
      </c>
      <c r="N7" s="526">
        <f>SUM(N4:N6)</f>
        <v>104979000</v>
      </c>
      <c r="O7" s="526">
        <f t="shared" si="8"/>
        <v>31100000</v>
      </c>
      <c r="P7" s="526">
        <f t="shared" si="8"/>
        <v>13436000</v>
      </c>
      <c r="Q7" s="526">
        <f t="shared" ref="Q7" si="9">SUM(Q4:Q6)</f>
        <v>18172600</v>
      </c>
      <c r="R7" s="526">
        <f t="shared" ref="R7:Z7" si="10">SUM(R4:R6)</f>
        <v>950000</v>
      </c>
      <c r="S7" s="526">
        <f t="shared" si="10"/>
        <v>72694723</v>
      </c>
      <c r="T7" s="526">
        <f t="shared" si="10"/>
        <v>540000</v>
      </c>
      <c r="U7" s="526">
        <f t="shared" si="10"/>
        <v>108128000</v>
      </c>
      <c r="V7" s="526">
        <f t="shared" si="10"/>
        <v>559483525</v>
      </c>
      <c r="W7" s="526">
        <f t="shared" si="10"/>
        <v>2299843</v>
      </c>
      <c r="X7" s="526">
        <f t="shared" si="10"/>
        <v>780400</v>
      </c>
      <c r="Y7" s="526">
        <f t="shared" si="10"/>
        <v>4354000</v>
      </c>
      <c r="Z7" s="526">
        <f t="shared" si="10"/>
        <v>597440</v>
      </c>
      <c r="AA7" s="526">
        <f t="shared" ref="AA7" si="11">SUM(AA4:AA6)</f>
        <v>2439880</v>
      </c>
      <c r="AB7" s="526">
        <f t="shared" ref="AB7:AI7" si="12">SUM(AB4:AB6)</f>
        <v>0</v>
      </c>
      <c r="AC7" s="526">
        <f t="shared" si="12"/>
        <v>4153200</v>
      </c>
      <c r="AD7" s="526">
        <f t="shared" si="12"/>
        <v>0</v>
      </c>
      <c r="AE7" s="526">
        <f t="shared" si="12"/>
        <v>992550</v>
      </c>
      <c r="AF7" s="526">
        <f t="shared" si="12"/>
        <v>15617313</v>
      </c>
      <c r="AG7" s="526">
        <f t="shared" si="12"/>
        <v>13746640</v>
      </c>
      <c r="AH7" s="526">
        <f t="shared" si="12"/>
        <v>1986388726.6500001</v>
      </c>
      <c r="AI7" s="526">
        <f t="shared" si="12"/>
        <v>2000135366.6500001</v>
      </c>
      <c r="AJ7" s="527">
        <f>SUM(AJ4:AJ6)/2</f>
        <v>0.39685562954505127</v>
      </c>
      <c r="AK7" s="527">
        <f t="shared" ref="AK7:AR7" si="13">SUM(M7+W7)/C7</f>
        <v>0.17249359287308227</v>
      </c>
      <c r="AL7" s="527">
        <f t="shared" si="13"/>
        <v>0.30749106683374861</v>
      </c>
      <c r="AM7" s="527">
        <f t="shared" si="13"/>
        <v>0.32979693238063379</v>
      </c>
      <c r="AN7" s="527">
        <f t="shared" si="13"/>
        <v>0.10134342299820717</v>
      </c>
      <c r="AO7" s="527">
        <f t="shared" si="13"/>
        <v>0.19649122807017544</v>
      </c>
      <c r="AP7" s="527">
        <f t="shared" si="13"/>
        <v>6.7986900713361498E-2</v>
      </c>
      <c r="AQ7" s="527">
        <f t="shared" si="13"/>
        <v>0.73814357377552531</v>
      </c>
      <c r="AR7" s="527">
        <f t="shared" si="13"/>
        <v>0.98341309906247953</v>
      </c>
      <c r="AS7" s="527">
        <f t="shared" ref="AS7" si="14">SUM(U7+AE7)/K7</f>
        <v>0.7700667719048313</v>
      </c>
      <c r="AT7" s="527">
        <f>SUM(V7+AF7)/L7</f>
        <v>0.2634535545386264</v>
      </c>
    </row>
    <row r="8" spans="1:46" s="528" customFormat="1" ht="28.5" customHeight="1" thickTop="1" x14ac:dyDescent="0.2">
      <c r="A8" s="529"/>
      <c r="L8" s="528">
        <f>SUM(AI7+AF7+V7)</f>
        <v>2575236204.6500001</v>
      </c>
      <c r="V8" s="528">
        <f>SUM(M7:U7)</f>
        <v>559483525</v>
      </c>
      <c r="AF8" s="528">
        <f>SUM(W7:AE7)</f>
        <v>15617313</v>
      </c>
      <c r="AI8" s="528">
        <f>SUM(AG7:AH7)</f>
        <v>2000135366.6500001</v>
      </c>
      <c r="AJ8" s="529"/>
      <c r="AK8" s="529"/>
      <c r="AL8" s="529"/>
      <c r="AM8" s="529"/>
      <c r="AN8" s="529"/>
      <c r="AO8" s="529"/>
      <c r="AP8" s="529"/>
      <c r="AQ8" s="529"/>
      <c r="AR8" s="529"/>
      <c r="AS8" s="529"/>
      <c r="AT8" s="529"/>
    </row>
    <row r="9" spans="1:46" s="343" customFormat="1" ht="28.5" customHeight="1" x14ac:dyDescent="0.2">
      <c r="A9" s="353"/>
      <c r="K9" s="356"/>
      <c r="L9" s="354">
        <f>SUM(L7-L8)</f>
        <v>-392305558.6500001</v>
      </c>
      <c r="Q9" s="356">
        <f>M4+W4</f>
        <v>211783045</v>
      </c>
      <c r="V9" s="361"/>
      <c r="AF9" s="344"/>
      <c r="AG9" s="356"/>
      <c r="AI9" s="358"/>
      <c r="AJ9" s="340"/>
      <c r="AK9" s="341"/>
      <c r="AL9" s="341"/>
      <c r="AM9" s="341"/>
      <c r="AN9" s="341"/>
      <c r="AO9" s="341"/>
      <c r="AP9" s="341"/>
      <c r="AQ9" s="341"/>
      <c r="AR9" s="341"/>
      <c r="AS9" s="341"/>
      <c r="AT9" s="341"/>
    </row>
    <row r="10" spans="1:46" ht="27" customHeight="1" x14ac:dyDescent="0.2">
      <c r="V10" s="362"/>
      <c r="AI10" s="359"/>
    </row>
    <row r="11" spans="1:46" ht="25.5" customHeight="1" x14ac:dyDescent="0.2">
      <c r="L11" s="355"/>
      <c r="N11" s="338"/>
    </row>
    <row r="12" spans="1:46" ht="25.5" customHeight="1" x14ac:dyDescent="0.2"/>
    <row r="13" spans="1:46" ht="25.5" customHeight="1" x14ac:dyDescent="0.2">
      <c r="N13" s="338"/>
    </row>
    <row r="14" spans="1:46" ht="25.5" customHeight="1" x14ac:dyDescent="0.2"/>
    <row r="15" spans="1:46" ht="25.5" customHeight="1" x14ac:dyDescent="0.2"/>
    <row r="16" spans="1:46" ht="25.5" customHeight="1" x14ac:dyDescent="0.2"/>
    <row r="17" ht="25.5" customHeight="1" x14ac:dyDescent="0.2"/>
    <row r="18" ht="25.5" customHeight="1" x14ac:dyDescent="0.2"/>
    <row r="19" ht="25.5" customHeight="1" x14ac:dyDescent="0.2"/>
    <row r="20" ht="25.5" customHeight="1" x14ac:dyDescent="0.2"/>
    <row r="21" ht="25.5" customHeight="1" x14ac:dyDescent="0.2"/>
    <row r="22" ht="25.5" customHeight="1" x14ac:dyDescent="0.2"/>
    <row r="23" ht="25.5" customHeight="1" x14ac:dyDescent="0.2"/>
    <row r="24" ht="25.5" customHeight="1" x14ac:dyDescent="0.2"/>
    <row r="25" ht="25.5" customHeight="1" x14ac:dyDescent="0.2"/>
    <row r="26" ht="25.5" customHeight="1" x14ac:dyDescent="0.2"/>
    <row r="27" ht="25.5" customHeight="1" x14ac:dyDescent="0.2"/>
    <row r="28" ht="25.5" customHeight="1" x14ac:dyDescent="0.2"/>
    <row r="29" ht="25.5" customHeight="1" x14ac:dyDescent="0.2"/>
    <row r="30" ht="25.5" customHeight="1" x14ac:dyDescent="0.2"/>
    <row r="31" ht="25.5" customHeight="1" x14ac:dyDescent="0.2"/>
    <row r="32" ht="25.5" customHeight="1" x14ac:dyDescent="0.2"/>
    <row r="33" ht="25.5" customHeight="1" x14ac:dyDescent="0.2"/>
    <row r="34" ht="25.5" customHeight="1" x14ac:dyDescent="0.2"/>
    <row r="35" ht="25.5" customHeight="1" x14ac:dyDescent="0.2"/>
    <row r="36" ht="25.5" customHeight="1" x14ac:dyDescent="0.2"/>
    <row r="37" ht="25.5" customHeight="1" x14ac:dyDescent="0.2"/>
    <row r="38" ht="25.5" customHeight="1" x14ac:dyDescent="0.2"/>
    <row r="39" ht="25.5" customHeight="1" x14ac:dyDescent="0.2"/>
    <row r="40" ht="25.5" customHeight="1" x14ac:dyDescent="0.2"/>
    <row r="41" ht="25.5" customHeight="1" x14ac:dyDescent="0.2"/>
    <row r="42" ht="25.5" customHeight="1" x14ac:dyDescent="0.2"/>
    <row r="43" ht="25.5" customHeight="1" x14ac:dyDescent="0.2"/>
    <row r="44" ht="25.5" customHeight="1" x14ac:dyDescent="0.2"/>
    <row r="45" ht="25.5" customHeight="1" x14ac:dyDescent="0.2"/>
    <row r="46" ht="25.5" customHeight="1" x14ac:dyDescent="0.2"/>
    <row r="47" ht="25.5" customHeight="1" x14ac:dyDescent="0.2"/>
    <row r="48" ht="25.5" customHeight="1" x14ac:dyDescent="0.2"/>
    <row r="49" ht="25.5" customHeight="1" x14ac:dyDescent="0.2"/>
    <row r="50" ht="25.5" customHeight="1" x14ac:dyDescent="0.2"/>
    <row r="51" ht="25.5" customHeight="1" x14ac:dyDescent="0.2"/>
    <row r="52" ht="25.5" customHeight="1" x14ac:dyDescent="0.2"/>
    <row r="53" ht="25.5" customHeight="1" x14ac:dyDescent="0.2"/>
    <row r="54" ht="25.5" customHeight="1" x14ac:dyDescent="0.2"/>
    <row r="55" ht="25.5" customHeight="1" x14ac:dyDescent="0.2"/>
    <row r="56" ht="25.5" customHeight="1" x14ac:dyDescent="0.2"/>
    <row r="57" ht="25.5" customHeight="1" x14ac:dyDescent="0.2"/>
    <row r="58" ht="25.5" customHeight="1" x14ac:dyDescent="0.2"/>
    <row r="59" ht="25.5" customHeight="1" x14ac:dyDescent="0.2"/>
    <row r="60" ht="25.5" customHeight="1" x14ac:dyDescent="0.2"/>
    <row r="61" ht="25.5" customHeight="1" x14ac:dyDescent="0.2"/>
    <row r="62" ht="25.5" customHeight="1" x14ac:dyDescent="0.2"/>
    <row r="63" ht="25.5" customHeight="1" x14ac:dyDescent="0.2"/>
    <row r="64" ht="25.5" customHeight="1" x14ac:dyDescent="0.2"/>
    <row r="65" ht="25.5" customHeight="1" x14ac:dyDescent="0.2"/>
    <row r="66" ht="25.5" customHeight="1" x14ac:dyDescent="0.2"/>
    <row r="67" ht="25.5" customHeight="1" x14ac:dyDescent="0.2"/>
    <row r="68" ht="25.5" customHeight="1" x14ac:dyDescent="0.2"/>
    <row r="69" ht="25.5" customHeight="1" x14ac:dyDescent="0.2"/>
    <row r="70" ht="25.5" customHeight="1" x14ac:dyDescent="0.2"/>
    <row r="71" ht="25.5" customHeight="1" x14ac:dyDescent="0.2"/>
    <row r="72" ht="25.5" customHeight="1" x14ac:dyDescent="0.2"/>
    <row r="73" ht="25.5" customHeight="1" x14ac:dyDescent="0.2"/>
    <row r="74" ht="25.5" customHeight="1" x14ac:dyDescent="0.2"/>
    <row r="75" ht="25.5" customHeight="1" x14ac:dyDescent="0.2"/>
    <row r="76" ht="25.5" customHeight="1" x14ac:dyDescent="0.2"/>
  </sheetData>
  <mergeCells count="7">
    <mergeCell ref="AG2:AI2"/>
    <mergeCell ref="A1:AI1"/>
    <mergeCell ref="A2:A3"/>
    <mergeCell ref="B2:B3"/>
    <mergeCell ref="C2:L2"/>
    <mergeCell ref="M2:V2"/>
    <mergeCell ref="W2:AF2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PEMBIYAAN </vt:lpstr>
      <vt:lpstr>REN</vt:lpstr>
      <vt:lpstr>KEU</vt:lpstr>
      <vt:lpstr>UMUM</vt:lpstr>
      <vt:lpstr>KESRA</vt:lpstr>
      <vt:lpstr>PEMER</vt:lpstr>
      <vt:lpstr>YAN</vt:lpstr>
      <vt:lpstr>REKAP</vt:lpstr>
      <vt:lpstr>POKOK+PER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desa batupute</cp:lastModifiedBy>
  <cp:lastPrinted>2025-05-06T12:16:03Z</cp:lastPrinted>
  <dcterms:created xsi:type="dcterms:W3CDTF">2023-08-30T06:30:27Z</dcterms:created>
  <dcterms:modified xsi:type="dcterms:W3CDTF">2026-03-17T02:33:48Z</dcterms:modified>
</cp:coreProperties>
</file>